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Pratiksha\Shree Shyam Construction\"/>
    </mc:Choice>
  </mc:AlternateContent>
  <xr:revisionPtr revIDLastSave="0" documentId="13_ncr:1_{B142E6E5-FD91-4811-8B15-230C6CA792D8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7" i="1" l="1"/>
  <c r="M35" i="1" s="1"/>
  <c r="G23" i="1" l="1"/>
  <c r="K23" i="1" s="1"/>
  <c r="G20" i="1"/>
  <c r="K20" i="1" s="1"/>
  <c r="G14" i="1"/>
  <c r="N14" i="1" s="1"/>
  <c r="E17" i="1" s="1"/>
  <c r="P17" i="1" s="1"/>
  <c r="N13" i="1"/>
  <c r="E16" i="1" s="1"/>
  <c r="P16" i="1" s="1"/>
  <c r="H13" i="1"/>
  <c r="I13" i="1" s="1"/>
  <c r="Q18" i="1"/>
  <c r="J23" i="1" l="1"/>
  <c r="L23" i="1"/>
  <c r="M23" i="1"/>
  <c r="H23" i="1"/>
  <c r="N23" i="1" s="1"/>
  <c r="E24" i="1" s="1"/>
  <c r="P24" i="1" s="1"/>
  <c r="M14" i="1"/>
  <c r="L14" i="1"/>
  <c r="H14" i="1"/>
  <c r="I14" i="1" s="1"/>
  <c r="K14" i="1"/>
  <c r="J20" i="1"/>
  <c r="J14" i="1"/>
  <c r="H20" i="1"/>
  <c r="N20" i="1" s="1"/>
  <c r="E22" i="1" s="1"/>
  <c r="P22" i="1" s="1"/>
  <c r="L20" i="1"/>
  <c r="M20" i="1"/>
  <c r="J13" i="1"/>
  <c r="M13" i="1"/>
  <c r="L13" i="1"/>
  <c r="K13" i="1"/>
  <c r="G19" i="1"/>
  <c r="U9" i="1"/>
  <c r="G10" i="1"/>
  <c r="M10" i="1" s="1"/>
  <c r="Q7" i="1"/>
  <c r="U8" i="1"/>
  <c r="G9" i="1"/>
  <c r="M9" i="1" s="1"/>
  <c r="G8" i="1"/>
  <c r="M8" i="1" s="1"/>
  <c r="I23" i="1" l="1"/>
  <c r="P23" i="1" s="1"/>
  <c r="P14" i="1"/>
  <c r="I20" i="1"/>
  <c r="P20" i="1" s="1"/>
  <c r="M19" i="1"/>
  <c r="M27" i="1" s="1"/>
  <c r="J19" i="1"/>
  <c r="H19" i="1"/>
  <c r="N19" i="1" s="1"/>
  <c r="E21" i="1" s="1"/>
  <c r="P21" i="1" s="1"/>
  <c r="K19" i="1"/>
  <c r="L19" i="1"/>
  <c r="J8" i="1"/>
  <c r="J9" i="1"/>
  <c r="J10" i="1"/>
  <c r="H10" i="1"/>
  <c r="N10" i="1" s="1"/>
  <c r="E15" i="1" s="1"/>
  <c r="P15" i="1" s="1"/>
  <c r="K10" i="1"/>
  <c r="L10" i="1"/>
  <c r="H8" i="1"/>
  <c r="N8" i="1" s="1"/>
  <c r="K8" i="1"/>
  <c r="L8" i="1"/>
  <c r="H9" i="1"/>
  <c r="N9" i="1" s="1"/>
  <c r="K9" i="1"/>
  <c r="L9" i="1"/>
  <c r="N55" i="1"/>
  <c r="L53" i="1"/>
  <c r="N53" i="1" s="1"/>
  <c r="L52" i="1"/>
  <c r="N52" i="1" s="1"/>
  <c r="L51" i="1"/>
  <c r="N51" i="1" s="1"/>
  <c r="E57" i="1"/>
  <c r="N27" i="1" l="1"/>
  <c r="L27" i="1"/>
  <c r="J27" i="1"/>
  <c r="K27" i="1"/>
  <c r="M34" i="1" s="1"/>
  <c r="E11" i="1"/>
  <c r="P11" i="1" s="1"/>
  <c r="I19" i="1"/>
  <c r="P19" i="1" s="1"/>
  <c r="W24" i="1" s="1"/>
  <c r="I9" i="1"/>
  <c r="P9" i="1" s="1"/>
  <c r="I8" i="1"/>
  <c r="P8" i="1" s="1"/>
  <c r="P27" i="1" s="1"/>
  <c r="I10" i="1"/>
  <c r="P10" i="1" s="1"/>
  <c r="N54" i="1"/>
  <c r="N56" i="1" s="1"/>
  <c r="W18" i="1" l="1"/>
  <c r="U27" i="1" l="1"/>
  <c r="U29" i="1" s="1"/>
  <c r="M36" i="1" l="1"/>
</calcChain>
</file>

<file path=xl/sharedStrings.xml><?xml version="1.0" encoding="utf-8"?>
<sst xmlns="http://schemas.openxmlformats.org/spreadsheetml/2006/main" count="95" uniqueCount="80">
  <si>
    <t>Amount</t>
  </si>
  <si>
    <t>PAYMENT NOTE No.</t>
  </si>
  <si>
    <t>UTR</t>
  </si>
  <si>
    <t>TDS Amount @ 1% on BASIC AMOUNT</t>
  </si>
  <si>
    <t>Pipeline Laying work</t>
  </si>
  <si>
    <t>Hold Amount For Quantity excess against DPR</t>
  </si>
  <si>
    <t>ITEM</t>
  </si>
  <si>
    <t>DPR</t>
  </si>
  <si>
    <t>Qty as per updated  Dawing</t>
  </si>
  <si>
    <t>Dia</t>
  </si>
  <si>
    <t>Length</t>
  </si>
  <si>
    <t>Total</t>
  </si>
  <si>
    <t>CUM</t>
  </si>
  <si>
    <t>EXCESS</t>
  </si>
  <si>
    <t>RATE</t>
  </si>
  <si>
    <t>AMT</t>
  </si>
  <si>
    <t>90MM</t>
  </si>
  <si>
    <t>j HOOK</t>
  </si>
  <si>
    <t>BOE</t>
  </si>
  <si>
    <t>As per updated drawing</t>
  </si>
  <si>
    <t>As per old DPR</t>
  </si>
  <si>
    <t>hold amt</t>
  </si>
  <si>
    <t>prev hold</t>
  </si>
  <si>
    <t>to be hold</t>
  </si>
  <si>
    <t>With GST Amount</t>
  </si>
  <si>
    <t>Yousufpur Village Pipeline laying work</t>
  </si>
  <si>
    <t>22-09-2023 IFT/IFT23265052076/RIUP23/2220/SHRI SHYAM CONSTRU 199183.00</t>
  </si>
  <si>
    <t>12-09-2023 IFT/IFT23255016179/RIUP23/1935/SHRI SHYAM CONSTRU ₹ 2,18,266.00</t>
  </si>
  <si>
    <t>RIUP22/1935</t>
  </si>
  <si>
    <t>RIUP22/2220</t>
  </si>
  <si>
    <t>13-10-2023 IFT/IFT23286012047/RIUP23/2640a/SHRI SHYAM CONSTRU 198000.00</t>
  </si>
  <si>
    <t>RIUP23/2640</t>
  </si>
  <si>
    <t>Shree Shyam Construction</t>
  </si>
  <si>
    <t>Sahpat Village Pipeline laying work</t>
  </si>
  <si>
    <t>GST release note</t>
  </si>
  <si>
    <t>03-11-2023 IFT/IFT23307022771/RIUP23/2971/SHRI SHYAM CONSTRU ₹ 53,092.00</t>
  </si>
  <si>
    <t>09-11-2023 IFT/IFT23313075544/RIUP23/3199/SHRI SHYAM CONSTRU 49500.00</t>
  </si>
  <si>
    <t>24-11-2023 IFT/IFT23328067586/RIUP23/3358/SHRI SHYAM CONSTRU 48450.00</t>
  </si>
  <si>
    <t xml:space="preserve">18-12-2023 IFT/IFT23352037913/RIUP23/3815/SHRI SHYAM CONSTRU 24156.00
</t>
  </si>
  <si>
    <t>18-12-2023 IFT/IFT23352037912/RIUP23/3779/SHRI SHYAM CONSTRU 41622.00</t>
  </si>
  <si>
    <t>04-01-2024 IFT/IFT24004052742/RIUP23/4103/SHRI SHYAM CONSTRU 40507.00</t>
  </si>
  <si>
    <t>18-12-2023 IFT/IFT23352037914/RIUP23/3814/SHRI SHYAM CONSTRU 67231.00</t>
  </si>
  <si>
    <t>07-11-2023 IFT/IFT23311113725/RIUP23/3100/SHRI SHYAM CONSTRU 235948.00</t>
  </si>
  <si>
    <t>09-01-2024 IFT/IFT24009037578/RIUP23/4074/SHRI SHYAM CONSTRU 3210.00</t>
  </si>
  <si>
    <t>Advance Village Wise</t>
  </si>
  <si>
    <t xml:space="preserve">Total Hold </t>
  </si>
  <si>
    <t>Advance / Surplus</t>
  </si>
  <si>
    <t>Debit</t>
  </si>
  <si>
    <t>GST Remaining</t>
  </si>
  <si>
    <t>02-02-2024 IFT/IFT24033021062/RIUP23/4376/SHRI SHYAM CONSTRU 9584.00</t>
  </si>
  <si>
    <t>06-04-2024 IFT/IFT24097097244/RIUP23/5311/SHRI SHYAM CONSTRU 66093.00</t>
  </si>
  <si>
    <t>22-03-2024 IFT/IFT24082070380/RIUP23/5089/SHRI SHYAM CONSTRU 250864.00</t>
  </si>
  <si>
    <t>01-02-2024 IFT/IFT24032117757/RIUP23/4377/SHRI SHYAM CONSTRU 13441.00</t>
  </si>
  <si>
    <t xml:space="preserve">DPR Excess Hold </t>
  </si>
  <si>
    <t>Nil</t>
  </si>
  <si>
    <t>Shri Shyam Construction</t>
  </si>
  <si>
    <t>Total Paid</t>
  </si>
  <si>
    <t>Balance Payable</t>
  </si>
  <si>
    <t>22-08-2024 ( Vikash )</t>
  </si>
  <si>
    <t>Subcontractor:</t>
  </si>
  <si>
    <t>State:</t>
  </si>
  <si>
    <t>Uttar Pradesh</t>
  </si>
  <si>
    <t>District:</t>
  </si>
  <si>
    <t>Shamli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</si>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</sst>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_ * #,##0_ ;_ * \-#,##0_ ;_ * &quot;-&quot;??_ ;_ @_ 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10"/>
      <color theme="1"/>
      <name val="Comic Sans MS"/>
      <family val="4"/>
    </font>
    <font>
      <b/>
      <sz val="10"/>
      <color theme="1"/>
      <name val="Comic Sans MS"/>
      <family val="4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FF0000"/>
      <name val="Comic Sans MS"/>
      <family val="4"/>
    </font>
    <font>
      <sz val="14"/>
      <color theme="3" tint="0.39997558519241921"/>
      <name val="Times New Roman"/>
      <family val="1"/>
    </font>
    <font>
      <sz val="10"/>
      <color theme="1"/>
      <name val="Times New Roman"/>
      <family val="1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4" fontId="0" fillId="2" borderId="0" xfId="1" applyNumberFormat="1" applyFont="1" applyFill="1" applyBorder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5" fillId="2" borderId="0" xfId="1" applyNumberFormat="1" applyFont="1" applyFill="1" applyBorder="1" applyAlignment="1">
      <alignment horizontal="center" vertical="center"/>
    </xf>
    <xf numFmtId="15" fontId="7" fillId="2" borderId="6" xfId="0" applyNumberFormat="1" applyFont="1" applyFill="1" applyBorder="1" applyAlignment="1">
      <alignment horizontal="center" vertical="center"/>
    </xf>
    <xf numFmtId="164" fontId="7" fillId="2" borderId="7" xfId="1" applyNumberFormat="1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10" fillId="2" borderId="0" xfId="0" applyFont="1" applyFill="1" applyAlignment="1">
      <alignment horizontal="right" vertical="center"/>
    </xf>
    <xf numFmtId="164" fontId="0" fillId="2" borderId="4" xfId="1" applyNumberFormat="1" applyFon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164" fontId="0" fillId="2" borderId="0" xfId="0" applyNumberFormat="1" applyFill="1" applyAlignment="1">
      <alignment vertical="center"/>
    </xf>
    <xf numFmtId="0" fontId="11" fillId="2" borderId="0" xfId="0" applyFont="1" applyFill="1" applyAlignment="1">
      <alignment vertical="center"/>
    </xf>
    <xf numFmtId="164" fontId="11" fillId="2" borderId="0" xfId="0" applyNumberFormat="1" applyFont="1" applyFill="1" applyAlignment="1">
      <alignment vertical="center"/>
    </xf>
    <xf numFmtId="0" fontId="0" fillId="3" borderId="0" xfId="0" applyFill="1" applyAlignment="1">
      <alignment vertical="center"/>
    </xf>
    <xf numFmtId="0" fontId="5" fillId="2" borderId="12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164" fontId="7" fillId="3" borderId="6" xfId="1" applyNumberFormat="1" applyFont="1" applyFill="1" applyBorder="1" applyAlignment="1">
      <alignment vertical="center"/>
    </xf>
    <xf numFmtId="0" fontId="7" fillId="2" borderId="6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/>
    </xf>
    <xf numFmtId="164" fontId="7" fillId="2" borderId="6" xfId="1" applyNumberFormat="1" applyFont="1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5" fillId="2" borderId="6" xfId="0" applyFont="1" applyFill="1" applyBorder="1" applyAlignment="1">
      <alignment horizontal="center" vertical="center" wrapText="1"/>
    </xf>
    <xf numFmtId="15" fontId="3" fillId="2" borderId="6" xfId="0" applyNumberFormat="1" applyFont="1" applyFill="1" applyBorder="1" applyAlignment="1">
      <alignment horizontal="center" vertical="center"/>
    </xf>
    <xf numFmtId="15" fontId="3" fillId="3" borderId="6" xfId="0" applyNumberFormat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164" fontId="0" fillId="2" borderId="6" xfId="0" applyNumberFormat="1" applyFill="1" applyBorder="1" applyAlignment="1">
      <alignment vertical="center"/>
    </xf>
    <xf numFmtId="4" fontId="12" fillId="2" borderId="6" xfId="0" applyNumberFormat="1" applyFont="1" applyFill="1" applyBorder="1" applyAlignment="1">
      <alignment vertical="center"/>
    </xf>
    <xf numFmtId="4" fontId="12" fillId="2" borderId="7" xfId="0" applyNumberFormat="1" applyFont="1" applyFill="1" applyBorder="1" applyAlignment="1">
      <alignment horizontal="right" vertical="center"/>
    </xf>
    <xf numFmtId="164" fontId="5" fillId="2" borderId="12" xfId="1" applyNumberFormat="1" applyFont="1" applyFill="1" applyBorder="1" applyAlignment="1">
      <alignment horizontal="center" vertical="center" wrapText="1"/>
    </xf>
    <xf numFmtId="164" fontId="3" fillId="2" borderId="6" xfId="1" applyNumberFormat="1" applyFont="1" applyFill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3" borderId="6" xfId="0" applyFont="1" applyFill="1" applyBorder="1" applyAlignment="1">
      <alignment vertical="center"/>
    </xf>
    <xf numFmtId="164" fontId="8" fillId="2" borderId="6" xfId="1" applyNumberFormat="1" applyFont="1" applyFill="1" applyBorder="1" applyAlignment="1">
      <alignment vertical="center"/>
    </xf>
    <xf numFmtId="165" fontId="8" fillId="2" borderId="6" xfId="1" applyNumberFormat="1" applyFont="1" applyFill="1" applyBorder="1" applyAlignment="1">
      <alignment vertical="center"/>
    </xf>
    <xf numFmtId="164" fontId="3" fillId="2" borderId="7" xfId="1" applyNumberFormat="1" applyFont="1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164" fontId="8" fillId="2" borderId="7" xfId="1" applyNumberFormat="1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164" fontId="3" fillId="3" borderId="16" xfId="1" applyNumberFormat="1" applyFont="1" applyFill="1" applyBorder="1" applyAlignment="1">
      <alignment vertical="center"/>
    </xf>
    <xf numFmtId="9" fontId="3" fillId="3" borderId="16" xfId="1" applyNumberFormat="1" applyFont="1" applyFill="1" applyBorder="1" applyAlignment="1">
      <alignment vertical="center"/>
    </xf>
    <xf numFmtId="0" fontId="8" fillId="4" borderId="16" xfId="0" applyFont="1" applyFill="1" applyBorder="1" applyAlignment="1">
      <alignment horizontal="center" vertical="center" wrapText="1"/>
    </xf>
    <xf numFmtId="164" fontId="7" fillId="3" borderId="16" xfId="1" applyNumberFormat="1" applyFont="1" applyFill="1" applyBorder="1" applyAlignment="1">
      <alignment vertical="center"/>
    </xf>
    <xf numFmtId="9" fontId="7" fillId="3" borderId="16" xfId="1" applyNumberFormat="1" applyFont="1" applyFill="1" applyBorder="1" applyAlignment="1">
      <alignment vertical="center"/>
    </xf>
    <xf numFmtId="9" fontId="3" fillId="2" borderId="7" xfId="1" applyNumberFormat="1" applyFont="1" applyFill="1" applyBorder="1" applyAlignment="1">
      <alignment vertical="center"/>
    </xf>
    <xf numFmtId="9" fontId="7" fillId="2" borderId="7" xfId="1" applyNumberFormat="1" applyFont="1" applyFill="1" applyBorder="1" applyAlignment="1">
      <alignment vertical="center"/>
    </xf>
    <xf numFmtId="164" fontId="7" fillId="2" borderId="12" xfId="1" applyNumberFormat="1" applyFont="1" applyFill="1" applyBorder="1" applyAlignment="1">
      <alignment vertical="center"/>
    </xf>
    <xf numFmtId="164" fontId="3" fillId="2" borderId="12" xfId="1" applyNumberFormat="1" applyFont="1" applyFill="1" applyBorder="1" applyAlignment="1">
      <alignment vertical="center"/>
    </xf>
    <xf numFmtId="164" fontId="8" fillId="2" borderId="12" xfId="1" applyNumberFormat="1" applyFont="1" applyFill="1" applyBorder="1" applyAlignment="1">
      <alignment vertical="center"/>
    </xf>
    <xf numFmtId="164" fontId="13" fillId="5" borderId="6" xfId="1" applyNumberFormat="1" applyFont="1" applyFill="1" applyBorder="1" applyAlignment="1">
      <alignment vertical="center"/>
    </xf>
    <xf numFmtId="0" fontId="6" fillId="2" borderId="12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9" fillId="2" borderId="10" xfId="0" applyFont="1" applyFill="1" applyBorder="1" applyAlignment="1">
      <alignment horizontal="right" vertical="center"/>
    </xf>
    <xf numFmtId="0" fontId="9" fillId="2" borderId="11" xfId="0" applyFont="1" applyFill="1" applyBorder="1" applyAlignment="1">
      <alignment horizontal="right" vertic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164" fontId="12" fillId="2" borderId="13" xfId="1" applyNumberFormat="1" applyFont="1" applyFill="1" applyBorder="1" applyAlignment="1">
      <alignment horizontal="center" vertical="center"/>
    </xf>
    <xf numFmtId="164" fontId="12" fillId="2" borderId="14" xfId="1" applyNumberFormat="1" applyFont="1" applyFill="1" applyBorder="1" applyAlignment="1">
      <alignment horizontal="center" vertical="center"/>
    </xf>
    <xf numFmtId="164" fontId="12" fillId="2" borderId="15" xfId="1" applyNumberFormat="1" applyFont="1" applyFill="1" applyBorder="1" applyAlignment="1">
      <alignment horizontal="center" vertical="center"/>
    </xf>
    <xf numFmtId="14" fontId="12" fillId="2" borderId="13" xfId="1" applyNumberFormat="1" applyFont="1" applyFill="1" applyBorder="1" applyAlignment="1">
      <alignment horizontal="center" vertical="center"/>
    </xf>
    <xf numFmtId="164" fontId="12" fillId="2" borderId="3" xfId="1" applyNumberFormat="1" applyFont="1" applyFill="1" applyBorder="1" applyAlignment="1">
      <alignment horizontal="center" vertical="center"/>
    </xf>
    <xf numFmtId="164" fontId="12" fillId="2" borderId="8" xfId="1" applyNumberFormat="1" applyFont="1" applyFill="1" applyBorder="1" applyAlignment="1">
      <alignment horizontal="center" vertical="center"/>
    </xf>
    <xf numFmtId="164" fontId="12" fillId="2" borderId="5" xfId="1" applyNumberFormat="1" applyFont="1" applyFill="1" applyBorder="1" applyAlignment="1">
      <alignment horizontal="center" vertical="center"/>
    </xf>
    <xf numFmtId="164" fontId="12" fillId="2" borderId="9" xfId="1" applyNumberFormat="1" applyFont="1" applyFill="1" applyBorder="1" applyAlignment="1">
      <alignment horizontal="center" vertical="center"/>
    </xf>
    <xf numFmtId="0" fontId="6" fillId="0" borderId="0" xfId="0" applyFont="1"/>
    <xf numFmtId="164" fontId="14" fillId="2" borderId="1" xfId="2" applyFont="1" applyFill="1" applyBorder="1" applyAlignment="1">
      <alignment vertical="center"/>
    </xf>
    <xf numFmtId="164" fontId="14" fillId="2" borderId="2" xfId="2" applyFont="1" applyFill="1" applyBorder="1" applyAlignment="1">
      <alignment vertical="center"/>
    </xf>
    <xf numFmtId="0" fontId="15" fillId="2" borderId="2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14" fontId="6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164" fontId="16" fillId="2" borderId="12" xfId="2" applyFont="1" applyFill="1" applyBorder="1" applyAlignment="1">
      <alignment horizontal="center" vertical="center"/>
    </xf>
  </cellXfs>
  <cellStyles count="3">
    <cellStyle name="Comma" xfId="1" builtinId="3"/>
    <cellStyle name="Comma 2" xfId="2" xr:uid="{6FC5E472-6E48-4CC7-9617-3FD11A8BE941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57"/>
  <sheetViews>
    <sheetView tabSelected="1" workbookViewId="0">
      <pane ySplit="5" topLeftCell="A6" activePane="bottomLeft" state="frozen"/>
      <selection pane="bottomLeft" activeCell="A26" sqref="A26:XFD26"/>
    </sheetView>
  </sheetViews>
  <sheetFormatPr defaultColWidth="9" defaultRowHeight="24.9" customHeight="1" x14ac:dyDescent="0.3"/>
  <cols>
    <col min="1" max="1" width="9" style="1"/>
    <col min="2" max="2" width="30" style="1" customWidth="1"/>
    <col min="3" max="3" width="13.5546875" style="1" bestFit="1" customWidth="1"/>
    <col min="4" max="4" width="10.44140625" style="1" customWidth="1"/>
    <col min="5" max="5" width="14.109375" style="1" bestFit="1" customWidth="1"/>
    <col min="6" max="6" width="13.33203125" style="1" customWidth="1"/>
    <col min="7" max="7" width="15.5546875" style="1" bestFit="1" customWidth="1"/>
    <col min="8" max="8" width="14.6640625" style="10" customWidth="1"/>
    <col min="9" max="9" width="12.88671875" style="10" bestFit="1" customWidth="1"/>
    <col min="10" max="10" width="12.44140625" style="1" bestFit="1" customWidth="1"/>
    <col min="11" max="11" width="12.6640625" style="1" customWidth="1"/>
    <col min="12" max="12" width="15" style="1" bestFit="1" customWidth="1"/>
    <col min="13" max="13" width="15.88671875" style="1" customWidth="1"/>
    <col min="14" max="14" width="14.5546875" style="1" bestFit="1" customWidth="1"/>
    <col min="15" max="15" width="14.88671875" style="1" customWidth="1"/>
    <col min="16" max="16" width="15.6640625" style="1" bestFit="1" customWidth="1"/>
    <col min="17" max="17" width="7.33203125" style="1" customWidth="1"/>
    <col min="18" max="18" width="21.6640625" style="1" hidden="1" customWidth="1"/>
    <col min="19" max="19" width="13" style="1" hidden="1" customWidth="1"/>
    <col min="20" max="20" width="14.5546875" style="1" hidden="1" customWidth="1"/>
    <col min="21" max="21" width="18.88671875" style="1" bestFit="1" customWidth="1"/>
    <col min="22" max="22" width="76.6640625" style="1" customWidth="1"/>
    <col min="23" max="23" width="12.88671875" style="1" customWidth="1"/>
    <col min="24" max="16384" width="9" style="1"/>
  </cols>
  <sheetData>
    <row r="1" spans="1:74" ht="24.9" customHeight="1" thickBot="1" x14ac:dyDescent="0.35">
      <c r="A1" s="76" t="s">
        <v>59</v>
      </c>
      <c r="B1" s="4" t="s">
        <v>32</v>
      </c>
      <c r="E1" s="2"/>
      <c r="F1" s="2"/>
      <c r="G1" s="2"/>
      <c r="H1" s="3"/>
      <c r="I1" s="3"/>
    </row>
    <row r="2" spans="1:74" ht="24.9" customHeight="1" thickBot="1" x14ac:dyDescent="0.35">
      <c r="A2" s="76" t="s">
        <v>60</v>
      </c>
      <c r="B2" s="77" t="s">
        <v>61</v>
      </c>
      <c r="C2" s="4"/>
      <c r="D2" s="4"/>
      <c r="H2" s="11" t="s">
        <v>4</v>
      </c>
      <c r="I2" s="5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74" ht="24.9" customHeight="1" thickBot="1" x14ac:dyDescent="0.35">
      <c r="A3" s="76" t="s">
        <v>62</v>
      </c>
      <c r="B3" s="78" t="s">
        <v>63</v>
      </c>
      <c r="C3" s="4"/>
      <c r="D3" s="4"/>
      <c r="H3" s="11"/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74" ht="24.9" customHeight="1" thickBot="1" x14ac:dyDescent="0.35">
      <c r="A4" s="76" t="s">
        <v>64</v>
      </c>
      <c r="B4" s="79" t="s">
        <v>63</v>
      </c>
      <c r="C4" s="7"/>
      <c r="D4" s="7"/>
      <c r="E4" s="7"/>
      <c r="F4" s="6"/>
      <c r="G4" s="6"/>
      <c r="H4" s="8"/>
      <c r="I4" s="8"/>
      <c r="J4" s="6"/>
      <c r="K4" s="6"/>
      <c r="L4" s="6"/>
      <c r="M4" s="6"/>
      <c r="R4" s="6"/>
      <c r="S4" s="9"/>
      <c r="T4" s="9"/>
      <c r="U4" s="9"/>
      <c r="V4" s="9"/>
    </row>
    <row r="5" spans="1:74" ht="24.9" customHeight="1" x14ac:dyDescent="0.3">
      <c r="A5" s="80" t="s">
        <v>65</v>
      </c>
      <c r="B5" s="62" t="s">
        <v>66</v>
      </c>
      <c r="C5" s="81" t="s">
        <v>67</v>
      </c>
      <c r="D5" s="82" t="s">
        <v>68</v>
      </c>
      <c r="E5" s="62" t="s">
        <v>69</v>
      </c>
      <c r="F5" s="62" t="s">
        <v>70</v>
      </c>
      <c r="G5" s="82" t="s">
        <v>71</v>
      </c>
      <c r="H5" s="83" t="s">
        <v>72</v>
      </c>
      <c r="I5" s="41" t="s">
        <v>24</v>
      </c>
      <c r="J5" s="62" t="s">
        <v>73</v>
      </c>
      <c r="K5" s="62" t="s">
        <v>74</v>
      </c>
      <c r="L5" s="62" t="s">
        <v>75</v>
      </c>
      <c r="M5" s="62" t="s">
        <v>76</v>
      </c>
      <c r="N5" s="62" t="s">
        <v>77</v>
      </c>
      <c r="O5" s="24" t="s">
        <v>5</v>
      </c>
      <c r="P5" s="62" t="s">
        <v>78</v>
      </c>
      <c r="Q5" s="24"/>
      <c r="R5" s="24" t="s">
        <v>1</v>
      </c>
      <c r="S5" s="24" t="s">
        <v>0</v>
      </c>
      <c r="T5" s="24" t="s">
        <v>3</v>
      </c>
      <c r="U5" s="62" t="s">
        <v>79</v>
      </c>
      <c r="V5" s="62" t="s">
        <v>2</v>
      </c>
      <c r="W5" s="66" t="s">
        <v>44</v>
      </c>
    </row>
    <row r="6" spans="1:74" ht="24.9" customHeight="1" thickBot="1" x14ac:dyDescent="0.35">
      <c r="A6" s="36"/>
      <c r="B6" s="47"/>
      <c r="C6" s="47"/>
      <c r="D6" s="47"/>
      <c r="E6" s="47"/>
      <c r="F6" s="47"/>
      <c r="G6" s="47"/>
      <c r="H6" s="47"/>
      <c r="I6" s="47"/>
      <c r="J6" s="56">
        <v>0.01</v>
      </c>
      <c r="K6" s="56">
        <v>0.05</v>
      </c>
      <c r="L6" s="56">
        <v>0.1</v>
      </c>
      <c r="M6" s="56">
        <v>0.1</v>
      </c>
      <c r="N6" s="47"/>
      <c r="O6" s="47"/>
      <c r="P6" s="47"/>
      <c r="Q6" s="35"/>
      <c r="R6" s="13"/>
      <c r="S6" s="13"/>
      <c r="T6" s="57">
        <v>0.01</v>
      </c>
      <c r="U6" s="13"/>
      <c r="V6" s="13"/>
      <c r="W6" s="67"/>
    </row>
    <row r="7" spans="1:74" s="23" customFormat="1" ht="24.9" customHeight="1" x14ac:dyDescent="0.3">
      <c r="A7" s="50"/>
      <c r="B7" s="51"/>
      <c r="C7" s="51"/>
      <c r="D7" s="51"/>
      <c r="E7" s="51"/>
      <c r="F7" s="51"/>
      <c r="G7" s="51"/>
      <c r="H7" s="51"/>
      <c r="I7" s="51"/>
      <c r="J7" s="52"/>
      <c r="K7" s="52"/>
      <c r="L7" s="52"/>
      <c r="M7" s="52"/>
      <c r="N7" s="51"/>
      <c r="O7" s="51"/>
      <c r="P7" s="51"/>
      <c r="Q7" s="53">
        <f>A8:A8</f>
        <v>59129</v>
      </c>
      <c r="R7" s="54"/>
      <c r="S7" s="54"/>
      <c r="T7" s="55"/>
      <c r="U7" s="54"/>
      <c r="V7" s="54"/>
      <c r="W7" s="50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</row>
    <row r="8" spans="1:74" ht="24.9" customHeight="1" x14ac:dyDescent="0.3">
      <c r="A8" s="30">
        <v>59129</v>
      </c>
      <c r="B8" s="27" t="s">
        <v>25</v>
      </c>
      <c r="C8" s="12">
        <v>45168</v>
      </c>
      <c r="D8" s="28">
        <v>5</v>
      </c>
      <c r="E8" s="29">
        <v>294956</v>
      </c>
      <c r="F8" s="29">
        <v>0</v>
      </c>
      <c r="G8" s="29">
        <f>ROUND(E8-F8,)</f>
        <v>294956</v>
      </c>
      <c r="H8" s="29">
        <f>ROUND(G8*18%,)</f>
        <v>53092</v>
      </c>
      <c r="I8" s="29">
        <f>G8+H8</f>
        <v>348048</v>
      </c>
      <c r="J8" s="29">
        <f>G8*J6</f>
        <v>2949.56</v>
      </c>
      <c r="K8" s="29">
        <f>ROUND(G8*5%,)</f>
        <v>14748</v>
      </c>
      <c r="L8" s="29">
        <f t="shared" ref="L8:L9" si="0">ROUND(G8*10%,)</f>
        <v>29496</v>
      </c>
      <c r="M8" s="29">
        <f>ROUND(G8*10%,)</f>
        <v>29496</v>
      </c>
      <c r="N8" s="61">
        <f>H8</f>
        <v>53092</v>
      </c>
      <c r="O8" s="29">
        <v>0</v>
      </c>
      <c r="P8" s="29">
        <f>ROUND(I8-SUM(J8:O8),)</f>
        <v>218266</v>
      </c>
      <c r="Q8" s="30"/>
      <c r="R8" s="29" t="s">
        <v>28</v>
      </c>
      <c r="S8" s="29">
        <v>218267</v>
      </c>
      <c r="T8" s="29">
        <v>0</v>
      </c>
      <c r="U8" s="29">
        <f>S8-T8</f>
        <v>218267</v>
      </c>
      <c r="V8" s="43" t="s">
        <v>27</v>
      </c>
      <c r="W8" s="30"/>
    </row>
    <row r="9" spans="1:74" ht="24.9" customHeight="1" x14ac:dyDescent="0.3">
      <c r="A9" s="30">
        <v>59129</v>
      </c>
      <c r="B9" s="27" t="s">
        <v>25</v>
      </c>
      <c r="C9" s="12">
        <v>45189</v>
      </c>
      <c r="D9" s="28">
        <v>6</v>
      </c>
      <c r="E9" s="29">
        <v>269168</v>
      </c>
      <c r="F9" s="29">
        <v>0</v>
      </c>
      <c r="G9" s="29">
        <f>ROUND(E9-F9,)</f>
        <v>269168</v>
      </c>
      <c r="H9" s="29">
        <f>ROUND(G9*18%,)</f>
        <v>48450</v>
      </c>
      <c r="I9" s="29">
        <f>G9+H9</f>
        <v>317618</v>
      </c>
      <c r="J9" s="29">
        <f>G9*J6</f>
        <v>2691.68</v>
      </c>
      <c r="K9" s="29">
        <f>ROUND(G9*5%,)</f>
        <v>13458</v>
      </c>
      <c r="L9" s="29">
        <f t="shared" si="0"/>
        <v>26917</v>
      </c>
      <c r="M9" s="29">
        <f>ROUND(G9*10%,)</f>
        <v>26917</v>
      </c>
      <c r="N9" s="61">
        <f>H9</f>
        <v>48450</v>
      </c>
      <c r="O9" s="29">
        <v>0</v>
      </c>
      <c r="P9" s="29">
        <f>ROUND(I9-SUM(J9:O9),)</f>
        <v>199184</v>
      </c>
      <c r="Q9" s="29"/>
      <c r="R9" s="29" t="s">
        <v>29</v>
      </c>
      <c r="S9" s="29">
        <v>199183</v>
      </c>
      <c r="T9" s="29">
        <v>0</v>
      </c>
      <c r="U9" s="29">
        <f>S9-T9</f>
        <v>199183</v>
      </c>
      <c r="V9" s="43" t="s">
        <v>26</v>
      </c>
      <c r="W9" s="30"/>
    </row>
    <row r="10" spans="1:74" ht="24.9" customHeight="1" x14ac:dyDescent="0.3">
      <c r="A10" s="30">
        <v>59129</v>
      </c>
      <c r="B10" s="27" t="s">
        <v>25</v>
      </c>
      <c r="C10" s="12">
        <v>45211</v>
      </c>
      <c r="D10" s="28">
        <v>7</v>
      </c>
      <c r="E10" s="29">
        <v>231234</v>
      </c>
      <c r="F10" s="29">
        <v>0</v>
      </c>
      <c r="G10" s="29">
        <f>ROUND(E10-F10,)</f>
        <v>231234</v>
      </c>
      <c r="H10" s="29">
        <f>ROUND(G10*18%,)</f>
        <v>41622</v>
      </c>
      <c r="I10" s="29">
        <f>G10+H10</f>
        <v>272856</v>
      </c>
      <c r="J10" s="29">
        <f>G10*J6</f>
        <v>2312.34</v>
      </c>
      <c r="K10" s="29">
        <f>ROUND(G10*5%,)</f>
        <v>11562</v>
      </c>
      <c r="L10" s="29">
        <f t="shared" ref="L10" si="1">ROUND(G10*10%,)</f>
        <v>23123</v>
      </c>
      <c r="M10" s="29">
        <f>ROUND(G10*10%,)</f>
        <v>23123</v>
      </c>
      <c r="N10" s="61">
        <f>H10</f>
        <v>41622</v>
      </c>
      <c r="O10" s="29">
        <v>59115</v>
      </c>
      <c r="P10" s="29">
        <f>ROUND(I10-SUM(J10:O10),)</f>
        <v>111999</v>
      </c>
      <c r="Q10" s="31"/>
      <c r="R10" s="29" t="s">
        <v>31</v>
      </c>
      <c r="S10" s="29">
        <v>198000</v>
      </c>
      <c r="T10" s="29"/>
      <c r="U10" s="29">
        <v>198000</v>
      </c>
      <c r="V10" s="43" t="s">
        <v>30</v>
      </c>
      <c r="W10" s="30"/>
    </row>
    <row r="11" spans="1:74" ht="24.9" customHeight="1" x14ac:dyDescent="0.3">
      <c r="A11" s="30">
        <v>59129</v>
      </c>
      <c r="B11" s="27" t="s">
        <v>34</v>
      </c>
      <c r="C11" s="12">
        <v>45168</v>
      </c>
      <c r="D11" s="28">
        <v>5</v>
      </c>
      <c r="E11" s="29">
        <f>N8</f>
        <v>53092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61">
        <f>E11</f>
        <v>53092</v>
      </c>
      <c r="Q11" s="31"/>
      <c r="R11" s="29"/>
      <c r="S11" s="29"/>
      <c r="T11" s="29"/>
      <c r="U11" s="29">
        <v>53092</v>
      </c>
      <c r="V11" s="43" t="s">
        <v>35</v>
      </c>
      <c r="W11" s="30"/>
    </row>
    <row r="12" spans="1:74" ht="24.9" customHeight="1" x14ac:dyDescent="0.3">
      <c r="A12" s="30">
        <v>59129</v>
      </c>
      <c r="B12" s="27" t="s">
        <v>34</v>
      </c>
      <c r="C12" s="12">
        <v>45189</v>
      </c>
      <c r="D12" s="28">
        <v>6</v>
      </c>
      <c r="E12" s="29">
        <v>48450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61">
        <v>48450</v>
      </c>
      <c r="Q12" s="31"/>
      <c r="R12" s="29"/>
      <c r="S12" s="29"/>
      <c r="T12" s="29"/>
      <c r="U12" s="29">
        <v>49500</v>
      </c>
      <c r="V12" s="43" t="s">
        <v>36</v>
      </c>
      <c r="W12" s="30"/>
    </row>
    <row r="13" spans="1:74" ht="24.9" customHeight="1" x14ac:dyDescent="0.3">
      <c r="A13" s="30">
        <v>59129</v>
      </c>
      <c r="B13" s="27" t="s">
        <v>25</v>
      </c>
      <c r="C13" s="12">
        <v>45238</v>
      </c>
      <c r="D13" s="28">
        <v>9</v>
      </c>
      <c r="E13" s="29">
        <v>134200</v>
      </c>
      <c r="F13" s="29">
        <v>0</v>
      </c>
      <c r="G13" s="29">
        <v>134200</v>
      </c>
      <c r="H13" s="29">
        <f>G13*18%</f>
        <v>24156</v>
      </c>
      <c r="I13" s="29">
        <f>G13+H13</f>
        <v>158356</v>
      </c>
      <c r="J13" s="29">
        <f>I13*1%</f>
        <v>1583.56</v>
      </c>
      <c r="K13" s="29">
        <f>I13*5%</f>
        <v>7917.8</v>
      </c>
      <c r="L13" s="29">
        <f>I13*10%</f>
        <v>15835.6</v>
      </c>
      <c r="M13" s="29">
        <f>I13*10%</f>
        <v>15835.6</v>
      </c>
      <c r="N13" s="61">
        <f>G13*18%</f>
        <v>24156</v>
      </c>
      <c r="O13" s="29">
        <v>24156</v>
      </c>
      <c r="P13" s="29">
        <v>99308</v>
      </c>
      <c r="Q13" s="31"/>
      <c r="R13" s="29"/>
      <c r="S13" s="29"/>
      <c r="T13" s="29"/>
      <c r="U13" s="29">
        <v>48450</v>
      </c>
      <c r="V13" s="43" t="s">
        <v>37</v>
      </c>
      <c r="W13" s="30"/>
    </row>
    <row r="14" spans="1:74" ht="24.9" customHeight="1" x14ac:dyDescent="0.3">
      <c r="A14" s="30">
        <v>59129</v>
      </c>
      <c r="B14" s="27" t="s">
        <v>25</v>
      </c>
      <c r="C14" s="12">
        <v>45274</v>
      </c>
      <c r="D14" s="28">
        <v>10</v>
      </c>
      <c r="E14" s="29">
        <v>57750</v>
      </c>
      <c r="F14" s="29">
        <v>4504</v>
      </c>
      <c r="G14" s="29">
        <f>E14-F14</f>
        <v>53246</v>
      </c>
      <c r="H14" s="29">
        <f>G14*18%</f>
        <v>9584.2799999999988</v>
      </c>
      <c r="I14" s="29">
        <f>G14+H14</f>
        <v>62830.28</v>
      </c>
      <c r="J14" s="29">
        <f>G14*1%</f>
        <v>532.46</v>
      </c>
      <c r="K14" s="29">
        <f>G14*5%</f>
        <v>2662.3</v>
      </c>
      <c r="L14" s="29">
        <f>G14*10%</f>
        <v>5324.6</v>
      </c>
      <c r="M14" s="29">
        <f>G14*10%</f>
        <v>5324.6</v>
      </c>
      <c r="N14" s="61">
        <f>G14*18%</f>
        <v>9584.2799999999988</v>
      </c>
      <c r="O14" s="29">
        <v>0</v>
      </c>
      <c r="P14" s="29">
        <f>ROUND(I14-SUM(J14:O14),)</f>
        <v>39402</v>
      </c>
      <c r="Q14" s="31"/>
      <c r="R14" s="29"/>
      <c r="S14" s="29"/>
      <c r="T14" s="29"/>
      <c r="U14" s="29">
        <v>24156</v>
      </c>
      <c r="V14" s="43" t="s">
        <v>38</v>
      </c>
      <c r="W14" s="30"/>
    </row>
    <row r="15" spans="1:74" ht="24.9" customHeight="1" x14ac:dyDescent="0.3">
      <c r="A15" s="30">
        <v>59129</v>
      </c>
      <c r="B15" s="27" t="s">
        <v>34</v>
      </c>
      <c r="C15" s="12"/>
      <c r="D15" s="28">
        <v>7</v>
      </c>
      <c r="E15" s="29">
        <f>N10</f>
        <v>41622</v>
      </c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61">
        <f>E15</f>
        <v>41622</v>
      </c>
      <c r="Q15" s="31"/>
      <c r="R15" s="29"/>
      <c r="S15" s="29"/>
      <c r="T15" s="29"/>
      <c r="U15" s="29">
        <v>41622</v>
      </c>
      <c r="V15" s="43" t="s">
        <v>39</v>
      </c>
      <c r="W15" s="30"/>
    </row>
    <row r="16" spans="1:74" ht="24.9" customHeight="1" x14ac:dyDescent="0.3">
      <c r="A16" s="30">
        <v>59129</v>
      </c>
      <c r="B16" s="27" t="s">
        <v>34</v>
      </c>
      <c r="C16" s="12"/>
      <c r="D16" s="28">
        <v>9</v>
      </c>
      <c r="E16" s="29">
        <f>N13</f>
        <v>24156</v>
      </c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61">
        <f>E16</f>
        <v>24156</v>
      </c>
      <c r="Q16" s="31"/>
      <c r="R16" s="29"/>
      <c r="S16" s="29"/>
      <c r="T16" s="29"/>
      <c r="U16" s="29">
        <v>3210</v>
      </c>
      <c r="V16" s="43" t="s">
        <v>43</v>
      </c>
      <c r="W16" s="30"/>
    </row>
    <row r="17" spans="1:74" ht="24.9" customHeight="1" x14ac:dyDescent="0.3">
      <c r="A17" s="30">
        <v>59129</v>
      </c>
      <c r="B17" s="27" t="s">
        <v>34</v>
      </c>
      <c r="C17" s="12"/>
      <c r="D17" s="28">
        <v>10</v>
      </c>
      <c r="E17" s="29">
        <f>N14</f>
        <v>9584.2799999999988</v>
      </c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61">
        <f>E17</f>
        <v>9584.2799999999988</v>
      </c>
      <c r="Q17" s="31"/>
      <c r="R17" s="29"/>
      <c r="S17" s="29"/>
      <c r="T17" s="29"/>
      <c r="U17" s="29">
        <v>9584</v>
      </c>
      <c r="V17" s="30" t="s">
        <v>49</v>
      </c>
      <c r="W17" s="30"/>
    </row>
    <row r="18" spans="1:74" s="23" customFormat="1" ht="24.9" customHeight="1" x14ac:dyDescent="0.3">
      <c r="A18" s="37"/>
      <c r="B18" s="33"/>
      <c r="C18" s="33"/>
      <c r="D18" s="34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5">
        <f>A19:A19</f>
        <v>59965</v>
      </c>
      <c r="R18" s="26"/>
      <c r="S18" s="26"/>
      <c r="T18" s="26"/>
      <c r="U18" s="26"/>
      <c r="V18" s="44"/>
      <c r="W18" s="38">
        <f>SUM(P8:P17)-SUM(U8:U17)</f>
        <v>-0.71999999997206032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</row>
    <row r="19" spans="1:74" ht="24.9" customHeight="1" x14ac:dyDescent="0.3">
      <c r="A19" s="30">
        <v>59965</v>
      </c>
      <c r="B19" s="27" t="s">
        <v>33</v>
      </c>
      <c r="C19" s="12">
        <v>45230</v>
      </c>
      <c r="D19" s="28">
        <v>8</v>
      </c>
      <c r="E19" s="29">
        <v>382513</v>
      </c>
      <c r="F19" s="29">
        <v>9007</v>
      </c>
      <c r="G19" s="29">
        <f>ROUND(E19-F19,)</f>
        <v>373506</v>
      </c>
      <c r="H19" s="29">
        <f>ROUND(G19*18%,)</f>
        <v>67231</v>
      </c>
      <c r="I19" s="29">
        <f>G19+H19</f>
        <v>440737</v>
      </c>
      <c r="J19" s="29">
        <f>G19*J6</f>
        <v>3735.06</v>
      </c>
      <c r="K19" s="29">
        <f>ROUND(G19*5%,)</f>
        <v>18675</v>
      </c>
      <c r="L19" s="29">
        <f t="shared" ref="L19" si="2">ROUND(G19*10%,)</f>
        <v>37351</v>
      </c>
      <c r="M19" s="29">
        <f>ROUND(G19*10%,)</f>
        <v>37351</v>
      </c>
      <c r="N19" s="61">
        <f>H19</f>
        <v>67231</v>
      </c>
      <c r="O19" s="29">
        <v>40445</v>
      </c>
      <c r="P19" s="29">
        <f>ROUND(I19-SUM(J19:O19),)</f>
        <v>235949</v>
      </c>
      <c r="Q19" s="31"/>
      <c r="R19" s="29"/>
      <c r="S19" s="29"/>
      <c r="T19" s="29"/>
      <c r="U19" s="29">
        <v>235948</v>
      </c>
      <c r="V19" s="43" t="s">
        <v>42</v>
      </c>
      <c r="W19" s="30"/>
    </row>
    <row r="20" spans="1:74" ht="24.9" customHeight="1" x14ac:dyDescent="0.3">
      <c r="A20" s="30">
        <v>59965</v>
      </c>
      <c r="B20" s="27" t="s">
        <v>33</v>
      </c>
      <c r="C20" s="12">
        <v>45276</v>
      </c>
      <c r="D20" s="28">
        <v>11</v>
      </c>
      <c r="E20" s="29">
        <v>79175</v>
      </c>
      <c r="F20" s="29">
        <v>4503</v>
      </c>
      <c r="G20" s="29">
        <f>ROUND(E20-F20,)</f>
        <v>74672</v>
      </c>
      <c r="H20" s="29">
        <f>ROUND(G20*18%,)</f>
        <v>13441</v>
      </c>
      <c r="I20" s="29">
        <f>G20+H20</f>
        <v>88113</v>
      </c>
      <c r="J20" s="29">
        <f>G20*J6</f>
        <v>746.72</v>
      </c>
      <c r="K20" s="29">
        <f>ROUND(G20*5%,)</f>
        <v>3734</v>
      </c>
      <c r="L20" s="29">
        <f t="shared" ref="L20" si="3">ROUND(G20*10%,)</f>
        <v>7467</v>
      </c>
      <c r="M20" s="29">
        <f>ROUND(G20*10%,)</f>
        <v>7467</v>
      </c>
      <c r="N20" s="61">
        <f>H20</f>
        <v>13441</v>
      </c>
      <c r="O20" s="29">
        <v>14749</v>
      </c>
      <c r="P20" s="29">
        <f>ROUND(I20-SUM(J20:O20),)</f>
        <v>40508</v>
      </c>
      <c r="Q20" s="31"/>
      <c r="R20" s="29"/>
      <c r="S20" s="29"/>
      <c r="T20" s="29"/>
      <c r="U20" s="29">
        <v>67231</v>
      </c>
      <c r="V20" s="43" t="s">
        <v>41</v>
      </c>
      <c r="W20" s="30"/>
    </row>
    <row r="21" spans="1:74" ht="24.9" customHeight="1" x14ac:dyDescent="0.3">
      <c r="A21" s="30">
        <v>59965</v>
      </c>
      <c r="B21" s="27" t="s">
        <v>34</v>
      </c>
      <c r="C21" s="32"/>
      <c r="D21" s="28">
        <v>8</v>
      </c>
      <c r="E21" s="29">
        <f>N19</f>
        <v>67231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61">
        <f>E21</f>
        <v>67231</v>
      </c>
      <c r="Q21" s="31"/>
      <c r="R21" s="29"/>
      <c r="S21" s="29"/>
      <c r="T21" s="29"/>
      <c r="U21" s="29">
        <v>40507</v>
      </c>
      <c r="V21" s="43" t="s">
        <v>40</v>
      </c>
      <c r="W21" s="30"/>
    </row>
    <row r="22" spans="1:74" ht="24.9" customHeight="1" x14ac:dyDescent="0.3">
      <c r="A22" s="30">
        <v>59965</v>
      </c>
      <c r="B22" s="27" t="s">
        <v>34</v>
      </c>
      <c r="C22" s="32"/>
      <c r="D22" s="28">
        <v>11</v>
      </c>
      <c r="E22" s="29">
        <f>N20</f>
        <v>13441</v>
      </c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61">
        <f>E22</f>
        <v>13441</v>
      </c>
      <c r="Q22" s="31"/>
      <c r="R22" s="29"/>
      <c r="S22" s="29"/>
      <c r="T22" s="29"/>
      <c r="U22" s="29">
        <v>13441</v>
      </c>
      <c r="V22" s="43" t="s">
        <v>52</v>
      </c>
      <c r="W22" s="30"/>
    </row>
    <row r="23" spans="1:74" ht="24.9" customHeight="1" x14ac:dyDescent="0.3">
      <c r="A23" s="30">
        <v>59965</v>
      </c>
      <c r="B23" s="27" t="s">
        <v>33</v>
      </c>
      <c r="C23" s="12">
        <v>45349</v>
      </c>
      <c r="D23" s="28">
        <v>13</v>
      </c>
      <c r="E23" s="29">
        <v>398706</v>
      </c>
      <c r="F23" s="29">
        <v>31525</v>
      </c>
      <c r="G23" s="29">
        <f>ROUND(E23-F23,)</f>
        <v>367181</v>
      </c>
      <c r="H23" s="29">
        <f>ROUND(G23*18%,)</f>
        <v>66093</v>
      </c>
      <c r="I23" s="29">
        <f>G23+H23</f>
        <v>433274</v>
      </c>
      <c r="J23" s="29">
        <f>G23*J6</f>
        <v>3671.81</v>
      </c>
      <c r="K23" s="29">
        <f>ROUND(G23*5%,)</f>
        <v>18359</v>
      </c>
      <c r="L23" s="29">
        <f t="shared" ref="L23" si="4">ROUND(G23*10%,)</f>
        <v>36718</v>
      </c>
      <c r="M23" s="29">
        <f>ROUND(G23*10%,)</f>
        <v>36718</v>
      </c>
      <c r="N23" s="61">
        <f>H23</f>
        <v>66093</v>
      </c>
      <c r="O23" s="29">
        <v>20850</v>
      </c>
      <c r="P23" s="29">
        <f>ROUND(I23-SUM(J23:O23),)</f>
        <v>250864</v>
      </c>
      <c r="Q23" s="31"/>
      <c r="R23" s="29"/>
      <c r="S23" s="29"/>
      <c r="T23" s="29"/>
      <c r="U23" s="29">
        <v>250864</v>
      </c>
      <c r="V23" s="43" t="s">
        <v>51</v>
      </c>
      <c r="W23" s="30"/>
    </row>
    <row r="24" spans="1:74" ht="24.9" customHeight="1" x14ac:dyDescent="0.3">
      <c r="A24" s="30">
        <v>59965</v>
      </c>
      <c r="B24" s="27" t="s">
        <v>34</v>
      </c>
      <c r="C24" s="32"/>
      <c r="D24" s="28">
        <v>13</v>
      </c>
      <c r="E24" s="29">
        <f>N23</f>
        <v>66093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61">
        <f>E24</f>
        <v>66093</v>
      </c>
      <c r="Q24" s="31"/>
      <c r="R24" s="29"/>
      <c r="S24" s="29"/>
      <c r="T24" s="29"/>
      <c r="U24" s="29">
        <v>66093</v>
      </c>
      <c r="V24" s="30" t="s">
        <v>50</v>
      </c>
      <c r="W24" s="38">
        <f>SUM(P19:P24)-SUM(U19:U24)</f>
        <v>2</v>
      </c>
    </row>
    <row r="25" spans="1:74" ht="24.9" customHeight="1" x14ac:dyDescent="0.3">
      <c r="A25" s="30">
        <v>59965</v>
      </c>
      <c r="B25" s="27"/>
      <c r="C25" s="32"/>
      <c r="D25" s="28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31"/>
      <c r="R25" s="29"/>
      <c r="S25" s="29"/>
      <c r="T25" s="29"/>
      <c r="U25" s="29"/>
      <c r="V25" s="30"/>
      <c r="W25" s="38"/>
    </row>
    <row r="26" spans="1:74" ht="24.9" customHeight="1" thickBot="1" x14ac:dyDescent="0.35">
      <c r="A26" s="30">
        <v>59965</v>
      </c>
      <c r="B26" s="27"/>
      <c r="C26" s="32"/>
      <c r="D26" s="28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31"/>
      <c r="R26" s="29"/>
      <c r="S26" s="29"/>
      <c r="T26" s="29"/>
      <c r="U26" s="29"/>
      <c r="V26" s="30"/>
      <c r="W26" s="38"/>
    </row>
    <row r="27" spans="1:74" ht="24.9" customHeight="1" x14ac:dyDescent="0.3">
      <c r="A27" s="48"/>
      <c r="B27" s="58"/>
      <c r="C27" s="58"/>
      <c r="D27" s="58"/>
      <c r="E27" s="58"/>
      <c r="F27" s="58"/>
      <c r="G27" s="58"/>
      <c r="H27" s="58"/>
      <c r="I27" s="58"/>
      <c r="J27" s="60">
        <f t="shared" ref="J27:O27" si="5">SUM(J8:J26)</f>
        <v>18223.189999999999</v>
      </c>
      <c r="K27" s="60">
        <f t="shared" si="5"/>
        <v>91116.1</v>
      </c>
      <c r="L27" s="60">
        <f t="shared" si="5"/>
        <v>182232.2</v>
      </c>
      <c r="M27" s="60">
        <f t="shared" si="5"/>
        <v>182232.2</v>
      </c>
      <c r="N27" s="60">
        <f t="shared" si="5"/>
        <v>323669.28000000003</v>
      </c>
      <c r="O27" s="60">
        <f t="shared" si="5"/>
        <v>159315</v>
      </c>
      <c r="P27" s="60">
        <f>SUM(P8:P26)</f>
        <v>1519149.28</v>
      </c>
      <c r="Q27" s="59"/>
      <c r="R27" s="58"/>
      <c r="S27" s="58"/>
      <c r="T27" s="58"/>
      <c r="U27" s="60">
        <f>SUM(U6:U24)</f>
        <v>1519148</v>
      </c>
      <c r="V27" s="60" t="s">
        <v>56</v>
      </c>
      <c r="W27" s="48"/>
    </row>
    <row r="28" spans="1:74" ht="24.9" customHeight="1" x14ac:dyDescent="0.3">
      <c r="A28" s="30"/>
      <c r="B28" s="29"/>
      <c r="C28" s="29"/>
      <c r="D28" s="29"/>
      <c r="E28" s="29"/>
      <c r="F28" s="29"/>
      <c r="G28" s="29"/>
      <c r="H28" s="29"/>
      <c r="I28" s="46"/>
      <c r="J28" s="46"/>
      <c r="K28" s="46"/>
      <c r="L28" s="46"/>
      <c r="M28" s="46"/>
      <c r="N28" s="46"/>
      <c r="O28" s="46"/>
      <c r="P28" s="29"/>
      <c r="Q28" s="42"/>
      <c r="R28" s="29"/>
      <c r="S28" s="29"/>
      <c r="T28" s="29"/>
      <c r="U28" s="29"/>
      <c r="V28" s="45"/>
      <c r="W28" s="30"/>
    </row>
    <row r="29" spans="1:74" ht="24.9" customHeight="1" thickBot="1" x14ac:dyDescent="0.35">
      <c r="A29" s="36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47"/>
      <c r="R29" s="13"/>
      <c r="S29" s="13"/>
      <c r="T29" s="13"/>
      <c r="U29" s="49">
        <f>P27-U27</f>
        <v>1.2800000000279397</v>
      </c>
      <c r="V29" s="49" t="s">
        <v>57</v>
      </c>
      <c r="W29" s="36"/>
    </row>
    <row r="31" spans="1:74" ht="24.9" customHeight="1" thickBot="1" x14ac:dyDescent="0.35"/>
    <row r="32" spans="1:74" ht="24.9" customHeight="1" thickBot="1" x14ac:dyDescent="0.35">
      <c r="K32" s="68" t="s">
        <v>55</v>
      </c>
      <c r="L32" s="69"/>
      <c r="M32" s="70"/>
    </row>
    <row r="33" spans="11:13" ht="24.9" customHeight="1" x14ac:dyDescent="0.3">
      <c r="K33" s="71" t="s">
        <v>58</v>
      </c>
      <c r="L33" s="69"/>
      <c r="M33" s="70"/>
    </row>
    <row r="34" spans="11:13" ht="24.9" customHeight="1" x14ac:dyDescent="0.3">
      <c r="K34" s="72" t="s">
        <v>45</v>
      </c>
      <c r="L34" s="73"/>
      <c r="M34" s="39">
        <f>K27+L27+M27</f>
        <v>455580.50000000006</v>
      </c>
    </row>
    <row r="35" spans="11:13" ht="24.9" customHeight="1" x14ac:dyDescent="0.3">
      <c r="K35" s="72" t="s">
        <v>53</v>
      </c>
      <c r="L35" s="73"/>
      <c r="M35" s="39">
        <f>O27</f>
        <v>159315</v>
      </c>
    </row>
    <row r="36" spans="11:13" ht="24.9" customHeight="1" x14ac:dyDescent="0.3">
      <c r="K36" s="72" t="s">
        <v>46</v>
      </c>
      <c r="L36" s="73"/>
      <c r="M36" s="39">
        <f>U29</f>
        <v>1.2800000000279397</v>
      </c>
    </row>
    <row r="37" spans="11:13" ht="24.9" customHeight="1" thickBot="1" x14ac:dyDescent="0.35">
      <c r="K37" s="74" t="s">
        <v>47</v>
      </c>
      <c r="L37" s="75"/>
      <c r="M37" s="40">
        <v>0</v>
      </c>
    </row>
    <row r="38" spans="11:13" ht="24.9" customHeight="1" thickBot="1" x14ac:dyDescent="0.35">
      <c r="K38" s="74" t="s">
        <v>48</v>
      </c>
      <c r="L38" s="75"/>
      <c r="M38" s="40" t="s">
        <v>54</v>
      </c>
    </row>
    <row r="49" spans="4:14" ht="24.9" customHeight="1" x14ac:dyDescent="0.3">
      <c r="D49" s="63" t="s">
        <v>8</v>
      </c>
      <c r="E49" s="63"/>
    </row>
    <row r="50" spans="4:14" ht="24.9" customHeight="1" x14ac:dyDescent="0.3">
      <c r="D50" s="15" t="s">
        <v>9</v>
      </c>
      <c r="E50" s="15" t="s">
        <v>10</v>
      </c>
      <c r="F50" s="14" t="s">
        <v>12</v>
      </c>
      <c r="H50" s="1"/>
      <c r="I50" s="15" t="s">
        <v>6</v>
      </c>
      <c r="J50" s="18" t="s">
        <v>7</v>
      </c>
      <c r="K50" s="18" t="s">
        <v>12</v>
      </c>
      <c r="L50" s="15" t="s">
        <v>13</v>
      </c>
      <c r="M50" s="15" t="s">
        <v>14</v>
      </c>
      <c r="N50" s="15" t="s">
        <v>15</v>
      </c>
    </row>
    <row r="51" spans="4:14" ht="24.9" customHeight="1" x14ac:dyDescent="0.3">
      <c r="D51" s="15">
        <v>63</v>
      </c>
      <c r="E51" s="15">
        <v>5175</v>
      </c>
      <c r="F51" s="14">
        <v>4794.2</v>
      </c>
      <c r="G51" s="64" t="s">
        <v>19</v>
      </c>
      <c r="H51" s="65"/>
      <c r="I51" s="15" t="s">
        <v>16</v>
      </c>
      <c r="J51" s="18">
        <v>588</v>
      </c>
      <c r="K51" s="18">
        <v>625.9</v>
      </c>
      <c r="L51" s="19">
        <f>K51-J51</f>
        <v>37.899999999999977</v>
      </c>
      <c r="M51" s="15">
        <v>95</v>
      </c>
      <c r="N51" s="19">
        <f>M51*L51</f>
        <v>3600.4999999999977</v>
      </c>
    </row>
    <row r="52" spans="4:14" ht="24.9" customHeight="1" x14ac:dyDescent="0.3">
      <c r="D52" s="15">
        <v>75</v>
      </c>
      <c r="E52" s="15">
        <v>694</v>
      </c>
      <c r="F52" s="14">
        <v>678.9</v>
      </c>
      <c r="H52" s="1"/>
      <c r="I52" s="15" t="s">
        <v>17</v>
      </c>
      <c r="J52" s="18">
        <v>0</v>
      </c>
      <c r="K52" s="18">
        <v>674</v>
      </c>
      <c r="L52" s="19">
        <f>K52-J52</f>
        <v>674</v>
      </c>
      <c r="M52" s="15">
        <v>8</v>
      </c>
      <c r="N52" s="19">
        <f>M52*L52</f>
        <v>5392</v>
      </c>
    </row>
    <row r="53" spans="4:14" ht="24.9" customHeight="1" x14ac:dyDescent="0.3">
      <c r="D53" s="15">
        <v>90</v>
      </c>
      <c r="E53" s="15">
        <v>588</v>
      </c>
      <c r="F53" s="14">
        <v>625.9</v>
      </c>
      <c r="H53" s="16" t="s">
        <v>20</v>
      </c>
      <c r="I53" s="15" t="s">
        <v>18</v>
      </c>
      <c r="J53" s="18">
        <v>37.130000000000003</v>
      </c>
      <c r="K53" s="18">
        <v>301.7</v>
      </c>
      <c r="L53" s="19">
        <f>K53-J53</f>
        <v>264.57</v>
      </c>
      <c r="M53" s="15">
        <v>50</v>
      </c>
      <c r="N53" s="19">
        <f>M53*L53</f>
        <v>13228.5</v>
      </c>
    </row>
    <row r="54" spans="4:14" ht="24.9" customHeight="1" x14ac:dyDescent="0.3">
      <c r="D54" s="15">
        <v>110</v>
      </c>
      <c r="E54" s="15">
        <v>434</v>
      </c>
      <c r="F54" s="14">
        <v>421.6</v>
      </c>
      <c r="M54" s="1" t="s">
        <v>21</v>
      </c>
      <c r="N54" s="20">
        <f>SUM(N51:N53)</f>
        <v>22221</v>
      </c>
    </row>
    <row r="55" spans="4:14" ht="24.9" customHeight="1" x14ac:dyDescent="0.3">
      <c r="D55" s="15">
        <v>160</v>
      </c>
      <c r="E55" s="15">
        <v>774</v>
      </c>
      <c r="F55" s="14">
        <v>768</v>
      </c>
      <c r="M55" s="1" t="s">
        <v>22</v>
      </c>
      <c r="N55" s="20" t="e">
        <f>#REF!</f>
        <v>#REF!</v>
      </c>
    </row>
    <row r="56" spans="4:14" ht="24.9" customHeight="1" x14ac:dyDescent="0.3">
      <c r="D56" s="15">
        <v>200</v>
      </c>
      <c r="E56" s="15">
        <v>273</v>
      </c>
      <c r="F56" s="14">
        <v>189.5</v>
      </c>
      <c r="M56" s="21" t="s">
        <v>23</v>
      </c>
      <c r="N56" s="22" t="e">
        <f>N54-N55</f>
        <v>#REF!</v>
      </c>
    </row>
    <row r="57" spans="4:14" ht="24.9" customHeight="1" x14ac:dyDescent="0.3">
      <c r="D57" s="17" t="s">
        <v>11</v>
      </c>
      <c r="E57" s="17">
        <f>SUM(E51:E56)</f>
        <v>7938</v>
      </c>
    </row>
  </sheetData>
  <mergeCells count="10">
    <mergeCell ref="D49:E49"/>
    <mergeCell ref="G51:H51"/>
    <mergeCell ref="W5:W6"/>
    <mergeCell ref="K32:M32"/>
    <mergeCell ref="K33:M33"/>
    <mergeCell ref="K34:L34"/>
    <mergeCell ref="K36:L36"/>
    <mergeCell ref="K37:L37"/>
    <mergeCell ref="K38:L38"/>
    <mergeCell ref="K35:L35"/>
  </mergeCells>
  <pageMargins left="0.7" right="0.7" top="0.75" bottom="0.75" header="0.3" footer="0.3"/>
  <pageSetup orientation="portrait" r:id="rId1"/>
  <ignoredErrors>
    <ignoredError sqref="P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Laxmi Civil</cp:lastModifiedBy>
  <cp:lastPrinted>2022-06-28T06:22:04Z</cp:lastPrinted>
  <dcterms:created xsi:type="dcterms:W3CDTF">2022-06-10T14:11:52Z</dcterms:created>
  <dcterms:modified xsi:type="dcterms:W3CDTF">2025-05-28T09:17:31Z</dcterms:modified>
</cp:coreProperties>
</file>