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Downloads\Task\Task\Pankaj\Shree Shyam Enterprises\"/>
    </mc:Choice>
  </mc:AlternateContent>
  <xr:revisionPtr revIDLastSave="0" documentId="13_ncr:1_{9260037B-3D30-409A-85C2-23E366C4A71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" l="1"/>
  <c r="G9" i="1" l="1"/>
  <c r="M9" i="1" s="1"/>
  <c r="J9" i="1" l="1"/>
  <c r="H9" i="1"/>
  <c r="N9" i="1" s="1"/>
  <c r="E11" i="1" s="1"/>
  <c r="P11" i="1" s="1"/>
  <c r="K9" i="1"/>
  <c r="L9" i="1"/>
  <c r="G14" i="1"/>
  <c r="M14" i="1" s="1"/>
  <c r="I9" i="1" l="1"/>
  <c r="P9" i="1"/>
  <c r="J14" i="1"/>
  <c r="H14" i="1"/>
  <c r="N14" i="1" s="1"/>
  <c r="K14" i="1"/>
  <c r="L14" i="1"/>
  <c r="I14" i="1" l="1"/>
  <c r="P14" i="1" s="1"/>
  <c r="S16" i="1" s="1"/>
  <c r="G8" i="1"/>
  <c r="M8" i="1" s="1"/>
  <c r="M18" i="1" s="1"/>
  <c r="J8" i="1" l="1"/>
  <c r="H8" i="1"/>
  <c r="N8" i="1" s="1"/>
  <c r="E10" i="1" s="1"/>
  <c r="P10" i="1" s="1"/>
  <c r="K8" i="1"/>
  <c r="K18" i="1" s="1"/>
  <c r="L8" i="1"/>
  <c r="L18" i="1" s="1"/>
  <c r="N46" i="1"/>
  <c r="L44" i="1"/>
  <c r="N44" i="1" s="1"/>
  <c r="L43" i="1"/>
  <c r="N43" i="1" s="1"/>
  <c r="L42" i="1"/>
  <c r="N42" i="1" s="1"/>
  <c r="E48" i="1"/>
  <c r="N18" i="1" l="1"/>
  <c r="M29" i="1"/>
  <c r="I8" i="1"/>
  <c r="P8" i="1" s="1"/>
  <c r="S12" i="1" s="1"/>
  <c r="S18" i="1" s="1"/>
  <c r="N45" i="1"/>
  <c r="N47" i="1" s="1"/>
  <c r="Q18" i="1" l="1"/>
  <c r="P18" i="1" l="1"/>
  <c r="M26" i="1" l="1"/>
  <c r="Q20" i="1" l="1"/>
  <c r="M27" i="1" s="1"/>
</calcChain>
</file>

<file path=xl/sharedStrings.xml><?xml version="1.0" encoding="utf-8"?>
<sst xmlns="http://schemas.openxmlformats.org/spreadsheetml/2006/main" count="61" uniqueCount="56">
  <si>
    <t>UTR</t>
  </si>
  <si>
    <t>Pipeline Laying work</t>
  </si>
  <si>
    <t>Hold Amount For Quantity excess against DPR</t>
  </si>
  <si>
    <t>ITEM</t>
  </si>
  <si>
    <t>DPR</t>
  </si>
  <si>
    <t>Qty as per updated  Dawing</t>
  </si>
  <si>
    <t>Dia</t>
  </si>
  <si>
    <t>Length</t>
  </si>
  <si>
    <t>Total</t>
  </si>
  <si>
    <t>CUM</t>
  </si>
  <si>
    <t>EXCESS</t>
  </si>
  <si>
    <t>RATE</t>
  </si>
  <si>
    <t>AMT</t>
  </si>
  <si>
    <t>90MM</t>
  </si>
  <si>
    <t>j HOOK</t>
  </si>
  <si>
    <t>BOE</t>
  </si>
  <si>
    <t>As per updated drawing</t>
  </si>
  <si>
    <t>As per old DPR</t>
  </si>
  <si>
    <t>hold amt</t>
  </si>
  <si>
    <t>prev hold</t>
  </si>
  <si>
    <t>to be hold</t>
  </si>
  <si>
    <t>Yousufpur Village Pipeline laying work</t>
  </si>
  <si>
    <t>Advance Village Wise</t>
  </si>
  <si>
    <t xml:space="preserve">Total Hold </t>
  </si>
  <si>
    <t>Advance / Surplus</t>
  </si>
  <si>
    <t>Debit</t>
  </si>
  <si>
    <t>GST Remaining</t>
  </si>
  <si>
    <t>Shree Shyam Enterprises</t>
  </si>
  <si>
    <t>09-02-2024 NEFT/AXISP00469899338/RIUP23/4633/SHRI SHYAM ENTERPR/BARB0DHINDH 148500.00</t>
  </si>
  <si>
    <t>Nil</t>
  </si>
  <si>
    <t>26-04-2024 NEFT/AXISP00493991576/RIUP23/5331/SHRI SHYAM ENTERPR/BARB0DHINDH 90353.00</t>
  </si>
  <si>
    <t>24-04-2024 NEFT/AXISP00493457024/RIUP24/0157/SHRI SHYAM ENTERPR/BARB0DHINDH 27594.00</t>
  </si>
  <si>
    <t>GST</t>
  </si>
  <si>
    <t>Uttar Pradesh</t>
  </si>
  <si>
    <t>Muzaffarnagar</t>
  </si>
  <si>
    <t>Subcontractor:</t>
  </si>
  <si>
    <t>State:</t>
  </si>
  <si>
    <t>District:</t>
  </si>
  <si>
    <t>Block:</t>
  </si>
  <si>
    <t>BALANCE REINSTATEMENT  WORK  AT RATANPURI village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</si>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</sst>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0"/>
      <color theme="1"/>
      <name val="Comic Sans MS"/>
      <family val="4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6">
    <xf numFmtId="0" fontId="0" fillId="0" borderId="0" xfId="0"/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15" fontId="7" fillId="2" borderId="7" xfId="0" applyNumberFormat="1" applyFont="1" applyFill="1" applyBorder="1" applyAlignment="1">
      <alignment horizontal="center" vertical="center"/>
    </xf>
    <xf numFmtId="43" fontId="7" fillId="2" borderId="8" xfId="1" applyNumberFormat="1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43" fontId="0" fillId="2" borderId="5" xfId="1" applyNumberFormat="1" applyFont="1" applyFill="1" applyBorder="1" applyAlignment="1">
      <alignment horizontal="center" vertical="center"/>
    </xf>
    <xf numFmtId="43" fontId="0" fillId="2" borderId="5" xfId="0" applyNumberFormat="1" applyFill="1" applyBorder="1" applyAlignment="1">
      <alignment horizontal="center" vertical="center"/>
    </xf>
    <xf numFmtId="43" fontId="0" fillId="2" borderId="0" xfId="0" applyNumberFormat="1" applyFill="1" applyAlignment="1">
      <alignment vertical="center"/>
    </xf>
    <xf numFmtId="0" fontId="11" fillId="2" borderId="0" xfId="0" applyFont="1" applyFill="1" applyAlignment="1">
      <alignment vertical="center"/>
    </xf>
    <xf numFmtId="43" fontId="11" fillId="2" borderId="0" xfId="0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43" fontId="3" fillId="2" borderId="15" xfId="1" applyNumberFormat="1" applyFont="1" applyFill="1" applyBorder="1" applyAlignment="1">
      <alignment vertical="center"/>
    </xf>
    <xf numFmtId="9" fontId="3" fillId="2" borderId="15" xfId="1" applyNumberFormat="1" applyFont="1" applyFill="1" applyBorder="1" applyAlignment="1">
      <alignment vertical="center"/>
    </xf>
    <xf numFmtId="43" fontId="7" fillId="2" borderId="15" xfId="1" applyNumberFormat="1" applyFont="1" applyFill="1" applyBorder="1" applyAlignment="1">
      <alignment vertical="center"/>
    </xf>
    <xf numFmtId="9" fontId="3" fillId="3" borderId="7" xfId="1" applyNumberFormat="1" applyFont="1" applyFill="1" applyBorder="1" applyAlignment="1">
      <alignment vertical="center"/>
    </xf>
    <xf numFmtId="43" fontId="7" fillId="3" borderId="7" xfId="1" applyNumberFormat="1" applyFont="1" applyFill="1" applyBorder="1" applyAlignment="1">
      <alignment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43" fontId="7" fillId="2" borderId="7" xfId="1" applyNumberFormat="1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43" fontId="7" fillId="2" borderId="16" xfId="1" applyNumberFormat="1" applyFont="1" applyFill="1" applyBorder="1" applyAlignment="1">
      <alignment vertical="center"/>
    </xf>
    <xf numFmtId="43" fontId="7" fillId="3" borderId="3" xfId="1" applyNumberFormat="1" applyFont="1" applyFill="1" applyBorder="1" applyAlignment="1">
      <alignment vertical="center"/>
    </xf>
    <xf numFmtId="0" fontId="9" fillId="0" borderId="3" xfId="0" applyFont="1" applyBorder="1" applyAlignment="1">
      <alignment vertical="center"/>
    </xf>
    <xf numFmtId="0" fontId="0" fillId="3" borderId="7" xfId="0" applyFill="1" applyBorder="1" applyAlignment="1">
      <alignment vertical="center"/>
    </xf>
    <xf numFmtId="43" fontId="0" fillId="2" borderId="7" xfId="0" applyNumberFormat="1" applyFill="1" applyBorder="1" applyAlignment="1">
      <alignment vertical="center"/>
    </xf>
    <xf numFmtId="4" fontId="12" fillId="2" borderId="7" xfId="0" applyNumberFormat="1" applyFont="1" applyFill="1" applyBorder="1" applyAlignment="1">
      <alignment vertical="center"/>
    </xf>
    <xf numFmtId="43" fontId="8" fillId="2" borderId="15" xfId="1" applyNumberFormat="1" applyFont="1" applyFill="1" applyBorder="1" applyAlignment="1">
      <alignment vertical="center"/>
    </xf>
    <xf numFmtId="0" fontId="12" fillId="2" borderId="15" xfId="0" applyFont="1" applyFill="1" applyBorder="1" applyAlignment="1">
      <alignment vertical="center"/>
    </xf>
    <xf numFmtId="165" fontId="8" fillId="2" borderId="8" xfId="1" applyNumberFormat="1" applyFont="1" applyFill="1" applyBorder="1" applyAlignment="1">
      <alignment vertical="center"/>
    </xf>
    <xf numFmtId="43" fontId="8" fillId="2" borderId="8" xfId="1" applyNumberFormat="1" applyFont="1" applyFill="1" applyBorder="1" applyAlignment="1">
      <alignment vertical="center"/>
    </xf>
    <xf numFmtId="4" fontId="12" fillId="2" borderId="8" xfId="0" applyNumberFormat="1" applyFont="1" applyFill="1" applyBorder="1" applyAlignment="1">
      <alignment vertical="center"/>
    </xf>
    <xf numFmtId="4" fontId="12" fillId="2" borderId="4" xfId="0" applyNumberFormat="1" applyFont="1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9" fillId="2" borderId="11" xfId="0" applyFont="1" applyFill="1" applyBorder="1" applyAlignment="1">
      <alignment horizontal="right" vertical="center"/>
    </xf>
    <xf numFmtId="0" fontId="9" fillId="2" borderId="12" xfId="0" applyFont="1" applyFill="1" applyBorder="1" applyAlignment="1">
      <alignment horizontal="right" vertical="center"/>
    </xf>
    <xf numFmtId="0" fontId="6" fillId="2" borderId="1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43" fontId="12" fillId="2" borderId="16" xfId="1" applyNumberFormat="1" applyFont="1" applyFill="1" applyBorder="1" applyAlignment="1">
      <alignment horizontal="center" vertical="center"/>
    </xf>
    <xf numFmtId="43" fontId="12" fillId="2" borderId="17" xfId="1" applyNumberFormat="1" applyFont="1" applyFill="1" applyBorder="1" applyAlignment="1">
      <alignment horizontal="center" vertical="center"/>
    </xf>
    <xf numFmtId="43" fontId="12" fillId="2" borderId="18" xfId="1" applyNumberFormat="1" applyFont="1" applyFill="1" applyBorder="1" applyAlignment="1">
      <alignment horizontal="center" vertical="center"/>
    </xf>
    <xf numFmtId="14" fontId="12" fillId="2" borderId="21" xfId="1" applyNumberFormat="1" applyFont="1" applyFill="1" applyBorder="1" applyAlignment="1">
      <alignment horizontal="center" vertical="center"/>
    </xf>
    <xf numFmtId="43" fontId="12" fillId="2" borderId="22" xfId="1" applyNumberFormat="1" applyFont="1" applyFill="1" applyBorder="1" applyAlignment="1">
      <alignment horizontal="center" vertical="center"/>
    </xf>
    <xf numFmtId="43" fontId="12" fillId="2" borderId="23" xfId="1" applyNumberFormat="1" applyFont="1" applyFill="1" applyBorder="1" applyAlignment="1">
      <alignment horizontal="center" vertical="center"/>
    </xf>
    <xf numFmtId="43" fontId="12" fillId="2" borderId="19" xfId="1" applyNumberFormat="1" applyFont="1" applyFill="1" applyBorder="1" applyAlignment="1">
      <alignment horizontal="center" vertical="center"/>
    </xf>
    <xf numFmtId="43" fontId="12" fillId="2" borderId="20" xfId="1" applyNumberFormat="1" applyFont="1" applyFill="1" applyBorder="1" applyAlignment="1">
      <alignment horizontal="center" vertical="center"/>
    </xf>
    <xf numFmtId="43" fontId="12" fillId="2" borderId="3" xfId="1" applyNumberFormat="1" applyFont="1" applyFill="1" applyBorder="1" applyAlignment="1">
      <alignment horizontal="center" vertical="center"/>
    </xf>
    <xf numFmtId="43" fontId="12" fillId="2" borderId="9" xfId="1" applyNumberFormat="1" applyFont="1" applyFill="1" applyBorder="1" applyAlignment="1">
      <alignment horizontal="center" vertical="center"/>
    </xf>
    <xf numFmtId="43" fontId="12" fillId="2" borderId="6" xfId="1" applyNumberFormat="1" applyFont="1" applyFill="1" applyBorder="1" applyAlignment="1">
      <alignment horizontal="center" vertical="center"/>
    </xf>
    <xf numFmtId="43" fontId="12" fillId="2" borderId="10" xfId="1" applyNumberFormat="1" applyFont="1" applyFill="1" applyBorder="1" applyAlignment="1">
      <alignment horizontal="center" vertical="center"/>
    </xf>
    <xf numFmtId="0" fontId="6" fillId="0" borderId="0" xfId="0" applyFont="1"/>
    <xf numFmtId="0" fontId="6" fillId="2" borderId="15" xfId="0" applyFont="1" applyFill="1" applyBorder="1" applyAlignment="1">
      <alignment vertical="center"/>
    </xf>
    <xf numFmtId="0" fontId="6" fillId="2" borderId="15" xfId="0" applyFont="1" applyFill="1" applyBorder="1" applyAlignment="1">
      <alignment horizontal="center" vertical="center" wrapText="1"/>
    </xf>
    <xf numFmtId="14" fontId="6" fillId="2" borderId="15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164" fontId="13" fillId="2" borderId="15" xfId="1" applyFont="1" applyFill="1" applyBorder="1" applyAlignment="1">
      <alignment horizontal="center" vertical="center"/>
    </xf>
    <xf numFmtId="164" fontId="6" fillId="2" borderId="15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zoomScaleNormal="100" workbookViewId="0">
      <selection activeCell="P9" sqref="P9"/>
    </sheetView>
  </sheetViews>
  <sheetFormatPr defaultColWidth="9" defaultRowHeight="24.95" customHeight="1" x14ac:dyDescent="0.25"/>
  <cols>
    <col min="1" max="1" width="9" style="2"/>
    <col min="2" max="2" width="30" style="2" customWidth="1"/>
    <col min="3" max="3" width="13.5703125" style="2" bestFit="1" customWidth="1"/>
    <col min="4" max="4" width="10.42578125" style="2" customWidth="1"/>
    <col min="5" max="5" width="14.140625" style="2" bestFit="1" customWidth="1"/>
    <col min="6" max="6" width="13.28515625" style="2" customWidth="1"/>
    <col min="7" max="7" width="15.5703125" style="2" bestFit="1" customWidth="1"/>
    <col min="8" max="8" width="14.7109375" style="12" customWidth="1"/>
    <col min="9" max="9" width="12.85546875" style="12" bestFit="1" customWidth="1"/>
    <col min="10" max="10" width="10" style="2" bestFit="1" customWidth="1"/>
    <col min="11" max="12" width="14.28515625" style="2" customWidth="1"/>
    <col min="13" max="13" width="14.42578125" style="2" customWidth="1"/>
    <col min="14" max="14" width="12.85546875" style="2" bestFit="1" customWidth="1"/>
    <col min="15" max="15" width="14.85546875" style="2" customWidth="1"/>
    <col min="16" max="16" width="20.140625" style="2" bestFit="1" customWidth="1"/>
    <col min="17" max="17" width="18.85546875" style="2" bestFit="1" customWidth="1"/>
    <col min="18" max="18" width="81" style="2" customWidth="1"/>
    <col min="19" max="19" width="12.85546875" style="2" customWidth="1"/>
    <col min="20" max="16384" width="9" style="2"/>
  </cols>
  <sheetData>
    <row r="1" spans="1:19" ht="24.95" customHeight="1" thickBot="1" x14ac:dyDescent="0.3">
      <c r="A1" s="69" t="s">
        <v>35</v>
      </c>
      <c r="B1" s="1" t="s">
        <v>27</v>
      </c>
      <c r="E1" s="3"/>
      <c r="F1" s="3"/>
      <c r="G1" s="3"/>
      <c r="H1" s="4"/>
      <c r="I1" s="4"/>
    </row>
    <row r="2" spans="1:19" ht="24.95" customHeight="1" thickBot="1" x14ac:dyDescent="0.3">
      <c r="A2" s="69" t="s">
        <v>36</v>
      </c>
      <c r="B2" s="5" t="s">
        <v>33</v>
      </c>
      <c r="C2" s="6"/>
      <c r="D2" s="6"/>
      <c r="H2" s="13" t="s">
        <v>1</v>
      </c>
      <c r="I2" s="7"/>
      <c r="J2" s="8"/>
      <c r="K2" s="8"/>
      <c r="L2" s="8"/>
      <c r="M2" s="8"/>
      <c r="N2" s="8"/>
      <c r="O2" s="8"/>
      <c r="P2" s="8"/>
    </row>
    <row r="3" spans="1:19" ht="24.95" customHeight="1" thickBot="1" x14ac:dyDescent="0.3">
      <c r="A3" s="69" t="s">
        <v>37</v>
      </c>
      <c r="B3" t="s">
        <v>34</v>
      </c>
      <c r="C3" s="6"/>
      <c r="D3" s="6"/>
      <c r="H3" s="13"/>
      <c r="I3" s="7"/>
      <c r="J3" s="8"/>
      <c r="K3" s="8"/>
      <c r="L3" s="8"/>
      <c r="M3" s="8"/>
      <c r="N3" s="8"/>
      <c r="O3" s="8"/>
      <c r="P3" s="8"/>
    </row>
    <row r="4" spans="1:19" ht="24.95" customHeight="1" thickBot="1" x14ac:dyDescent="0.3">
      <c r="A4" s="69" t="s">
        <v>38</v>
      </c>
      <c r="B4" t="s">
        <v>34</v>
      </c>
      <c r="C4" s="9"/>
      <c r="D4" s="9"/>
      <c r="E4" s="9"/>
      <c r="F4" s="8"/>
      <c r="G4" s="8"/>
      <c r="H4" s="10"/>
      <c r="I4" s="10"/>
      <c r="J4" s="8"/>
      <c r="K4" s="8"/>
      <c r="L4" s="8"/>
      <c r="M4" s="8"/>
      <c r="Q4" s="11"/>
      <c r="R4" s="11"/>
    </row>
    <row r="5" spans="1:19" ht="24.95" customHeight="1" thickBot="1" x14ac:dyDescent="0.3">
      <c r="A5" s="70" t="s">
        <v>40</v>
      </c>
      <c r="B5" s="71" t="s">
        <v>41</v>
      </c>
      <c r="C5" s="72" t="s">
        <v>42</v>
      </c>
      <c r="D5" s="73" t="s">
        <v>43</v>
      </c>
      <c r="E5" s="71" t="s">
        <v>44</v>
      </c>
      <c r="F5" s="71" t="s">
        <v>45</v>
      </c>
      <c r="G5" s="73" t="s">
        <v>46</v>
      </c>
      <c r="H5" s="74" t="s">
        <v>47</v>
      </c>
      <c r="I5" s="75" t="s">
        <v>48</v>
      </c>
      <c r="J5" s="71" t="s">
        <v>49</v>
      </c>
      <c r="K5" s="71" t="s">
        <v>50</v>
      </c>
      <c r="L5" s="71" t="s">
        <v>51</v>
      </c>
      <c r="M5" s="71" t="s">
        <v>52</v>
      </c>
      <c r="N5" s="71" t="s">
        <v>53</v>
      </c>
      <c r="O5" s="29" t="s">
        <v>2</v>
      </c>
      <c r="P5" s="29" t="s">
        <v>54</v>
      </c>
      <c r="Q5" s="28" t="s">
        <v>55</v>
      </c>
      <c r="R5" s="27" t="s">
        <v>0</v>
      </c>
      <c r="S5" s="55" t="s">
        <v>22</v>
      </c>
    </row>
    <row r="6" spans="1:19" ht="24.95" customHeight="1" x14ac:dyDescent="0.25">
      <c r="B6" s="30"/>
      <c r="C6" s="30"/>
      <c r="D6" s="30"/>
      <c r="E6" s="30"/>
      <c r="F6" s="30"/>
      <c r="G6" s="30"/>
      <c r="H6" s="30"/>
      <c r="I6" s="30"/>
      <c r="J6" s="31">
        <v>0.01</v>
      </c>
      <c r="K6" s="31">
        <v>0.05</v>
      </c>
      <c r="L6" s="31">
        <v>0.1</v>
      </c>
      <c r="M6" s="31">
        <v>0.1</v>
      </c>
      <c r="N6" s="30"/>
      <c r="O6" s="30"/>
      <c r="P6" s="30"/>
      <c r="Q6" s="32"/>
      <c r="R6" s="40"/>
      <c r="S6" s="56"/>
    </row>
    <row r="7" spans="1:19" s="25" customFormat="1" ht="24.95" customHeight="1" x14ac:dyDescent="0.25">
      <c r="B7" s="26"/>
      <c r="C7" s="26"/>
      <c r="D7" s="26"/>
      <c r="E7" s="26"/>
      <c r="F7" s="26"/>
      <c r="G7" s="26"/>
      <c r="H7" s="26"/>
      <c r="I7" s="26"/>
      <c r="J7" s="33"/>
      <c r="K7" s="33"/>
      <c r="L7" s="33"/>
      <c r="M7" s="33"/>
      <c r="N7" s="26"/>
      <c r="O7" s="26"/>
      <c r="P7" s="26"/>
      <c r="Q7" s="34"/>
      <c r="R7" s="41"/>
      <c r="S7" s="43"/>
    </row>
    <row r="8" spans="1:19" ht="24.95" customHeight="1" x14ac:dyDescent="0.25">
      <c r="A8" s="2">
        <v>61882</v>
      </c>
      <c r="B8" s="35" t="s">
        <v>21</v>
      </c>
      <c r="C8" s="14">
        <v>45372</v>
      </c>
      <c r="D8" s="36">
        <v>2</v>
      </c>
      <c r="E8" s="37">
        <v>375276</v>
      </c>
      <c r="F8" s="37">
        <v>52500</v>
      </c>
      <c r="G8" s="37">
        <f>ROUND(E8-F8,)</f>
        <v>322776</v>
      </c>
      <c r="H8" s="37">
        <f>ROUND(G8*18%,)</f>
        <v>58100</v>
      </c>
      <c r="I8" s="37">
        <f>G8+H8</f>
        <v>380876</v>
      </c>
      <c r="J8" s="37">
        <f>G8*J6</f>
        <v>3227.76</v>
      </c>
      <c r="K8" s="37">
        <f>ROUND(G8*5%,)</f>
        <v>16139</v>
      </c>
      <c r="L8" s="37">
        <f t="shared" ref="L8" si="0">ROUND(G8*10%,)</f>
        <v>32278</v>
      </c>
      <c r="M8" s="37">
        <f>ROUND(G8*10%,)</f>
        <v>32278</v>
      </c>
      <c r="N8" s="37">
        <f>H8</f>
        <v>58100</v>
      </c>
      <c r="O8" s="37">
        <v>0</v>
      </c>
      <c r="P8" s="37">
        <f>ROUND(I8-SUM(J8:O8),)</f>
        <v>238853</v>
      </c>
      <c r="Q8" s="37">
        <v>148500</v>
      </c>
      <c r="R8" s="42" t="s">
        <v>28</v>
      </c>
      <c r="S8" s="38"/>
    </row>
    <row r="9" spans="1:19" ht="24.95" customHeight="1" x14ac:dyDescent="0.25">
      <c r="A9" s="2">
        <v>61882</v>
      </c>
      <c r="B9" s="35" t="s">
        <v>21</v>
      </c>
      <c r="C9" s="14">
        <v>45473</v>
      </c>
      <c r="D9" s="36">
        <v>1</v>
      </c>
      <c r="E9" s="37">
        <v>61058</v>
      </c>
      <c r="F9" s="37"/>
      <c r="G9" s="37">
        <f>ROUND(E9-F9,)</f>
        <v>61058</v>
      </c>
      <c r="H9" s="37">
        <f>ROUND(G9*18%,)</f>
        <v>10990</v>
      </c>
      <c r="I9" s="37">
        <f>G9+H9</f>
        <v>72048</v>
      </c>
      <c r="J9" s="37">
        <f>G9*$J$6</f>
        <v>610.58000000000004</v>
      </c>
      <c r="K9" s="37">
        <f>ROUND(G9*5%,)</f>
        <v>3053</v>
      </c>
      <c r="L9" s="37">
        <f t="shared" ref="L9" si="1">ROUND(G9*10%,)</f>
        <v>6106</v>
      </c>
      <c r="M9" s="37">
        <f>ROUND(G9*10%,)</f>
        <v>6106</v>
      </c>
      <c r="N9" s="37">
        <f>H9</f>
        <v>10990</v>
      </c>
      <c r="O9" s="37">
        <v>0</v>
      </c>
      <c r="P9" s="37">
        <f>ROUND(I9-SUM(J9:O9),)</f>
        <v>45182</v>
      </c>
      <c r="Q9" s="37">
        <v>90353</v>
      </c>
      <c r="R9" s="42" t="s">
        <v>30</v>
      </c>
      <c r="S9" s="38"/>
    </row>
    <row r="10" spans="1:19" ht="24.95" customHeight="1" x14ac:dyDescent="0.25">
      <c r="A10" s="2">
        <v>61882</v>
      </c>
      <c r="B10" s="35" t="s">
        <v>32</v>
      </c>
      <c r="C10" s="14"/>
      <c r="D10" s="36">
        <v>2</v>
      </c>
      <c r="E10" s="37">
        <f>N8</f>
        <v>58100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>
        <f>E10</f>
        <v>58100</v>
      </c>
      <c r="Q10" s="37"/>
      <c r="R10" s="42"/>
      <c r="S10" s="38"/>
    </row>
    <row r="11" spans="1:19" ht="24.95" customHeight="1" x14ac:dyDescent="0.25">
      <c r="A11" s="2">
        <v>61882</v>
      </c>
      <c r="B11" s="35" t="s">
        <v>32</v>
      </c>
      <c r="C11" s="14"/>
      <c r="D11" s="36">
        <v>1</v>
      </c>
      <c r="E11" s="37">
        <f>N9</f>
        <v>10990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>
        <f>E11</f>
        <v>10990</v>
      </c>
      <c r="Q11" s="37"/>
      <c r="R11" s="42"/>
      <c r="S11" s="38"/>
    </row>
    <row r="12" spans="1:19" ht="24.95" customHeight="1" x14ac:dyDescent="0.25">
      <c r="A12" s="2">
        <v>61882</v>
      </c>
      <c r="B12" s="35"/>
      <c r="C12" s="14"/>
      <c r="D12" s="36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42"/>
      <c r="S12" s="44">
        <f>SUM(P8:P12)-SUM(Q8:Q12)</f>
        <v>114272</v>
      </c>
    </row>
    <row r="13" spans="1:19" ht="24.95" customHeight="1" x14ac:dyDescent="0.25">
      <c r="A13" s="25"/>
      <c r="B13" s="26"/>
      <c r="C13" s="26"/>
      <c r="D13" s="26"/>
      <c r="E13" s="26"/>
      <c r="F13" s="26"/>
      <c r="G13" s="26"/>
      <c r="H13" s="26"/>
      <c r="I13" s="26"/>
      <c r="J13" s="33"/>
      <c r="K13" s="33"/>
      <c r="L13" s="33"/>
      <c r="M13" s="33"/>
      <c r="N13" s="26"/>
      <c r="O13" s="26"/>
      <c r="P13" s="26"/>
      <c r="Q13" s="34"/>
      <c r="R13" s="41"/>
      <c r="S13" s="43"/>
    </row>
    <row r="14" spans="1:19" ht="24.95" customHeight="1" x14ac:dyDescent="0.25">
      <c r="A14" s="2">
        <v>62111</v>
      </c>
      <c r="B14" s="35" t="s">
        <v>39</v>
      </c>
      <c r="C14" s="14">
        <v>45371</v>
      </c>
      <c r="D14" s="36">
        <v>1</v>
      </c>
      <c r="E14" s="37">
        <v>37290</v>
      </c>
      <c r="F14" s="37"/>
      <c r="G14" s="37">
        <f>ROUND(E14-F14,)</f>
        <v>37290</v>
      </c>
      <c r="H14" s="37">
        <f>ROUND(G14*18%,)</f>
        <v>6712</v>
      </c>
      <c r="I14" s="37">
        <f>G14+H14</f>
        <v>44002</v>
      </c>
      <c r="J14" s="37">
        <f>G14*1%</f>
        <v>372.90000000000003</v>
      </c>
      <c r="K14" s="37">
        <f>ROUND(G14*5%,)</f>
        <v>1865</v>
      </c>
      <c r="L14" s="37">
        <f t="shared" ref="L14" si="2">ROUND(G14*10%,)</f>
        <v>3729</v>
      </c>
      <c r="M14" s="37">
        <f>ROUND(G14*10%,)</f>
        <v>3729</v>
      </c>
      <c r="N14" s="37">
        <f>H14</f>
        <v>6712</v>
      </c>
      <c r="O14" s="37">
        <v>0</v>
      </c>
      <c r="P14" s="37">
        <f>ROUND(I14-SUM(J14:O14),)</f>
        <v>27594</v>
      </c>
      <c r="Q14" s="37">
        <v>27594</v>
      </c>
      <c r="R14" s="42" t="s">
        <v>31</v>
      </c>
      <c r="S14" s="38"/>
    </row>
    <row r="15" spans="1:19" ht="24.95" customHeight="1" x14ac:dyDescent="0.25">
      <c r="A15" s="2">
        <v>62111</v>
      </c>
      <c r="B15" s="35"/>
      <c r="C15" s="14"/>
      <c r="D15" s="36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42"/>
      <c r="S15" s="38"/>
    </row>
    <row r="16" spans="1:19" ht="24.95" customHeight="1" x14ac:dyDescent="0.25">
      <c r="A16" s="2">
        <v>62111</v>
      </c>
      <c r="B16" s="35"/>
      <c r="C16" s="14"/>
      <c r="D16" s="36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42"/>
      <c r="S16" s="44">
        <f>P14-Q14</f>
        <v>0</v>
      </c>
    </row>
    <row r="17" spans="1:19" ht="24.95" customHeight="1" thickBot="1" x14ac:dyDescent="0.3">
      <c r="A17" s="2">
        <v>62111</v>
      </c>
      <c r="B17" s="35"/>
      <c r="C17" s="14"/>
      <c r="D17" s="36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42"/>
      <c r="S17" s="38"/>
    </row>
    <row r="18" spans="1:19" ht="24.95" customHeight="1" x14ac:dyDescent="0.25">
      <c r="B18" s="32"/>
      <c r="C18" s="32"/>
      <c r="D18" s="32"/>
      <c r="E18" s="32"/>
      <c r="F18" s="32"/>
      <c r="G18" s="32"/>
      <c r="H18" s="32"/>
      <c r="I18" s="32"/>
      <c r="J18" s="32"/>
      <c r="K18" s="46">
        <f t="shared" ref="K18:O18" si="3">SUM(K8:K17)</f>
        <v>21057</v>
      </c>
      <c r="L18" s="46">
        <f t="shared" si="3"/>
        <v>42113</v>
      </c>
      <c r="M18" s="46">
        <f t="shared" si="3"/>
        <v>42113</v>
      </c>
      <c r="N18" s="46">
        <f t="shared" si="3"/>
        <v>75802</v>
      </c>
      <c r="O18" s="46">
        <f t="shared" si="3"/>
        <v>0</v>
      </c>
      <c r="P18" s="46">
        <f>SUM(P8:P17)</f>
        <v>380719</v>
      </c>
      <c r="Q18" s="46">
        <f>SUM(Q6:Q17)</f>
        <v>266447</v>
      </c>
      <c r="R18" s="32"/>
      <c r="S18" s="47">
        <f>SUM(S6:S17)</f>
        <v>114272</v>
      </c>
    </row>
    <row r="19" spans="1:19" ht="24.95" customHeight="1" x14ac:dyDescent="0.25"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8"/>
    </row>
    <row r="20" spans="1:19" ht="24.95" customHeight="1" thickBot="1" x14ac:dyDescent="0.3">
      <c r="B20" s="15"/>
      <c r="C20" s="15"/>
      <c r="D20" s="15"/>
      <c r="E20" s="15"/>
      <c r="F20" s="15"/>
      <c r="G20" s="15"/>
      <c r="H20" s="15"/>
      <c r="I20" s="48"/>
      <c r="J20" s="48"/>
      <c r="K20" s="48"/>
      <c r="L20" s="48"/>
      <c r="M20" s="48"/>
      <c r="N20" s="48"/>
      <c r="O20" s="48"/>
      <c r="P20" s="15"/>
      <c r="Q20" s="49">
        <f>P18-Q18</f>
        <v>114272</v>
      </c>
      <c r="R20" s="15"/>
      <c r="S20" s="39"/>
    </row>
    <row r="23" spans="1:19" ht="24.95" customHeight="1" thickBot="1" x14ac:dyDescent="0.3"/>
    <row r="24" spans="1:19" ht="24.95" customHeight="1" thickBot="1" x14ac:dyDescent="0.3">
      <c r="K24" s="57" t="s">
        <v>27</v>
      </c>
      <c r="L24" s="58"/>
      <c r="M24" s="59"/>
    </row>
    <row r="25" spans="1:19" ht="24.95" customHeight="1" thickBot="1" x14ac:dyDescent="0.3">
      <c r="K25" s="60">
        <v>45726</v>
      </c>
      <c r="L25" s="61"/>
      <c r="M25" s="62"/>
    </row>
    <row r="26" spans="1:19" ht="24.95" customHeight="1" x14ac:dyDescent="0.25">
      <c r="K26" s="63" t="s">
        <v>23</v>
      </c>
      <c r="L26" s="64"/>
      <c r="M26" s="51">
        <f>K20+L20+M20</f>
        <v>0</v>
      </c>
    </row>
    <row r="27" spans="1:19" ht="24.95" customHeight="1" x14ac:dyDescent="0.25">
      <c r="K27" s="65" t="s">
        <v>24</v>
      </c>
      <c r="L27" s="66"/>
      <c r="M27" s="45">
        <f>Q20</f>
        <v>114272</v>
      </c>
    </row>
    <row r="28" spans="1:19" ht="24.95" customHeight="1" x14ac:dyDescent="0.25">
      <c r="K28" s="65" t="s">
        <v>25</v>
      </c>
      <c r="L28" s="66"/>
      <c r="M28" s="45" t="s">
        <v>29</v>
      </c>
    </row>
    <row r="29" spans="1:19" ht="24.95" customHeight="1" thickBot="1" x14ac:dyDescent="0.3">
      <c r="K29" s="67" t="s">
        <v>26</v>
      </c>
      <c r="L29" s="68"/>
      <c r="M29" s="50">
        <f>N14+N9+N8</f>
        <v>75802</v>
      </c>
    </row>
    <row r="40" spans="4:14" ht="24.95" customHeight="1" x14ac:dyDescent="0.25">
      <c r="D40" s="52" t="s">
        <v>5</v>
      </c>
      <c r="E40" s="52"/>
    </row>
    <row r="41" spans="4:14" ht="24.95" customHeight="1" x14ac:dyDescent="0.25">
      <c r="D41" s="17" t="s">
        <v>6</v>
      </c>
      <c r="E41" s="17" t="s">
        <v>7</v>
      </c>
      <c r="F41" s="16" t="s">
        <v>9</v>
      </c>
      <c r="H41" s="2"/>
      <c r="I41" s="17" t="s">
        <v>3</v>
      </c>
      <c r="J41" s="20" t="s">
        <v>4</v>
      </c>
      <c r="K41" s="20" t="s">
        <v>9</v>
      </c>
      <c r="L41" s="17" t="s">
        <v>10</v>
      </c>
      <c r="M41" s="17" t="s">
        <v>11</v>
      </c>
      <c r="N41" s="17" t="s">
        <v>12</v>
      </c>
    </row>
    <row r="42" spans="4:14" ht="24.95" customHeight="1" x14ac:dyDescent="0.25">
      <c r="D42" s="17">
        <v>63</v>
      </c>
      <c r="E42" s="17">
        <v>5175</v>
      </c>
      <c r="F42" s="16">
        <v>4794.2</v>
      </c>
      <c r="G42" s="53" t="s">
        <v>16</v>
      </c>
      <c r="H42" s="54"/>
      <c r="I42" s="17" t="s">
        <v>13</v>
      </c>
      <c r="J42" s="20">
        <v>588</v>
      </c>
      <c r="K42" s="20">
        <v>625.9</v>
      </c>
      <c r="L42" s="21">
        <f>K42-J42</f>
        <v>37.899999999999977</v>
      </c>
      <c r="M42" s="17">
        <v>95</v>
      </c>
      <c r="N42" s="21">
        <f>M42*L42</f>
        <v>3600.4999999999977</v>
      </c>
    </row>
    <row r="43" spans="4:14" ht="24.95" customHeight="1" x14ac:dyDescent="0.25">
      <c r="D43" s="17">
        <v>75</v>
      </c>
      <c r="E43" s="17">
        <v>694</v>
      </c>
      <c r="F43" s="16">
        <v>678.9</v>
      </c>
      <c r="H43" s="2"/>
      <c r="I43" s="17" t="s">
        <v>14</v>
      </c>
      <c r="J43" s="20">
        <v>0</v>
      </c>
      <c r="K43" s="20">
        <v>674</v>
      </c>
      <c r="L43" s="21">
        <f>K43-J43</f>
        <v>674</v>
      </c>
      <c r="M43" s="17">
        <v>8</v>
      </c>
      <c r="N43" s="21">
        <f>M43*L43</f>
        <v>5392</v>
      </c>
    </row>
    <row r="44" spans="4:14" ht="24.95" customHeight="1" x14ac:dyDescent="0.25">
      <c r="D44" s="17">
        <v>90</v>
      </c>
      <c r="E44" s="17">
        <v>588</v>
      </c>
      <c r="F44" s="16">
        <v>625.9</v>
      </c>
      <c r="H44" s="18" t="s">
        <v>17</v>
      </c>
      <c r="I44" s="17" t="s">
        <v>15</v>
      </c>
      <c r="J44" s="20">
        <v>37.130000000000003</v>
      </c>
      <c r="K44" s="20">
        <v>301.7</v>
      </c>
      <c r="L44" s="21">
        <f>K44-J44</f>
        <v>264.57</v>
      </c>
      <c r="M44" s="17">
        <v>50</v>
      </c>
      <c r="N44" s="21">
        <f>M44*L44</f>
        <v>13228.5</v>
      </c>
    </row>
    <row r="45" spans="4:14" ht="24.95" customHeight="1" x14ac:dyDescent="0.25">
      <c r="D45" s="17">
        <v>110</v>
      </c>
      <c r="E45" s="17">
        <v>434</v>
      </c>
      <c r="F45" s="16">
        <v>421.6</v>
      </c>
      <c r="M45" s="2" t="s">
        <v>18</v>
      </c>
      <c r="N45" s="22">
        <f>SUM(N42:N44)</f>
        <v>22221</v>
      </c>
    </row>
    <row r="46" spans="4:14" ht="24.95" customHeight="1" x14ac:dyDescent="0.25">
      <c r="D46" s="17">
        <v>160</v>
      </c>
      <c r="E46" s="17">
        <v>774</v>
      </c>
      <c r="F46" s="16">
        <v>768</v>
      </c>
      <c r="M46" s="2" t="s">
        <v>19</v>
      </c>
      <c r="N46" s="22" t="e">
        <f>#REF!</f>
        <v>#REF!</v>
      </c>
    </row>
    <row r="47" spans="4:14" ht="24.95" customHeight="1" x14ac:dyDescent="0.25">
      <c r="D47" s="17">
        <v>200</v>
      </c>
      <c r="E47" s="17">
        <v>273</v>
      </c>
      <c r="F47" s="16">
        <v>189.5</v>
      </c>
      <c r="M47" s="23" t="s">
        <v>20</v>
      </c>
      <c r="N47" s="24" t="e">
        <f>N45-N46</f>
        <v>#REF!</v>
      </c>
    </row>
    <row r="48" spans="4:14" ht="24.95" customHeight="1" x14ac:dyDescent="0.25">
      <c r="D48" s="19" t="s">
        <v>8</v>
      </c>
      <c r="E48" s="19">
        <f>SUM(E42:E47)</f>
        <v>7938</v>
      </c>
    </row>
  </sheetData>
  <mergeCells count="9">
    <mergeCell ref="D40:E40"/>
    <mergeCell ref="G42:H42"/>
    <mergeCell ref="S5:S6"/>
    <mergeCell ref="K24:M24"/>
    <mergeCell ref="K25:M25"/>
    <mergeCell ref="K26:L26"/>
    <mergeCell ref="K27:L27"/>
    <mergeCell ref="K28:L28"/>
    <mergeCell ref="K29:L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2025-05-27T11:09:06Z</dcterms:modified>
</cp:coreProperties>
</file>