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Pankaj\shree mangalam construction work\"/>
    </mc:Choice>
  </mc:AlternateContent>
  <xr:revisionPtr revIDLastSave="0" documentId="13_ncr:1_{21CB67C5-6BE5-41A9-81C8-3263C96997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G15" i="1" l="1"/>
  <c r="M18" i="1"/>
  <c r="J15" i="1" l="1"/>
  <c r="K15" i="1"/>
  <c r="H15" i="1"/>
  <c r="L15" i="1" s="1"/>
  <c r="E16" i="1" s="1"/>
  <c r="N16" i="1" s="1"/>
  <c r="G10" i="1"/>
  <c r="K10" i="1" s="1"/>
  <c r="I15" i="1" l="1"/>
  <c r="N15" i="1" s="1"/>
  <c r="H10" i="1"/>
  <c r="L10" i="1" s="1"/>
  <c r="J10" i="1"/>
  <c r="G13" i="1"/>
  <c r="E11" i="1" l="1"/>
  <c r="N11" i="1" s="1"/>
  <c r="K13" i="1"/>
  <c r="H13" i="1"/>
  <c r="L13" i="1" s="1"/>
  <c r="E14" i="1" s="1"/>
  <c r="N14" i="1" s="1"/>
  <c r="I10" i="1"/>
  <c r="N10" i="1"/>
  <c r="J13" i="1"/>
  <c r="E8" i="1"/>
  <c r="I13" i="1" l="1"/>
  <c r="N13" i="1" s="1"/>
  <c r="Q17" i="1" s="1"/>
  <c r="G8" i="1"/>
  <c r="H8" i="1" l="1"/>
  <c r="K8" i="1"/>
  <c r="K18" i="1" s="1"/>
  <c r="J25" i="1" s="1"/>
  <c r="J8" i="1"/>
  <c r="J18" i="1" s="1"/>
  <c r="L8" i="1" l="1"/>
  <c r="I8" i="1"/>
  <c r="L18" i="1" l="1"/>
  <c r="E9" i="1"/>
  <c r="N9" i="1" s="1"/>
  <c r="N8" i="1"/>
  <c r="N18" i="1" l="1"/>
  <c r="O20" i="1" s="1"/>
  <c r="J27" i="1" s="1"/>
  <c r="Q12" i="1"/>
  <c r="J28" i="1"/>
</calcChain>
</file>

<file path=xl/sharedStrings.xml><?xml version="1.0" encoding="utf-8"?>
<sst xmlns="http://schemas.openxmlformats.org/spreadsheetml/2006/main" count="49" uniqueCount="45">
  <si>
    <t>Amount</t>
  </si>
  <si>
    <t>UTR</t>
  </si>
  <si>
    <t>Hold Amount against Material</t>
  </si>
  <si>
    <t>sardhan  Village Pump House work</t>
  </si>
  <si>
    <t>Shree mangalam construction com</t>
  </si>
  <si>
    <t>15-07-2023 IFT/IFT23196020652/RIUP23/1093/SHREE MANGLAM CONS ₹ 1,76,754.00</t>
  </si>
  <si>
    <t>GST release note</t>
  </si>
  <si>
    <t>sardhan  Village Boundary wall work</t>
  </si>
  <si>
    <t>03-10-2023 IFT/IFT23276075330/RIUP23/2360/SHREE MANGLAM CONS 211364.00</t>
  </si>
  <si>
    <t>GST Release note</t>
  </si>
  <si>
    <t>Total paid</t>
  </si>
  <si>
    <t>Balance Payable</t>
  </si>
  <si>
    <t>All Work</t>
  </si>
  <si>
    <t>02-11-2023 IFT/IFT23306063096/RIUP23/2920/SHREE MANGLAM CONS 35748.00</t>
  </si>
  <si>
    <t>02-11-2023 IFT/IFT23306063095/RIUP23/2919/SHREE MANGLAM CONS 40474.00</t>
  </si>
  <si>
    <t xml:space="preserve">Behadeki  Village Sidabad  Pump House Work </t>
  </si>
  <si>
    <t>20-12-2023 IFT/IFT23354005098/RIUP23/3667/SHREE MANGLAM CONS 118815.00</t>
  </si>
  <si>
    <t>14-05-2024 IFT/IFT24135019480/RIUP24/0204/SHREE MANGLAM CONS 24030.00</t>
  </si>
  <si>
    <t>Hold Amount</t>
  </si>
  <si>
    <t>Extra Hold Amount</t>
  </si>
  <si>
    <t>Advance / Surplus</t>
  </si>
  <si>
    <t xml:space="preserve">GST Remaining </t>
  </si>
  <si>
    <t>Shree Mangalam construction com</t>
  </si>
  <si>
    <t>16-04-2025 IFT/IFT25106026275/RIUP25/0073/SHREE MANGLAM CONS 13518.00</t>
  </si>
  <si>
    <t>17-04-2025 IFT/IFT25107037984/RIUP24/3287/SHREE MANGLAM CONS 50000.00</t>
  </si>
  <si>
    <t>30-04-2025 IFT/IFT25120236349/RIUP25/0183/SHREE MANGLAM CONS 20596.00</t>
  </si>
  <si>
    <t>Uttar Pradesh</t>
  </si>
  <si>
    <t>Muzaffarnagar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</si>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</sst>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sm"/>
    </font>
    <font>
      <b/>
      <sz val="11"/>
      <color theme="1"/>
      <name val="Cosm"/>
    </font>
    <font>
      <b/>
      <sz val="11"/>
      <color theme="4" tint="-0.249977111117893"/>
      <name val="Cosm"/>
    </font>
    <font>
      <sz val="14"/>
      <color theme="3" tint="0.39997558519241921"/>
      <name val="Cosm"/>
    </font>
    <font>
      <sz val="14"/>
      <color theme="1"/>
      <name val="Cosm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43" fontId="2" fillId="2" borderId="0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43" fontId="3" fillId="2" borderId="17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5" fontId="2" fillId="2" borderId="6" xfId="0" applyNumberFormat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3" fontId="2" fillId="2" borderId="6" xfId="1" applyNumberFormat="1" applyFont="1" applyFill="1" applyBorder="1" applyAlignment="1">
      <alignment horizontal="center" vertical="center"/>
    </xf>
    <xf numFmtId="43" fontId="2" fillId="2" borderId="8" xfId="1" applyNumberFormat="1" applyFont="1" applyFill="1" applyBorder="1" applyAlignment="1">
      <alignment horizontal="center" vertical="center"/>
    </xf>
    <xf numFmtId="43" fontId="2" fillId="2" borderId="11" xfId="1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3" fontId="2" fillId="3" borderId="6" xfId="1" applyNumberFormat="1" applyFont="1" applyFill="1" applyBorder="1" applyAlignment="1">
      <alignment horizontal="center" vertical="center"/>
    </xf>
    <xf numFmtId="43" fontId="2" fillId="3" borderId="8" xfId="1" applyNumberFormat="1" applyFont="1" applyFill="1" applyBorder="1" applyAlignment="1">
      <alignment horizontal="center" vertical="center"/>
    </xf>
    <xf numFmtId="43" fontId="2" fillId="3" borderId="11" xfId="1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43" fontId="2" fillId="2" borderId="14" xfId="1" applyNumberFormat="1" applyFont="1" applyFill="1" applyBorder="1" applyAlignment="1">
      <alignment horizontal="center" vertical="center"/>
    </xf>
    <xf numFmtId="43" fontId="2" fillId="2" borderId="13" xfId="1" applyNumberFormat="1" applyFont="1" applyFill="1" applyBorder="1" applyAlignment="1">
      <alignment horizontal="center" vertical="center"/>
    </xf>
    <xf numFmtId="43" fontId="2" fillId="2" borderId="15" xfId="1" applyNumberFormat="1" applyFont="1" applyFill="1" applyBorder="1" applyAlignment="1">
      <alignment horizontal="center" vertical="center"/>
    </xf>
    <xf numFmtId="43" fontId="2" fillId="2" borderId="16" xfId="1" applyNumberFormat="1" applyFont="1" applyFill="1" applyBorder="1" applyAlignment="1">
      <alignment horizontal="center" vertical="center"/>
    </xf>
    <xf numFmtId="43" fontId="2" fillId="2" borderId="17" xfId="1" applyNumberFormat="1" applyFont="1" applyFill="1" applyBorder="1" applyAlignment="1">
      <alignment horizontal="center" vertical="center"/>
    </xf>
    <xf numFmtId="43" fontId="3" fillId="2" borderId="18" xfId="1" applyNumberFormat="1" applyFont="1" applyFill="1" applyBorder="1" applyAlignment="1">
      <alignment horizontal="center" vertical="center"/>
    </xf>
    <xf numFmtId="43" fontId="3" fillId="2" borderId="16" xfId="1" applyNumberFormat="1" applyFont="1" applyFill="1" applyBorder="1" applyAlignment="1">
      <alignment horizontal="center" vertical="center"/>
    </xf>
    <xf numFmtId="43" fontId="2" fillId="2" borderId="12" xfId="1" applyNumberFormat="1" applyFont="1" applyFill="1" applyBorder="1" applyAlignment="1">
      <alignment horizontal="center" vertical="center"/>
    </xf>
    <xf numFmtId="43" fontId="2" fillId="2" borderId="7" xfId="1" applyNumberFormat="1" applyFont="1" applyFill="1" applyBorder="1" applyAlignment="1">
      <alignment horizontal="center" vertical="center"/>
    </xf>
    <xf numFmtId="43" fontId="2" fillId="2" borderId="9" xfId="1" applyNumberFormat="1" applyFont="1" applyFill="1" applyBorder="1" applyAlignment="1">
      <alignment horizontal="center" vertical="center"/>
    </xf>
    <xf numFmtId="43" fontId="3" fillId="2" borderId="12" xfId="1" applyNumberFormat="1" applyFont="1" applyFill="1" applyBorder="1" applyAlignment="1">
      <alignment horizontal="center" vertical="center"/>
    </xf>
    <xf numFmtId="43" fontId="3" fillId="2" borderId="18" xfId="1" applyNumberFormat="1" applyFont="1" applyFill="1" applyBorder="1" applyAlignment="1">
      <alignment horizontal="left" vertical="center"/>
    </xf>
    <xf numFmtId="43" fontId="2" fillId="2" borderId="8" xfId="1" applyNumberFormat="1" applyFont="1" applyFill="1" applyBorder="1" applyAlignment="1">
      <alignment horizontal="left" vertical="center"/>
    </xf>
    <xf numFmtId="43" fontId="3" fillId="2" borderId="9" xfId="1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43" fontId="2" fillId="2" borderId="3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9" fontId="2" fillId="2" borderId="7" xfId="1" applyNumberFormat="1" applyFont="1" applyFill="1" applyBorder="1" applyAlignment="1">
      <alignment horizontal="center" vertical="center"/>
    </xf>
    <xf numFmtId="43" fontId="5" fillId="2" borderId="2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3" fontId="6" fillId="2" borderId="2" xfId="1" applyNumberFormat="1" applyFont="1" applyFill="1" applyBorder="1" applyAlignment="1">
      <alignment horizontal="center" vertical="center"/>
    </xf>
    <xf numFmtId="43" fontId="6" fillId="2" borderId="10" xfId="1" applyNumberFormat="1" applyFont="1" applyFill="1" applyBorder="1" applyAlignment="1">
      <alignment horizontal="center" vertical="center"/>
    </xf>
    <xf numFmtId="43" fontId="2" fillId="4" borderId="5" xfId="1" applyNumberFormat="1" applyFont="1" applyFill="1" applyBorder="1" applyAlignment="1">
      <alignment horizontal="center" vertical="center"/>
    </xf>
    <xf numFmtId="43" fontId="2" fillId="4" borderId="11" xfId="1" applyNumberFormat="1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43" fontId="2" fillId="2" borderId="4" xfId="1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3" fontId="8" fillId="2" borderId="22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horizontal="center" vertical="center"/>
    </xf>
    <xf numFmtId="43" fontId="7" fillId="2" borderId="1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2" borderId="24" xfId="0" applyFont="1" applyFill="1" applyBorder="1" applyAlignment="1">
      <alignment vertical="center"/>
    </xf>
    <xf numFmtId="0" fontId="9" fillId="2" borderId="24" xfId="0" applyFont="1" applyFill="1" applyBorder="1" applyAlignment="1">
      <alignment horizontal="center" vertical="center" wrapText="1"/>
    </xf>
    <xf numFmtId="14" fontId="9" fillId="2" borderId="24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164" fontId="10" fillId="2" borderId="24" xfId="1" applyFont="1" applyFill="1" applyBorder="1" applyAlignment="1">
      <alignment horizontal="center" vertical="center"/>
    </xf>
    <xf numFmtId="164" fontId="9" fillId="2" borderId="24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85" zoomScaleNormal="85" workbookViewId="0">
      <selection activeCell="A13" sqref="A13:A17"/>
    </sheetView>
  </sheetViews>
  <sheetFormatPr defaultColWidth="9" defaultRowHeight="30" customHeight="1"/>
  <cols>
    <col min="1" max="1" width="9.140625" style="8" bestFit="1" customWidth="1"/>
    <col min="2" max="2" width="30" style="8" customWidth="1"/>
    <col min="3" max="3" width="13.5703125" style="8" bestFit="1" customWidth="1"/>
    <col min="4" max="4" width="16.7109375" style="8" customWidth="1"/>
    <col min="5" max="5" width="17" style="8" bestFit="1" customWidth="1"/>
    <col min="6" max="7" width="13.28515625" style="8" customWidth="1"/>
    <col min="8" max="8" width="14.7109375" style="1" customWidth="1"/>
    <col min="9" max="9" width="17" style="1" bestFit="1" customWidth="1"/>
    <col min="10" max="10" width="13.140625" style="8" bestFit="1" customWidth="1"/>
    <col min="11" max="11" width="14.7109375" style="8" bestFit="1" customWidth="1"/>
    <col min="12" max="14" width="14.85546875" style="8" customWidth="1"/>
    <col min="15" max="15" width="14" style="8" customWidth="1"/>
    <col min="16" max="16" width="85.42578125" style="8" bestFit="1" customWidth="1"/>
    <col min="17" max="17" width="11.140625" style="8" customWidth="1"/>
    <col min="18" max="16384" width="9" style="8"/>
  </cols>
  <sheetData>
    <row r="1" spans="1:17" ht="30" customHeight="1" thickBot="1">
      <c r="A1" s="63" t="s">
        <v>28</v>
      </c>
      <c r="B1" s="8" t="s">
        <v>4</v>
      </c>
      <c r="E1" s="9"/>
      <c r="F1" s="9"/>
      <c r="G1" s="9"/>
    </row>
    <row r="2" spans="1:17" ht="30" customHeight="1" thickBot="1">
      <c r="A2" s="63" t="s">
        <v>29</v>
      </c>
      <c r="B2" t="s">
        <v>26</v>
      </c>
      <c r="C2" s="43"/>
      <c r="D2" s="43"/>
      <c r="E2" s="44"/>
      <c r="F2" s="44"/>
      <c r="G2" s="45" t="s">
        <v>12</v>
      </c>
      <c r="H2" s="46"/>
    </row>
    <row r="3" spans="1:17" ht="30" customHeight="1">
      <c r="A3" s="63" t="s">
        <v>30</v>
      </c>
      <c r="B3" t="s">
        <v>27</v>
      </c>
      <c r="C3" s="60"/>
      <c r="D3" s="60"/>
      <c r="E3" s="61"/>
      <c r="F3" s="61"/>
      <c r="G3" s="62"/>
      <c r="H3" s="62"/>
    </row>
    <row r="4" spans="1:17" ht="30" customHeight="1" thickBot="1">
      <c r="A4" s="63" t="s">
        <v>31</v>
      </c>
      <c r="B4" t="s">
        <v>27</v>
      </c>
      <c r="O4" s="10"/>
      <c r="P4" s="10"/>
    </row>
    <row r="5" spans="1:17" ht="30" customHeight="1">
      <c r="A5" s="64" t="s">
        <v>32</v>
      </c>
      <c r="B5" s="65" t="s">
        <v>33</v>
      </c>
      <c r="C5" s="66" t="s">
        <v>34</v>
      </c>
      <c r="D5" s="67" t="s">
        <v>35</v>
      </c>
      <c r="E5" s="65" t="s">
        <v>36</v>
      </c>
      <c r="F5" s="65" t="s">
        <v>37</v>
      </c>
      <c r="G5" s="67" t="s">
        <v>38</v>
      </c>
      <c r="H5" s="68" t="s">
        <v>39</v>
      </c>
      <c r="I5" s="69" t="s">
        <v>0</v>
      </c>
      <c r="J5" s="65" t="s">
        <v>40</v>
      </c>
      <c r="K5" s="65" t="s">
        <v>41</v>
      </c>
      <c r="L5" s="2" t="s">
        <v>42</v>
      </c>
      <c r="M5" s="2" t="s">
        <v>2</v>
      </c>
      <c r="N5" s="7" t="s">
        <v>43</v>
      </c>
      <c r="O5" s="65" t="s">
        <v>44</v>
      </c>
      <c r="P5" s="65" t="s">
        <v>1</v>
      </c>
    </row>
    <row r="6" spans="1:17" ht="30" customHeight="1" thickBot="1">
      <c r="A6" s="41"/>
      <c r="B6" s="29"/>
      <c r="C6" s="29"/>
      <c r="D6" s="29"/>
      <c r="E6" s="29"/>
      <c r="F6" s="29"/>
      <c r="G6" s="29"/>
      <c r="H6" s="42">
        <v>0.18</v>
      </c>
      <c r="I6" s="29"/>
      <c r="J6" s="42">
        <v>0.01</v>
      </c>
      <c r="K6" s="42">
        <v>0.1</v>
      </c>
      <c r="L6" s="42">
        <v>0.18</v>
      </c>
      <c r="M6" s="42"/>
      <c r="N6" s="30"/>
      <c r="O6" s="28"/>
      <c r="P6" s="30"/>
    </row>
    <row r="7" spans="1:17" ht="30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  <c r="O7" s="19"/>
      <c r="P7" s="20"/>
    </row>
    <row r="8" spans="1:17" ht="30" customHeight="1">
      <c r="A8" s="35">
        <v>57493</v>
      </c>
      <c r="B8" s="36" t="s">
        <v>3</v>
      </c>
      <c r="C8" s="37">
        <v>45111</v>
      </c>
      <c r="D8" s="38">
        <v>2</v>
      </c>
      <c r="E8" s="39">
        <f>(350000)*60%</f>
        <v>210000</v>
      </c>
      <c r="F8" s="39">
        <v>11400</v>
      </c>
      <c r="G8" s="39">
        <f>ROUND(E8-F8,0)</f>
        <v>198600</v>
      </c>
      <c r="H8" s="39">
        <f>ROUND(G8*H6,0)</f>
        <v>35748</v>
      </c>
      <c r="I8" s="39">
        <f>G8+H8</f>
        <v>234348</v>
      </c>
      <c r="J8" s="39">
        <f>G8*$J$6</f>
        <v>1986</v>
      </c>
      <c r="K8" s="39">
        <f>G8*$K$6</f>
        <v>19860</v>
      </c>
      <c r="L8" s="39">
        <f>H8</f>
        <v>35748</v>
      </c>
      <c r="M8" s="39">
        <v>0</v>
      </c>
      <c r="N8" s="50">
        <f>ROUND(I8-SUM(J8:M8),0)</f>
        <v>176754</v>
      </c>
      <c r="O8" s="47">
        <v>176754</v>
      </c>
      <c r="P8" s="40" t="s">
        <v>5</v>
      </c>
    </row>
    <row r="9" spans="1:17" ht="30" customHeight="1">
      <c r="A9" s="35">
        <v>57493</v>
      </c>
      <c r="B9" s="4" t="s">
        <v>6</v>
      </c>
      <c r="C9" s="5"/>
      <c r="D9" s="6">
        <v>2</v>
      </c>
      <c r="E9" s="12">
        <f>L8</f>
        <v>35748</v>
      </c>
      <c r="F9" s="12"/>
      <c r="G9" s="12"/>
      <c r="H9" s="12"/>
      <c r="I9" s="12"/>
      <c r="J9" s="12"/>
      <c r="K9" s="12"/>
      <c r="L9" s="12"/>
      <c r="M9" s="12"/>
      <c r="N9" s="13">
        <f>E9</f>
        <v>35748</v>
      </c>
      <c r="O9" s="48">
        <v>35748</v>
      </c>
      <c r="P9" s="15" t="s">
        <v>13</v>
      </c>
    </row>
    <row r="10" spans="1:17" ht="30" customHeight="1">
      <c r="A10" s="35">
        <v>57493</v>
      </c>
      <c r="B10" s="4" t="s">
        <v>15</v>
      </c>
      <c r="C10" s="5">
        <v>45225</v>
      </c>
      <c r="D10" s="6">
        <v>7</v>
      </c>
      <c r="E10" s="12">
        <v>133500</v>
      </c>
      <c r="F10" s="12"/>
      <c r="G10" s="39">
        <f>ROUND(E10-F10,0)</f>
        <v>133500</v>
      </c>
      <c r="H10" s="39">
        <f>ROUND(G10*H6,0)</f>
        <v>24030</v>
      </c>
      <c r="I10" s="39">
        <f>G10+H10</f>
        <v>157530</v>
      </c>
      <c r="J10" s="39">
        <f>G10*$J$6</f>
        <v>1335</v>
      </c>
      <c r="K10" s="39">
        <f>G10*$K$6</f>
        <v>13350</v>
      </c>
      <c r="L10" s="39">
        <f>H10</f>
        <v>24030</v>
      </c>
      <c r="M10" s="39">
        <v>0</v>
      </c>
      <c r="N10" s="50">
        <f>ROUND(I10-SUM(J10:M10),0)</f>
        <v>118815</v>
      </c>
      <c r="O10" s="48">
        <v>118815</v>
      </c>
      <c r="P10" s="15" t="s">
        <v>16</v>
      </c>
    </row>
    <row r="11" spans="1:17" ht="30" customHeight="1">
      <c r="A11" s="35">
        <v>57493</v>
      </c>
      <c r="B11" s="4" t="s">
        <v>6</v>
      </c>
      <c r="C11" s="5"/>
      <c r="D11" s="6">
        <v>7</v>
      </c>
      <c r="E11" s="12">
        <f>L10</f>
        <v>24030</v>
      </c>
      <c r="F11" s="12"/>
      <c r="G11" s="12"/>
      <c r="H11" s="12"/>
      <c r="I11" s="12"/>
      <c r="J11" s="12"/>
      <c r="K11" s="12"/>
      <c r="L11" s="12"/>
      <c r="M11" s="12"/>
      <c r="N11" s="13">
        <f>E11</f>
        <v>24030</v>
      </c>
      <c r="O11" s="14">
        <v>24030</v>
      </c>
      <c r="P11" s="15" t="s">
        <v>17</v>
      </c>
    </row>
    <row r="12" spans="1:17" ht="30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  <c r="O12" s="19"/>
      <c r="P12" s="20"/>
      <c r="Q12" s="49">
        <f>SUM(N8:N11)-SUM(O8:O11)</f>
        <v>0</v>
      </c>
    </row>
    <row r="13" spans="1:17" ht="30" customHeight="1">
      <c r="A13" s="11">
        <v>57494</v>
      </c>
      <c r="B13" s="4" t="s">
        <v>7</v>
      </c>
      <c r="C13" s="5">
        <v>45111</v>
      </c>
      <c r="D13" s="6">
        <v>5</v>
      </c>
      <c r="E13" s="12">
        <v>239456</v>
      </c>
      <c r="F13" s="12">
        <v>14600</v>
      </c>
      <c r="G13" s="12">
        <f>ROUND(E13-F13,0)</f>
        <v>224856</v>
      </c>
      <c r="H13" s="39">
        <f>G13*18%</f>
        <v>40474.080000000002</v>
      </c>
      <c r="I13" s="12">
        <f>G13+H13</f>
        <v>265330.08</v>
      </c>
      <c r="J13" s="12">
        <f>G13*$J$6</f>
        <v>2248.56</v>
      </c>
      <c r="K13" s="12">
        <f>G13*5%</f>
        <v>11242.800000000001</v>
      </c>
      <c r="L13" s="12">
        <f>H13</f>
        <v>40474.080000000002</v>
      </c>
      <c r="M13" s="12">
        <v>0</v>
      </c>
      <c r="N13" s="13">
        <f>ROUND(I13-SUM(J13:M13),0)</f>
        <v>211365</v>
      </c>
      <c r="O13" s="48">
        <v>211364</v>
      </c>
      <c r="P13" s="15" t="s">
        <v>8</v>
      </c>
    </row>
    <row r="14" spans="1:17" ht="30" customHeight="1">
      <c r="A14" s="11">
        <v>57494</v>
      </c>
      <c r="B14" s="4" t="s">
        <v>9</v>
      </c>
      <c r="C14" s="5">
        <v>45221</v>
      </c>
      <c r="D14" s="6">
        <v>5</v>
      </c>
      <c r="E14" s="12">
        <f>L13</f>
        <v>40474.080000000002</v>
      </c>
      <c r="F14" s="12"/>
      <c r="G14" s="12"/>
      <c r="H14" s="12"/>
      <c r="I14" s="12"/>
      <c r="J14" s="12"/>
      <c r="K14" s="12"/>
      <c r="L14" s="12"/>
      <c r="M14" s="12"/>
      <c r="N14" s="13">
        <f>E14</f>
        <v>40474.080000000002</v>
      </c>
      <c r="O14" s="48">
        <v>40474</v>
      </c>
      <c r="P14" s="15" t="s">
        <v>14</v>
      </c>
    </row>
    <row r="15" spans="1:17" ht="30" customHeight="1">
      <c r="A15" s="11">
        <v>57494</v>
      </c>
      <c r="B15" s="4" t="s">
        <v>7</v>
      </c>
      <c r="C15" s="5">
        <v>45547</v>
      </c>
      <c r="D15" s="6">
        <v>5</v>
      </c>
      <c r="E15" s="12">
        <v>79849</v>
      </c>
      <c r="F15" s="12">
        <v>4747</v>
      </c>
      <c r="G15" s="12">
        <f>ROUND(E15-F15,0)</f>
        <v>75102</v>
      </c>
      <c r="H15" s="39">
        <f>G15*18%</f>
        <v>13518.359999999999</v>
      </c>
      <c r="I15" s="12">
        <f>G15+H15</f>
        <v>88620.36</v>
      </c>
      <c r="J15" s="12">
        <f>G15*$J$6</f>
        <v>751.02</v>
      </c>
      <c r="K15" s="12">
        <f>G15*5%</f>
        <v>3755.1000000000004</v>
      </c>
      <c r="L15" s="12">
        <f>H15</f>
        <v>13518.359999999999</v>
      </c>
      <c r="M15" s="12">
        <v>0</v>
      </c>
      <c r="N15" s="13">
        <f>ROUND(I15-SUM(J15:M15),0)</f>
        <v>70596</v>
      </c>
      <c r="O15" s="14">
        <v>13518.36</v>
      </c>
      <c r="P15" s="15" t="s">
        <v>23</v>
      </c>
    </row>
    <row r="16" spans="1:17" ht="30" customHeight="1">
      <c r="A16" s="11">
        <v>57494</v>
      </c>
      <c r="B16" s="4" t="s">
        <v>9</v>
      </c>
      <c r="C16" s="5"/>
      <c r="D16" s="6">
        <v>5</v>
      </c>
      <c r="E16" s="12">
        <f>L15</f>
        <v>13518.359999999999</v>
      </c>
      <c r="F16" s="12"/>
      <c r="G16" s="12"/>
      <c r="H16" s="12"/>
      <c r="I16" s="12"/>
      <c r="J16" s="12"/>
      <c r="K16" s="12"/>
      <c r="L16" s="12"/>
      <c r="M16" s="12"/>
      <c r="N16" s="13">
        <f>E16</f>
        <v>13518.359999999999</v>
      </c>
      <c r="O16" s="14">
        <v>50000</v>
      </c>
      <c r="P16" s="15" t="s">
        <v>24</v>
      </c>
    </row>
    <row r="17" spans="1:17" ht="30" customHeight="1" thickBot="1">
      <c r="A17" s="11">
        <v>57494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  <c r="O17" s="21">
        <v>20596</v>
      </c>
      <c r="P17" s="23" t="s">
        <v>25</v>
      </c>
      <c r="Q17" s="49">
        <f>SUM(N13:N17)-SUM(O13:O17)</f>
        <v>1.0800000000162981</v>
      </c>
    </row>
    <row r="18" spans="1:17" ht="30" customHeight="1">
      <c r="A18" s="24"/>
      <c r="B18" s="25"/>
      <c r="C18" s="25"/>
      <c r="D18" s="25"/>
      <c r="E18" s="25"/>
      <c r="F18" s="25"/>
      <c r="G18" s="25"/>
      <c r="H18" s="25"/>
      <c r="I18" s="25"/>
      <c r="J18" s="3">
        <f t="shared" ref="J18:M18" si="0">SUM(J8:J15)</f>
        <v>6320.58</v>
      </c>
      <c r="K18" s="3">
        <f t="shared" si="0"/>
        <v>48207.9</v>
      </c>
      <c r="L18" s="3">
        <f t="shared" si="0"/>
        <v>113770.44</v>
      </c>
      <c r="M18" s="3">
        <f t="shared" si="0"/>
        <v>0</v>
      </c>
      <c r="N18" s="26">
        <f>SUM(N8:N17)</f>
        <v>691300.44</v>
      </c>
      <c r="O18" s="27">
        <f>SUM(O8:O17)</f>
        <v>691299.36</v>
      </c>
      <c r="P18" s="32" t="s">
        <v>10</v>
      </c>
    </row>
    <row r="19" spans="1:17" ht="30" customHeight="1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/>
      <c r="P19" s="33"/>
    </row>
    <row r="20" spans="1:17" ht="30" customHeight="1" thickBo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0"/>
      <c r="O20" s="31">
        <f>N18-O18</f>
        <v>1.0799999999580905</v>
      </c>
      <c r="P20" s="34" t="s">
        <v>11</v>
      </c>
    </row>
    <row r="21" spans="1:17" ht="30" customHeight="1">
      <c r="A21" s="1"/>
      <c r="B21" s="1"/>
      <c r="C21" s="1"/>
      <c r="D21" s="1"/>
      <c r="E21" s="1"/>
      <c r="F21" s="1"/>
      <c r="G21" s="1"/>
      <c r="J21" s="1"/>
      <c r="K21" s="1"/>
      <c r="L21" s="1"/>
      <c r="M21" s="1"/>
      <c r="N21" s="1"/>
      <c r="O21" s="1"/>
      <c r="P21" s="1"/>
    </row>
    <row r="22" spans="1:17" ht="30" customHeight="1" thickBot="1"/>
    <row r="23" spans="1:17" ht="30" customHeight="1" thickBot="1">
      <c r="H23" s="54" t="s">
        <v>22</v>
      </c>
      <c r="I23" s="55"/>
      <c r="J23" s="55"/>
      <c r="K23" s="56"/>
    </row>
    <row r="24" spans="1:17" ht="30" customHeight="1" thickBot="1">
      <c r="H24" s="57">
        <v>45779</v>
      </c>
      <c r="I24" s="58"/>
      <c r="J24" s="58"/>
      <c r="K24" s="59"/>
    </row>
    <row r="25" spans="1:17" ht="30" customHeight="1">
      <c r="H25" s="51" t="s">
        <v>18</v>
      </c>
      <c r="I25" s="52"/>
      <c r="J25" s="53">
        <f>K18</f>
        <v>48207.9</v>
      </c>
      <c r="K25" s="52"/>
    </row>
    <row r="26" spans="1:17" ht="30" customHeight="1">
      <c r="H26" s="51" t="s">
        <v>19</v>
      </c>
      <c r="I26" s="52"/>
      <c r="J26" s="53">
        <v>0</v>
      </c>
      <c r="K26" s="52"/>
    </row>
    <row r="27" spans="1:17" ht="30" customHeight="1">
      <c r="H27" s="51" t="s">
        <v>20</v>
      </c>
      <c r="I27" s="52"/>
      <c r="J27" s="53">
        <f>O20</f>
        <v>1.0799999999580905</v>
      </c>
      <c r="K27" s="52"/>
    </row>
    <row r="28" spans="1:17" ht="30" customHeight="1">
      <c r="H28" s="51" t="s">
        <v>21</v>
      </c>
      <c r="I28" s="52"/>
      <c r="J28" s="53">
        <f>L18-N16-N14-N11-N9</f>
        <v>0</v>
      </c>
      <c r="K28" s="52"/>
    </row>
  </sheetData>
  <mergeCells count="10">
    <mergeCell ref="H27:I27"/>
    <mergeCell ref="J27:K27"/>
    <mergeCell ref="H28:I28"/>
    <mergeCell ref="J28:K28"/>
    <mergeCell ref="H23:K23"/>
    <mergeCell ref="H24:K24"/>
    <mergeCell ref="H25:I25"/>
    <mergeCell ref="J25:K25"/>
    <mergeCell ref="H26:I26"/>
    <mergeCell ref="J26:K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2025-05-27T11:47:13Z</dcterms:modified>
</cp:coreProperties>
</file>