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Combin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E10" i="1"/>
  <c r="O25" i="1" l="1"/>
  <c r="O23" i="1"/>
  <c r="Q13" i="1" l="1"/>
  <c r="Q7" i="1"/>
  <c r="G9" i="1"/>
  <c r="H9" i="1"/>
  <c r="I9" i="1" s="1"/>
  <c r="J9" i="1"/>
  <c r="K9" i="1"/>
  <c r="L9" i="1"/>
  <c r="M9" i="1"/>
  <c r="N9" i="1" l="1"/>
  <c r="P9" i="1" s="1"/>
  <c r="O18" i="1"/>
  <c r="N18" i="1"/>
  <c r="M18" i="1"/>
  <c r="L18" i="1"/>
  <c r="K18" i="1"/>
  <c r="G14" i="1" l="1"/>
  <c r="M14" i="1" s="1"/>
  <c r="H14" i="1" l="1"/>
  <c r="N14" i="1" s="1"/>
  <c r="I14" i="1"/>
  <c r="J14" i="1"/>
  <c r="K14" i="1"/>
  <c r="L14" i="1"/>
  <c r="G8" i="1"/>
  <c r="P14" i="1" l="1"/>
  <c r="M8" i="1"/>
  <c r="L8" i="1"/>
  <c r="H8" i="1"/>
  <c r="N8" i="1" s="1"/>
  <c r="J8" i="1"/>
  <c r="K8" i="1"/>
  <c r="S18" i="1"/>
  <c r="I8" i="1" l="1"/>
  <c r="P8" i="1"/>
  <c r="P18" i="1" s="1"/>
  <c r="S19" i="1" l="1"/>
  <c r="O24" i="1" s="1"/>
</calcChain>
</file>

<file path=xl/sharedStrings.xml><?xml version="1.0" encoding="utf-8"?>
<sst xmlns="http://schemas.openxmlformats.org/spreadsheetml/2006/main" count="44" uniqueCount="41">
  <si>
    <t>Amount</t>
  </si>
  <si>
    <t>PAYMENT NOTE No.</t>
  </si>
  <si>
    <t>UTR</t>
  </si>
  <si>
    <t>Pipe Laying work</t>
  </si>
  <si>
    <t>Hold the Amount because the Qty. is more then the DPR</t>
  </si>
  <si>
    <t>Total Paid</t>
  </si>
  <si>
    <t>Balance Payable</t>
  </si>
  <si>
    <t>Shri Shyam Enterpsies</t>
  </si>
  <si>
    <t>24-04-2024 NEFT/AXISP00493457024/RIUP24/0157/SHRI SHYAM ENTERPR/BARB0DHINDH 27594.00</t>
  </si>
  <si>
    <t>09-02-2024 NEFT/AXISP00469899338/RIUP23/4633/SHRI SHYAM ENTERPR/BARB0DHINDH 148500.00</t>
  </si>
  <si>
    <t>26-04-2024 NEFT/AXISP00493991576/RIUP23/5331/SHRI SHYAM ENTERPR/BARB0DHINDH 90353.00</t>
  </si>
  <si>
    <t>Shri Shyam enterprises</t>
  </si>
  <si>
    <t>hold amount</t>
  </si>
  <si>
    <t>adv/surplus</t>
  </si>
  <si>
    <t>gst pending</t>
  </si>
  <si>
    <t>11-03-2025 NEFT/AXISP00631056478/RIUP24/1037/SHRI SHYAM ENTERPR/BARB0DHINDH 45183.00</t>
  </si>
  <si>
    <t>11-03-2025 NEFT/AXISP00631056479/RIUP24/3387/SHRI SHYAM ENTERPR/BARB0DHINDH 10990.00</t>
  </si>
  <si>
    <t>gst relase note</t>
  </si>
  <si>
    <t>Subcontractor:</t>
  </si>
  <si>
    <t>State:</t>
  </si>
  <si>
    <t>District:</t>
  </si>
  <si>
    <t>Block:</t>
  </si>
  <si>
    <t>Uttar Pradesh</t>
  </si>
  <si>
    <t>Muzaffarnagar</t>
  </si>
  <si>
    <t>Falooda village  - Bal Pipeline work</t>
  </si>
  <si>
    <t xml:space="preserve">Ratanpuri village  - Bal Pipeline work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</si>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</sst>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8"/>
      <color theme="1"/>
      <name val="Comic Sans MS"/>
      <family val="4"/>
    </font>
    <font>
      <sz val="9"/>
      <name val="Comic Sans MS"/>
      <family val="4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4" fontId="3" fillId="2" borderId="2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14" fontId="3" fillId="2" borderId="11" xfId="1" applyNumberFormat="1" applyFont="1" applyFill="1" applyBorder="1" applyAlignment="1">
      <alignment vertical="center"/>
    </xf>
    <xf numFmtId="43" fontId="7" fillId="2" borderId="0" xfId="1" applyNumberFormat="1" applyFont="1" applyFill="1" applyBorder="1" applyAlignment="1">
      <alignment horizontal="center" vertical="center"/>
    </xf>
    <xf numFmtId="43" fontId="3" fillId="2" borderId="2" xfId="0" applyNumberFormat="1" applyFont="1" applyFill="1" applyBorder="1" applyAlignment="1">
      <alignment horizontal="center" vertical="center" wrapText="1"/>
    </xf>
    <xf numFmtId="43" fontId="3" fillId="2" borderId="5" xfId="0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43" fontId="3" fillId="4" borderId="2" xfId="1" applyNumberFormat="1" applyFont="1" applyFill="1" applyBorder="1" applyAlignment="1">
      <alignment vertical="center"/>
    </xf>
    <xf numFmtId="14" fontId="3" fillId="4" borderId="2" xfId="1" applyNumberFormat="1" applyFont="1" applyFill="1" applyBorder="1" applyAlignment="1">
      <alignment vertical="center"/>
    </xf>
    <xf numFmtId="9" fontId="3" fillId="4" borderId="2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4" fontId="3" fillId="2" borderId="3" xfId="1" applyNumberFormat="1" applyFont="1" applyFill="1" applyBorder="1" applyAlignment="1">
      <alignment vertical="center"/>
    </xf>
    <xf numFmtId="43" fontId="3" fillId="4" borderId="5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43" fontId="3" fillId="2" borderId="13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3" fontId="3" fillId="4" borderId="7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8" fillId="3" borderId="5" xfId="0" applyNumberFormat="1" applyFont="1" applyFill="1" applyBorder="1" applyAlignment="1">
      <alignment horizontal="center" vertical="center" wrapText="1"/>
    </xf>
    <xf numFmtId="43" fontId="8" fillId="3" borderId="2" xfId="1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2" borderId="11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center" vertical="center"/>
    </xf>
    <xf numFmtId="43" fontId="3" fillId="4" borderId="2" xfId="1" applyNumberFormat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horizontal="center" vertical="center"/>
    </xf>
    <xf numFmtId="43" fontId="3" fillId="2" borderId="3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9" fillId="0" borderId="0" xfId="0" applyFont="1"/>
    <xf numFmtId="0" fontId="6" fillId="0" borderId="0" xfId="0" applyFont="1"/>
    <xf numFmtId="0" fontId="0" fillId="0" borderId="0" xfId="0" applyFont="1"/>
    <xf numFmtId="0" fontId="6" fillId="2" borderId="14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14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43" fontId="10" fillId="2" borderId="14" xfId="1" applyNumberFormat="1" applyFont="1" applyFill="1" applyBorder="1" applyAlignment="1">
      <alignment horizontal="center" vertical="center"/>
    </xf>
    <xf numFmtId="43" fontId="6" fillId="2" borderId="1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85" zoomScaleNormal="85" workbookViewId="0">
      <selection activeCell="B22" sqref="B22"/>
    </sheetView>
  </sheetViews>
  <sheetFormatPr defaultColWidth="9" defaultRowHeight="24.95" customHeight="1" x14ac:dyDescent="0.25"/>
  <cols>
    <col min="1" max="1" width="14.85546875" style="3" customWidth="1"/>
    <col min="2" max="2" width="30" style="3" customWidth="1"/>
    <col min="3" max="3" width="13.42578125" style="19" bestFit="1" customWidth="1"/>
    <col min="4" max="4" width="11.5703125" style="55" bestFit="1" customWidth="1"/>
    <col min="5" max="5" width="13.28515625" style="63" bestFit="1" customWidth="1"/>
    <col min="6" max="7" width="13.28515625" style="3" customWidth="1"/>
    <col min="8" max="8" width="14.7109375" style="18" customWidth="1"/>
    <col min="9" max="9" width="12.85546875" style="70" bestFit="1" customWidth="1"/>
    <col min="10" max="10" width="9.7109375" style="3" bestFit="1" customWidth="1"/>
    <col min="11" max="11" width="11.7109375" style="3" bestFit="1" customWidth="1"/>
    <col min="12" max="12" width="17.28515625" style="3" customWidth="1"/>
    <col min="13" max="13" width="13.140625" style="3" bestFit="1" customWidth="1"/>
    <col min="14" max="16" width="14.85546875" style="3" customWidth="1"/>
    <col min="17" max="17" width="7.28515625" style="3" customWidth="1"/>
    <col min="18" max="18" width="21.7109375" style="3" bestFit="1" customWidth="1"/>
    <col min="19" max="19" width="15" style="3" bestFit="1" customWidth="1"/>
    <col min="20" max="20" width="84.140625" style="3" bestFit="1" customWidth="1"/>
    <col min="21" max="16384" width="9" style="3"/>
  </cols>
  <sheetData>
    <row r="1" spans="1:20" ht="24.95" customHeight="1" x14ac:dyDescent="0.25">
      <c r="A1" s="73" t="s">
        <v>18</v>
      </c>
      <c r="B1" s="2" t="s">
        <v>7</v>
      </c>
      <c r="E1" s="62"/>
      <c r="F1" s="4"/>
      <c r="G1" s="4"/>
      <c r="H1" s="5"/>
      <c r="I1" s="69"/>
    </row>
    <row r="2" spans="1:20" ht="24.95" customHeight="1" x14ac:dyDescent="0.25">
      <c r="A2" s="73" t="s">
        <v>19</v>
      </c>
      <c r="B2" s="74" t="s">
        <v>22</v>
      </c>
      <c r="C2" s="20"/>
      <c r="D2" s="56" t="s">
        <v>7</v>
      </c>
      <c r="G2" s="6"/>
      <c r="I2" s="31" t="s">
        <v>3</v>
      </c>
      <c r="J2" s="7"/>
      <c r="K2" s="7"/>
      <c r="L2" s="7"/>
      <c r="M2" s="7"/>
      <c r="N2" s="7"/>
      <c r="O2" s="7"/>
      <c r="P2" s="7"/>
      <c r="Q2" s="7"/>
      <c r="R2" s="8"/>
      <c r="S2" s="9"/>
      <c r="T2" s="9"/>
    </row>
    <row r="3" spans="1:20" ht="24.95" customHeight="1" thickBot="1" x14ac:dyDescent="0.3">
      <c r="A3" s="73" t="s">
        <v>20</v>
      </c>
      <c r="B3" s="74" t="s">
        <v>23</v>
      </c>
      <c r="C3" s="20"/>
      <c r="D3" s="56"/>
      <c r="G3" s="6"/>
      <c r="I3" s="31"/>
      <c r="J3" s="7"/>
      <c r="K3" s="7"/>
      <c r="L3" s="7"/>
      <c r="M3" s="7"/>
      <c r="N3" s="7"/>
      <c r="O3" s="7"/>
      <c r="P3" s="7"/>
      <c r="Q3" s="7"/>
      <c r="R3" s="8"/>
      <c r="S3" s="9"/>
      <c r="T3" s="9"/>
    </row>
    <row r="4" spans="1:20" ht="24.95" customHeight="1" thickBot="1" x14ac:dyDescent="0.3">
      <c r="A4" s="73" t="s">
        <v>21</v>
      </c>
      <c r="B4" s="74" t="s">
        <v>23</v>
      </c>
      <c r="C4" s="21"/>
      <c r="D4" s="57"/>
      <c r="E4" s="64"/>
      <c r="F4" s="7"/>
      <c r="G4" s="7"/>
      <c r="H4" s="10"/>
      <c r="I4" s="6"/>
      <c r="J4" s="7"/>
      <c r="K4" s="7"/>
      <c r="L4" s="7"/>
      <c r="M4" s="7"/>
      <c r="N4" s="9"/>
      <c r="O4" s="9"/>
      <c r="P4" s="9"/>
      <c r="Q4" s="9"/>
      <c r="R4" s="8"/>
      <c r="S4" s="11"/>
      <c r="T4" s="11"/>
    </row>
    <row r="5" spans="1:20" ht="24.95" customHeight="1" x14ac:dyDescent="0.25">
      <c r="A5" s="75" t="s">
        <v>26</v>
      </c>
      <c r="B5" s="76" t="s">
        <v>27</v>
      </c>
      <c r="C5" s="77" t="s">
        <v>28</v>
      </c>
      <c r="D5" s="78" t="s">
        <v>29</v>
      </c>
      <c r="E5" s="76" t="s">
        <v>30</v>
      </c>
      <c r="F5" s="76" t="s">
        <v>31</v>
      </c>
      <c r="G5" s="78" t="s">
        <v>32</v>
      </c>
      <c r="H5" s="79" t="s">
        <v>33</v>
      </c>
      <c r="I5" s="80" t="s">
        <v>0</v>
      </c>
      <c r="J5" s="76" t="s">
        <v>34</v>
      </c>
      <c r="K5" s="76" t="s">
        <v>35</v>
      </c>
      <c r="L5" s="76" t="s">
        <v>36</v>
      </c>
      <c r="M5" s="76" t="s">
        <v>37</v>
      </c>
      <c r="N5" s="38" t="s">
        <v>38</v>
      </c>
      <c r="O5" s="38" t="s">
        <v>4</v>
      </c>
      <c r="P5" s="39" t="s">
        <v>39</v>
      </c>
      <c r="Q5" s="44"/>
      <c r="R5" s="47" t="s">
        <v>1</v>
      </c>
      <c r="S5" s="76" t="s">
        <v>40</v>
      </c>
      <c r="T5" s="76" t="s">
        <v>2</v>
      </c>
    </row>
    <row r="6" spans="1:20" ht="24.95" customHeight="1" x14ac:dyDescent="0.25">
      <c r="A6" s="40"/>
      <c r="B6" s="13"/>
      <c r="C6" s="28"/>
      <c r="D6" s="58"/>
      <c r="E6" s="65"/>
      <c r="F6" s="13"/>
      <c r="G6" s="13"/>
      <c r="H6" s="34">
        <v>0.18</v>
      </c>
      <c r="I6" s="65"/>
      <c r="J6" s="34">
        <v>0.01</v>
      </c>
      <c r="K6" s="34">
        <v>0.05</v>
      </c>
      <c r="L6" s="34">
        <v>0.1</v>
      </c>
      <c r="M6" s="34">
        <v>0.1</v>
      </c>
      <c r="N6" s="34">
        <v>0.18</v>
      </c>
      <c r="O6" s="34"/>
      <c r="P6" s="14"/>
      <c r="Q6" s="1"/>
      <c r="R6" s="12"/>
      <c r="S6" s="13"/>
      <c r="T6" s="14"/>
    </row>
    <row r="7" spans="1:20" ht="24.95" customHeight="1" x14ac:dyDescent="0.25">
      <c r="A7" s="41">
        <v>61882</v>
      </c>
      <c r="B7" s="35"/>
      <c r="C7" s="36"/>
      <c r="D7" s="59"/>
      <c r="E7" s="66"/>
      <c r="F7" s="35"/>
      <c r="G7" s="35"/>
      <c r="H7" s="37"/>
      <c r="I7" s="66"/>
      <c r="J7" s="37"/>
      <c r="K7" s="37"/>
      <c r="L7" s="37"/>
      <c r="M7" s="37"/>
      <c r="N7" s="37"/>
      <c r="O7" s="37"/>
      <c r="P7" s="43"/>
      <c r="Q7" s="45">
        <f>A7</f>
        <v>61882</v>
      </c>
      <c r="R7" s="48"/>
      <c r="S7" s="35"/>
      <c r="T7" s="43"/>
    </row>
    <row r="8" spans="1:20" ht="24.95" customHeight="1" x14ac:dyDescent="0.25">
      <c r="A8" s="41">
        <v>61882</v>
      </c>
      <c r="B8" s="32" t="s">
        <v>24</v>
      </c>
      <c r="C8" s="53">
        <v>45372</v>
      </c>
      <c r="D8" s="54">
        <v>2</v>
      </c>
      <c r="E8" s="32">
        <v>375276</v>
      </c>
      <c r="F8" s="32">
        <v>52500</v>
      </c>
      <c r="G8" s="32">
        <f>E8-F8</f>
        <v>322776</v>
      </c>
      <c r="H8" s="32">
        <f>G8*18%</f>
        <v>58099.68</v>
      </c>
      <c r="I8" s="32">
        <f>G8+H8</f>
        <v>380875.68</v>
      </c>
      <c r="J8" s="32">
        <f>G8*1%</f>
        <v>3227.76</v>
      </c>
      <c r="K8" s="32">
        <f>G8*5%</f>
        <v>16138.800000000001</v>
      </c>
      <c r="L8" s="32">
        <f>G8*10%</f>
        <v>32277.600000000002</v>
      </c>
      <c r="M8" s="32">
        <f>G8*10%</f>
        <v>32277.600000000002</v>
      </c>
      <c r="N8" s="32">
        <f>H8</f>
        <v>58099.68</v>
      </c>
      <c r="O8" s="32"/>
      <c r="P8" s="51">
        <f>I8-SUM(J8:O8)</f>
        <v>238854.24</v>
      </c>
      <c r="Q8" s="1"/>
      <c r="R8" s="12"/>
      <c r="S8" s="52">
        <v>148500</v>
      </c>
      <c r="T8" s="14" t="s">
        <v>9</v>
      </c>
    </row>
    <row r="9" spans="1:20" ht="24.95" customHeight="1" x14ac:dyDescent="0.25">
      <c r="A9" s="41">
        <v>61882</v>
      </c>
      <c r="B9" s="32" t="s">
        <v>24</v>
      </c>
      <c r="C9" s="53">
        <v>45473</v>
      </c>
      <c r="D9" s="54">
        <v>1</v>
      </c>
      <c r="E9" s="32">
        <v>61058</v>
      </c>
      <c r="F9" s="32"/>
      <c r="G9" s="32">
        <f>E9-F9</f>
        <v>61058</v>
      </c>
      <c r="H9" s="32">
        <f>G9*18%</f>
        <v>10990.439999999999</v>
      </c>
      <c r="I9" s="32">
        <f>G9+H9</f>
        <v>72048.44</v>
      </c>
      <c r="J9" s="32">
        <f>G9*1%</f>
        <v>610.58000000000004</v>
      </c>
      <c r="K9" s="32">
        <f>G9*5%</f>
        <v>3052.9</v>
      </c>
      <c r="L9" s="32">
        <f>G9*10%</f>
        <v>6105.8</v>
      </c>
      <c r="M9" s="32">
        <f>G9*10%</f>
        <v>6105.8</v>
      </c>
      <c r="N9" s="32">
        <f>H9</f>
        <v>10990.439999999999</v>
      </c>
      <c r="O9" s="32"/>
      <c r="P9" s="51">
        <f>I9-SUM(J9:O9)</f>
        <v>45182.92</v>
      </c>
      <c r="Q9" s="1"/>
      <c r="R9" s="12"/>
      <c r="S9" s="13">
        <v>90353</v>
      </c>
      <c r="T9" s="14" t="s">
        <v>10</v>
      </c>
    </row>
    <row r="10" spans="1:20" ht="24.95" customHeight="1" x14ac:dyDescent="0.15">
      <c r="A10" s="41">
        <v>61882</v>
      </c>
      <c r="B10" s="32" t="s">
        <v>17</v>
      </c>
      <c r="C10" s="53"/>
      <c r="D10" s="54">
        <v>1</v>
      </c>
      <c r="E10" s="32">
        <f>H9</f>
        <v>10990.439999999999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51">
        <f>N9</f>
        <v>10990.439999999999</v>
      </c>
      <c r="Q10" s="1"/>
      <c r="R10" s="12"/>
      <c r="S10" s="13">
        <v>45183</v>
      </c>
      <c r="T10" s="72" t="s">
        <v>15</v>
      </c>
    </row>
    <row r="11" spans="1:20" ht="24.95" customHeight="1" x14ac:dyDescent="0.15">
      <c r="A11" s="41">
        <v>61882</v>
      </c>
      <c r="B11" s="32"/>
      <c r="C11" s="53"/>
      <c r="D11" s="54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51"/>
      <c r="Q11" s="1"/>
      <c r="R11" s="12"/>
      <c r="S11" s="13">
        <v>10990</v>
      </c>
      <c r="T11" s="72" t="s">
        <v>16</v>
      </c>
    </row>
    <row r="12" spans="1:20" ht="24.95" customHeight="1" x14ac:dyDescent="0.25">
      <c r="A12" s="41">
        <v>61882</v>
      </c>
      <c r="B12" s="32"/>
      <c r="C12" s="53"/>
      <c r="D12" s="54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51"/>
      <c r="Q12" s="1"/>
      <c r="R12" s="12"/>
      <c r="S12" s="13"/>
      <c r="T12" s="14"/>
    </row>
    <row r="13" spans="1:20" ht="24.95" customHeight="1" x14ac:dyDescent="0.25">
      <c r="A13" s="41">
        <v>62111</v>
      </c>
      <c r="B13" s="35"/>
      <c r="C13" s="36"/>
      <c r="D13" s="59"/>
      <c r="E13" s="66"/>
      <c r="F13" s="35"/>
      <c r="G13" s="35"/>
      <c r="H13" s="37"/>
      <c r="I13" s="66"/>
      <c r="J13" s="37"/>
      <c r="K13" s="37"/>
      <c r="L13" s="37"/>
      <c r="M13" s="37"/>
      <c r="N13" s="37"/>
      <c r="O13" s="37"/>
      <c r="P13" s="43"/>
      <c r="Q13" s="45">
        <f>A13</f>
        <v>62111</v>
      </c>
      <c r="R13" s="48"/>
      <c r="S13" s="35"/>
      <c r="T13" s="43"/>
    </row>
    <row r="14" spans="1:20" ht="24.95" customHeight="1" x14ac:dyDescent="0.25">
      <c r="A14" s="41">
        <v>62111</v>
      </c>
      <c r="B14" s="32" t="s">
        <v>25</v>
      </c>
      <c r="C14" s="53">
        <v>45356</v>
      </c>
      <c r="D14" s="54">
        <v>5</v>
      </c>
      <c r="E14" s="32">
        <v>37290</v>
      </c>
      <c r="F14" s="32"/>
      <c r="G14" s="32">
        <f>E14-F14</f>
        <v>37290</v>
      </c>
      <c r="H14" s="32">
        <f>G14*18%</f>
        <v>6712.2</v>
      </c>
      <c r="I14" s="32">
        <f>G14+H14</f>
        <v>44002.2</v>
      </c>
      <c r="J14" s="32">
        <f>G14*1%</f>
        <v>372.90000000000003</v>
      </c>
      <c r="K14" s="32">
        <f>G14*5%</f>
        <v>1864.5</v>
      </c>
      <c r="L14" s="32">
        <f>G14*10%</f>
        <v>3729</v>
      </c>
      <c r="M14" s="32">
        <f>G14*10%</f>
        <v>3729</v>
      </c>
      <c r="N14" s="32">
        <f>H14</f>
        <v>6712.2</v>
      </c>
      <c r="O14" s="32"/>
      <c r="P14" s="51">
        <f>I14-SUM(J14:O14)</f>
        <v>27594.6</v>
      </c>
      <c r="Q14" s="1"/>
      <c r="R14" s="12"/>
      <c r="S14" s="13">
        <v>27594</v>
      </c>
      <c r="T14" s="14" t="s">
        <v>8</v>
      </c>
    </row>
    <row r="15" spans="1:20" ht="24.95" customHeight="1" x14ac:dyDescent="0.25">
      <c r="A15" s="41">
        <v>62111</v>
      </c>
      <c r="B15" s="32"/>
      <c r="C15" s="32"/>
      <c r="D15" s="54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"/>
      <c r="R15" s="12"/>
      <c r="S15" s="13"/>
      <c r="T15" s="14"/>
    </row>
    <row r="16" spans="1:20" ht="24.95" customHeight="1" x14ac:dyDescent="0.25">
      <c r="A16" s="41">
        <v>62111</v>
      </c>
      <c r="B16" s="32"/>
      <c r="C16" s="32"/>
      <c r="D16" s="54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1"/>
      <c r="R16" s="12"/>
      <c r="S16" s="13"/>
      <c r="T16" s="14"/>
    </row>
    <row r="17" spans="1:20" ht="24.95" customHeight="1" thickBot="1" x14ac:dyDescent="0.3">
      <c r="A17" s="41">
        <v>62111</v>
      </c>
      <c r="B17" s="32"/>
      <c r="C17" s="32"/>
      <c r="D17" s="54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3"/>
      <c r="Q17" s="1"/>
      <c r="R17" s="12"/>
      <c r="S17" s="13"/>
      <c r="T17" s="29"/>
    </row>
    <row r="18" spans="1:20" ht="24.95" customHeight="1" x14ac:dyDescent="0.25">
      <c r="A18" s="24"/>
      <c r="B18" s="25"/>
      <c r="C18" s="30"/>
      <c r="D18" s="60"/>
      <c r="E18" s="67"/>
      <c r="F18" s="25"/>
      <c r="G18" s="25"/>
      <c r="H18" s="25"/>
      <c r="I18" s="67"/>
      <c r="J18" s="25"/>
      <c r="K18" s="27">
        <f t="shared" ref="K18:O18" si="0">SUM(K8:K17)</f>
        <v>21056.2</v>
      </c>
      <c r="L18" s="27">
        <f t="shared" si="0"/>
        <v>42112.4</v>
      </c>
      <c r="M18" s="27">
        <f t="shared" si="0"/>
        <v>42112.4</v>
      </c>
      <c r="N18" s="27">
        <f t="shared" si="0"/>
        <v>75802.319999999992</v>
      </c>
      <c r="O18" s="27">
        <f t="shared" si="0"/>
        <v>0</v>
      </c>
      <c r="P18" s="27">
        <f>SUM(P8:P17)</f>
        <v>322622.19999999995</v>
      </c>
      <c r="Q18" s="50"/>
      <c r="R18" s="22" t="s">
        <v>5</v>
      </c>
      <c r="S18" s="26">
        <f>SUM(S6:S17)</f>
        <v>322620</v>
      </c>
      <c r="T18" s="23"/>
    </row>
    <row r="19" spans="1:20" ht="24.95" customHeight="1" thickBot="1" x14ac:dyDescent="0.3">
      <c r="A19" s="16"/>
      <c r="B19" s="15"/>
      <c r="C19" s="42"/>
      <c r="D19" s="61"/>
      <c r="E19" s="68"/>
      <c r="F19" s="15"/>
      <c r="G19" s="15"/>
      <c r="H19" s="15"/>
      <c r="I19" s="68"/>
      <c r="J19" s="15"/>
      <c r="K19" s="15"/>
      <c r="L19" s="15"/>
      <c r="M19" s="15"/>
      <c r="N19" s="15"/>
      <c r="O19" s="15"/>
      <c r="P19" s="17"/>
      <c r="Q19" s="46"/>
      <c r="R19" s="49" t="s">
        <v>6</v>
      </c>
      <c r="S19" s="15">
        <f>P18-S18</f>
        <v>2.1999999999534339</v>
      </c>
      <c r="T19" s="17"/>
    </row>
    <row r="22" spans="1:20" ht="24.95" customHeight="1" x14ac:dyDescent="0.25">
      <c r="N22" s="3" t="s">
        <v>11</v>
      </c>
    </row>
    <row r="23" spans="1:20" ht="24.95" customHeight="1" x14ac:dyDescent="0.25">
      <c r="N23" s="3" t="s">
        <v>12</v>
      </c>
      <c r="O23" s="71">
        <f>K18+L18+M18</f>
        <v>105281</v>
      </c>
    </row>
    <row r="24" spans="1:20" ht="24.95" customHeight="1" x14ac:dyDescent="0.25">
      <c r="N24" s="3" t="s">
        <v>13</v>
      </c>
      <c r="O24" s="71">
        <f>S19</f>
        <v>2.1999999999534339</v>
      </c>
    </row>
    <row r="25" spans="1:20" ht="24.95" customHeight="1" x14ac:dyDescent="0.25">
      <c r="N25" s="3" t="s">
        <v>14</v>
      </c>
      <c r="O25" s="71">
        <f>N18</f>
        <v>75802.319999999992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2025-05-27T05:49:12Z</dcterms:modified>
</cp:coreProperties>
</file>