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Admin\Downloads\Task\Task\Pratiksha\Siddhi Groups &amp; Constructions\"/>
    </mc:Choice>
  </mc:AlternateContent>
  <xr:revisionPtr revIDLastSave="0" documentId="13_ncr:1_{2058B588-5D14-4D5A-958C-9ADE1FF433FF}" xr6:coauthVersionLast="47" xr6:coauthVersionMax="47" xr10:uidLastSave="{00000000-0000-0000-0000-000000000000}"/>
  <bookViews>
    <workbookView xWindow="-96" yWindow="0" windowWidth="11712" windowHeight="1233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6" i="1" l="1"/>
  <c r="K16" i="1" s="1"/>
  <c r="H16" i="1" l="1"/>
  <c r="N16" i="1" s="1"/>
  <c r="J16" i="1"/>
  <c r="P16" i="1" s="1"/>
  <c r="I16" i="1" l="1"/>
  <c r="G20" i="1"/>
  <c r="G14" i="1"/>
  <c r="J14" i="1" s="1"/>
  <c r="G8" i="1"/>
  <c r="K8" i="1" s="1"/>
  <c r="T19" i="1"/>
  <c r="W19" i="1" s="1"/>
  <c r="G19" i="1"/>
  <c r="L19" i="1" s="1"/>
  <c r="Q18" i="1"/>
  <c r="G13" i="1"/>
  <c r="J13" i="1" s="1"/>
  <c r="T9" i="1"/>
  <c r="T8" i="1"/>
  <c r="W8" i="1" s="1"/>
  <c r="T13" i="1"/>
  <c r="W13" i="1" s="1"/>
  <c r="Q12" i="1"/>
  <c r="Q7" i="1"/>
  <c r="K20" i="1" l="1"/>
  <c r="H20" i="1"/>
  <c r="N20" i="1" s="1"/>
  <c r="J20" i="1"/>
  <c r="P20" i="1" s="1"/>
  <c r="M8" i="1"/>
  <c r="J8" i="1"/>
  <c r="K14" i="1"/>
  <c r="H14" i="1"/>
  <c r="N14" i="1" s="1"/>
  <c r="H8" i="1"/>
  <c r="N8" i="1" s="1"/>
  <c r="E9" i="1" s="1"/>
  <c r="P9" i="1" s="1"/>
  <c r="L8" i="1"/>
  <c r="J19" i="1"/>
  <c r="K19" i="1"/>
  <c r="H19" i="1"/>
  <c r="H13" i="1"/>
  <c r="N13" i="1" s="1"/>
  <c r="E15" i="1" s="1"/>
  <c r="P15" i="1" s="1"/>
  <c r="L13" i="1"/>
  <c r="K13" i="1"/>
  <c r="F25" i="1"/>
  <c r="O25" i="1"/>
  <c r="J34" i="1" s="1"/>
  <c r="L25" i="1" l="1"/>
  <c r="I20" i="1"/>
  <c r="P8" i="1"/>
  <c r="Y12" i="1" s="1"/>
  <c r="P14" i="1"/>
  <c r="I14" i="1"/>
  <c r="I8" i="1"/>
  <c r="P19" i="1"/>
  <c r="Y22" i="1" s="1"/>
  <c r="I19" i="1"/>
  <c r="N19" i="1"/>
  <c r="E21" i="1" s="1"/>
  <c r="P21" i="1" s="1"/>
  <c r="I13" i="1"/>
  <c r="P13" i="1"/>
  <c r="E25" i="1"/>
  <c r="Y18" i="1" l="1"/>
  <c r="Y25" i="1" s="1"/>
  <c r="M25" i="1"/>
  <c r="K25" i="1"/>
  <c r="J33" i="1" s="1"/>
  <c r="G25" i="1"/>
  <c r="J25" i="1"/>
  <c r="I25" i="1" l="1"/>
  <c r="N25" i="1"/>
  <c r="J36" i="1" s="1"/>
  <c r="H25" i="1"/>
  <c r="W23" i="1" l="1"/>
  <c r="P23" i="1" l="1"/>
  <c r="W25" i="1" s="1"/>
  <c r="J35" i="1" s="1"/>
</calcChain>
</file>

<file path=xl/sharedStrings.xml><?xml version="1.0" encoding="utf-8"?>
<sst xmlns="http://schemas.openxmlformats.org/spreadsheetml/2006/main" count="66" uniqueCount="58">
  <si>
    <t>Amount</t>
  </si>
  <si>
    <t>PAYMENT NOTE No.</t>
  </si>
  <si>
    <t>UTR</t>
  </si>
  <si>
    <t>SD (5%)</t>
  </si>
  <si>
    <t>Advance paid</t>
  </si>
  <si>
    <t>TDS Amount @ 1% on BASIC AMOUNT</t>
  </si>
  <si>
    <t>Pipeline Laying work</t>
  </si>
  <si>
    <t>Total Paid Amount Rs. -</t>
  </si>
  <si>
    <t>Total Payable Amount Rs. -</t>
  </si>
  <si>
    <t>Balance Payable Amount Rs. -</t>
  </si>
  <si>
    <t>Siddhi Groups &amp; Constructions</t>
  </si>
  <si>
    <t>31-03-2023 NEFT/AXISP00377327421/RIUP22/2802/SIDDHI GROUPS 196000.00</t>
  </si>
  <si>
    <t>/RIUP22/2802</t>
  </si>
  <si>
    <t>15-05-2023 NEFT/AXISP00390167395/RIUP23/234/SIDDHI GROUPS C 98000.00</t>
  </si>
  <si>
    <t>RIUP23/234</t>
  </si>
  <si>
    <t>18-09-2023 NEFT/AXISP00425751846/RIUP23/2101/SIDDHI GROUPS &amp; CO/196000.00</t>
  </si>
  <si>
    <t>RIUP22/2101</t>
  </si>
  <si>
    <t>Debit Hold</t>
  </si>
  <si>
    <t>18-09-2023 NEFT/AXISP00425751845/RIUP23/2102/SIDDHI GROUPS &amp; CO/ICIC0004317 98000.00</t>
  </si>
  <si>
    <t>RIUP22/2102</t>
  </si>
  <si>
    <t>21-02-2025 NEFT/AXISP00620410333/RIUP24/3216/SIDDHI GROUPS &amp; CO/ICIC0004317 1176000.00</t>
  </si>
  <si>
    <t>Total Hold</t>
  </si>
  <si>
    <t>Advance / Surplus</t>
  </si>
  <si>
    <t>GST Remaining</t>
  </si>
  <si>
    <t>24-03-2025 NEFT/AXISP00637389494/RIUP24/3415/SIDDHI GROUPS &amp; CO/ICIC0004317 157250.00</t>
  </si>
  <si>
    <t>GST</t>
  </si>
  <si>
    <t>28-03-2025 NEFT/AXISP00641455061/RIUP24/3493/SIDDHI GROUPS &amp; CO/ICIC0004317 206851.00</t>
  </si>
  <si>
    <t>28-04-2025 NEFT/AXISP00656816817/RIUP25/0155/SIDDHI GROUPS &amp; CO/ICIC0004317 490000.00</t>
  </si>
  <si>
    <t>28-04-2025 NEFT/AXISP00656971722/RIUP25/0154/SIDDHI GROUPS &amp; CO/ICIC0004317 980000.00</t>
  </si>
  <si>
    <t>16-05-2025 NEFT/AXISP00666690353/RIUP25/0276/SIDDHI GROUPS &amp; CO/ICIC0004317 138842.00</t>
  </si>
  <si>
    <t>16-05-2025 NEFT/AXISP00666690352/RIUP25/0275/SIDDHI GROUPS &amp; CO/ICIC0004317 566125.00</t>
  </si>
  <si>
    <t>16-05-2025 NEFT/AXISP00666690354/RIUP25/0114/SIDDHI GROUPS &amp; CO/ICIC0004317 111267.00</t>
  </si>
  <si>
    <t>17.05.2025</t>
  </si>
  <si>
    <t>Subcontractor:</t>
  </si>
  <si>
    <t>State:</t>
  </si>
  <si>
    <t>Uttar Pradesh</t>
  </si>
  <si>
    <t>District:</t>
  </si>
  <si>
    <t>Shamli</t>
  </si>
  <si>
    <t>Block:</t>
  </si>
  <si>
    <t>PMC_No</t>
  </si>
  <si>
    <t>Invoice_Details</t>
  </si>
  <si>
    <t>Invoice_Date</t>
  </si>
  <si>
    <t>Invoice_No</t>
  </si>
  <si>
    <t>Basic_Amount</t>
  </si>
  <si>
    <t>Debit_Amount</t>
  </si>
  <si>
    <t>After_Debit_Amount</t>
  </si>
  <si>
    <t>GST_Amount</t>
  </si>
  <si>
    <t>TDS_Amount</t>
  </si>
  <si>
    <t>SD_Amount</t>
  </si>
  <si>
    <t>On_Commission</t>
  </si>
  <si>
    <t>Hydro_Testing</t>
  </si>
  <si>
    <t>GST_SD_Amount</t>
  </si>
  <si>
    <t>Final_Amount</t>
  </si>
  <si>
    <t>Payment_Amount</t>
  </si>
  <si>
    <t>Total_Amount</t>
  </si>
  <si>
    <t xml:space="preserve">Machhrauli VILLAGE Pipeline Work </t>
  </si>
  <si>
    <t>Barnabi Pathar Village Staging work</t>
  </si>
  <si>
    <t>Dabheri Khud Village Staging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</si>
</sst>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 * #,##0.00_ ;_ * \-#,##0.00_ ;_ * &quot;-&quot;??_ ;_ @_ 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3" tint="0.39997558519241921"/>
      <name val="Comic Sans MS"/>
      <family val="4"/>
    </font>
    <font>
      <sz val="9"/>
      <color theme="1"/>
      <name val="Comic Sans MS"/>
      <family val="4"/>
    </font>
    <font>
      <b/>
      <sz val="9"/>
      <color theme="4" tint="-0.249977111117893"/>
      <name val="Comic Sans MS"/>
      <family val="4"/>
    </font>
    <font>
      <b/>
      <sz val="9"/>
      <color theme="1"/>
      <name val="Comic Sans MS"/>
      <family val="4"/>
    </font>
    <font>
      <b/>
      <sz val="11"/>
      <color theme="1"/>
      <name val="Calibri"/>
      <family val="2"/>
      <scheme val="minor"/>
    </font>
    <font>
      <sz val="10"/>
      <color theme="1"/>
      <name val="Comic Sans MS"/>
      <family val="4"/>
    </font>
    <font>
      <b/>
      <sz val="10"/>
      <color theme="1"/>
      <name val="Comic Sans MS"/>
      <family val="4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4"/>
      <color theme="3" tint="0.39997558519241921"/>
      <name val="Times New Roman"/>
      <family val="1"/>
    </font>
    <font>
      <sz val="10"/>
      <color theme="1"/>
      <name val="Times New Roman"/>
      <family val="1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72">
    <xf numFmtId="0" fontId="0" fillId="0" borderId="0" xfId="0"/>
    <xf numFmtId="0" fontId="5" fillId="2" borderId="3" xfId="0" applyFont="1" applyFill="1" applyBorder="1" applyAlignment="1">
      <alignment horizontal="center" vertical="center" wrapText="1"/>
    </xf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164" fontId="0" fillId="2" borderId="0" xfId="1" applyNumberFormat="1" applyFont="1" applyFill="1" applyBorder="1" applyAlignment="1">
      <alignment vertical="center"/>
    </xf>
    <xf numFmtId="164" fontId="2" fillId="2" borderId="0" xfId="1" applyNumberFormat="1" applyFont="1" applyFill="1" applyBorder="1" applyAlignment="1">
      <alignment vertical="center"/>
    </xf>
    <xf numFmtId="164" fontId="3" fillId="2" borderId="0" xfId="1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3" fillId="2" borderId="2" xfId="0" applyFont="1" applyFill="1" applyBorder="1" applyAlignment="1">
      <alignment vertical="center"/>
    </xf>
    <xf numFmtId="164" fontId="3" fillId="2" borderId="0" xfId="1" applyNumberFormat="1" applyFont="1" applyFill="1" applyBorder="1" applyAlignment="1">
      <alignment vertical="center"/>
    </xf>
    <xf numFmtId="0" fontId="4" fillId="2" borderId="0" xfId="0" applyFont="1" applyFill="1" applyAlignment="1">
      <alignment vertical="center"/>
    </xf>
    <xf numFmtId="164" fontId="3" fillId="2" borderId="5" xfId="1" applyNumberFormat="1" applyFont="1" applyFill="1" applyBorder="1" applyAlignment="1">
      <alignment vertical="center"/>
    </xf>
    <xf numFmtId="9" fontId="3" fillId="2" borderId="4" xfId="1" applyNumberFormat="1" applyFont="1" applyFill="1" applyBorder="1" applyAlignment="1">
      <alignment vertical="center"/>
    </xf>
    <xf numFmtId="164" fontId="3" fillId="2" borderId="4" xfId="1" applyNumberFormat="1" applyFont="1" applyFill="1" applyBorder="1" applyAlignment="1">
      <alignment vertical="center"/>
    </xf>
    <xf numFmtId="164" fontId="0" fillId="2" borderId="0" xfId="1" applyNumberFormat="1" applyFont="1" applyFill="1" applyAlignment="1">
      <alignment vertical="center"/>
    </xf>
    <xf numFmtId="164" fontId="5" fillId="2" borderId="0" xfId="1" applyNumberFormat="1" applyFont="1" applyFill="1" applyBorder="1" applyAlignment="1">
      <alignment horizontal="center" vertical="center"/>
    </xf>
    <xf numFmtId="15" fontId="7" fillId="2" borderId="5" xfId="0" applyNumberFormat="1" applyFont="1" applyFill="1" applyBorder="1" applyAlignment="1">
      <alignment horizontal="center" vertical="center"/>
    </xf>
    <xf numFmtId="164" fontId="7" fillId="2" borderId="4" xfId="1" applyNumberFormat="1" applyFont="1" applyFill="1" applyBorder="1" applyAlignment="1">
      <alignment vertical="center"/>
    </xf>
    <xf numFmtId="164" fontId="7" fillId="2" borderId="6" xfId="1" applyNumberFormat="1" applyFont="1" applyFill="1" applyBorder="1" applyAlignment="1">
      <alignment vertical="center"/>
    </xf>
    <xf numFmtId="15" fontId="3" fillId="2" borderId="5" xfId="0" applyNumberFormat="1" applyFont="1" applyFill="1" applyBorder="1" applyAlignment="1">
      <alignment horizontal="center" vertical="center"/>
    </xf>
    <xf numFmtId="0" fontId="0" fillId="3" borderId="0" xfId="0" applyFill="1" applyAlignment="1">
      <alignment vertical="center"/>
    </xf>
    <xf numFmtId="164" fontId="3" fillId="3" borderId="5" xfId="1" applyNumberFormat="1" applyFont="1" applyFill="1" applyBorder="1" applyAlignment="1">
      <alignment vertical="center"/>
    </xf>
    <xf numFmtId="15" fontId="3" fillId="3" borderId="5" xfId="0" applyNumberFormat="1" applyFont="1" applyFill="1" applyBorder="1" applyAlignment="1">
      <alignment horizontal="center" vertical="center"/>
    </xf>
    <xf numFmtId="0" fontId="0" fillId="2" borderId="7" xfId="0" applyFill="1" applyBorder="1" applyAlignment="1">
      <alignment vertical="center"/>
    </xf>
    <xf numFmtId="0" fontId="0" fillId="2" borderId="5" xfId="0" applyFill="1" applyBorder="1" applyAlignment="1">
      <alignment vertical="center"/>
    </xf>
    <xf numFmtId="0" fontId="5" fillId="2" borderId="5" xfId="0" applyFont="1" applyFill="1" applyBorder="1" applyAlignment="1">
      <alignment horizontal="center" vertical="center" wrapText="1"/>
    </xf>
    <xf numFmtId="164" fontId="7" fillId="2" borderId="5" xfId="1" applyNumberFormat="1" applyFont="1" applyFill="1" applyBorder="1" applyAlignment="1">
      <alignment vertical="center"/>
    </xf>
    <xf numFmtId="0" fontId="0" fillId="3" borderId="5" xfId="0" applyFill="1" applyBorder="1" applyAlignment="1">
      <alignment vertical="center"/>
    </xf>
    <xf numFmtId="9" fontId="3" fillId="3" borderId="5" xfId="1" applyNumberFormat="1" applyFont="1" applyFill="1" applyBorder="1" applyAlignment="1">
      <alignment vertical="center"/>
    </xf>
    <xf numFmtId="0" fontId="5" fillId="4" borderId="5" xfId="0" applyFont="1" applyFill="1" applyBorder="1" applyAlignment="1">
      <alignment horizontal="center" vertical="center" wrapText="1"/>
    </xf>
    <xf numFmtId="164" fontId="7" fillId="3" borderId="5" xfId="1" applyNumberFormat="1" applyFont="1" applyFill="1" applyBorder="1" applyAlignment="1">
      <alignment vertical="center"/>
    </xf>
    <xf numFmtId="9" fontId="7" fillId="3" borderId="5" xfId="1" applyNumberFormat="1" applyFont="1" applyFill="1" applyBorder="1" applyAlignment="1">
      <alignment vertical="center"/>
    </xf>
    <xf numFmtId="0" fontId="7" fillId="2" borderId="5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/>
    </xf>
    <xf numFmtId="0" fontId="9" fillId="0" borderId="5" xfId="0" applyFont="1" applyBorder="1" applyAlignment="1">
      <alignment vertical="center"/>
    </xf>
    <xf numFmtId="0" fontId="7" fillId="3" borderId="5" xfId="0" applyFont="1" applyFill="1" applyBorder="1" applyAlignment="1">
      <alignment horizontal="center" vertical="center" wrapText="1"/>
    </xf>
    <xf numFmtId="0" fontId="7" fillId="3" borderId="5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vertical="center"/>
    </xf>
    <xf numFmtId="43" fontId="0" fillId="3" borderId="5" xfId="0" applyNumberFormat="1" applyFill="1" applyBorder="1" applyAlignment="1">
      <alignment vertical="center"/>
    </xf>
    <xf numFmtId="164" fontId="8" fillId="2" borderId="5" xfId="1" applyNumberFormat="1" applyFont="1" applyFill="1" applyBorder="1" applyAlignment="1">
      <alignment vertical="center"/>
    </xf>
    <xf numFmtId="0" fontId="0" fillId="2" borderId="6" xfId="0" applyFill="1" applyBorder="1" applyAlignment="1">
      <alignment vertical="center"/>
    </xf>
    <xf numFmtId="164" fontId="3" fillId="2" borderId="6" xfId="1" applyNumberFormat="1" applyFont="1" applyFill="1" applyBorder="1" applyAlignment="1">
      <alignment vertical="center"/>
    </xf>
    <xf numFmtId="0" fontId="0" fillId="2" borderId="4" xfId="0" applyFill="1" applyBorder="1" applyAlignment="1">
      <alignment vertical="center"/>
    </xf>
    <xf numFmtId="0" fontId="5" fillId="2" borderId="4" xfId="0" applyFont="1" applyFill="1" applyBorder="1" applyAlignment="1">
      <alignment horizontal="center" vertical="center" wrapText="1"/>
    </xf>
    <xf numFmtId="9" fontId="7" fillId="2" borderId="4" xfId="1" applyNumberFormat="1" applyFont="1" applyFill="1" applyBorder="1" applyAlignment="1">
      <alignment vertical="center"/>
    </xf>
    <xf numFmtId="0" fontId="0" fillId="2" borderId="3" xfId="0" applyFill="1" applyBorder="1" applyAlignment="1">
      <alignment vertical="center"/>
    </xf>
    <xf numFmtId="164" fontId="7" fillId="2" borderId="7" xfId="1" applyNumberFormat="1" applyFont="1" applyFill="1" applyBorder="1" applyAlignment="1">
      <alignment vertical="center"/>
    </xf>
    <xf numFmtId="164" fontId="8" fillId="2" borderId="7" xfId="1" applyNumberFormat="1" applyFont="1" applyFill="1" applyBorder="1" applyAlignment="1">
      <alignment vertical="center"/>
    </xf>
    <xf numFmtId="164" fontId="3" fillId="2" borderId="7" xfId="1" applyNumberFormat="1" applyFont="1" applyFill="1" applyBorder="1" applyAlignment="1">
      <alignment vertical="center"/>
    </xf>
    <xf numFmtId="43" fontId="6" fillId="2" borderId="5" xfId="1" applyFont="1" applyFill="1" applyBorder="1" applyAlignment="1">
      <alignment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 vertical="center"/>
    </xf>
    <xf numFmtId="164" fontId="10" fillId="2" borderId="13" xfId="1" applyNumberFormat="1" applyFont="1" applyFill="1" applyBorder="1" applyAlignment="1">
      <alignment horizontal="center" vertical="center"/>
    </xf>
    <xf numFmtId="164" fontId="10" fillId="2" borderId="14" xfId="1" applyNumberFormat="1" applyFont="1" applyFill="1" applyBorder="1" applyAlignment="1">
      <alignment horizontal="center" vertical="center"/>
    </xf>
    <xf numFmtId="164" fontId="10" fillId="2" borderId="11" xfId="1" applyNumberFormat="1" applyFont="1" applyFill="1" applyBorder="1" applyAlignment="1">
      <alignment horizontal="center" vertical="center"/>
    </xf>
    <xf numFmtId="164" fontId="10" fillId="2" borderId="12" xfId="1" applyNumberFormat="1" applyFont="1" applyFill="1" applyBorder="1" applyAlignment="1">
      <alignment horizontal="center" vertical="center"/>
    </xf>
    <xf numFmtId="0" fontId="10" fillId="2" borderId="8" xfId="0" applyFont="1" applyFill="1" applyBorder="1" applyAlignment="1">
      <alignment horizontal="center" vertical="center"/>
    </xf>
    <xf numFmtId="0" fontId="10" fillId="2" borderId="9" xfId="0" applyFont="1" applyFill="1" applyBorder="1" applyAlignment="1">
      <alignment horizontal="center" vertical="center"/>
    </xf>
    <xf numFmtId="0" fontId="10" fillId="2" borderId="10" xfId="0" applyFont="1" applyFill="1" applyBorder="1" applyAlignment="1">
      <alignment horizontal="center" vertical="center"/>
    </xf>
    <xf numFmtId="14" fontId="10" fillId="2" borderId="8" xfId="0" applyNumberFormat="1" applyFont="1" applyFill="1" applyBorder="1" applyAlignment="1">
      <alignment horizontal="center" vertical="center"/>
    </xf>
    <xf numFmtId="0" fontId="10" fillId="2" borderId="11" xfId="0" applyFont="1" applyFill="1" applyBorder="1" applyAlignment="1">
      <alignment horizontal="center" vertical="center"/>
    </xf>
    <xf numFmtId="0" fontId="10" fillId="2" borderId="12" xfId="0" applyFont="1" applyFill="1" applyBorder="1" applyAlignment="1">
      <alignment horizontal="center" vertical="center"/>
    </xf>
    <xf numFmtId="0" fontId="6" fillId="0" borderId="0" xfId="0" applyFont="1"/>
    <xf numFmtId="164" fontId="11" fillId="2" borderId="1" xfId="2" applyFont="1" applyFill="1" applyBorder="1" applyAlignment="1">
      <alignment vertical="center"/>
    </xf>
    <xf numFmtId="164" fontId="11" fillId="2" borderId="2" xfId="2" applyFont="1" applyFill="1" applyBorder="1" applyAlignment="1">
      <alignment vertical="center"/>
    </xf>
    <xf numFmtId="0" fontId="12" fillId="2" borderId="2" xfId="0" applyFont="1" applyFill="1" applyBorder="1" applyAlignment="1">
      <alignment vertical="center"/>
    </xf>
    <xf numFmtId="0" fontId="6" fillId="2" borderId="7" xfId="0" applyFont="1" applyFill="1" applyBorder="1" applyAlignment="1">
      <alignment vertical="center"/>
    </xf>
    <xf numFmtId="0" fontId="6" fillId="2" borderId="7" xfId="0" applyFont="1" applyFill="1" applyBorder="1" applyAlignment="1">
      <alignment horizontal="center" vertical="center" wrapText="1"/>
    </xf>
    <xf numFmtId="14" fontId="6" fillId="2" borderId="7" xfId="0" applyNumberFormat="1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164" fontId="13" fillId="2" borderId="7" xfId="2" applyFont="1" applyFill="1" applyBorder="1" applyAlignment="1">
      <alignment horizontal="center" vertical="center"/>
    </xf>
    <xf numFmtId="164" fontId="6" fillId="2" borderId="7" xfId="2" applyFont="1" applyFill="1" applyBorder="1" applyAlignment="1">
      <alignment horizontal="center" vertical="center"/>
    </xf>
  </cellXfs>
  <cellStyles count="3">
    <cellStyle name="Comma" xfId="1" builtinId="3"/>
    <cellStyle name="Comma 2" xfId="2" xr:uid="{880F79D5-7362-4C07-B9B9-3F2F34525AE5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36"/>
  <sheetViews>
    <sheetView tabSelected="1" zoomScale="115" zoomScaleNormal="115" workbookViewId="0">
      <selection activeCell="B19" sqref="B19:B20"/>
    </sheetView>
  </sheetViews>
  <sheetFormatPr defaultColWidth="9" defaultRowHeight="14.4" x14ac:dyDescent="0.3"/>
  <cols>
    <col min="1" max="1" width="6.6640625" style="2" bestFit="1" customWidth="1"/>
    <col min="2" max="2" width="30" style="2" customWidth="1"/>
    <col min="3" max="3" width="12" style="2" bestFit="1" customWidth="1"/>
    <col min="4" max="4" width="12.44140625" style="2" customWidth="1"/>
    <col min="5" max="5" width="15.5546875" style="2" customWidth="1"/>
    <col min="6" max="6" width="14.5546875" style="2" bestFit="1" customWidth="1"/>
    <col min="7" max="7" width="15.44140625" style="2" bestFit="1" customWidth="1"/>
    <col min="8" max="8" width="19.6640625" style="14" bestFit="1" customWidth="1"/>
    <col min="9" max="9" width="15.6640625" style="14" bestFit="1" customWidth="1"/>
    <col min="10" max="10" width="12.33203125" style="2" customWidth="1"/>
    <col min="11" max="11" width="14.5546875" style="2" bestFit="1" customWidth="1"/>
    <col min="12" max="12" width="14.44140625" style="2" customWidth="1"/>
    <col min="13" max="13" width="12.6640625" style="2" customWidth="1"/>
    <col min="14" max="14" width="14.6640625" style="2" customWidth="1"/>
    <col min="15" max="15" width="13.88671875" style="2" customWidth="1"/>
    <col min="16" max="16" width="15.6640625" style="2" bestFit="1" customWidth="1"/>
    <col min="17" max="17" width="6.6640625" style="2" bestFit="1" customWidth="1"/>
    <col min="18" max="18" width="19.44140625" style="2" bestFit="1" customWidth="1"/>
    <col min="19" max="19" width="12.88671875" style="2" bestFit="1" customWidth="1"/>
    <col min="20" max="20" width="14" style="2" hidden="1" customWidth="1"/>
    <col min="21" max="21" width="15.44140625" style="2" hidden="1" customWidth="1"/>
    <col min="22" max="22" width="12" style="2" hidden="1" customWidth="1"/>
    <col min="23" max="23" width="16.6640625" style="2" bestFit="1" customWidth="1"/>
    <col min="24" max="24" width="80.109375" style="2" bestFit="1" customWidth="1"/>
    <col min="25" max="25" width="14.88671875" style="2" bestFit="1" customWidth="1"/>
    <col min="26" max="16384" width="9" style="2"/>
  </cols>
  <sheetData>
    <row r="1" spans="1:25" ht="20.399999999999999" thickBot="1" x14ac:dyDescent="0.35">
      <c r="A1" s="62" t="s">
        <v>33</v>
      </c>
      <c r="B1" s="5" t="s">
        <v>10</v>
      </c>
      <c r="E1" s="3"/>
      <c r="F1" s="3"/>
      <c r="G1" s="3"/>
      <c r="H1" s="4"/>
      <c r="I1" s="4"/>
    </row>
    <row r="2" spans="1:25" ht="20.399999999999999" thickBot="1" x14ac:dyDescent="0.35">
      <c r="A2" s="62" t="s">
        <v>34</v>
      </c>
      <c r="B2" s="63" t="s">
        <v>35</v>
      </c>
      <c r="C2" s="5"/>
      <c r="D2" s="5"/>
      <c r="H2" s="15" t="s">
        <v>6</v>
      </c>
      <c r="I2" s="6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</row>
    <row r="3" spans="1:25" ht="20.399999999999999" thickBot="1" x14ac:dyDescent="0.35">
      <c r="A3" s="62" t="s">
        <v>36</v>
      </c>
      <c r="B3" s="64" t="s">
        <v>37</v>
      </c>
      <c r="C3" s="5"/>
      <c r="D3" s="5"/>
      <c r="H3" s="15"/>
      <c r="I3" s="6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spans="1:25" ht="15" thickBot="1" x14ac:dyDescent="0.35">
      <c r="A4" s="62" t="s">
        <v>38</v>
      </c>
      <c r="B4" s="65" t="s">
        <v>37</v>
      </c>
      <c r="C4" s="8"/>
      <c r="D4" s="8"/>
      <c r="E4" s="8"/>
      <c r="F4" s="7"/>
      <c r="G4" s="7"/>
      <c r="H4" s="9"/>
      <c r="I4" s="9"/>
      <c r="J4" s="7"/>
      <c r="K4" s="7"/>
      <c r="L4" s="7"/>
      <c r="M4" s="7"/>
      <c r="R4" s="7"/>
      <c r="S4" s="10"/>
      <c r="T4" s="10"/>
      <c r="U4" s="10"/>
      <c r="V4" s="10"/>
      <c r="W4" s="10"/>
      <c r="X4" s="10"/>
    </row>
    <row r="5" spans="1:25" ht="43.8" thickBot="1" x14ac:dyDescent="0.35">
      <c r="A5" s="66" t="s">
        <v>39</v>
      </c>
      <c r="B5" s="67" t="s">
        <v>40</v>
      </c>
      <c r="C5" s="68" t="s">
        <v>41</v>
      </c>
      <c r="D5" s="69" t="s">
        <v>42</v>
      </c>
      <c r="E5" s="67" t="s">
        <v>43</v>
      </c>
      <c r="F5" s="67" t="s">
        <v>44</v>
      </c>
      <c r="G5" s="69" t="s">
        <v>45</v>
      </c>
      <c r="H5" s="70" t="s">
        <v>46</v>
      </c>
      <c r="I5" s="71" t="s">
        <v>0</v>
      </c>
      <c r="J5" s="67" t="s">
        <v>47</v>
      </c>
      <c r="K5" s="67" t="s">
        <v>48</v>
      </c>
      <c r="L5" s="67" t="s">
        <v>49</v>
      </c>
      <c r="M5" s="67" t="s">
        <v>50</v>
      </c>
      <c r="N5" s="67" t="s">
        <v>51</v>
      </c>
      <c r="O5" s="1" t="s">
        <v>17</v>
      </c>
      <c r="P5" s="67" t="s">
        <v>52</v>
      </c>
      <c r="Q5" s="1"/>
      <c r="R5" s="1" t="s">
        <v>1</v>
      </c>
      <c r="S5" s="67" t="s">
        <v>53</v>
      </c>
      <c r="T5" s="1" t="s">
        <v>5</v>
      </c>
      <c r="U5" s="1" t="s">
        <v>3</v>
      </c>
      <c r="V5" s="1" t="s">
        <v>4</v>
      </c>
      <c r="W5" s="67" t="s">
        <v>54</v>
      </c>
      <c r="X5" s="67" t="s">
        <v>2</v>
      </c>
      <c r="Y5" s="45"/>
    </row>
    <row r="6" spans="1:25" ht="16.2" x14ac:dyDescent="0.3">
      <c r="A6" s="42"/>
      <c r="B6" s="13"/>
      <c r="C6" s="13"/>
      <c r="D6" s="13"/>
      <c r="E6" s="13"/>
      <c r="F6" s="13"/>
      <c r="G6" s="13"/>
      <c r="H6" s="13"/>
      <c r="I6" s="13"/>
      <c r="J6" s="12">
        <v>0.02</v>
      </c>
      <c r="K6" s="12">
        <v>0.05</v>
      </c>
      <c r="L6" s="12">
        <v>0.1</v>
      </c>
      <c r="M6" s="12">
        <v>0.1</v>
      </c>
      <c r="N6" s="13"/>
      <c r="O6" s="13"/>
      <c r="P6" s="13"/>
      <c r="Q6" s="43"/>
      <c r="R6" s="17"/>
      <c r="S6" s="17"/>
      <c r="T6" s="44">
        <v>0.02</v>
      </c>
      <c r="U6" s="44">
        <v>0.05</v>
      </c>
      <c r="V6" s="17"/>
      <c r="W6" s="17"/>
      <c r="X6" s="17"/>
      <c r="Y6" s="42"/>
    </row>
    <row r="7" spans="1:25" s="20" customFormat="1" ht="16.2" x14ac:dyDescent="0.3">
      <c r="A7" s="27"/>
      <c r="B7" s="21"/>
      <c r="C7" s="21"/>
      <c r="D7" s="21"/>
      <c r="E7" s="21"/>
      <c r="F7" s="21"/>
      <c r="G7" s="21"/>
      <c r="H7" s="21"/>
      <c r="I7" s="21"/>
      <c r="J7" s="28"/>
      <c r="K7" s="28"/>
      <c r="L7" s="28"/>
      <c r="M7" s="28"/>
      <c r="N7" s="21"/>
      <c r="O7" s="21"/>
      <c r="P7" s="21"/>
      <c r="Q7" s="29">
        <f>A8</f>
        <v>56105</v>
      </c>
      <c r="R7" s="30"/>
      <c r="S7" s="30"/>
      <c r="T7" s="31"/>
      <c r="U7" s="31"/>
      <c r="V7" s="30"/>
      <c r="W7" s="30"/>
      <c r="X7" s="30"/>
      <c r="Y7" s="27"/>
    </row>
    <row r="8" spans="1:25" ht="32.4" x14ac:dyDescent="0.3">
      <c r="A8" s="27">
        <v>56105</v>
      </c>
      <c r="B8" s="32" t="s">
        <v>55</v>
      </c>
      <c r="C8" s="19">
        <v>45712</v>
      </c>
      <c r="D8" s="33">
        <v>2</v>
      </c>
      <c r="E8" s="26">
        <v>618150</v>
      </c>
      <c r="F8" s="26">
        <v>0</v>
      </c>
      <c r="G8" s="26">
        <f>E8-F8</f>
        <v>618150</v>
      </c>
      <c r="H8" s="26">
        <f>G8*18%</f>
        <v>111267</v>
      </c>
      <c r="I8" s="26">
        <f>G8+H8</f>
        <v>729417</v>
      </c>
      <c r="J8" s="26">
        <f>G8*2%</f>
        <v>12363</v>
      </c>
      <c r="K8" s="26">
        <f>ROUND(G8*5%,0)</f>
        <v>30908</v>
      </c>
      <c r="L8" s="26">
        <f>G8*10%</f>
        <v>61815</v>
      </c>
      <c r="M8" s="26">
        <f>G8*10%</f>
        <v>61815</v>
      </c>
      <c r="N8" s="26">
        <f>H8</f>
        <v>111267</v>
      </c>
      <c r="O8" s="26"/>
      <c r="P8" s="26">
        <f>G8-J8-K8-L8-M8</f>
        <v>451249</v>
      </c>
      <c r="Q8" s="25"/>
      <c r="R8" s="26" t="s">
        <v>12</v>
      </c>
      <c r="S8" s="26">
        <v>200000</v>
      </c>
      <c r="T8" s="26">
        <f>S8*T6</f>
        <v>4000</v>
      </c>
      <c r="U8" s="26">
        <v>0</v>
      </c>
      <c r="V8" s="26">
        <v>0</v>
      </c>
      <c r="W8" s="26">
        <f t="shared" ref="W8" si="0">S8-T8</f>
        <v>196000</v>
      </c>
      <c r="X8" s="34" t="s">
        <v>11</v>
      </c>
      <c r="Y8" s="24"/>
    </row>
    <row r="9" spans="1:25" ht="16.2" x14ac:dyDescent="0.3">
      <c r="A9" s="27">
        <v>56105</v>
      </c>
      <c r="B9" s="32" t="s">
        <v>25</v>
      </c>
      <c r="C9" s="16"/>
      <c r="D9" s="33">
        <v>2</v>
      </c>
      <c r="E9" s="26">
        <f>N8</f>
        <v>111267</v>
      </c>
      <c r="F9" s="26"/>
      <c r="G9" s="26"/>
      <c r="H9" s="26"/>
      <c r="I9" s="26"/>
      <c r="J9" s="26"/>
      <c r="K9" s="26"/>
      <c r="L9" s="26"/>
      <c r="M9" s="26"/>
      <c r="N9" s="26"/>
      <c r="O9" s="26"/>
      <c r="P9" s="26">
        <f>E9</f>
        <v>111267</v>
      </c>
      <c r="Q9" s="25"/>
      <c r="R9" s="26" t="s">
        <v>14</v>
      </c>
      <c r="S9" s="26">
        <v>100000</v>
      </c>
      <c r="T9" s="26">
        <f>S9*T6</f>
        <v>2000</v>
      </c>
      <c r="U9" s="26"/>
      <c r="V9" s="26"/>
      <c r="W9" s="26">
        <v>98000</v>
      </c>
      <c r="X9" s="34" t="s">
        <v>13</v>
      </c>
      <c r="Y9" s="24"/>
    </row>
    <row r="10" spans="1:25" ht="16.2" x14ac:dyDescent="0.3">
      <c r="A10" s="27">
        <v>56105</v>
      </c>
      <c r="B10" s="32"/>
      <c r="C10" s="16"/>
      <c r="D10" s="33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5"/>
      <c r="R10" s="26"/>
      <c r="S10" s="26"/>
      <c r="T10" s="26"/>
      <c r="U10" s="26"/>
      <c r="V10" s="26"/>
      <c r="W10" s="26">
        <v>157250</v>
      </c>
      <c r="X10" s="34" t="s">
        <v>24</v>
      </c>
      <c r="Y10" s="24"/>
    </row>
    <row r="11" spans="1:25" ht="16.2" x14ac:dyDescent="0.3">
      <c r="A11" s="27">
        <v>56105</v>
      </c>
      <c r="B11" s="32"/>
      <c r="C11" s="16"/>
      <c r="D11" s="33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5"/>
      <c r="R11" s="26"/>
      <c r="S11" s="26"/>
      <c r="T11" s="26"/>
      <c r="U11" s="26"/>
      <c r="V11" s="26"/>
      <c r="W11" s="26">
        <v>111266</v>
      </c>
      <c r="X11" s="34" t="s">
        <v>31</v>
      </c>
      <c r="Y11" s="24"/>
    </row>
    <row r="12" spans="1:25" s="20" customFormat="1" ht="16.2" x14ac:dyDescent="0.3">
      <c r="A12" s="27"/>
      <c r="B12" s="35"/>
      <c r="C12" s="22"/>
      <c r="D12" s="36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29">
        <f>A13</f>
        <v>59323</v>
      </c>
      <c r="R12" s="30"/>
      <c r="S12" s="30"/>
      <c r="T12" s="30"/>
      <c r="U12" s="30"/>
      <c r="V12" s="30"/>
      <c r="W12" s="30"/>
      <c r="X12" s="37"/>
      <c r="Y12" s="38">
        <f>SUM(P8:P10)-SUM(W8:W10)</f>
        <v>111266</v>
      </c>
    </row>
    <row r="13" spans="1:25" ht="32.4" x14ac:dyDescent="0.3">
      <c r="A13" s="27">
        <v>59323</v>
      </c>
      <c r="B13" s="32" t="s">
        <v>56</v>
      </c>
      <c r="C13" s="19">
        <v>45199</v>
      </c>
      <c r="D13" s="33">
        <v>16</v>
      </c>
      <c r="E13" s="26">
        <v>656250</v>
      </c>
      <c r="F13" s="26">
        <v>301570</v>
      </c>
      <c r="G13" s="26">
        <f>E13-F13</f>
        <v>354680</v>
      </c>
      <c r="H13" s="26">
        <f>G13*18%</f>
        <v>63842.399999999994</v>
      </c>
      <c r="I13" s="26">
        <f>G13+H13</f>
        <v>418522.4</v>
      </c>
      <c r="J13" s="26">
        <f>G13*2%</f>
        <v>7093.6</v>
      </c>
      <c r="K13" s="26">
        <f>G13*5%</f>
        <v>17734</v>
      </c>
      <c r="L13" s="26">
        <f>G13*10%</f>
        <v>35468</v>
      </c>
      <c r="M13" s="26"/>
      <c r="N13" s="26">
        <f>H13</f>
        <v>63842.399999999994</v>
      </c>
      <c r="O13" s="26"/>
      <c r="P13" s="26">
        <f>G13-J13-K13-L13</f>
        <v>294384.40000000002</v>
      </c>
      <c r="Q13" s="25"/>
      <c r="R13" s="26" t="s">
        <v>16</v>
      </c>
      <c r="S13" s="26">
        <v>200000</v>
      </c>
      <c r="T13" s="26">
        <f>S13*T6</f>
        <v>4000</v>
      </c>
      <c r="U13" s="26"/>
      <c r="V13" s="26"/>
      <c r="W13" s="26">
        <f>S13-T13</f>
        <v>196000</v>
      </c>
      <c r="X13" s="34" t="s">
        <v>15</v>
      </c>
      <c r="Y13" s="24"/>
    </row>
    <row r="14" spans="1:25" ht="32.4" x14ac:dyDescent="0.3">
      <c r="A14" s="27">
        <v>59323</v>
      </c>
      <c r="B14" s="32" t="s">
        <v>56</v>
      </c>
      <c r="C14" s="19">
        <v>45720</v>
      </c>
      <c r="D14" s="33">
        <v>4</v>
      </c>
      <c r="E14" s="26">
        <v>1312500</v>
      </c>
      <c r="F14" s="26">
        <v>0</v>
      </c>
      <c r="G14" s="26">
        <f>E14-F14</f>
        <v>1312500</v>
      </c>
      <c r="H14" s="26">
        <f>G14*18%</f>
        <v>236250</v>
      </c>
      <c r="I14" s="26">
        <f>G14+H14</f>
        <v>1548750</v>
      </c>
      <c r="J14" s="26">
        <f>G14*2%</f>
        <v>26250</v>
      </c>
      <c r="K14" s="26">
        <f>G14*5%</f>
        <v>65625</v>
      </c>
      <c r="L14" s="26">
        <v>0</v>
      </c>
      <c r="M14" s="26"/>
      <c r="N14" s="26">
        <f>H14</f>
        <v>236250</v>
      </c>
      <c r="O14" s="26"/>
      <c r="P14" s="26">
        <f>G14-J14-K14-L14</f>
        <v>1220625</v>
      </c>
      <c r="Q14" s="25"/>
      <c r="R14" s="26"/>
      <c r="S14" s="26"/>
      <c r="T14" s="26"/>
      <c r="U14" s="26"/>
      <c r="V14" s="26"/>
      <c r="W14" s="26">
        <v>1176000</v>
      </c>
      <c r="X14" s="34" t="s">
        <v>20</v>
      </c>
      <c r="Y14" s="24"/>
    </row>
    <row r="15" spans="1:25" ht="16.2" x14ac:dyDescent="0.3">
      <c r="A15" s="27">
        <v>59323</v>
      </c>
      <c r="B15" s="19" t="s">
        <v>25</v>
      </c>
      <c r="C15" s="19"/>
      <c r="D15" s="33">
        <v>16</v>
      </c>
      <c r="E15" s="26">
        <f>N13</f>
        <v>63842.399999999994</v>
      </c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>
        <f>E15</f>
        <v>63842.399999999994</v>
      </c>
      <c r="Q15" s="25"/>
      <c r="R15" s="26"/>
      <c r="S15" s="26"/>
      <c r="T15" s="26"/>
      <c r="U15" s="26"/>
      <c r="V15" s="26"/>
      <c r="W15" s="26">
        <v>206851</v>
      </c>
      <c r="X15" s="34" t="s">
        <v>26</v>
      </c>
      <c r="Y15" s="24"/>
    </row>
    <row r="16" spans="1:25" ht="32.4" x14ac:dyDescent="0.3">
      <c r="A16" s="27">
        <v>59323</v>
      </c>
      <c r="B16" s="32" t="s">
        <v>56</v>
      </c>
      <c r="C16" s="19">
        <v>45783</v>
      </c>
      <c r="D16" s="33">
        <v>4</v>
      </c>
      <c r="E16" s="26">
        <v>1662500</v>
      </c>
      <c r="F16" s="26">
        <v>0</v>
      </c>
      <c r="G16" s="26">
        <f>E16-F16</f>
        <v>1662500</v>
      </c>
      <c r="H16" s="26">
        <f>G16*18%</f>
        <v>299250</v>
      </c>
      <c r="I16" s="26">
        <f>G16+H16</f>
        <v>1961750</v>
      </c>
      <c r="J16" s="26">
        <f>G16*2%</f>
        <v>33250</v>
      </c>
      <c r="K16" s="26">
        <f>G16*5%</f>
        <v>83125</v>
      </c>
      <c r="L16" s="26">
        <v>0</v>
      </c>
      <c r="M16" s="26"/>
      <c r="N16" s="26">
        <f>H16</f>
        <v>299250</v>
      </c>
      <c r="O16" s="26"/>
      <c r="P16" s="26">
        <f>G16-J16-K16-L16</f>
        <v>1546125</v>
      </c>
      <c r="Q16" s="25"/>
      <c r="R16" s="26"/>
      <c r="S16" s="26"/>
      <c r="T16" s="26"/>
      <c r="U16" s="26"/>
      <c r="V16" s="26"/>
      <c r="W16" s="26">
        <v>980000</v>
      </c>
      <c r="X16" s="34" t="s">
        <v>28</v>
      </c>
      <c r="Y16" s="24"/>
    </row>
    <row r="17" spans="1:25" ht="16.2" x14ac:dyDescent="0.3">
      <c r="A17" s="27">
        <v>59323</v>
      </c>
      <c r="B17" s="32"/>
      <c r="C17" s="19"/>
      <c r="D17" s="33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5"/>
      <c r="R17" s="26"/>
      <c r="S17" s="26"/>
      <c r="T17" s="26"/>
      <c r="U17" s="26"/>
      <c r="V17" s="26"/>
      <c r="W17" s="26">
        <v>566125</v>
      </c>
      <c r="X17" s="34" t="s">
        <v>30</v>
      </c>
      <c r="Y17" s="24"/>
    </row>
    <row r="18" spans="1:25" ht="16.2" x14ac:dyDescent="0.3">
      <c r="A18" s="27"/>
      <c r="B18" s="35"/>
      <c r="C18" s="22"/>
      <c r="D18" s="36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29">
        <f>A19</f>
        <v>59324</v>
      </c>
      <c r="R18" s="30"/>
      <c r="S18" s="30"/>
      <c r="T18" s="30"/>
      <c r="U18" s="30"/>
      <c r="V18" s="30"/>
      <c r="W18" s="30"/>
      <c r="X18" s="37"/>
      <c r="Y18" s="38">
        <f>SUM(P13:P17)-SUM(W13:W17)</f>
        <v>0.79999999981373549</v>
      </c>
    </row>
    <row r="19" spans="1:25" ht="32.4" x14ac:dyDescent="0.3">
      <c r="A19" s="27">
        <v>59324</v>
      </c>
      <c r="B19" s="32" t="s">
        <v>57</v>
      </c>
      <c r="C19" s="19">
        <v>45194</v>
      </c>
      <c r="D19" s="33">
        <v>15</v>
      </c>
      <c r="E19" s="26">
        <v>112500</v>
      </c>
      <c r="F19" s="26">
        <v>0</v>
      </c>
      <c r="G19" s="26">
        <f>E19-F19</f>
        <v>112500</v>
      </c>
      <c r="H19" s="26">
        <f>G19*18%</f>
        <v>20250</v>
      </c>
      <c r="I19" s="26">
        <f>G19+H19</f>
        <v>132750</v>
      </c>
      <c r="J19" s="26">
        <f>G19*2%</f>
        <v>2250</v>
      </c>
      <c r="K19" s="26">
        <f>G19*5%</f>
        <v>5625</v>
      </c>
      <c r="L19" s="26">
        <f>G19*10%</f>
        <v>11250</v>
      </c>
      <c r="M19" s="26"/>
      <c r="N19" s="26">
        <f>H19</f>
        <v>20250</v>
      </c>
      <c r="O19" s="26">
        <v>93375</v>
      </c>
      <c r="P19" s="26">
        <f>G19-J19-K19-L19-O19</f>
        <v>0</v>
      </c>
      <c r="Q19" s="25"/>
      <c r="R19" s="26" t="s">
        <v>19</v>
      </c>
      <c r="S19" s="26">
        <v>100000</v>
      </c>
      <c r="T19" s="26">
        <f>S19*T6</f>
        <v>2000</v>
      </c>
      <c r="U19" s="26"/>
      <c r="V19" s="26"/>
      <c r="W19" s="26">
        <f>S19-T19</f>
        <v>98000</v>
      </c>
      <c r="X19" s="34" t="s">
        <v>18</v>
      </c>
      <c r="Y19" s="24"/>
    </row>
    <row r="20" spans="1:25" ht="32.4" x14ac:dyDescent="0.3">
      <c r="A20" s="27">
        <v>59324</v>
      </c>
      <c r="B20" s="32" t="s">
        <v>57</v>
      </c>
      <c r="C20" s="19">
        <v>45780</v>
      </c>
      <c r="D20" s="33">
        <v>1</v>
      </c>
      <c r="E20" s="26">
        <v>1014000</v>
      </c>
      <c r="F20" s="26">
        <v>254223</v>
      </c>
      <c r="G20" s="26">
        <f>E20-F20</f>
        <v>759777</v>
      </c>
      <c r="H20" s="26">
        <f>G20*18%</f>
        <v>136759.85999999999</v>
      </c>
      <c r="I20" s="26">
        <f>G20+H20</f>
        <v>896536.86</v>
      </c>
      <c r="J20" s="26">
        <f>G20*2%</f>
        <v>15195.54</v>
      </c>
      <c r="K20" s="26">
        <f>G20*5%</f>
        <v>37988.85</v>
      </c>
      <c r="L20" s="26"/>
      <c r="M20" s="26"/>
      <c r="N20" s="26">
        <f>H20</f>
        <v>136759.85999999999</v>
      </c>
      <c r="O20" s="26"/>
      <c r="P20" s="26">
        <f>G20-J20-K20-L20-O20</f>
        <v>706592.61</v>
      </c>
      <c r="Q20" s="25"/>
      <c r="R20" s="26"/>
      <c r="S20" s="26"/>
      <c r="T20" s="26"/>
      <c r="U20" s="26"/>
      <c r="V20" s="26"/>
      <c r="W20" s="26">
        <v>490000</v>
      </c>
      <c r="X20" s="34" t="s">
        <v>27</v>
      </c>
      <c r="Y20" s="24"/>
    </row>
    <row r="21" spans="1:25" ht="16.2" x14ac:dyDescent="0.3">
      <c r="A21" s="27">
        <v>59324</v>
      </c>
      <c r="B21" s="19" t="s">
        <v>25</v>
      </c>
      <c r="C21" s="19"/>
      <c r="D21" s="33">
        <v>15</v>
      </c>
      <c r="E21" s="26">
        <f>N19</f>
        <v>20250</v>
      </c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>
        <f>E21</f>
        <v>20250</v>
      </c>
      <c r="Q21" s="25"/>
      <c r="R21" s="26"/>
      <c r="S21" s="26"/>
      <c r="T21" s="26"/>
      <c r="U21" s="26"/>
      <c r="V21" s="26"/>
      <c r="W21" s="26">
        <v>138842</v>
      </c>
      <c r="X21" s="34" t="s">
        <v>29</v>
      </c>
      <c r="Y21" s="24"/>
    </row>
    <row r="22" spans="1:25" ht="16.8" thickBot="1" x14ac:dyDescent="0.35">
      <c r="A22" s="27">
        <v>59324</v>
      </c>
      <c r="B22" s="33"/>
      <c r="C22" s="33"/>
      <c r="D22" s="33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5"/>
      <c r="R22" s="26"/>
      <c r="S22" s="26"/>
      <c r="T22" s="26"/>
      <c r="U22" s="26"/>
      <c r="V22" s="26"/>
      <c r="W22" s="26"/>
      <c r="X22" s="26"/>
      <c r="Y22" s="38">
        <f>SUM(P19:P21)-SUM(W19:W21)</f>
        <v>0.60999999998603016</v>
      </c>
    </row>
    <row r="23" spans="1:25" ht="16.8" x14ac:dyDescent="0.3">
      <c r="A23" s="23"/>
      <c r="B23" s="46"/>
      <c r="C23" s="46"/>
      <c r="D23" s="46"/>
      <c r="E23" s="46"/>
      <c r="F23" s="46"/>
      <c r="G23" s="46"/>
      <c r="H23" s="46"/>
      <c r="I23" s="46"/>
      <c r="J23" s="46"/>
      <c r="K23" s="46"/>
      <c r="L23" s="46"/>
      <c r="M23" s="47" t="s">
        <v>8</v>
      </c>
      <c r="N23" s="46"/>
      <c r="O23" s="46"/>
      <c r="P23" s="47">
        <f>SUM(P8:P22)</f>
        <v>4414335.41</v>
      </c>
      <c r="Q23" s="48"/>
      <c r="R23" s="46"/>
      <c r="S23" s="46"/>
      <c r="T23" s="46"/>
      <c r="U23" s="47" t="s">
        <v>7</v>
      </c>
      <c r="V23" s="46"/>
      <c r="W23" s="47">
        <f>SUM(W6:W22)</f>
        <v>4414334</v>
      </c>
      <c r="X23" s="46"/>
      <c r="Y23" s="23"/>
    </row>
    <row r="24" spans="1:25" ht="16.2" x14ac:dyDescent="0.3">
      <c r="A24" s="24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11"/>
      <c r="R24" s="26"/>
      <c r="S24" s="26"/>
      <c r="T24" s="26"/>
      <c r="U24" s="26"/>
      <c r="V24" s="26"/>
      <c r="W24" s="26"/>
      <c r="X24" s="26"/>
      <c r="Y24" s="24"/>
    </row>
    <row r="25" spans="1:25" ht="16.8" x14ac:dyDescent="0.3">
      <c r="A25" s="24"/>
      <c r="B25" s="26"/>
      <c r="C25" s="26"/>
      <c r="D25" s="26"/>
      <c r="E25" s="39">
        <f t="shared" ref="E25:O25" si="1">SUM(E8:E22)</f>
        <v>5571259.4000000004</v>
      </c>
      <c r="F25" s="39">
        <f t="shared" si="1"/>
        <v>555793</v>
      </c>
      <c r="G25" s="39">
        <f t="shared" si="1"/>
        <v>4820107</v>
      </c>
      <c r="H25" s="39">
        <f t="shared" si="1"/>
        <v>867619.26</v>
      </c>
      <c r="I25" s="39">
        <f t="shared" si="1"/>
        <v>5687726.2600000007</v>
      </c>
      <c r="J25" s="39">
        <f t="shared" si="1"/>
        <v>96402.140000000014</v>
      </c>
      <c r="K25" s="39">
        <f t="shared" si="1"/>
        <v>241005.85</v>
      </c>
      <c r="L25" s="39">
        <f t="shared" si="1"/>
        <v>108533</v>
      </c>
      <c r="M25" s="39">
        <f t="shared" si="1"/>
        <v>61815</v>
      </c>
      <c r="N25" s="39">
        <f t="shared" si="1"/>
        <v>867619.26</v>
      </c>
      <c r="O25" s="39">
        <f t="shared" si="1"/>
        <v>93375</v>
      </c>
      <c r="P25" s="26"/>
      <c r="Q25" s="11"/>
      <c r="R25" s="26"/>
      <c r="S25" s="26"/>
      <c r="T25" s="26"/>
      <c r="U25" s="39" t="s">
        <v>9</v>
      </c>
      <c r="V25" s="26"/>
      <c r="W25" s="39">
        <f>P23-W23</f>
        <v>1.4100000001490116</v>
      </c>
      <c r="X25" s="26"/>
      <c r="Y25" s="49">
        <f>SUM(Y8:Y24)</f>
        <v>111267.4099999998</v>
      </c>
    </row>
    <row r="26" spans="1:25" ht="16.8" thickBot="1" x14ac:dyDescent="0.35">
      <c r="A26" s="40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41"/>
      <c r="R26" s="18"/>
      <c r="S26" s="18"/>
      <c r="T26" s="18"/>
      <c r="U26" s="18"/>
      <c r="V26" s="18"/>
      <c r="W26" s="18"/>
      <c r="X26" s="18"/>
      <c r="Y26" s="40"/>
    </row>
    <row r="30" spans="1:25" ht="15" thickBot="1" x14ac:dyDescent="0.35"/>
    <row r="31" spans="1:25" ht="15" thickBot="1" x14ac:dyDescent="0.35">
      <c r="H31" s="56" t="s">
        <v>10</v>
      </c>
      <c r="I31" s="57"/>
      <c r="J31" s="57"/>
      <c r="K31" s="58"/>
    </row>
    <row r="32" spans="1:25" x14ac:dyDescent="0.3">
      <c r="H32" s="59" t="s">
        <v>32</v>
      </c>
      <c r="I32" s="57"/>
      <c r="J32" s="57"/>
      <c r="K32" s="58"/>
    </row>
    <row r="33" spans="8:11" x14ac:dyDescent="0.3">
      <c r="H33" s="60" t="s">
        <v>21</v>
      </c>
      <c r="I33" s="61"/>
      <c r="J33" s="54">
        <f>K25+L25+M25</f>
        <v>411353.85</v>
      </c>
      <c r="K33" s="55"/>
    </row>
    <row r="34" spans="8:11" x14ac:dyDescent="0.3">
      <c r="H34" s="60" t="s">
        <v>17</v>
      </c>
      <c r="I34" s="61"/>
      <c r="J34" s="54">
        <f>O25</f>
        <v>93375</v>
      </c>
      <c r="K34" s="55"/>
    </row>
    <row r="35" spans="8:11" x14ac:dyDescent="0.3">
      <c r="H35" s="60" t="s">
        <v>22</v>
      </c>
      <c r="I35" s="61"/>
      <c r="J35" s="54">
        <f>W25</f>
        <v>1.4100000001490116</v>
      </c>
      <c r="K35" s="55"/>
    </row>
    <row r="36" spans="8:11" ht="15" thickBot="1" x14ac:dyDescent="0.35">
      <c r="H36" s="50" t="s">
        <v>23</v>
      </c>
      <c r="I36" s="51"/>
      <c r="J36" s="52">
        <f>N25-P21-P15-P9</f>
        <v>672259.86</v>
      </c>
      <c r="K36" s="53"/>
    </row>
  </sheetData>
  <mergeCells count="10">
    <mergeCell ref="H36:I36"/>
    <mergeCell ref="J36:K36"/>
    <mergeCell ref="J34:K34"/>
    <mergeCell ref="H31:K31"/>
    <mergeCell ref="H32:K32"/>
    <mergeCell ref="H33:I33"/>
    <mergeCell ref="J33:K33"/>
    <mergeCell ref="H34:I34"/>
    <mergeCell ref="H35:I35"/>
    <mergeCell ref="J35:K3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 GRAM 17</dc:creator>
  <cp:lastModifiedBy>Laxmi Civil</cp:lastModifiedBy>
  <cp:lastPrinted>2022-06-28T06:22:04Z</cp:lastPrinted>
  <dcterms:created xsi:type="dcterms:W3CDTF">2022-06-10T14:11:52Z</dcterms:created>
  <dcterms:modified xsi:type="dcterms:W3CDTF">2025-05-28T09:33:41Z</dcterms:modified>
</cp:coreProperties>
</file>