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Sonu Sunil Saini Cement Agency - Road Restoration\"/>
    </mc:Choice>
  </mc:AlternateContent>
  <xr:revisionPtr revIDLastSave="0" documentId="13_ncr:1_{544B5EB2-84CD-47A2-A1AC-F7A2945AD0FE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S15" i="2"/>
  <c r="S12" i="2"/>
  <c r="S10" i="2"/>
  <c r="G8" i="2"/>
  <c r="M8" i="2" s="1"/>
  <c r="K10" i="2" l="1"/>
  <c r="M10" i="2"/>
  <c r="L10" i="2"/>
  <c r="H10" i="2"/>
  <c r="N10" i="2" s="1"/>
  <c r="J10" i="2"/>
  <c r="T16" i="2"/>
  <c r="H8" i="2"/>
  <c r="K8" i="2"/>
  <c r="J8" i="2"/>
  <c r="L8" i="2"/>
  <c r="E11" i="2" l="1"/>
  <c r="O11" i="2" s="1"/>
  <c r="N8" i="2"/>
  <c r="H16" i="2"/>
  <c r="M16" i="2"/>
  <c r="I10" i="2"/>
  <c r="O10" i="2" s="1"/>
  <c r="K16" i="2"/>
  <c r="L16" i="2"/>
  <c r="I8" i="2"/>
  <c r="K22" i="2" l="1"/>
  <c r="E9" i="2"/>
  <c r="O9" i="2" s="1"/>
  <c r="N16" i="2"/>
  <c r="O8" i="2"/>
  <c r="V8" i="2" s="1"/>
  <c r="V16" i="2" l="1"/>
  <c r="O16" i="2"/>
  <c r="T17" i="2" s="1"/>
  <c r="K24" i="2" s="1"/>
</calcChain>
</file>

<file path=xl/sharedStrings.xml><?xml version="1.0" encoding="utf-8"?>
<sst xmlns="http://schemas.openxmlformats.org/spreadsheetml/2006/main" count="55" uniqueCount="51">
  <si>
    <t>Amount</t>
  </si>
  <si>
    <t>UTR</t>
  </si>
  <si>
    <t>Advance</t>
  </si>
  <si>
    <t>GST Remaining</t>
  </si>
  <si>
    <t>Testing Deposit</t>
  </si>
  <si>
    <t>PAYMENT NOTE No.</t>
  </si>
  <si>
    <t>TDS Amount @ 1% on BASIC AMOUNT</t>
  </si>
  <si>
    <t>Advance Village Wise</t>
  </si>
  <si>
    <t>RIUP23/2350</t>
  </si>
  <si>
    <t>RIUP23/2781</t>
  </si>
  <si>
    <t>RIUP23/2926</t>
  </si>
  <si>
    <t>GST Release</t>
  </si>
  <si>
    <t>RIUP23/3221</t>
  </si>
  <si>
    <t>RIUP23/3440</t>
  </si>
  <si>
    <t>RIUP23/3948</t>
  </si>
  <si>
    <t>RIUP23/4530</t>
  </si>
  <si>
    <t>Total Paid Amount Rs. -</t>
  </si>
  <si>
    <t>Balance Payable Amount Rs. -</t>
  </si>
  <si>
    <t>Hold</t>
  </si>
  <si>
    <t>DPR excess Hold</t>
  </si>
  <si>
    <t>M/s Sonu Saini &amp; Sunil Saini Cement Agency</t>
  </si>
  <si>
    <t>01-12-2023 NEFT/AXISP00448952427/RIUP23/3559/SONU SAINI AND SUN/PUNB0165910 ₹ 99,000.00</t>
  </si>
  <si>
    <t>04-01-2024 NEFT/AXISP00459339760/RIUP23/4104/SONU SAINI AND SUN/PUNB0165910 172744.00</t>
  </si>
  <si>
    <t>20-02-2024 NEFT/AXISP00472620877/RIUP23/4704/SONU SAINI AND SUN/PUNB0165910 ₹ 66,100.00</t>
  </si>
  <si>
    <t>26-02-2024 NEFT/AXISP00473983988/RIUP23/4851/SONU SAINI AND SUN/PUNB0165910 59400.00</t>
  </si>
  <si>
    <t>Sonu Saini &amp; Sunil Saini Cement Agency</t>
  </si>
  <si>
    <t>1 Bills</t>
  </si>
  <si>
    <t xml:space="preserve"> Surplus</t>
  </si>
  <si>
    <t>21-01-2025 NEFT/AXISP00601114144/RIUP24/2769/SONU SAINI AND SUN/PUNB0165910 150000.00</t>
  </si>
  <si>
    <t>13-03-2025 NEFT/AXISP00633038077/RIUP24/3285/SONU SAINI AND SUN/PUNB0165910 55354.00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</si>
  <si>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</si>
  <si>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</si>
  <si>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</si>
  <si>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</si>
  <si>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</si>
  <si>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</si>
  <si>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</si>
  <si>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</si>
  <si>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</si>
  <si>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</si>
  <si>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</si>
  <si>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</si>
  <si>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</si>
  <si>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</si>
  <si>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</si>
  <si>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</si>
  <si>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</si>
  <si>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GST_SD_Amount</t>
  </si>
  <si>
    <t>Final_Amount</t>
  </si>
  <si>
    <t>Total_Amount</t>
  </si>
  <si>
    <t>Jafarpur village Road restoration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</si>
</sst>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&quot;₹&quot;\ #,##0.00"/>
    <numFmt numFmtId="167" formatCode="[$-409]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4"/>
      <color theme="1"/>
      <name val="Calibri"/>
      <family val="2"/>
      <scheme val="minor"/>
    </font>
    <font>
      <sz val="9"/>
      <color rgb="FFFF0000"/>
      <name val="Comic Sans MS"/>
      <family val="4"/>
    </font>
    <font>
      <sz val="9"/>
      <color rgb="FF333333"/>
      <name val="Verdana"/>
      <family val="2"/>
    </font>
    <font>
      <b/>
      <sz val="12"/>
      <color theme="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Font="1" applyFill="1" applyBorder="1" applyAlignment="1">
      <alignment vertical="center"/>
    </xf>
    <xf numFmtId="164" fontId="4" fillId="2" borderId="0" xfId="1" applyFont="1" applyFill="1" applyBorder="1" applyAlignment="1">
      <alignment horizontal="center" vertical="center"/>
    </xf>
    <xf numFmtId="164" fontId="0" fillId="2" borderId="0" xfId="1" applyFont="1" applyFill="1" applyAlignment="1">
      <alignment vertical="center"/>
    </xf>
    <xf numFmtId="0" fontId="4" fillId="2" borderId="0" xfId="0" applyFont="1" applyFill="1" applyAlignment="1">
      <alignment vertical="center"/>
    </xf>
    <xf numFmtId="164" fontId="4" fillId="2" borderId="0" xfId="1" applyFon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164" fontId="4" fillId="2" borderId="2" xfId="1" applyFont="1" applyFill="1" applyBorder="1" applyAlignment="1">
      <alignment vertical="center"/>
    </xf>
    <xf numFmtId="9" fontId="4" fillId="2" borderId="2" xfId="1" applyNumberFormat="1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/>
    </xf>
    <xf numFmtId="164" fontId="4" fillId="3" borderId="3" xfId="1" applyFont="1" applyFill="1" applyBorder="1" applyAlignment="1">
      <alignment vertical="center"/>
    </xf>
    <xf numFmtId="9" fontId="4" fillId="3" borderId="3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2" borderId="4" xfId="0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164" fontId="4" fillId="2" borderId="4" xfId="1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164" fontId="4" fillId="2" borderId="1" xfId="1" applyFont="1" applyFill="1" applyBorder="1" applyAlignment="1">
      <alignment vertical="center"/>
    </xf>
    <xf numFmtId="164" fontId="6" fillId="2" borderId="1" xfId="1" applyFont="1" applyFill="1" applyBorder="1" applyAlignment="1">
      <alignment vertical="center"/>
    </xf>
    <xf numFmtId="164" fontId="6" fillId="2" borderId="2" xfId="1" applyFont="1" applyFill="1" applyBorder="1" applyAlignment="1">
      <alignment vertical="center"/>
    </xf>
    <xf numFmtId="164" fontId="5" fillId="2" borderId="0" xfId="1" applyFont="1" applyFill="1" applyAlignment="1">
      <alignment vertical="center"/>
    </xf>
    <xf numFmtId="164" fontId="6" fillId="2" borderId="1" xfId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4" fontId="4" fillId="3" borderId="1" xfId="1" applyFont="1" applyFill="1" applyBorder="1" applyAlignment="1">
      <alignment vertical="center"/>
    </xf>
    <xf numFmtId="164" fontId="8" fillId="5" borderId="4" xfId="1" applyFont="1" applyFill="1" applyBorder="1" applyAlignment="1">
      <alignment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 wrapText="1"/>
    </xf>
    <xf numFmtId="164" fontId="8" fillId="2" borderId="4" xfId="1" applyFont="1" applyFill="1" applyBorder="1" applyAlignment="1">
      <alignment vertical="center"/>
    </xf>
    <xf numFmtId="165" fontId="2" fillId="2" borderId="8" xfId="0" applyNumberFormat="1" applyFont="1" applyFill="1" applyBorder="1" applyAlignment="1">
      <alignment vertical="center"/>
    </xf>
    <xf numFmtId="165" fontId="2" fillId="2" borderId="11" xfId="0" applyNumberFormat="1" applyFont="1" applyFill="1" applyBorder="1" applyAlignment="1">
      <alignment vertical="center"/>
    </xf>
    <xf numFmtId="164" fontId="8" fillId="0" borderId="4" xfId="1" applyFont="1" applyFill="1" applyBorder="1" applyAlignment="1">
      <alignment vertical="center"/>
    </xf>
    <xf numFmtId="0" fontId="9" fillId="0" borderId="0" xfId="0" applyFont="1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7" fillId="2" borderId="5" xfId="2" applyFont="1" applyFill="1" applyBorder="1" applyAlignment="1">
      <alignment horizontal="center" vertical="center"/>
    </xf>
    <xf numFmtId="164" fontId="7" fillId="2" borderId="6" xfId="2" applyFont="1" applyFill="1" applyBorder="1" applyAlignment="1">
      <alignment horizontal="center" vertical="center"/>
    </xf>
    <xf numFmtId="164" fontId="7" fillId="2" borderId="7" xfId="2" applyFont="1" applyFill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2" fillId="0" borderId="0" xfId="0" applyFont="1"/>
    <xf numFmtId="164" fontId="11" fillId="2" borderId="12" xfId="2" applyFont="1" applyFill="1" applyBorder="1" applyAlignment="1">
      <alignment vertical="center"/>
    </xf>
    <xf numFmtId="164" fontId="11" fillId="2" borderId="13" xfId="2" applyFont="1" applyFill="1" applyBorder="1" applyAlignment="1">
      <alignment vertical="center"/>
    </xf>
    <xf numFmtId="0" fontId="12" fillId="2" borderId="1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3" fillId="2" borderId="1" xfId="1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/>
    </xf>
    <xf numFmtId="0" fontId="0" fillId="2" borderId="0" xfId="0" applyNumberFormat="1" applyFill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4" fillId="2" borderId="0" xfId="0" applyNumberFormat="1" applyFont="1" applyFill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2" borderId="2" xfId="1" applyNumberFormat="1" applyFont="1" applyFill="1" applyBorder="1" applyAlignment="1">
      <alignment vertical="center"/>
    </xf>
    <xf numFmtId="0" fontId="4" fillId="3" borderId="3" xfId="1" applyNumberFormat="1" applyFont="1" applyFill="1" applyBorder="1" applyAlignment="1">
      <alignment vertical="center"/>
    </xf>
    <xf numFmtId="0" fontId="4" fillId="2" borderId="4" xfId="0" applyNumberFormat="1" applyFont="1" applyFill="1" applyBorder="1" applyAlignment="1">
      <alignment horizontal="center" vertical="center"/>
    </xf>
    <xf numFmtId="0" fontId="9" fillId="0" borderId="4" xfId="0" applyNumberFormat="1" applyFont="1" applyBorder="1"/>
    <xf numFmtId="0" fontId="4" fillId="2" borderId="1" xfId="1" applyNumberFormat="1" applyFont="1" applyFill="1" applyBorder="1" applyAlignment="1">
      <alignment vertical="center"/>
    </xf>
    <xf numFmtId="167" fontId="4" fillId="2" borderId="4" xfId="0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6"/>
  <sheetViews>
    <sheetView tabSelected="1" zoomScale="115" zoomScaleNormal="115" workbookViewId="0">
      <selection activeCell="C9" sqref="C9"/>
    </sheetView>
  </sheetViews>
  <sheetFormatPr defaultColWidth="9" defaultRowHeight="14.4" x14ac:dyDescent="0.3"/>
  <cols>
    <col min="1" max="1" width="13.33203125" style="1" bestFit="1" customWidth="1"/>
    <col min="2" max="2" width="30" style="1" customWidth="1"/>
    <col min="3" max="3" width="13.44140625" style="60" bestFit="1" customWidth="1"/>
    <col min="4" max="4" width="11.5546875" style="1" bestFit="1" customWidth="1"/>
    <col min="5" max="5" width="13.33203125" style="1" bestFit="1" customWidth="1"/>
    <col min="6" max="7" width="13.33203125" style="1" customWidth="1"/>
    <col min="8" max="8" width="14.6640625" style="6" customWidth="1"/>
    <col min="9" max="9" width="12.88671875" style="6" bestFit="1" customWidth="1"/>
    <col min="10" max="10" width="10.6640625" style="1" bestFit="1" customWidth="1"/>
    <col min="11" max="11" width="21.88671875" style="1" customWidth="1"/>
    <col min="12" max="12" width="15" style="1" bestFit="1" customWidth="1"/>
    <col min="13" max="13" width="14.33203125" style="1" customWidth="1"/>
    <col min="14" max="15" width="14.88671875" style="1" customWidth="1"/>
    <col min="16" max="16" width="11.33203125" style="1" bestFit="1" customWidth="1"/>
    <col min="17" max="17" width="21.6640625" style="1" hidden="1" customWidth="1"/>
    <col min="18" max="18" width="12.6640625" style="1" hidden="1" customWidth="1"/>
    <col min="19" max="19" width="14.5546875" style="1" hidden="1" customWidth="1"/>
    <col min="20" max="20" width="19.6640625" style="6" bestFit="1" customWidth="1"/>
    <col min="21" max="21" width="95.5546875" style="1" bestFit="1" customWidth="1"/>
    <col min="22" max="22" width="19.5546875" style="6" bestFit="1" customWidth="1"/>
    <col min="23" max="23" width="13" style="1" bestFit="1" customWidth="1"/>
    <col min="24" max="16384" width="9" style="1"/>
  </cols>
  <sheetData>
    <row r="1" spans="1:79" ht="24.9" customHeight="1" thickBot="1" x14ac:dyDescent="0.35">
      <c r="A1" s="51" t="s">
        <v>30</v>
      </c>
      <c r="B1" s="2" t="s">
        <v>20</v>
      </c>
      <c r="E1" s="3"/>
      <c r="F1" s="3"/>
      <c r="G1" s="3"/>
      <c r="H1" s="4"/>
      <c r="I1" s="4"/>
      <c r="T1" s="4"/>
      <c r="V1" s="4"/>
    </row>
    <row r="2" spans="1:79" ht="24.9" customHeight="1" thickBot="1" x14ac:dyDescent="0.35">
      <c r="A2" s="51" t="s">
        <v>31</v>
      </c>
      <c r="B2" s="52" t="s">
        <v>32</v>
      </c>
      <c r="C2" s="61"/>
      <c r="G2" s="5"/>
      <c r="H2" s="4"/>
      <c r="I2" s="5"/>
      <c r="J2" s="7"/>
      <c r="K2" s="7"/>
      <c r="L2" s="7"/>
      <c r="M2" s="7"/>
      <c r="N2" s="7"/>
      <c r="O2" s="7"/>
      <c r="P2" s="7"/>
      <c r="Q2" s="7"/>
      <c r="R2" s="7"/>
      <c r="S2" s="7"/>
      <c r="T2" s="4"/>
      <c r="V2" s="4"/>
    </row>
    <row r="3" spans="1:79" ht="24.9" customHeight="1" thickBot="1" x14ac:dyDescent="0.35">
      <c r="A3" s="51" t="s">
        <v>33</v>
      </c>
      <c r="B3" s="53" t="s">
        <v>34</v>
      </c>
      <c r="C3" s="61"/>
      <c r="G3" s="5"/>
      <c r="H3" s="4"/>
      <c r="I3" s="5"/>
      <c r="J3" s="7"/>
      <c r="K3" s="7"/>
      <c r="L3" s="7"/>
      <c r="M3" s="7"/>
      <c r="N3" s="7"/>
      <c r="O3" s="7"/>
      <c r="P3" s="7"/>
      <c r="Q3" s="7"/>
      <c r="R3" s="7"/>
      <c r="S3" s="7"/>
      <c r="T3" s="4"/>
      <c r="V3" s="4"/>
    </row>
    <row r="4" spans="1:79" ht="24.9" customHeight="1" thickBot="1" x14ac:dyDescent="0.35">
      <c r="A4" s="51" t="s">
        <v>35</v>
      </c>
      <c r="B4" s="54" t="s">
        <v>34</v>
      </c>
      <c r="C4" s="62"/>
      <c r="D4" s="7"/>
      <c r="E4" s="2"/>
      <c r="F4" s="7"/>
      <c r="G4" s="7"/>
      <c r="H4" s="8"/>
      <c r="I4" s="8"/>
      <c r="J4" s="7"/>
      <c r="K4" s="7"/>
      <c r="L4" s="7"/>
      <c r="M4" s="7"/>
      <c r="P4" s="9"/>
      <c r="Q4" s="7"/>
      <c r="R4" s="10"/>
      <c r="S4" s="10"/>
      <c r="T4" s="28"/>
      <c r="U4" s="10"/>
      <c r="V4" s="28"/>
    </row>
    <row r="5" spans="1:79" ht="24.9" customHeight="1" x14ac:dyDescent="0.3">
      <c r="A5" s="55" t="s">
        <v>36</v>
      </c>
      <c r="B5" s="56" t="s">
        <v>37</v>
      </c>
      <c r="C5" s="63" t="s">
        <v>38</v>
      </c>
      <c r="D5" s="57" t="s">
        <v>39</v>
      </c>
      <c r="E5" s="56" t="s">
        <v>40</v>
      </c>
      <c r="F5" s="56" t="s">
        <v>41</v>
      </c>
      <c r="G5" s="57" t="s">
        <v>42</v>
      </c>
      <c r="H5" s="58" t="s">
        <v>43</v>
      </c>
      <c r="I5" s="59" t="s">
        <v>0</v>
      </c>
      <c r="J5" s="56" t="s">
        <v>44</v>
      </c>
      <c r="K5" s="56" t="s">
        <v>45</v>
      </c>
      <c r="L5" s="56" t="s">
        <v>46</v>
      </c>
      <c r="M5" s="11" t="s">
        <v>4</v>
      </c>
      <c r="N5" s="56" t="s">
        <v>47</v>
      </c>
      <c r="O5" s="56" t="s">
        <v>48</v>
      </c>
      <c r="P5" s="11"/>
      <c r="Q5" s="11" t="s">
        <v>5</v>
      </c>
      <c r="R5" s="11" t="s">
        <v>0</v>
      </c>
      <c r="S5" s="11" t="s">
        <v>6</v>
      </c>
      <c r="T5" s="56" t="s">
        <v>49</v>
      </c>
      <c r="U5" s="56" t="s">
        <v>1</v>
      </c>
      <c r="V5" s="29" t="s">
        <v>7</v>
      </c>
    </row>
    <row r="6" spans="1:79" ht="24.9" customHeight="1" thickBot="1" x14ac:dyDescent="0.35">
      <c r="A6" s="12"/>
      <c r="B6" s="13"/>
      <c r="C6" s="64"/>
      <c r="D6" s="13"/>
      <c r="E6" s="13"/>
      <c r="F6" s="13"/>
      <c r="G6" s="13"/>
      <c r="H6" s="14">
        <v>0.18</v>
      </c>
      <c r="I6" s="13"/>
      <c r="J6" s="14">
        <v>0.01</v>
      </c>
      <c r="K6" s="14">
        <v>0.05</v>
      </c>
      <c r="L6" s="14">
        <v>0.1</v>
      </c>
      <c r="M6" s="14">
        <v>0.1</v>
      </c>
      <c r="N6" s="14">
        <v>0.18</v>
      </c>
      <c r="O6" s="13"/>
      <c r="P6" s="15"/>
      <c r="Q6" s="13"/>
      <c r="R6" s="13"/>
      <c r="S6" s="14">
        <v>0.01</v>
      </c>
      <c r="T6" s="13"/>
      <c r="U6" s="13"/>
      <c r="V6" s="13"/>
    </row>
    <row r="7" spans="1:79" s="19" customFormat="1" ht="24.9" customHeight="1" x14ac:dyDescent="0.3">
      <c r="A7" s="16"/>
      <c r="B7" s="17"/>
      <c r="C7" s="65"/>
      <c r="D7" s="17"/>
      <c r="E7" s="17"/>
      <c r="F7" s="17"/>
      <c r="G7" s="17"/>
      <c r="H7" s="18"/>
      <c r="I7" s="17"/>
      <c r="J7" s="18"/>
      <c r="K7" s="18"/>
      <c r="L7" s="18"/>
      <c r="M7" s="18"/>
      <c r="N7" s="18"/>
      <c r="O7" s="17"/>
      <c r="P7" s="30"/>
      <c r="Q7" s="17"/>
      <c r="R7" s="17"/>
      <c r="S7" s="18"/>
      <c r="T7" s="17"/>
      <c r="U7" s="17"/>
      <c r="V7" s="3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</row>
    <row r="8" spans="1:79" ht="24.9" customHeight="1" x14ac:dyDescent="0.3">
      <c r="A8" s="20">
        <v>60515</v>
      </c>
      <c r="B8" s="21" t="s">
        <v>50</v>
      </c>
      <c r="C8" s="69">
        <v>45281</v>
      </c>
      <c r="D8" s="22">
        <v>40</v>
      </c>
      <c r="E8" s="23">
        <v>557972</v>
      </c>
      <c r="F8" s="23">
        <v>190750</v>
      </c>
      <c r="G8" s="23">
        <f>ROUND(E8-F8,)</f>
        <v>367222</v>
      </c>
      <c r="H8" s="23">
        <f>ROUND(G8*$H$6,0)</f>
        <v>66100</v>
      </c>
      <c r="I8" s="23">
        <f t="shared" ref="I8" si="0">G8+H8</f>
        <v>433322</v>
      </c>
      <c r="J8" s="23">
        <f>ROUND(G8*$J$6,)</f>
        <v>3672</v>
      </c>
      <c r="K8" s="23">
        <f>(G8*$K$6)</f>
        <v>18361.100000000002</v>
      </c>
      <c r="L8" s="23">
        <f>ROUND(G8*$L$6,)</f>
        <v>36722</v>
      </c>
      <c r="M8" s="23">
        <f>ROUND(G8*$L$6,)</f>
        <v>36722</v>
      </c>
      <c r="N8" s="32">
        <f>H8</f>
        <v>66100</v>
      </c>
      <c r="O8" s="23">
        <f>ROUND(I8-SUM(J8:N8),0)</f>
        <v>271745</v>
      </c>
      <c r="P8" s="33">
        <v>60515</v>
      </c>
      <c r="Q8" s="23" t="s">
        <v>8</v>
      </c>
      <c r="R8" s="23">
        <v>271028</v>
      </c>
      <c r="S8" s="23">
        <v>0</v>
      </c>
      <c r="T8" s="23">
        <v>99000</v>
      </c>
      <c r="U8" s="23" t="s">
        <v>21</v>
      </c>
      <c r="V8" s="23">
        <f>SUM(O8:O15)-SUM(T8:T15)</f>
        <v>18167</v>
      </c>
    </row>
    <row r="9" spans="1:79" ht="24.9" customHeight="1" x14ac:dyDescent="0.3">
      <c r="A9" s="20">
        <v>60515</v>
      </c>
      <c r="B9" s="21" t="s">
        <v>11</v>
      </c>
      <c r="C9" s="69"/>
      <c r="D9" s="22"/>
      <c r="E9" s="23">
        <f>N8</f>
        <v>66100</v>
      </c>
      <c r="F9" s="23"/>
      <c r="G9" s="23"/>
      <c r="H9" s="23"/>
      <c r="I9" s="23"/>
      <c r="J9" s="23"/>
      <c r="K9" s="23"/>
      <c r="L9" s="23"/>
      <c r="M9" s="23"/>
      <c r="N9" s="32"/>
      <c r="O9" s="32">
        <f>E9</f>
        <v>66100</v>
      </c>
      <c r="P9" s="33"/>
      <c r="Q9" s="23"/>
      <c r="R9" s="23"/>
      <c r="S9" s="23"/>
      <c r="T9" s="23">
        <v>172744</v>
      </c>
      <c r="U9" s="23" t="s">
        <v>22</v>
      </c>
      <c r="V9" s="23"/>
    </row>
    <row r="10" spans="1:79" ht="24.9" customHeight="1" x14ac:dyDescent="0.3">
      <c r="A10" s="20">
        <v>60515</v>
      </c>
      <c r="B10" s="21" t="s">
        <v>50</v>
      </c>
      <c r="C10" s="69">
        <v>45640</v>
      </c>
      <c r="D10" s="22">
        <v>44</v>
      </c>
      <c r="E10" s="23">
        <v>617306</v>
      </c>
      <c r="F10" s="23">
        <v>309785</v>
      </c>
      <c r="G10" s="23">
        <f>ROUND(E10-F10,)</f>
        <v>307521</v>
      </c>
      <c r="H10" s="23">
        <f>ROUND(G10*$H$6,0)</f>
        <v>55354</v>
      </c>
      <c r="I10" s="23">
        <f t="shared" ref="I10" si="1">G10+H10</f>
        <v>362875</v>
      </c>
      <c r="J10" s="23">
        <f>ROUND(G10*$J$6,)</f>
        <v>3075</v>
      </c>
      <c r="K10" s="23">
        <f>(G10*$K$6)</f>
        <v>15376.050000000001</v>
      </c>
      <c r="L10" s="23">
        <f>ROUND(G10*$L$6,)</f>
        <v>30752</v>
      </c>
      <c r="M10" s="23">
        <f>ROUND(G10*$L$6,)</f>
        <v>30752</v>
      </c>
      <c r="N10" s="32">
        <f>H10</f>
        <v>55354</v>
      </c>
      <c r="O10" s="23">
        <f>ROUND(I10-SUM(J10:N10),0)</f>
        <v>227566</v>
      </c>
      <c r="P10" s="34"/>
      <c r="Q10" s="23" t="s">
        <v>9</v>
      </c>
      <c r="R10" s="23">
        <v>424768</v>
      </c>
      <c r="S10" s="23">
        <f>R10*S8</f>
        <v>0</v>
      </c>
      <c r="T10" s="23">
        <v>66100</v>
      </c>
      <c r="U10" s="23" t="s">
        <v>23</v>
      </c>
      <c r="V10" s="23"/>
    </row>
    <row r="11" spans="1:79" ht="24.9" customHeight="1" x14ac:dyDescent="0.3">
      <c r="A11" s="20">
        <v>60515</v>
      </c>
      <c r="B11" s="21" t="s">
        <v>11</v>
      </c>
      <c r="C11" s="66"/>
      <c r="D11" s="22"/>
      <c r="E11" s="23">
        <f>N10</f>
        <v>55354</v>
      </c>
      <c r="F11" s="23"/>
      <c r="G11" s="23"/>
      <c r="H11" s="23"/>
      <c r="I11" s="23"/>
      <c r="J11" s="23"/>
      <c r="K11" s="23"/>
      <c r="L11" s="23"/>
      <c r="M11" s="23"/>
      <c r="N11" s="39"/>
      <c r="O11" s="32">
        <f>E11</f>
        <v>55354</v>
      </c>
      <c r="P11" s="24"/>
      <c r="Q11" s="23" t="s">
        <v>10</v>
      </c>
      <c r="R11" s="23">
        <v>51899</v>
      </c>
      <c r="S11" s="23"/>
      <c r="T11" s="23">
        <v>59400</v>
      </c>
      <c r="U11" s="23" t="s">
        <v>24</v>
      </c>
      <c r="V11" s="23"/>
    </row>
    <row r="12" spans="1:79" ht="24.9" customHeight="1" x14ac:dyDescent="0.3">
      <c r="A12" s="20">
        <v>60515</v>
      </c>
      <c r="B12" s="21"/>
      <c r="C12" s="66"/>
      <c r="D12" s="22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9"/>
      <c r="P12" s="35"/>
      <c r="Q12" s="23" t="s">
        <v>12</v>
      </c>
      <c r="R12" s="23">
        <v>300000</v>
      </c>
      <c r="S12" s="23">
        <f>R12*1%</f>
        <v>3000</v>
      </c>
      <c r="T12" s="23">
        <v>150000</v>
      </c>
      <c r="U12" s="23" t="s">
        <v>28</v>
      </c>
      <c r="V12" s="23"/>
    </row>
    <row r="13" spans="1:79" ht="24.9" customHeight="1" x14ac:dyDescent="0.2">
      <c r="A13" s="20">
        <v>60515</v>
      </c>
      <c r="B13" s="21"/>
      <c r="C13" s="66"/>
      <c r="D13" s="22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39"/>
      <c r="P13" s="24"/>
      <c r="Q13" s="23" t="s">
        <v>13</v>
      </c>
      <c r="R13" s="23">
        <v>140722</v>
      </c>
      <c r="S13" s="23"/>
      <c r="T13" s="23">
        <v>55354</v>
      </c>
      <c r="U13" s="40" t="s">
        <v>29</v>
      </c>
      <c r="V13" s="23"/>
    </row>
    <row r="14" spans="1:79" ht="24.9" customHeight="1" x14ac:dyDescent="0.2">
      <c r="A14" s="20"/>
      <c r="B14" s="21"/>
      <c r="C14" s="67"/>
      <c r="D14" s="22"/>
      <c r="E14" s="23"/>
      <c r="F14" s="23"/>
      <c r="G14" s="23"/>
      <c r="H14" s="23"/>
      <c r="I14" s="23"/>
      <c r="J14" s="23"/>
      <c r="K14" s="23"/>
      <c r="L14" s="23"/>
      <c r="M14" s="23"/>
      <c r="N14" s="36"/>
      <c r="O14" s="23"/>
      <c r="P14" s="24"/>
      <c r="Q14" s="23" t="s">
        <v>14</v>
      </c>
      <c r="R14" s="23">
        <v>175137</v>
      </c>
      <c r="S14" s="23"/>
      <c r="T14" s="23"/>
      <c r="U14" s="23"/>
      <c r="V14" s="23"/>
    </row>
    <row r="15" spans="1:79" ht="24.9" customHeight="1" thickBot="1" x14ac:dyDescent="0.35">
      <c r="A15" s="20"/>
      <c r="B15" s="21"/>
      <c r="C15" s="66"/>
      <c r="D15" s="22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4"/>
      <c r="Q15" s="23" t="s">
        <v>15</v>
      </c>
      <c r="R15" s="23">
        <v>200000</v>
      </c>
      <c r="S15" s="23">
        <f>R15*1%</f>
        <v>2000</v>
      </c>
      <c r="T15" s="23"/>
      <c r="U15" s="23"/>
      <c r="V15" s="23"/>
    </row>
    <row r="16" spans="1:79" ht="24.9" customHeight="1" x14ac:dyDescent="0.3">
      <c r="A16" s="25"/>
      <c r="B16" s="25"/>
      <c r="C16" s="68"/>
      <c r="D16" s="25"/>
      <c r="E16" s="25"/>
      <c r="F16" s="25"/>
      <c r="G16" s="25"/>
      <c r="H16" s="25">
        <f>H8</f>
        <v>66100</v>
      </c>
      <c r="I16" s="25"/>
      <c r="J16" s="25"/>
      <c r="K16" s="26">
        <f>SUM(K8:K15)</f>
        <v>33737.15</v>
      </c>
      <c r="L16" s="26">
        <f>SUM(L8:L15)</f>
        <v>67474</v>
      </c>
      <c r="M16" s="26">
        <f>SUM(M8:M15)</f>
        <v>67474</v>
      </c>
      <c r="N16" s="26">
        <f>SUM(N8:N15)</f>
        <v>121454</v>
      </c>
      <c r="O16" s="26">
        <f>SUM(O6:O15)</f>
        <v>620765</v>
      </c>
      <c r="P16" s="26"/>
      <c r="Q16" s="26" t="s">
        <v>16</v>
      </c>
      <c r="R16" s="26"/>
      <c r="S16" s="26"/>
      <c r="T16" s="26">
        <f>SUM(T6:T15)</f>
        <v>602598</v>
      </c>
      <c r="U16" s="25"/>
      <c r="V16" s="26">
        <f>SUM(V6:V15)</f>
        <v>18167</v>
      </c>
    </row>
    <row r="17" spans="1:22" ht="24.9" customHeight="1" thickBot="1" x14ac:dyDescent="0.35">
      <c r="A17" s="13"/>
      <c r="B17" s="13"/>
      <c r="C17" s="6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7" t="s">
        <v>17</v>
      </c>
      <c r="R17" s="13"/>
      <c r="S17" s="13"/>
      <c r="T17" s="27">
        <f>O16-T16</f>
        <v>18167</v>
      </c>
      <c r="U17" s="13"/>
      <c r="V17" s="27"/>
    </row>
    <row r="19" spans="1:22" ht="24.9" customHeight="1" thickBot="1" x14ac:dyDescent="0.35"/>
    <row r="20" spans="1:22" ht="24.9" customHeight="1" thickBot="1" x14ac:dyDescent="0.35">
      <c r="I20" s="45" t="s">
        <v>25</v>
      </c>
      <c r="J20" s="46"/>
      <c r="K20" s="47"/>
    </row>
    <row r="21" spans="1:22" ht="24.9" customHeight="1" thickBot="1" x14ac:dyDescent="0.35">
      <c r="I21" s="48">
        <v>45727</v>
      </c>
      <c r="J21" s="49"/>
      <c r="K21" s="50"/>
    </row>
    <row r="22" spans="1:22" ht="24.9" customHeight="1" thickBot="1" x14ac:dyDescent="0.35">
      <c r="I22" s="43" t="s">
        <v>18</v>
      </c>
      <c r="J22" s="44"/>
      <c r="K22" s="37">
        <f>K16+L16+M16</f>
        <v>168685.15</v>
      </c>
    </row>
    <row r="23" spans="1:22" ht="24.9" customHeight="1" thickBot="1" x14ac:dyDescent="0.35">
      <c r="I23" s="43" t="s">
        <v>2</v>
      </c>
      <c r="J23" s="44"/>
      <c r="K23" s="38">
        <v>0</v>
      </c>
    </row>
    <row r="24" spans="1:22" ht="24.9" customHeight="1" thickBot="1" x14ac:dyDescent="0.35">
      <c r="I24" s="41" t="s">
        <v>27</v>
      </c>
      <c r="J24" s="42"/>
      <c r="K24" s="38">
        <f>T17</f>
        <v>18167</v>
      </c>
    </row>
    <row r="25" spans="1:22" ht="24.9" customHeight="1" thickBot="1" x14ac:dyDescent="0.35">
      <c r="I25" s="41" t="s">
        <v>3</v>
      </c>
      <c r="J25" s="42"/>
      <c r="K25" s="38"/>
      <c r="L25" s="1" t="s">
        <v>26</v>
      </c>
    </row>
    <row r="26" spans="1:22" ht="24.9" customHeight="1" thickBot="1" x14ac:dyDescent="0.35">
      <c r="I26" s="41" t="s">
        <v>19</v>
      </c>
      <c r="J26" s="42"/>
      <c r="K26" s="38"/>
    </row>
  </sheetData>
  <mergeCells count="7">
    <mergeCell ref="I26:J26"/>
    <mergeCell ref="I23:J23"/>
    <mergeCell ref="I20:K20"/>
    <mergeCell ref="I21:K21"/>
    <mergeCell ref="I22:J22"/>
    <mergeCell ref="I24:J24"/>
    <mergeCell ref="I25:J25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Laxmi Civil</cp:lastModifiedBy>
  <dcterms:created xsi:type="dcterms:W3CDTF">2015-06-05T18:17:20Z</dcterms:created>
  <dcterms:modified xsi:type="dcterms:W3CDTF">2025-05-28T09:59:04Z</dcterms:modified>
</cp:coreProperties>
</file>