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Sheet1!$O$1:$O$291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9" i="1" l="1"/>
  <c r="H229" i="1" s="1"/>
  <c r="L229" i="1" l="1"/>
  <c r="N230" i="1" s="1"/>
  <c r="E230" i="1"/>
  <c r="I229" i="1"/>
  <c r="K229" i="1"/>
  <c r="J229" i="1"/>
  <c r="P279" i="1"/>
  <c r="N229" i="1" l="1"/>
  <c r="G270" i="1"/>
  <c r="K270" i="1" s="1"/>
  <c r="H270" i="1" l="1"/>
  <c r="L270" i="1" s="1"/>
  <c r="E271" i="1" s="1"/>
  <c r="N271" i="1" s="1"/>
  <c r="J270" i="1"/>
  <c r="G266" i="1"/>
  <c r="K266" i="1" s="1"/>
  <c r="I270" i="1" l="1"/>
  <c r="N270" i="1"/>
  <c r="R270" i="1" s="1"/>
  <c r="H266" i="1"/>
  <c r="L266" i="1" s="1"/>
  <c r="E267" i="1" s="1"/>
  <c r="N267" i="1" s="1"/>
  <c r="J266" i="1"/>
  <c r="G12" i="1"/>
  <c r="K12" i="1" s="1"/>
  <c r="I266" i="1" l="1"/>
  <c r="N266" i="1" s="1"/>
  <c r="H12" i="1"/>
  <c r="L12" i="1" s="1"/>
  <c r="E13" i="1" s="1"/>
  <c r="N13" i="1" s="1"/>
  <c r="J12" i="1"/>
  <c r="N234" i="1"/>
  <c r="N238" i="1"/>
  <c r="G217" i="1"/>
  <c r="K217" i="1" s="1"/>
  <c r="G215" i="1"/>
  <c r="K215" i="1" s="1"/>
  <c r="G261" i="1"/>
  <c r="K261" i="1" s="1"/>
  <c r="O259" i="1"/>
  <c r="G259" i="1"/>
  <c r="K259" i="1" s="1"/>
  <c r="I12" i="1" l="1"/>
  <c r="N12" i="1" s="1"/>
  <c r="R12" i="1" s="1"/>
  <c r="H217" i="1"/>
  <c r="L217" i="1" s="1"/>
  <c r="E218" i="1" s="1"/>
  <c r="N218" i="1" s="1"/>
  <c r="J217" i="1"/>
  <c r="H215" i="1"/>
  <c r="L215" i="1" s="1"/>
  <c r="E216" i="1" s="1"/>
  <c r="N216" i="1" s="1"/>
  <c r="J215" i="1"/>
  <c r="H261" i="1"/>
  <c r="L261" i="1" s="1"/>
  <c r="E262" i="1" s="1"/>
  <c r="N262" i="1" s="1"/>
  <c r="J261" i="1"/>
  <c r="H259" i="1"/>
  <c r="L259" i="1" s="1"/>
  <c r="E260" i="1" s="1"/>
  <c r="N260" i="1" s="1"/>
  <c r="J259" i="1"/>
  <c r="G264" i="1"/>
  <c r="K264" i="1" s="1"/>
  <c r="I215" i="1" l="1"/>
  <c r="N215" i="1" s="1"/>
  <c r="I217" i="1"/>
  <c r="N217" i="1" s="1"/>
  <c r="I259" i="1"/>
  <c r="N259" i="1" s="1"/>
  <c r="I261" i="1"/>
  <c r="N261" i="1" s="1"/>
  <c r="J264" i="1"/>
  <c r="H264" i="1"/>
  <c r="L264" i="1" s="1"/>
  <c r="G255" i="1"/>
  <c r="K255" i="1" s="1"/>
  <c r="L291" i="1" l="1"/>
  <c r="E265" i="1"/>
  <c r="N265" i="1" s="1"/>
  <c r="R215" i="1"/>
  <c r="R259" i="1"/>
  <c r="I264" i="1"/>
  <c r="N264" i="1" s="1"/>
  <c r="R264" i="1" s="1"/>
  <c r="J255" i="1"/>
  <c r="H255" i="1"/>
  <c r="I255" i="1" s="1"/>
  <c r="G249" i="1"/>
  <c r="J249" i="1" s="1"/>
  <c r="G253" i="1"/>
  <c r="G248" i="1"/>
  <c r="G245" i="1"/>
  <c r="H245" i="1" s="1"/>
  <c r="L245" i="1" s="1"/>
  <c r="E246" i="1" s="1"/>
  <c r="G246" i="1" s="1"/>
  <c r="I246" i="1" s="1"/>
  <c r="N246" i="1" s="1"/>
  <c r="G239" i="1"/>
  <c r="H239" i="1" s="1"/>
  <c r="L239" i="1" s="1"/>
  <c r="E240" i="1" s="1"/>
  <c r="N240" i="1" s="1"/>
  <c r="L255" i="1" l="1"/>
  <c r="N255" i="1" s="1"/>
  <c r="E256" i="1"/>
  <c r="N256" i="1" s="1"/>
  <c r="K249" i="1"/>
  <c r="H249" i="1"/>
  <c r="J253" i="1"/>
  <c r="K253" i="1"/>
  <c r="H253" i="1"/>
  <c r="J248" i="1"/>
  <c r="K248" i="1"/>
  <c r="H248" i="1"/>
  <c r="K245" i="1"/>
  <c r="I245" i="1"/>
  <c r="J245" i="1"/>
  <c r="J239" i="1"/>
  <c r="K239" i="1"/>
  <c r="G224" i="1"/>
  <c r="I224" i="1" s="1"/>
  <c r="N224" i="1" s="1"/>
  <c r="G243" i="1"/>
  <c r="K243" i="1" s="1"/>
  <c r="L253" i="1" l="1"/>
  <c r="E254" i="1"/>
  <c r="N254" i="1" s="1"/>
  <c r="L248" i="1"/>
  <c r="E251" i="1"/>
  <c r="L249" i="1"/>
  <c r="E250" i="1"/>
  <c r="I249" i="1"/>
  <c r="I253" i="1"/>
  <c r="I248" i="1"/>
  <c r="N245" i="1"/>
  <c r="I239" i="1"/>
  <c r="N239" i="1" s="1"/>
  <c r="H243" i="1"/>
  <c r="L243" i="1" s="1"/>
  <c r="E244" i="1" s="1"/>
  <c r="N244" i="1" s="1"/>
  <c r="J243" i="1"/>
  <c r="G207" i="1"/>
  <c r="G206" i="1"/>
  <c r="G223" i="1"/>
  <c r="K223" i="1" s="1"/>
  <c r="N249" i="1" l="1"/>
  <c r="N253" i="1"/>
  <c r="R253" i="1" s="1"/>
  <c r="N248" i="1"/>
  <c r="I243" i="1"/>
  <c r="N243" i="1" s="1"/>
  <c r="R243" i="1" s="1"/>
  <c r="L206" i="1"/>
  <c r="I206" i="1"/>
  <c r="L207" i="1"/>
  <c r="I207" i="1"/>
  <c r="H223" i="1"/>
  <c r="L223" i="1" s="1"/>
  <c r="J223" i="1"/>
  <c r="R248" i="1" l="1"/>
  <c r="I223" i="1"/>
  <c r="N223" i="1" s="1"/>
  <c r="N207" i="1"/>
  <c r="N206" i="1"/>
  <c r="G237" i="1" l="1"/>
  <c r="H237" i="1" s="1"/>
  <c r="J237" i="1" l="1"/>
  <c r="K237" i="1"/>
  <c r="L237" i="1"/>
  <c r="G233" i="1"/>
  <c r="K233" i="1" s="1"/>
  <c r="G232" i="1"/>
  <c r="K232" i="1" s="1"/>
  <c r="H232" i="1" l="1"/>
  <c r="L232" i="1" s="1"/>
  <c r="J232" i="1"/>
  <c r="H233" i="1"/>
  <c r="L233" i="1" s="1"/>
  <c r="J233" i="1"/>
  <c r="I237" i="1"/>
  <c r="N237" i="1" s="1"/>
  <c r="R237" i="1" s="1"/>
  <c r="G227" i="1"/>
  <c r="I232" i="1" l="1"/>
  <c r="N232" i="1" s="1"/>
  <c r="I233" i="1"/>
  <c r="N233" i="1" s="1"/>
  <c r="J227" i="1"/>
  <c r="K227" i="1"/>
  <c r="H227" i="1"/>
  <c r="L227" i="1" s="1"/>
  <c r="E228" i="1" s="1"/>
  <c r="N228" i="1" s="1"/>
  <c r="R232" i="1" l="1"/>
  <c r="I227" i="1"/>
  <c r="N227" i="1" s="1"/>
  <c r="R227" i="1" s="1"/>
  <c r="G221" i="1" l="1"/>
  <c r="J221" i="1" l="1"/>
  <c r="K221" i="1"/>
  <c r="H221" i="1"/>
  <c r="L221" i="1" s="1"/>
  <c r="E222" i="1" s="1"/>
  <c r="N222" i="1" s="1"/>
  <c r="I221" i="1" l="1"/>
  <c r="N221" i="1" s="1"/>
  <c r="R221" i="1" s="1"/>
  <c r="G211" i="1" l="1"/>
  <c r="N210" i="1"/>
  <c r="G209" i="1"/>
  <c r="J209" i="1" s="1"/>
  <c r="J211" i="1" l="1"/>
  <c r="K209" i="1"/>
  <c r="K211" i="1"/>
  <c r="H209" i="1"/>
  <c r="L209" i="1" s="1"/>
  <c r="H211" i="1"/>
  <c r="L211" i="1" s="1"/>
  <c r="E212" i="1" s="1"/>
  <c r="N212" i="1" s="1"/>
  <c r="I211" i="1" l="1"/>
  <c r="N211" i="1" s="1"/>
  <c r="I209" i="1"/>
  <c r="N209" i="1" s="1"/>
  <c r="R209" i="1" l="1"/>
  <c r="G205" i="1"/>
  <c r="G204" i="1"/>
  <c r="J204" i="1" l="1"/>
  <c r="K204" i="1"/>
  <c r="H204" i="1"/>
  <c r="L204" i="1" s="1"/>
  <c r="H205" i="1"/>
  <c r="L205" i="1" s="1"/>
  <c r="K205" i="1"/>
  <c r="J205" i="1"/>
  <c r="I204" i="1" l="1"/>
  <c r="N204" i="1" s="1"/>
  <c r="I205" i="1"/>
  <c r="N205" i="1" s="1"/>
  <c r="R204" i="1" l="1"/>
  <c r="N200" i="1"/>
  <c r="I200" i="1"/>
  <c r="N199" i="1"/>
  <c r="I199" i="1"/>
  <c r="J199" i="1" s="1"/>
  <c r="G198" i="1"/>
  <c r="K198" i="1" s="1"/>
  <c r="G197" i="1"/>
  <c r="J197" i="1" s="1"/>
  <c r="J200" i="1" l="1"/>
  <c r="H198" i="1"/>
  <c r="I198" i="1" s="1"/>
  <c r="J198" i="1"/>
  <c r="K197" i="1"/>
  <c r="H197" i="1"/>
  <c r="L197" i="1" s="1"/>
  <c r="L198" i="1" l="1"/>
  <c r="N198" i="1" s="1"/>
  <c r="I197" i="1"/>
  <c r="N197" i="1" s="1"/>
  <c r="R197" i="1" l="1"/>
  <c r="G193" i="1"/>
  <c r="J193" i="1" s="1"/>
  <c r="N192" i="1"/>
  <c r="G191" i="1"/>
  <c r="J191" i="1" s="1"/>
  <c r="K191" i="1" l="1"/>
  <c r="K193" i="1"/>
  <c r="H191" i="1"/>
  <c r="L191" i="1" s="1"/>
  <c r="H193" i="1"/>
  <c r="L193" i="1" s="1"/>
  <c r="E194" i="1" s="1"/>
  <c r="N194" i="1" s="1"/>
  <c r="I191" i="1" l="1"/>
  <c r="N191" i="1" s="1"/>
  <c r="I193" i="1"/>
  <c r="N193" i="1" s="1"/>
  <c r="R191" i="1" l="1"/>
  <c r="N189" i="1"/>
  <c r="N188" i="1"/>
  <c r="G187" i="1"/>
  <c r="K187" i="1" s="1"/>
  <c r="G186" i="1"/>
  <c r="J186" i="1" s="1"/>
  <c r="K186" i="1" l="1"/>
  <c r="H187" i="1"/>
  <c r="L187" i="1" s="1"/>
  <c r="H186" i="1"/>
  <c r="L186" i="1" s="1"/>
  <c r="J187" i="1"/>
  <c r="I187" i="1" l="1"/>
  <c r="N187" i="1" s="1"/>
  <c r="I186" i="1"/>
  <c r="N186" i="1" s="1"/>
  <c r="R186" i="1" l="1"/>
  <c r="N184" i="1"/>
  <c r="N183" i="1"/>
  <c r="G182" i="1"/>
  <c r="K182" i="1" s="1"/>
  <c r="G181" i="1"/>
  <c r="H181" i="1" l="1"/>
  <c r="L181" i="1" s="1"/>
  <c r="J181" i="1"/>
  <c r="K181" i="1"/>
  <c r="H182" i="1"/>
  <c r="L182" i="1" s="1"/>
  <c r="J182" i="1"/>
  <c r="I181" i="1" l="1"/>
  <c r="N181" i="1" s="1"/>
  <c r="I182" i="1"/>
  <c r="N182" i="1" s="1"/>
  <c r="R181" i="1" l="1"/>
  <c r="N179" i="1"/>
  <c r="K179" i="1"/>
  <c r="J179" i="1"/>
  <c r="N178" i="1"/>
  <c r="K178" i="1"/>
  <c r="J178" i="1"/>
  <c r="H178" i="1"/>
  <c r="I178" i="1" s="1"/>
  <c r="G177" i="1"/>
  <c r="J177" i="1" s="1"/>
  <c r="G176" i="1"/>
  <c r="H176" i="1" s="1"/>
  <c r="J176" i="1" l="1"/>
  <c r="L176" i="1"/>
  <c r="H179" i="1"/>
  <c r="I176" i="1"/>
  <c r="L178" i="1"/>
  <c r="K177" i="1"/>
  <c r="K176" i="1"/>
  <c r="H177" i="1"/>
  <c r="L177" i="1" s="1"/>
  <c r="I177" i="1" l="1"/>
  <c r="N177" i="1" s="1"/>
  <c r="N176" i="1"/>
  <c r="I179" i="1"/>
  <c r="L179" i="1"/>
  <c r="R176" i="1" l="1"/>
  <c r="N174" i="1"/>
  <c r="K174" i="1"/>
  <c r="J174" i="1"/>
  <c r="N173" i="1"/>
  <c r="K173" i="1"/>
  <c r="J173" i="1"/>
  <c r="H173" i="1"/>
  <c r="I173" i="1" s="1"/>
  <c r="G172" i="1"/>
  <c r="J172" i="1" s="1"/>
  <c r="M171" i="1"/>
  <c r="G171" i="1"/>
  <c r="J171" i="1" s="1"/>
  <c r="K171" i="1" l="1"/>
  <c r="K172" i="1"/>
  <c r="H171" i="1"/>
  <c r="H172" i="1"/>
  <c r="L172" i="1" s="1"/>
  <c r="L173" i="1"/>
  <c r="I172" i="1" l="1"/>
  <c r="N172" i="1" s="1"/>
  <c r="H174" i="1"/>
  <c r="L171" i="1"/>
  <c r="I171" i="1"/>
  <c r="N171" i="1" l="1"/>
  <c r="R171" i="1" s="1"/>
  <c r="I174" i="1"/>
  <c r="L174" i="1"/>
  <c r="N168" i="1" l="1"/>
  <c r="K168" i="1"/>
  <c r="J168" i="1"/>
  <c r="N167" i="1"/>
  <c r="K167" i="1"/>
  <c r="J167" i="1"/>
  <c r="H167" i="1"/>
  <c r="I167" i="1" s="1"/>
  <c r="G166" i="1"/>
  <c r="J166" i="1" s="1"/>
  <c r="G165" i="1"/>
  <c r="H165" i="1" s="1"/>
  <c r="J165" i="1" l="1"/>
  <c r="L165" i="1"/>
  <c r="H168" i="1"/>
  <c r="I165" i="1"/>
  <c r="L167" i="1"/>
  <c r="K166" i="1"/>
  <c r="K165" i="1"/>
  <c r="H166" i="1"/>
  <c r="L166" i="1" s="1"/>
  <c r="N165" i="1" l="1"/>
  <c r="I168" i="1"/>
  <c r="L168" i="1"/>
  <c r="I166" i="1"/>
  <c r="N166" i="1" s="1"/>
  <c r="R165" i="1" l="1"/>
  <c r="N163" i="1"/>
  <c r="I163" i="1"/>
  <c r="N162" i="1"/>
  <c r="I162" i="1"/>
  <c r="J162" i="1" s="1"/>
  <c r="G161" i="1"/>
  <c r="K161" i="1" s="1"/>
  <c r="G160" i="1"/>
  <c r="J160" i="1" s="1"/>
  <c r="J163" i="1" l="1"/>
  <c r="H161" i="1"/>
  <c r="I161" i="1" s="1"/>
  <c r="J161" i="1"/>
  <c r="K160" i="1"/>
  <c r="H160" i="1"/>
  <c r="L160" i="1" s="1"/>
  <c r="L161" i="1" l="1"/>
  <c r="N161" i="1" s="1"/>
  <c r="I160" i="1"/>
  <c r="N160" i="1" s="1"/>
  <c r="R160" i="1" l="1"/>
  <c r="N157" i="1"/>
  <c r="N156" i="1"/>
  <c r="G155" i="1"/>
  <c r="K155" i="1" s="1"/>
  <c r="G154" i="1"/>
  <c r="J154" i="1" s="1"/>
  <c r="H155" i="1" l="1"/>
  <c r="I155" i="1" s="1"/>
  <c r="J155" i="1"/>
  <c r="K154" i="1"/>
  <c r="H154" i="1"/>
  <c r="L154" i="1" s="1"/>
  <c r="L155" i="1" l="1"/>
  <c r="N155" i="1" s="1"/>
  <c r="I154" i="1"/>
  <c r="N154" i="1" s="1"/>
  <c r="R154" i="1" l="1"/>
  <c r="N152" i="1"/>
  <c r="N151" i="1"/>
  <c r="G150" i="1"/>
  <c r="K150" i="1" s="1"/>
  <c r="G149" i="1"/>
  <c r="J149" i="1" s="1"/>
  <c r="H150" i="1" l="1"/>
  <c r="I150" i="1" s="1"/>
  <c r="J150" i="1"/>
  <c r="K149" i="1"/>
  <c r="H149" i="1"/>
  <c r="L149" i="1" s="1"/>
  <c r="L150" i="1" l="1"/>
  <c r="N150" i="1" s="1"/>
  <c r="I149" i="1"/>
  <c r="N149" i="1" s="1"/>
  <c r="N147" i="1"/>
  <c r="G146" i="1"/>
  <c r="J146" i="1" s="1"/>
  <c r="N145" i="1"/>
  <c r="G144" i="1"/>
  <c r="J144" i="1" s="1"/>
  <c r="R149" i="1" l="1"/>
  <c r="H144" i="1"/>
  <c r="L144" i="1" s="1"/>
  <c r="H146" i="1"/>
  <c r="L146" i="1" s="1"/>
  <c r="K144" i="1"/>
  <c r="K146" i="1"/>
  <c r="I144" i="1" l="1"/>
  <c r="N144" i="1" s="1"/>
  <c r="I146" i="1"/>
  <c r="N146" i="1" s="1"/>
  <c r="R144" i="1" l="1"/>
  <c r="N142" i="1"/>
  <c r="J142" i="1"/>
  <c r="H142" i="1"/>
  <c r="I142" i="1" s="1"/>
  <c r="N141" i="1"/>
  <c r="J141" i="1"/>
  <c r="H141" i="1"/>
  <c r="I141" i="1" s="1"/>
  <c r="G140" i="1"/>
  <c r="J140" i="1" s="1"/>
  <c r="G139" i="1"/>
  <c r="H139" i="1" s="1"/>
  <c r="L139" i="1" l="1"/>
  <c r="I139" i="1"/>
  <c r="J139" i="1"/>
  <c r="K140" i="1"/>
  <c r="K139" i="1"/>
  <c r="H140" i="1"/>
  <c r="L140" i="1" s="1"/>
  <c r="N139" i="1" l="1"/>
  <c r="I140" i="1"/>
  <c r="N140" i="1" s="1"/>
  <c r="R139" i="1" l="1"/>
  <c r="N137" i="1"/>
  <c r="I137" i="1"/>
  <c r="N136" i="1"/>
  <c r="I136" i="1"/>
  <c r="J136" i="1" s="1"/>
  <c r="G135" i="1"/>
  <c r="K135" i="1" s="1"/>
  <c r="G134" i="1"/>
  <c r="J134" i="1" s="1"/>
  <c r="J137" i="1" l="1"/>
  <c r="H135" i="1"/>
  <c r="L135" i="1" s="1"/>
  <c r="K134" i="1"/>
  <c r="H134" i="1"/>
  <c r="L134" i="1" s="1"/>
  <c r="J135" i="1"/>
  <c r="I135" i="1" l="1"/>
  <c r="N135" i="1" s="1"/>
  <c r="I134" i="1"/>
  <c r="N134" i="1" s="1"/>
  <c r="R134" i="1" l="1"/>
  <c r="N132" i="1"/>
  <c r="N131" i="1"/>
  <c r="G130" i="1"/>
  <c r="K130" i="1" s="1"/>
  <c r="G129" i="1"/>
  <c r="J129" i="1" s="1"/>
  <c r="K129" i="1" l="1"/>
  <c r="H130" i="1"/>
  <c r="I130" i="1" s="1"/>
  <c r="J130" i="1"/>
  <c r="H129" i="1"/>
  <c r="L129" i="1" s="1"/>
  <c r="G131" i="1" s="1"/>
  <c r="I131" i="1" s="1"/>
  <c r="J131" i="1" s="1"/>
  <c r="L130" i="1" l="1"/>
  <c r="G132" i="1" s="1"/>
  <c r="I132" i="1" s="1"/>
  <c r="I129" i="1"/>
  <c r="N129" i="1" s="1"/>
  <c r="N130" i="1" l="1"/>
  <c r="R129" i="1" s="1"/>
  <c r="N127" i="1" l="1"/>
  <c r="N126" i="1"/>
  <c r="G125" i="1"/>
  <c r="G124" i="1"/>
  <c r="J124" i="1" s="1"/>
  <c r="K125" i="1" l="1"/>
  <c r="J125" i="1"/>
  <c r="H125" i="1"/>
  <c r="L125" i="1" s="1"/>
  <c r="H124" i="1"/>
  <c r="L124" i="1" s="1"/>
  <c r="K124" i="1"/>
  <c r="I125" i="1" l="1"/>
  <c r="N125" i="1" s="1"/>
  <c r="I124" i="1"/>
  <c r="N124" i="1" s="1"/>
  <c r="R124" i="1" l="1"/>
  <c r="N122" i="1"/>
  <c r="N121" i="1"/>
  <c r="G120" i="1"/>
  <c r="G119" i="1"/>
  <c r="J119" i="1" s="1"/>
  <c r="K120" i="1" l="1"/>
  <c r="J120" i="1"/>
  <c r="H120" i="1"/>
  <c r="L120" i="1" s="1"/>
  <c r="K119" i="1"/>
  <c r="H119" i="1"/>
  <c r="L119" i="1" s="1"/>
  <c r="I120" i="1" l="1"/>
  <c r="N120" i="1" s="1"/>
  <c r="I119" i="1"/>
  <c r="N119" i="1" s="1"/>
  <c r="L116" i="1"/>
  <c r="G116" i="1"/>
  <c r="N116" i="1" s="1"/>
  <c r="G115" i="1"/>
  <c r="L114" i="1"/>
  <c r="G114" i="1"/>
  <c r="N114" i="1" s="1"/>
  <c r="M113" i="1"/>
  <c r="G113" i="1"/>
  <c r="R119" i="1" l="1"/>
  <c r="K113" i="1"/>
  <c r="J113" i="1"/>
  <c r="H115" i="1"/>
  <c r="L115" i="1" s="1"/>
  <c r="J115" i="1"/>
  <c r="H113" i="1"/>
  <c r="I113" i="1" s="1"/>
  <c r="K115" i="1"/>
  <c r="I115" i="1" l="1"/>
  <c r="N115" i="1" s="1"/>
  <c r="L113" i="1"/>
  <c r="N113" i="1" s="1"/>
  <c r="R113" i="1" l="1"/>
  <c r="L111" i="1"/>
  <c r="G111" i="1"/>
  <c r="I111" i="1" s="1"/>
  <c r="G110" i="1"/>
  <c r="J110" i="1" s="1"/>
  <c r="L109" i="1"/>
  <c r="G109" i="1"/>
  <c r="I109" i="1" s="1"/>
  <c r="G108" i="1"/>
  <c r="N109" i="1" l="1"/>
  <c r="N111" i="1"/>
  <c r="H108" i="1"/>
  <c r="L108" i="1" s="1"/>
  <c r="J108" i="1"/>
  <c r="K110" i="1"/>
  <c r="H110" i="1"/>
  <c r="L110" i="1" s="1"/>
  <c r="K108" i="1"/>
  <c r="I108" i="1" l="1"/>
  <c r="N108" i="1" s="1"/>
  <c r="I110" i="1"/>
  <c r="N110" i="1" s="1"/>
  <c r="R112" i="1" l="1"/>
  <c r="L105" i="1"/>
  <c r="G105" i="1"/>
  <c r="I105" i="1" s="1"/>
  <c r="G104" i="1"/>
  <c r="J104" i="1" s="1"/>
  <c r="L103" i="1"/>
  <c r="G103" i="1"/>
  <c r="I103" i="1" s="1"/>
  <c r="G102" i="1"/>
  <c r="H102" i="1" s="1"/>
  <c r="L102" i="1" s="1"/>
  <c r="N105" i="1" l="1"/>
  <c r="N103" i="1"/>
  <c r="K104" i="1"/>
  <c r="I102" i="1"/>
  <c r="J102" i="1"/>
  <c r="K102" i="1"/>
  <c r="H104" i="1"/>
  <c r="L104" i="1" s="1"/>
  <c r="N102" i="1" l="1"/>
  <c r="I104" i="1"/>
  <c r="N104" i="1" s="1"/>
  <c r="R102" i="1" l="1"/>
  <c r="N99" i="1"/>
  <c r="I99" i="1"/>
  <c r="N98" i="1"/>
  <c r="I98" i="1"/>
  <c r="J98" i="1" s="1"/>
  <c r="G97" i="1"/>
  <c r="K97" i="1" s="1"/>
  <c r="G96" i="1"/>
  <c r="J96" i="1" s="1"/>
  <c r="J99" i="1" l="1"/>
  <c r="H97" i="1"/>
  <c r="I97" i="1" s="1"/>
  <c r="J97" i="1"/>
  <c r="K96" i="1"/>
  <c r="H96" i="1"/>
  <c r="L96" i="1" s="1"/>
  <c r="L97" i="1" l="1"/>
  <c r="N97" i="1" s="1"/>
  <c r="I96" i="1"/>
  <c r="N96" i="1" s="1"/>
  <c r="R96" i="1" l="1"/>
  <c r="N93" i="1"/>
  <c r="K93" i="1"/>
  <c r="J93" i="1"/>
  <c r="H93" i="1"/>
  <c r="I93" i="1" s="1"/>
  <c r="G92" i="1"/>
  <c r="K92" i="1" s="1"/>
  <c r="H92" i="1" l="1"/>
  <c r="L92" i="1" s="1"/>
  <c r="J92" i="1"/>
  <c r="L93" i="1"/>
  <c r="I92" i="1" l="1"/>
  <c r="N92" i="1" s="1"/>
  <c r="R92" i="1" s="1"/>
  <c r="N89" i="1" l="1"/>
  <c r="I89" i="1"/>
  <c r="N88" i="1"/>
  <c r="I88" i="1"/>
  <c r="J88" i="1" s="1"/>
  <c r="G87" i="1"/>
  <c r="K87" i="1" s="1"/>
  <c r="G86" i="1"/>
  <c r="J86" i="1" s="1"/>
  <c r="J89" i="1" s="1"/>
  <c r="H87" i="1" l="1"/>
  <c r="I87" i="1" s="1"/>
  <c r="K86" i="1"/>
  <c r="J87" i="1"/>
  <c r="H86" i="1"/>
  <c r="L86" i="1" s="1"/>
  <c r="L87" i="1" l="1"/>
  <c r="N87" i="1" s="1"/>
  <c r="I86" i="1"/>
  <c r="N86" i="1" s="1"/>
  <c r="R86" i="1" l="1"/>
  <c r="N83" i="1"/>
  <c r="K83" i="1"/>
  <c r="J83" i="1"/>
  <c r="H83" i="1"/>
  <c r="I83" i="1" s="1"/>
  <c r="G82" i="1"/>
  <c r="K82" i="1" s="1"/>
  <c r="H82" i="1" l="1"/>
  <c r="I82" i="1" s="1"/>
  <c r="J82" i="1"/>
  <c r="L83" i="1"/>
  <c r="L82" i="1" l="1"/>
  <c r="N82" i="1" s="1"/>
  <c r="R82" i="1" s="1"/>
  <c r="N79" i="1"/>
  <c r="K79" i="1"/>
  <c r="J79" i="1"/>
  <c r="H79" i="1"/>
  <c r="I79" i="1" s="1"/>
  <c r="G78" i="1"/>
  <c r="K78" i="1" s="1"/>
  <c r="H78" i="1" l="1"/>
  <c r="I78" i="1" s="1"/>
  <c r="J78" i="1"/>
  <c r="L79" i="1"/>
  <c r="L78" i="1" l="1"/>
  <c r="N78" i="1" s="1"/>
  <c r="R78" i="1" s="1"/>
  <c r="N75" i="1"/>
  <c r="I75" i="1"/>
  <c r="J75" i="1" s="1"/>
  <c r="G74" i="1"/>
  <c r="I74" i="1" s="1"/>
  <c r="N74" i="1" s="1"/>
  <c r="G73" i="1"/>
  <c r="K73" i="1" s="1"/>
  <c r="G72" i="1"/>
  <c r="J72" i="1" s="1"/>
  <c r="H73" i="1" l="1"/>
  <c r="I73" i="1" s="1"/>
  <c r="J73" i="1"/>
  <c r="K72" i="1"/>
  <c r="H72" i="1"/>
  <c r="L72" i="1" s="1"/>
  <c r="L73" i="1" l="1"/>
  <c r="N73" i="1" s="1"/>
  <c r="I72" i="1"/>
  <c r="N72" i="1" s="1"/>
  <c r="R72" i="1" l="1"/>
  <c r="N68" i="1"/>
  <c r="I68" i="1"/>
  <c r="N67" i="1"/>
  <c r="I67" i="1"/>
  <c r="J67" i="1" s="1"/>
  <c r="G66" i="1"/>
  <c r="K66" i="1" s="1"/>
  <c r="G65" i="1"/>
  <c r="J65" i="1" s="1"/>
  <c r="J68" i="1" s="1"/>
  <c r="H66" i="1" l="1"/>
  <c r="L66" i="1" s="1"/>
  <c r="K65" i="1"/>
  <c r="J66" i="1"/>
  <c r="H65" i="1"/>
  <c r="L65" i="1" s="1"/>
  <c r="I66" i="1" l="1"/>
  <c r="N66" i="1" s="1"/>
  <c r="I65" i="1"/>
  <c r="N65" i="1" s="1"/>
  <c r="R65" i="1" l="1"/>
  <c r="N63" i="1"/>
  <c r="I63" i="1"/>
  <c r="N62" i="1"/>
  <c r="I62" i="1"/>
  <c r="J62" i="1" s="1"/>
  <c r="G61" i="1"/>
  <c r="K61" i="1" s="1"/>
  <c r="G60" i="1"/>
  <c r="J60" i="1" s="1"/>
  <c r="J63" i="1" s="1"/>
  <c r="H61" i="1" l="1"/>
  <c r="I61" i="1" s="1"/>
  <c r="J61" i="1"/>
  <c r="K60" i="1"/>
  <c r="H60" i="1"/>
  <c r="L60" i="1" s="1"/>
  <c r="L61" i="1" l="1"/>
  <c r="N61" i="1" s="1"/>
  <c r="I60" i="1"/>
  <c r="N60" i="1" s="1"/>
  <c r="R60" i="1" l="1"/>
  <c r="N57" i="1"/>
  <c r="I57" i="1"/>
  <c r="N56" i="1"/>
  <c r="G55" i="1"/>
  <c r="H55" i="1" s="1"/>
  <c r="G54" i="1"/>
  <c r="K54" i="1" s="1"/>
  <c r="J55" i="1" l="1"/>
  <c r="H54" i="1"/>
  <c r="I54" i="1" s="1"/>
  <c r="L55" i="1"/>
  <c r="I55" i="1"/>
  <c r="J54" i="1"/>
  <c r="K55" i="1"/>
  <c r="L54" i="1" l="1"/>
  <c r="N54" i="1" s="1"/>
  <c r="N55" i="1"/>
  <c r="R54" i="1" l="1"/>
  <c r="N51" i="1"/>
  <c r="N50" i="1"/>
  <c r="G49" i="1"/>
  <c r="K49" i="1" s="1"/>
  <c r="M48" i="1"/>
  <c r="M279" i="1" s="1"/>
  <c r="G48" i="1"/>
  <c r="K48" i="1" l="1"/>
  <c r="H48" i="1"/>
  <c r="L48" i="1" s="1"/>
  <c r="H49" i="1"/>
  <c r="L49" i="1" s="1"/>
  <c r="J48" i="1"/>
  <c r="J49" i="1"/>
  <c r="I49" i="1" l="1"/>
  <c r="N49" i="1" s="1"/>
  <c r="I48" i="1"/>
  <c r="N48" i="1" s="1"/>
  <c r="G45" i="1"/>
  <c r="I45" i="1" s="1"/>
  <c r="N45" i="1" s="1"/>
  <c r="G44" i="1"/>
  <c r="I44" i="1" s="1"/>
  <c r="N44" i="1" s="1"/>
  <c r="G43" i="1"/>
  <c r="K43" i="1" s="1"/>
  <c r="G42" i="1"/>
  <c r="J42" i="1" s="1"/>
  <c r="R48" i="1" l="1"/>
  <c r="J43" i="1"/>
  <c r="H42" i="1"/>
  <c r="L42" i="1" s="1"/>
  <c r="H43" i="1"/>
  <c r="I43" i="1" s="1"/>
  <c r="K42" i="1"/>
  <c r="I42" i="1" l="1"/>
  <c r="N42" i="1" s="1"/>
  <c r="L43" i="1"/>
  <c r="N43" i="1" s="1"/>
  <c r="R42" i="1" l="1"/>
  <c r="G38" i="1"/>
  <c r="H38" i="1" s="1"/>
  <c r="J38" i="1" l="1"/>
  <c r="L38" i="1"/>
  <c r="E39" i="1" s="1"/>
  <c r="G39" i="1" s="1"/>
  <c r="I39" i="1" s="1"/>
  <c r="N39" i="1" s="1"/>
  <c r="K38" i="1"/>
  <c r="I38" i="1" l="1"/>
  <c r="N38" i="1" s="1"/>
  <c r="R38" i="1" s="1"/>
  <c r="G34" i="1" l="1"/>
  <c r="H34" i="1" s="1"/>
  <c r="G33" i="1"/>
  <c r="H33" i="1" s="1"/>
  <c r="L33" i="1" s="1"/>
  <c r="J34" i="1" l="1"/>
  <c r="J33" i="1"/>
  <c r="I33" i="1"/>
  <c r="K34" i="1"/>
  <c r="K33" i="1"/>
  <c r="L34" i="1"/>
  <c r="G35" i="1" s="1"/>
  <c r="I35" i="1" s="1"/>
  <c r="N35" i="1" s="1"/>
  <c r="N33" i="1" l="1"/>
  <c r="I34" i="1"/>
  <c r="N34" i="1" s="1"/>
  <c r="R33" i="1" l="1"/>
  <c r="N30" i="1"/>
  <c r="G29" i="1"/>
  <c r="K29" i="1" s="1"/>
  <c r="H29" i="1" l="1"/>
  <c r="L29" i="1" s="1"/>
  <c r="J29" i="1"/>
  <c r="I29" i="1" l="1"/>
  <c r="N29" i="1" s="1"/>
  <c r="R29" i="1" s="1"/>
  <c r="N27" i="1" l="1"/>
  <c r="K27" i="1"/>
  <c r="J27" i="1"/>
  <c r="H27" i="1"/>
  <c r="I27" i="1" s="1"/>
  <c r="G26" i="1"/>
  <c r="H26" i="1" s="1"/>
  <c r="J26" i="1" l="1"/>
  <c r="I26" i="1"/>
  <c r="L26" i="1"/>
  <c r="L27" i="1"/>
  <c r="K26" i="1"/>
  <c r="N26" i="1" l="1"/>
  <c r="R26" i="1" s="1"/>
  <c r="G22" i="1" l="1"/>
  <c r="H22" i="1" s="1"/>
  <c r="J22" i="1" l="1"/>
  <c r="K22" i="1"/>
  <c r="L22" i="1"/>
  <c r="E23" i="1" s="1"/>
  <c r="G23" i="1" s="1"/>
  <c r="I23" i="1" s="1"/>
  <c r="N23" i="1" s="1"/>
  <c r="I22" i="1" l="1"/>
  <c r="N22" i="1" s="1"/>
  <c r="R22" i="1" s="1"/>
  <c r="J17" i="1" l="1"/>
  <c r="H17" i="1" l="1"/>
  <c r="L17" i="1" s="1"/>
  <c r="E18" i="1" s="1"/>
  <c r="N18" i="1" s="1"/>
  <c r="K17" i="1"/>
  <c r="I17" i="1" l="1"/>
  <c r="N17" i="1" s="1"/>
  <c r="R17" i="1" s="1"/>
  <c r="G8" i="1" l="1"/>
  <c r="K8" i="1" l="1"/>
  <c r="K279" i="1" s="1"/>
  <c r="J8" i="1"/>
  <c r="L288" i="1" l="1"/>
  <c r="G10" i="1" l="1"/>
  <c r="I10" i="1" s="1"/>
  <c r="J10" i="1" s="1"/>
  <c r="J279" i="1" l="1"/>
  <c r="N10" i="1"/>
  <c r="H8" i="1"/>
  <c r="L8" i="1" l="1"/>
  <c r="L279" i="1" s="1"/>
  <c r="I8" i="1"/>
  <c r="E9" i="1" l="1"/>
  <c r="N9" i="1" s="1"/>
  <c r="N8" i="1"/>
  <c r="N279" i="1" l="1"/>
  <c r="R8" i="1"/>
  <c r="R280" i="1" s="1"/>
  <c r="P280" i="1" l="1"/>
  <c r="L289" i="1" s="1"/>
</calcChain>
</file>

<file path=xl/sharedStrings.xml><?xml version="1.0" encoding="utf-8"?>
<sst xmlns="http://schemas.openxmlformats.org/spreadsheetml/2006/main" count="412" uniqueCount="300">
  <si>
    <t>Amount</t>
  </si>
  <si>
    <t>UTR</t>
  </si>
  <si>
    <t>Drilling work</t>
  </si>
  <si>
    <t>Swaroopa Enterprises</t>
  </si>
  <si>
    <t xml:space="preserve">Simati Village Drilling,  work </t>
  </si>
  <si>
    <t>09-05-2022 NEFT/AXISP00287038321/RIUP0081/SWAROOPA ENTERPRIS 147000.00</t>
  </si>
  <si>
    <t>GST Release Note</t>
  </si>
  <si>
    <t>08-12-2022 NEFT/AXISP00344886680/RIUP22/1455/SWAROOPA ENTERP 52199.00</t>
  </si>
  <si>
    <t>08-12-2022 NEFT/AXISP00344886688/RIUP22/1023/SWAROOPA ENTERP 209207.00</t>
  </si>
  <si>
    <t xml:space="preserve">Balwakheri Village Drilling, Compressor &amp; OP Unit work </t>
  </si>
  <si>
    <t>GST release note</t>
  </si>
  <si>
    <t>12-08-2022 NEFT/AXISP00311785174/RIUP22/504/SWAROOPA ENTERPR 196000.00</t>
  </si>
  <si>
    <t>01-10-2022 NEFT/AXISP00324596976/RIUP22/874/SWAROOPA ENTERPR 49000.00</t>
  </si>
  <si>
    <t>05-11-2022 NEFT/AXISP00334757780/RIUP22/1183/SWAROOPA ENTERP 111590.00</t>
  </si>
  <si>
    <t>05-11-2022 NEFT/AXISP00334757781/RIUP22/1184/SWAROOPA ENTERP 69017.00</t>
  </si>
  <si>
    <t xml:space="preserve">GuniyaJudi Village Drilling work </t>
  </si>
  <si>
    <t>GST Release</t>
  </si>
  <si>
    <t>27-07-2022 NEFT/AXISP00306335434/RIUP22/405/SWAROOPA ENTERPR 196000.00</t>
  </si>
  <si>
    <t>12-08-2022 NEFT/AXISP00311785175/RIUP22/501/SWAROOPA ENTERPR 161376.00</t>
  </si>
  <si>
    <t>03-09-2022 NEFT/AXISP00317164840/RIUP22/614/SWAROOPA ENTERPR 69170.00</t>
  </si>
  <si>
    <t xml:space="preserve">Pawati Khurd Village Drilling work </t>
  </si>
  <si>
    <t>GSt release note</t>
  </si>
  <si>
    <t>29-11-2022 NEFT/AXISP00341134731/RIUP22/1373/SWAROOPA ENTERP 353222.00</t>
  </si>
  <si>
    <t>27-12-2022 NEFT/AXISP00348938380/RIUP22/1643/SWAROOPA ENTERP 68365.00</t>
  </si>
  <si>
    <t xml:space="preserve">Kallarpur Village Drilling  work </t>
  </si>
  <si>
    <t xml:space="preserve"> </t>
  </si>
  <si>
    <t>15-09-2022 NEFT/AXISP00320351191/RIUP22/759/SWAROOPA ENTERPR 196000.00</t>
  </si>
  <si>
    <t>20-10-2022 NEFT/AXISP00330179780/RIUP22/1022/SWAROOPA ENTERP 160086.00</t>
  </si>
  <si>
    <t>08-12-2022 NEFT/AXISP00344886675/RIUP22/1450/SWAROOPA ENTERP 68920.00</t>
  </si>
  <si>
    <t xml:space="preserve">Haibatpur Village Drilling  work </t>
  </si>
  <si>
    <t>Haibatpur Village Compressor and OP Unit work</t>
  </si>
  <si>
    <t>113 &amp; 115</t>
  </si>
  <si>
    <t>28-09-2022 NEFT/AXISP00323198415/RIUP22/839/SWAROOPA ENTERPR 196000.00</t>
  </si>
  <si>
    <t>18-10-2022 NEFT/AXISP00329460982/RIUP22/1004/SWAROOPA ENTERP 75681.00</t>
  </si>
  <si>
    <t>19-11-2022 NEFT/AXISP00339152183/RIUP22/1308/SWAROOPA ENTERP 87675.00</t>
  </si>
  <si>
    <t>08-12-2022 NEFT/AXISP00344886676/RIUP22/1451/SWAROOPA ENTERP 69554.00</t>
  </si>
  <si>
    <t xml:space="preserve">Mandla Village Drilling, Compressor and OP Unit work </t>
  </si>
  <si>
    <t>28-09-2022 NEFT/AXISP00323198414/RIUP22/840/SWAROOPA ENTERPR 196000.00</t>
  </si>
  <si>
    <t>18-10-2022 NEFT/AXISP00329460981/RIUP22/1021/SWAROOPA ENTERP 193062.00</t>
  </si>
  <si>
    <t>08-12-2022 NEFT/AXISP00344886678/RIUP22/1453/SWAROOPA ENTERP 38521.00</t>
  </si>
  <si>
    <t xml:space="preserve">Skanderpur Village Drilling work </t>
  </si>
  <si>
    <t xml:space="preserve">Skanderpur Village Compressor and OP Unit  work </t>
  </si>
  <si>
    <t>07-10-2022 NEFT/AXISP00326390766/RIUP22/915/SWAROOPA ENTERPR 147000.00</t>
  </si>
  <si>
    <t>07-11-2022 NEFT/AXISP00335184434/RIUP22/1202/SWAROOPA ENTERP 117310.00</t>
  </si>
  <si>
    <t>30-11-2022 NEFT/AXISP00341668619/RIUP22/1389/SWAROOPA ENTERP 68600.00</t>
  </si>
  <si>
    <t>08-12-2022 NEFT/AXISP00344886681/RIUP22/1456/SWAROOPA ENTERP 51157.00</t>
  </si>
  <si>
    <t>27-12-2022 NEFT/AXISP00348938379/RIUP22/1642/SWAROOPA ENTERP 16970.00</t>
  </si>
  <si>
    <t>Hold amount</t>
  </si>
  <si>
    <t xml:space="preserve">Bhandhura Village Drilling work </t>
  </si>
  <si>
    <t xml:space="preserve">Bhandhura Village Compressor and OP Unit work </t>
  </si>
  <si>
    <t>07-10-2022 NEFT/AXISP00326390767/RIUP22/916/SWAROOPA ENTERPR 147000.00</t>
  </si>
  <si>
    <t>08-11-2022 NEFT/AXISP00335609456/RIUP22/1204/SWAROOPA ENTERP 125487.00</t>
  </si>
  <si>
    <t>08-12-2022 NEFT/AXISP00344886685/RIUP22/1458/SWAROOPA ENTERP 52853.00</t>
  </si>
  <si>
    <t>08-12-2022 NEFT/AXISP00344886687/RIUP22/1459/SWAROOPA ENTERP 87675.00</t>
  </si>
  <si>
    <t>27-12-2022 NEFT/AXISP00348938378/RIUP22/1641/SWAROOPA ENTERP 16970.00</t>
  </si>
  <si>
    <t xml:space="preserve">Medhpur Village Drilling work </t>
  </si>
  <si>
    <t xml:space="preserve">Medhpur Village Compressor and OP Unit work </t>
  </si>
  <si>
    <t>07-10-2022 NEFT/AXISP00326390765/RIUP22/917/SWAROOPA ENTERPR 147000.00</t>
  </si>
  <si>
    <t>08-11-2022 NEFT/AXISP00335609457/RIUP22/1206/SWAROOPA ENTERP 122707.00</t>
  </si>
  <si>
    <t>29-11-2022 NEFT/AXISP00341134742/RIUP22/1375/SWAROOPA ENTERP 87675.00</t>
  </si>
  <si>
    <t>08-12-2022 NEFT/AXISP00344886679/RIUP22/1454/SWAROOPA ENTERP 52201.00</t>
  </si>
  <si>
    <t>27-12-2022 NEFT/AXISP00348938377/RIUP22/1640/SWAROOPA ENTERP 16970.00</t>
  </si>
  <si>
    <t xml:space="preserve">Grahi Durganpur Village Drilling work </t>
  </si>
  <si>
    <t xml:space="preserve">Grahi Durganpur Village Compressor and OP Unit work </t>
  </si>
  <si>
    <t>10-10-2022 NEFT/AXISP00326958796/RIUP22/920/SWAROOPA ENTERPR 147000.00</t>
  </si>
  <si>
    <t>29-11-2022 NEFT/AXISP00341134739/RIUP22/1378/SWAROOPA ENTERP 115406.00</t>
  </si>
  <si>
    <t>08-12-2022 NEFT/AXISP00344886690/RIUP22/1461/SWAROOPA ENTERP 87675.00</t>
  </si>
  <si>
    <t>27-12-2022 NEFT/AXISP00348938376/RIUP22/1639/SWAROOPA ENTERP 67758.00</t>
  </si>
  <si>
    <t xml:space="preserve">Samauli Village Drilling work </t>
  </si>
  <si>
    <t xml:space="preserve">Samauli Village Compressor and OP Unit work </t>
  </si>
  <si>
    <t>10-10-2022 NEFT/AXISP00326958795/RIUP22/921/SWAROOPA ENTERPR 147000.00</t>
  </si>
  <si>
    <t>05-11-2022 NEFT/AXISP00334757778/RIUP22/1193/SWAROOPA ENTERP 98000.00</t>
  </si>
  <si>
    <t>29-11-2022 NEFT/AXISP00341134740/RIUP22/1376/SWAROOPA ENTERP 21709.00</t>
  </si>
  <si>
    <t>08-12-2022 NEFT/AXISP00344886689/RIUP22/1460/SWAROOPA ENTERP 87675.00</t>
  </si>
  <si>
    <t>27-12-2022 NEFT/AXISP00348938375/RIUP22/1638/SWAROOPA ENTERP 51621.00</t>
  </si>
  <si>
    <t>24-01-2023 NEFT/AXISP00356800748/RIUP22/1956/SWAROOPA ENTERP ₹ 16,970.00</t>
  </si>
  <si>
    <t xml:space="preserve">Ghumawati Village Drilling work </t>
  </si>
  <si>
    <t xml:space="preserve">Ghumawati Village Compresssor and OP Unit work </t>
  </si>
  <si>
    <t>10-10-2022 NEFT/AXISP00326958797/RIUP22/922/SWAROOPA ENTERPR 147000.00</t>
  </si>
  <si>
    <t>07-11-2022 NEFT/AXISP00335257363/RIUP22/1200/SWAROOPA ENTERP 122693.00</t>
  </si>
  <si>
    <t>29-11-2022 NEFT/AXISP00341040794/RIUP22/1360/SWAROOPA ENTERP 87675.00</t>
  </si>
  <si>
    <t>27-12-2022 NEFT/AXISP00348938388/RIUP22/1651/SWAROOPA ENTERP 16970.00</t>
  </si>
  <si>
    <t xml:space="preserve">Budha Keri Village Drilling, Compresssor and OP Unit  work </t>
  </si>
  <si>
    <t>16-11-2022 NEFT/AXISP00338342933/RIUP22/1269/SWAROOPA ENTERP 196000.00</t>
  </si>
  <si>
    <t>29-11-2022 NEFT/AXISP00341040797/RIUP22/1363/SWAROOPA ENTERP 161817.00</t>
  </si>
  <si>
    <t>27-12-2022 NEFT/AXISP00348938387/RIUP22/1650/SWAROOPA ENTERP 69255.00</t>
  </si>
  <si>
    <t xml:space="preserve">Buraheri Village Drilling, Compresssor and OP Unit  work </t>
  </si>
  <si>
    <t>24-10-2022 NEFT/AXISP00331202729/RIUP22/1109/SWAROOPA ENTERP 196000.00</t>
  </si>
  <si>
    <t>29-11-2022 NEFT/AXISP00341134737/RIUP22/1374/SWAROOPA ENTERP 157088.00</t>
  </si>
  <si>
    <t>27-12-2022 NEFT/AXISP00348938386/RIUP22/1649/SWAROOPA ENTERP 68340.00</t>
  </si>
  <si>
    <t xml:space="preserve">Bhoopkedi Village Compressor &amp; OP Unit work </t>
  </si>
  <si>
    <t>05-11-2022 NEFT/AXISP00334757784/RIUP22/1191/SWAROOPA ENTERP 196000.00</t>
  </si>
  <si>
    <t>29-11-2022 NEFT/AXISP00341040796/RIUP22/1362/SWAROOPA ENTERP 39050.00</t>
  </si>
  <si>
    <t>23-12-2022 NEFT/AXISP00348462537/RIUP22/1534/SWAROOPA ENTERP 87675.00</t>
  </si>
  <si>
    <t>27-12-2022 NEFT/AXISP00348938385/RIUP22/1648/SWAROOPA ENTERP 45494.00</t>
  </si>
  <si>
    <t>24-01-2023 NEFT/AXISP00356990171/RIUP22/1951/SWAROOPA ENTERP 16970.00</t>
  </si>
  <si>
    <t xml:space="preserve">Kacholi Village Drilling work </t>
  </si>
  <si>
    <t>22-11-2022 NEFT/AXISP00339530106/RIUP22/1324/SWAROOPA ENTERP 245000.00</t>
  </si>
  <si>
    <t>29-11-2022 NEFT/AXISP00341040793/RIUP22/1361/SWAROOPA ENTERP 89042.00</t>
  </si>
  <si>
    <t>27-12-2022 NEFT/AXISP00348938384/RIUP22/1647/SWAROOPA ENTERP 64653.00</t>
  </si>
  <si>
    <t xml:space="preserve">Mujahidpur Village Drilling work </t>
  </si>
  <si>
    <t xml:space="preserve">Mujahidpur Village Compressor &amp; OP Unit work </t>
  </si>
  <si>
    <t>29-11-2022 NEFT/AXISP00341134735/RIUP22/1364/SWAROOPA ENTERP 247376.00</t>
  </si>
  <si>
    <t>23-12-2022 NEFT/AXISP00348462538/RIUP22/1535/SWAROOPA ENTERP 87675.00</t>
  </si>
  <si>
    <t>27-12-2022 NEFT/AXISP00348938383/RIUP22/1646/SWAROOPA ENTERP 47879.00</t>
  </si>
  <si>
    <t>24-01-2023 NEFT/AXISP00356990170/RIUP22/1952/SWAROOPA ENTERP 16970.00</t>
  </si>
  <si>
    <t xml:space="preserve">Khabbarpur Village Drilling work </t>
  </si>
  <si>
    <t xml:space="preserve">Khabbarpur Village Compressor &amp; OP Unit work </t>
  </si>
  <si>
    <t>28-11-2022 NEFT/AXISP00340905415/RIUP22/1359/SWAROOPA ENTERP 196000.00</t>
  </si>
  <si>
    <t>29-11-2022 NEFT/AXISP00341134736/RIUP22/1377/SWAROOPA ENTERP 36943.00</t>
  </si>
  <si>
    <t>27-12-2022 NEFT/AXISP00348938382/RIUP22/1645/SWAROOPA ENTERP 45086.00</t>
  </si>
  <si>
    <t>18-01-2023 NEFT/AXISP00355697031/RIUP22/1886/SWAROOPA ENTERP ₹ 87,675.00</t>
  </si>
  <si>
    <t>04-03-2023 NEFT/AXISP00368598754/RIUP22/2445/SWAROOPA ENTERP 16970.00</t>
  </si>
  <si>
    <t xml:space="preserve">Rohana Khurd Village Drilling work </t>
  </si>
  <si>
    <t>08-12-2022 NEFT/AXISP00344752115/RIUP22/1445/SWAROOPA ENTERP 263246.00</t>
  </si>
  <si>
    <t>27-12-2022 NEFT/AXISP00348938381/RIUP22/1644/SWAROOPA ENTERP 50951.00</t>
  </si>
  <si>
    <t>17-01-2023 NEFT/AXISP00355634804/RIUP22/1884/SWAROOPA ENTERP 87675.00</t>
  </si>
  <si>
    <t>24-01-2023 NEFT/AXISP00356990169/RIUP22/1953/SWAROOPA ENTERP 16970.00</t>
  </si>
  <si>
    <t xml:space="preserve">Khanpur Village Drilling work </t>
  </si>
  <si>
    <t>07-12-2022 NEFT/AXISP00344443714/RIUP22/1429/SWAROOPA ENTERP 196000.00</t>
  </si>
  <si>
    <t>12-12-2022 NEFT/AXISP00345764762/RIUP22/1486/SWAROOPA ENTERP ₹ 35,770.00</t>
  </si>
  <si>
    <t>24-01-2023 NEFT/AXISP00356990168/RIUP22/1959/SWAROOPA ENTERP ₹ 87,675.00</t>
  </si>
  <si>
    <t>24-01-2023 NEFT/AXISP00356990167/RIUP22/1960/SWAROOPA ENTERP ₹ 47,888.00</t>
  </si>
  <si>
    <t>04-03-2023 NEFT/AXISP00368598753/RIUP22/2444/SWAROOPA ENTERP 16970.00</t>
  </si>
  <si>
    <t>Khalwara Village Drilling work</t>
  </si>
  <si>
    <t>Khalwara Village Compressor &amp; OP Unit work</t>
  </si>
  <si>
    <t>07-01-2023 NEFT/AXISP00353064341/RIUP22/1787/SWAROOPA ENTERP 268866.00</t>
  </si>
  <si>
    <t>18-01-2023 NEFT/AXISP00355697028/RIUP22/1871/SWAROOPA ENTERP ₹ 87,675.00</t>
  </si>
  <si>
    <t>24-01-2023 NEFT/AXISP00356990158/RIUP22/1955/SWAROOPA ENTERP ₹ 69,008.00</t>
  </si>
  <si>
    <t xml:space="preserve">Bannagar Village Drilling work </t>
  </si>
  <si>
    <t>13-02-2023 NEFT/AXISP00362823316/RIUP22/2164/SWAROOPA ENTERP ₹ 264,301.00</t>
  </si>
  <si>
    <t>06-03-2023 NEFT/AXISP00369001725/RIUP22/2460/SWAROOPA ENTERP 51155.00</t>
  </si>
  <si>
    <t>30-03-2023 NEFT/AXISP00376411980/RIUP22/2773/SWAROOPA ENTERP 87675.00</t>
  </si>
  <si>
    <t>29-05-2023 NEFT/AXISP00393029886/RIUP23/332/SWAROOPA ENTERPR 16970.00</t>
  </si>
  <si>
    <t>Rohana Kalan Village Drilling work</t>
  </si>
  <si>
    <t>18-01-2023 NEFT/AXISP00355697027/RIUP22/1870/SWAROOPA ENTERP ₹ 2,28,303.00</t>
  </si>
  <si>
    <t>13-02-2023 NEFT/AXISP00362823315/RIUP22/2163/SWAROOPA ENTERP ₹ 87,675.00</t>
  </si>
  <si>
    <t>06-03-2023 NEFT/AXISP00369001723/RIUP22/2458/SWAROOPA ENTERP 61158.00</t>
  </si>
  <si>
    <t>Kasampur Bhooma Village Drilling work</t>
  </si>
  <si>
    <t>Kasampur Bhooma Village Compressor &amp; OP UNit work</t>
  </si>
  <si>
    <t>17-01-2023 NEFT/AXISP00355634805/RIUP22/1885/SWAROOPA ENTERP 87675.00</t>
  </si>
  <si>
    <t>17-01-2023 NEFT/AXISP00355634806/RIUP22/1872/SWAROOPA ENTERP 268021.00</t>
  </si>
  <si>
    <t>24-01-2023 NEFT/AXISP00356990159/RIUP22/1954/SWAROOPA ENTERP ₹ 51,875.00</t>
  </si>
  <si>
    <t>06-03-2023 NEFT/AXISP00369001722/RIUP22/2457/SWAROOPA ENTERP 16970.00</t>
  </si>
  <si>
    <t xml:space="preserve">Charchrauli Village Drilling work </t>
  </si>
  <si>
    <t xml:space="preserve">Charchrauli Village Air compressor and OP unit work </t>
  </si>
  <si>
    <t>13-02-2023 NEFT/AXISP00362757401/RIUP22/2162/SWAROOPA ENTERP ₹ 3,56,272.00</t>
  </si>
  <si>
    <t>06-03-2023 NEFT/AXISP00369001724/RIUP22/2459/SWAROOPA ENTERP 68956.00</t>
  </si>
  <si>
    <t>Khanpur Village Drilling work</t>
  </si>
  <si>
    <t>01-03-2023 NEFT/AXISP00367210641/RIUP22/2391/SWAROOPA ENTERP 268017.00</t>
  </si>
  <si>
    <t>30-03-2023 NEFT/AXISP00376531051/RIUP22/2774/SWAROOPA ENTERP 51874.00</t>
  </si>
  <si>
    <t>18-05-2023 NEFT/AXISP00391135614/RIUP23/271/SWAROOPA ENTERPR 87675.00</t>
  </si>
  <si>
    <t>26-06-2023 NEFT/AXISP00400721246/RIUP23/831/SWAROOPA ENTERPR 16970.00</t>
  </si>
  <si>
    <t>Hansawala Ismailpur Village Drilling work</t>
  </si>
  <si>
    <t>01-03-2023 NEFT/AXISP00367210640/RIUP22/2390/SWAROOPA ENTERP 270523.00</t>
  </si>
  <si>
    <t>31-03-2023 NEFT/AXISP00376951296/RIUP22/2790/SWAROOPA ENTERP 52359.00</t>
  </si>
  <si>
    <t>31-03-2023 NEFT/AXISP00376951294/RIUP22/2791/SWAROOPA ENTERP 87675.00</t>
  </si>
  <si>
    <t>24-05-2023 NEFT/AXISP00392230448/RIUP23/334/SWAROOPA ENTERPR 16970.00</t>
  </si>
  <si>
    <t>saffipur patti village - Drilling work</t>
  </si>
  <si>
    <t>28-02-2023 NEFT/AXISP00366230050/RIUP22/2354/SWAROOPA ENTERP 98000.00</t>
  </si>
  <si>
    <t>01-03-2023 NEFT/AXISP00367210639/RIUP22/2389/SWAROOPA ENTERP 171873.00</t>
  </si>
  <si>
    <t>30-03-2023 NEFT/AXISP00376531052/RIUP22/2777/SWAROOPA ENTERP 52233.00</t>
  </si>
  <si>
    <t>19-05-2023 NEFT/AXISP00391373367/RIUP23/313/SWAROOPA ENTERPR ₹ 87,675.00</t>
  </si>
  <si>
    <t>26-06-2023 NEFT/AXISP00400721245/RIUP23/830/SWAROOPA ENTERPR 16970.00</t>
  </si>
  <si>
    <t>Rasoolpur village - Drilling work</t>
  </si>
  <si>
    <t>03-03-2023 NEFT/AXISP00368176789/RIUP22/2418/SWAROOPA ENTERP 269271.00</t>
  </si>
  <si>
    <t>27-03-2023 NEFT/AXISP00374603533/RIUP22/2734A/SWAROOPA ENTER 87675.00</t>
  </si>
  <si>
    <t>30-03-2023 NEFT/AXISP00376531053/RIUP22/2778/SWAROOPA ENTERP 52117.00</t>
  </si>
  <si>
    <t>24-05-2023 NEFT/AXISP00392230440/RIUP23/308/SWAROOPA ENTERPR 16970.00</t>
  </si>
  <si>
    <t xml:space="preserve">Amberpur Village Drilling work </t>
  </si>
  <si>
    <t>28-02-2023 NEFT/AXISP00366230051/RIUP22/2355/SWAROOPA ENTERP 98000.00</t>
  </si>
  <si>
    <t>03-03-2023 NEFT/AXISP00368176790/RIUP22/2420/SWAROOPA ENTERP 172105.00</t>
  </si>
  <si>
    <t>30-03-2023 NEFT/AXISP00376574158/RIUP22/2779/SWAROOPA ENTERP 52278.00</t>
  </si>
  <si>
    <t>29-04-2023 29-04-2023 NEFT/AXISP00385662369/SPUP23/0313/SWAROOPA ENTERP 87676.00</t>
  </si>
  <si>
    <t>25-05-2023 NEFT/AXISP00392595803/RIUP23/372/SWAROOPA ENTERPR 16970.00</t>
  </si>
  <si>
    <t xml:space="preserve">Kamalpur Village Drilling work </t>
  </si>
  <si>
    <t>15-03-2023 NEFT/AXISP00371550758/RIUP22/2561/SWAROOPA ENTERP 247483.00</t>
  </si>
  <si>
    <t>24-05-2023 NEFT/AXISP00392230449/RIUP23/335/SWAROOPA ENTERPR 48074.00</t>
  </si>
  <si>
    <t>18-05-2023 NEFT/AXISP00391135619/RIUP23/272/SWAROOPA ENTERPR 87675.00</t>
  </si>
  <si>
    <t>28-06-2023 NEFT/AXISP00401332311/RIUP23/825/SWAROOPA ENTERPR 16970.00</t>
  </si>
  <si>
    <t xml:space="preserve">Marhakarimpur  Village Drilling work </t>
  </si>
  <si>
    <t>15-03-2023 NEFT/AXISP00371550764/RIUP22/2575/SWAROOPA ENTERP 224130.00</t>
  </si>
  <si>
    <t>24-03-2023 NEFT/AXISP00374136154/RIUP22/2702/SWAROOPA ENTERP 87675.00</t>
  </si>
  <si>
    <t>29-03-2023 NEFT/AXISP00376153231/RIUP22/2764/SWAROOPA ENTERP 43380.00</t>
  </si>
  <si>
    <t>24-05-2023 NEFT/AXISP00392230447/RIUP23/333/SWAROOPA ENTERPR 16970.00</t>
  </si>
  <si>
    <t xml:space="preserve">Sikanderpur Village Drilling work </t>
  </si>
  <si>
    <t>09-05-2023 NEFT/AXISP00388778895/RIUP23/152/SWAROOPA ENTERPR 270527.00</t>
  </si>
  <si>
    <t>16-05-2023 NEFT/AXISP00390411252/RIUP23/245/SWAROOPA ENTERPR 87675.00</t>
  </si>
  <si>
    <t>25-05-2023 NEFT/AXISP00392595802/RIUP23/371/SWAROOPA ENTERPR 69330.00</t>
  </si>
  <si>
    <t xml:space="preserve">Raipur nagli Village Drilling work </t>
  </si>
  <si>
    <t>10-05-2023 NEFT/AXISP00388990945/RIUP23/143/SWAROOPA ENTERPR 354850.00</t>
  </si>
  <si>
    <t>25-05-2023 NEFT/AXISP00392595805/RIUP23/374/SWAROOPA ENTERPR 68681.00</t>
  </si>
  <si>
    <t>Rasulpur  Village Drilling work</t>
  </si>
  <si>
    <t>28-04-2023 28-04-2023 NEFT/AXISP00385179206/SPUP23/0237/SWAROOPA ENTERP 270548.00</t>
  </si>
  <si>
    <t>25-05-2023 NEFT/AXISP00392595804/RIUP23/373/SWAROOPA ENTERPR 52364.00</t>
  </si>
  <si>
    <t>26-06-2023 NEFT/AXISP00400721250/RIUP23/841/SWAROOPA ENTERPR 87675.00</t>
  </si>
  <si>
    <t>Ahrora Village Drilling work</t>
  </si>
  <si>
    <t>16-05-2023 NEFT/AXISP00385485263/RIUP23/270/SWAROOPA ENTERPRI 264944.00</t>
  </si>
  <si>
    <t>24-05-2023 NEFT/AXISP00392230445/RIUP23/315/SWAROOPA ENTERPR 87675.00</t>
  </si>
  <si>
    <t>26-06-2023 NEFT/AXISP00400721243/RIUP23/815/SWAROOPA ENTERPR 16970.00</t>
  </si>
  <si>
    <t xml:space="preserve">Gangdhari Village Drilling work </t>
  </si>
  <si>
    <t>2 2</t>
  </si>
  <si>
    <t>17-05-2023 NEFT/AXISP00390762083/RIUP23/279/SWAROOPA ENTERPR 269702.00</t>
  </si>
  <si>
    <t>24-05-2023 NEFT/AXISP00392230444/RIUP23/314/SWAROOPA ENTERPR 87675.00</t>
  </si>
  <si>
    <t>26-06-2023 NEFT/AXISP00400721244/RIUP23/816/SWAROOPA ENTERPR 16970.00</t>
  </si>
  <si>
    <t xml:space="preserve">Beheri Village Drilling,  work </t>
  </si>
  <si>
    <t>29-05-2023 NEFT/AXISP00393029887/RIUP23/406/SWAROOPA ENTERPR 270544.00</t>
  </si>
  <si>
    <t>28-06-2023 NEFT/AXISP00401442271/RIUP23/922/SWAROOPA ENTERPR 87675.00</t>
  </si>
  <si>
    <t>Yahiyapur Village Drilling work</t>
  </si>
  <si>
    <t>Chharcharpur Village Drilling work</t>
  </si>
  <si>
    <t>Akbargarh Village Drilling work</t>
  </si>
  <si>
    <t>21-07-2023 NEFT/AXISP00408446756/RIUP23/1101/SWAROOPA ENTERP 269709.00</t>
  </si>
  <si>
    <t xml:space="preserve"> AKBARGARH Village Drilling work</t>
  </si>
  <si>
    <t xml:space="preserve">Nigli Mahasingh Village Drilling, Compressor &amp; OP Unit work </t>
  </si>
  <si>
    <t>25-07-2023 NEFT/AXISP00409091574/RIUP23/1196/SWAROOPA ENTERP 16970.00</t>
  </si>
  <si>
    <t>15-07-2023 NEFT/AXISP00407207179/RIUP23/1066/SWAROOPA ENTERP 51279.00</t>
  </si>
  <si>
    <t>14-07-2023 NEFT/AXISP00000452145/RIUP23/1067/SWAROOPA ENTERPR 52529.00</t>
  </si>
  <si>
    <t>30-06-2023 NEFT/AXISP00401914517/RIUP23/813/SWAROOPA ENTERPR 52363.00</t>
  </si>
  <si>
    <t>25-07-2023 NEFT/AXISP00409091571/RIUP23/1203/SWAROOPA ENTERP 16970.00</t>
  </si>
  <si>
    <t>30-06-2023 NEFT/AXISP00402152392/RIUP23/857/SWAROOPA ENTERPR 267994.00</t>
  </si>
  <si>
    <t>25-07-2023 NEFT/AXISP00409091572/RIUP23/1202/SWAROOPA ENTERP 51870.00</t>
  </si>
  <si>
    <t>07-09-2023 NEFT/AXISP00422654387/RIUP23/1865/SWAROOPA ENTERP  87675.00</t>
  </si>
  <si>
    <t>01-07-2023 NEFT/AXISP00402764251/RIUP23/858/SWAROOPA ENTERPR 271407.00</t>
  </si>
  <si>
    <t>25-07-2023 NEFT/AXISP00409091576/RIUP23/1194/SWAROOPA ENTERP 52530.00</t>
  </si>
  <si>
    <t>08-08-2023 NEFT/AXISP00413896711/RIUP23/1403/SWAROOPA ENTERP 87675.00</t>
  </si>
  <si>
    <t>18-08-2023 NEFT/AXISP00416747769/RIUP23/1605/SWAROOPA ENTERP 268063.00</t>
  </si>
  <si>
    <t>GST Release note</t>
  </si>
  <si>
    <t>61 &amp; 71</t>
  </si>
  <si>
    <t xml:space="preserve">Sadpur Village Drilling, Compressor &amp; OP Unit work </t>
  </si>
  <si>
    <t>21-09-2023 NEFT/AXISP00426527275/RIUP23/2106/SWAROOPA ENTERPRIS/ICIC0000616 69172.00</t>
  </si>
  <si>
    <t>03-10-2023 NEFT/AXISP00430096884/RIUP23/2418/SWAROOPA ENTERPRIS/ICIC0000616 51883.00</t>
  </si>
  <si>
    <t>03-10-2023 NEFT/AXISP00430209783/RIUP23/2270/SWAROOPA ENTERPRIS/ICIC0000616 271383.00</t>
  </si>
  <si>
    <t>03-10-2023 NEFT/AXISP00430096883/RIUP23/2417/SWAROOPA ENTERPRIS/  87675.00</t>
  </si>
  <si>
    <t>07-03-2024 NEFT/AXISP00478081314/RIUP23/5032/SWAROOPA ENTERPRIS/ICIC0000616 ₹ 2,70,548.00</t>
  </si>
  <si>
    <t xml:space="preserve">Total Hold </t>
  </si>
  <si>
    <t>Advance / Surplus</t>
  </si>
  <si>
    <t>Debit</t>
  </si>
  <si>
    <t>Nil</t>
  </si>
  <si>
    <t>GST Remaining</t>
  </si>
  <si>
    <t>Gst release note</t>
  </si>
  <si>
    <t>06-06-2024 NEFT/AXISP00506791468/RIUP24/0678/SWAROOPA ENTERPRIS/ICIC0000616 16970.00</t>
  </si>
  <si>
    <t>12-01-2024 NEFT/AXISP00462196168/RIUP23/3629/SWAROOPA ENTERPRIS/ICIC0000616 52526.00</t>
  </si>
  <si>
    <t>12-01-2024 NEFT/AXISP00462196365/RIUP23/4240/SWAROOPA ENTERPRIS/ICIC0000616 16970.00</t>
  </si>
  <si>
    <t>12-01-2024 NEFT/AXISP00462196366/RIUP23/4121/SWAROOPA ENTERPRIS/ICIC0000616 87675.00</t>
  </si>
  <si>
    <t>31-03-2024 NEFT/AXISP00486642298/RIUP23/5021/SWAROOPA ENTERPRIS/ICIC0000616 268017.00</t>
  </si>
  <si>
    <t>08-04-2024 NEFT/AXISP00489561226/RIUP24/008/SWAROOPA ENTERPRIS/ICIC0000616 87675.00</t>
  </si>
  <si>
    <t>29-05-2024 NEFT/AXISP00503586479/RIUP24/0638/SWAROOPA ENTERPRIS/ICIC0000616 51874.00</t>
  </si>
  <si>
    <t>26-06-2024 NEFT/AXISP00511923125/RIUP24/0679/SWAROOPA ENTERPRIS/ICIC0000616 16970.00</t>
  </si>
  <si>
    <t>08-04-2024 NEFT/AXISP00489561225/RIUP24/009/SWAROOPA ENTERPRIS/ICIC0000616 87675.00</t>
  </si>
  <si>
    <t>29-05-2024 NEFT/AXISP00503586478/RIUP24/0639/SWAROOPA ENTERPRIS/ICIC0000616 52364.00</t>
  </si>
  <si>
    <t>Muzaffarnagar</t>
  </si>
  <si>
    <t>31-03-2024 NEFT/AXISP00486642302/RIUP23/5340/SWAROOPA ENTERPRIS/ICIC0000616 212868.00</t>
  </si>
  <si>
    <t>GST</t>
  </si>
  <si>
    <t>24-06-2024 NEFT/AXISP00511368165/RIUP24/0934/SWAROOPA ENTERPRIS/ICIC0000616 87675.00</t>
  </si>
  <si>
    <t>Total Paid</t>
  </si>
  <si>
    <t>Balance payable</t>
  </si>
  <si>
    <t>02-07-2024 NEFT/AXISP00556856534/RIUP24/1034/SWAROOPA ENTERPRIS/ICIC0000616 41200.00</t>
  </si>
  <si>
    <t>29-05-2023 NEFT/AXISP00393029888/RIUP23/407/SWAROOPA ENTERPR 267167.00</t>
  </si>
  <si>
    <t>30-06-2023 NEFT/AXISP00402152396/RIUP23/936/SWAROOPA ENTERPR 87675.00</t>
  </si>
  <si>
    <t>10-07-2023 NEFT/AXISP00405672808/RIUP23/814/SWAROOPA ENTERPR 51710.00</t>
  </si>
  <si>
    <t>25-07-2023 NEFT/AXISP00409091575/RIUP23/1195/SWAROOPA ENTERP 16970.00</t>
  </si>
  <si>
    <t>08-12-2023 NEFT/AXISP00451133395/RIUP23/3639/SWAROOPA ENTERPRIS/ICIC0000616 16970.00</t>
  </si>
  <si>
    <t>18-07-2022 NEFT/AXISP00304718864/RIUP22/354/SWAROOPA ENTERPR 150000.00</t>
  </si>
  <si>
    <t>30-07-2022 NEFT/AXISP00307447418/RIUP22/426/SWAROOPA ENTERPR 115334.00</t>
  </si>
  <si>
    <t>03-09-2022 NEFT/AXISP00317164843/RIUP22/617/SWAROOPA ENTERPR 51355.00</t>
  </si>
  <si>
    <t>26-09-2024 NEFT/AXISP00544670092/RIUP24/1883/SWAROOPA ENTERPRIS/ICIC0000616 230675.00</t>
  </si>
  <si>
    <t>16-10-2024 NEFT/AXISP00554275347/RIUP24/2166/SWAROOPA ENTERPRIS/ICIC0000616 87675.00</t>
  </si>
  <si>
    <t>17-10-2024 NEFT/AXISP00554849802/RIUP24/2164/SWAROOPA ENTERPRIS/ICIC0000616 87675.00</t>
  </si>
  <si>
    <t>18-10-2024 NEFT/AXISP00555313352/RIUP24/2167/SWAROOPA ENTERPRIS/ICIC0000616 16970.00</t>
  </si>
  <si>
    <t>18-10-2024 NEFT/AXISP00555313351/RIUP24/1317/SWAROOPA ENTERPRIS/ICIC0000616 16970.00</t>
  </si>
  <si>
    <t>18-10-2024 NEFT/AXISP00555313332/RIUP24/2165/SWAROOPA ENTERPRIS/ICIC0000616 61617.00</t>
  </si>
  <si>
    <t>09-01-2024 NEFT/AXISP00460826659/RIUP23/3747/SWAROOPA ENTERPRIS/ICIC0000616 87675.00</t>
  </si>
  <si>
    <t>09-01-2024 NEFT/AXISP00460826660/RIUP23/3748/SWAROOPA ENTERPRIS/ICIC0000616 16970.00</t>
  </si>
  <si>
    <t>Subcontractor:</t>
  </si>
  <si>
    <t>State:</t>
  </si>
  <si>
    <t>District:</t>
  </si>
  <si>
    <t>Block:</t>
  </si>
  <si>
    <t>Uttar Pradesh</t>
  </si>
  <si>
    <t>Alipur Umerpur village - Drilling work</t>
  </si>
  <si>
    <t xml:space="preserve">Bhoopkedi Village Drilling work </t>
  </si>
  <si>
    <t>Rohana Kalan Village Transportation and Development of OP unit and Air compressor work</t>
  </si>
  <si>
    <t>Ahmadwal village  -Drilling work</t>
  </si>
  <si>
    <t>MORNA  Village Drilling work at KAJIPUR URF KADIPUR BLOCK</t>
  </si>
  <si>
    <t>Badheri Village Drilling work at  BLOCK- Sadar</t>
  </si>
  <si>
    <t>Tuglaqpur Nagla Duheli village  - Drilling work</t>
  </si>
  <si>
    <t xml:space="preserve">CHARTHAWAL  Village  Drilling work for TANDA BLOCK </t>
  </si>
  <si>
    <t>Garhmahalpur Raipur Terna village  - Tubewell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</si>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</sst>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5" fillId="2" borderId="4" xfId="0" applyFont="1" applyFill="1" applyBorder="1" applyAlignment="1">
      <alignment horizontal="center" vertical="center" wrapText="1"/>
    </xf>
    <xf numFmtId="15" fontId="3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15" fontId="3" fillId="0" borderId="8" xfId="0" applyNumberFormat="1" applyFont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" fontId="11" fillId="2" borderId="8" xfId="0" applyNumberFormat="1" applyFont="1" applyFill="1" applyBorder="1" applyAlignment="1">
      <alignment vertical="center"/>
    </xf>
    <xf numFmtId="43" fontId="11" fillId="2" borderId="8" xfId="1" applyNumberFormat="1" applyFont="1" applyFill="1" applyBorder="1" applyAlignment="1">
      <alignment vertical="center"/>
    </xf>
    <xf numFmtId="4" fontId="11" fillId="2" borderId="9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quotePrefix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3" borderId="8" xfId="0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14" fontId="3" fillId="3" borderId="8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14" fontId="3" fillId="2" borderId="8" xfId="1" applyNumberFormat="1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43" fontId="3" fillId="0" borderId="8" xfId="1" applyNumberFormat="1" applyFont="1" applyFill="1" applyBorder="1" applyAlignment="1">
      <alignment vertical="center"/>
    </xf>
    <xf numFmtId="15" fontId="3" fillId="3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165" fontId="3" fillId="2" borderId="8" xfId="1" applyNumberFormat="1" applyFont="1" applyFill="1" applyBorder="1" applyAlignment="1">
      <alignment vertical="center"/>
    </xf>
    <xf numFmtId="0" fontId="7" fillId="0" borderId="8" xfId="0" applyFont="1" applyBorder="1"/>
    <xf numFmtId="0" fontId="7" fillId="0" borderId="8" xfId="0" applyFont="1" applyBorder="1" applyAlignment="1">
      <alignment vertical="center"/>
    </xf>
    <xf numFmtId="43" fontId="0" fillId="2" borderId="8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164" fontId="5" fillId="2" borderId="4" xfId="1" applyFont="1" applyFill="1" applyBorder="1" applyAlignment="1">
      <alignment horizontal="center" vertical="center" wrapText="1"/>
    </xf>
    <xf numFmtId="164" fontId="5" fillId="2" borderId="6" xfId="1" applyFont="1" applyFill="1" applyBorder="1" applyAlignment="1">
      <alignment horizontal="center" vertical="center" wrapText="1"/>
    </xf>
    <xf numFmtId="164" fontId="5" fillId="2" borderId="8" xfId="1" applyFont="1" applyFill="1" applyBorder="1" applyAlignment="1">
      <alignment horizontal="center" vertical="center" wrapText="1"/>
    </xf>
    <xf numFmtId="164" fontId="5" fillId="3" borderId="8" xfId="1" applyFont="1" applyFill="1" applyBorder="1" applyAlignment="1">
      <alignment horizontal="center" vertical="center" wrapText="1"/>
    </xf>
    <xf numFmtId="164" fontId="5" fillId="0" borderId="8" xfId="1" applyFont="1" applyBorder="1" applyAlignment="1">
      <alignment horizontal="center" vertical="center" wrapText="1"/>
    </xf>
    <xf numFmtId="164" fontId="6" fillId="2" borderId="0" xfId="1" applyFont="1" applyFill="1" applyAlignment="1">
      <alignment vertical="center"/>
    </xf>
    <xf numFmtId="164" fontId="5" fillId="2" borderId="0" xfId="1" applyFont="1" applyFill="1" applyAlignment="1">
      <alignment vertical="center"/>
    </xf>
    <xf numFmtId="164" fontId="6" fillId="2" borderId="8" xfId="1" applyFont="1" applyFill="1" applyBorder="1" applyAlignment="1">
      <alignment vertical="center"/>
    </xf>
    <xf numFmtId="164" fontId="5" fillId="2" borderId="8" xfId="1" applyFont="1" applyFill="1" applyBorder="1" applyAlignment="1">
      <alignment vertical="center"/>
    </xf>
    <xf numFmtId="164" fontId="5" fillId="2" borderId="10" xfId="1" applyFont="1" applyFill="1" applyBorder="1" applyAlignment="1">
      <alignment vertical="center"/>
    </xf>
    <xf numFmtId="164" fontId="5" fillId="2" borderId="9" xfId="1" applyFont="1" applyFill="1" applyBorder="1" applyAlignment="1">
      <alignment vertical="center"/>
    </xf>
    <xf numFmtId="164" fontId="5" fillId="2" borderId="0" xfId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1" applyNumberFormat="1" applyFont="1" applyFill="1" applyBorder="1" applyAlignment="1">
      <alignment horizontal="center" vertical="center"/>
    </xf>
    <xf numFmtId="0" fontId="5" fillId="2" borderId="10" xfId="1" applyNumberFormat="1" applyFont="1" applyFill="1" applyBorder="1" applyAlignment="1">
      <alignment horizontal="center" vertical="center"/>
    </xf>
    <xf numFmtId="0" fontId="5" fillId="2" borderId="17" xfId="1" applyNumberFormat="1" applyFont="1" applyFill="1" applyBorder="1" applyAlignment="1">
      <alignment horizontal="center" vertical="center"/>
    </xf>
    <xf numFmtId="0" fontId="5" fillId="2" borderId="9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43" fontId="12" fillId="4" borderId="8" xfId="1" applyNumberFormat="1" applyFont="1" applyFill="1" applyBorder="1" applyAlignment="1">
      <alignment vertical="center"/>
    </xf>
    <xf numFmtId="0" fontId="7" fillId="0" borderId="0" xfId="0" applyFont="1"/>
    <xf numFmtId="43" fontId="11" fillId="2" borderId="7" xfId="1" applyNumberFormat="1" applyFont="1" applyFill="1" applyBorder="1" applyAlignment="1">
      <alignment horizontal="center" vertical="center"/>
    </xf>
    <xf numFmtId="43" fontId="11" fillId="2" borderId="12" xfId="1" applyNumberFormat="1" applyFont="1" applyFill="1" applyBorder="1" applyAlignment="1">
      <alignment horizontal="center" vertical="center"/>
    </xf>
    <xf numFmtId="43" fontId="9" fillId="2" borderId="2" xfId="1" applyNumberFormat="1" applyFont="1" applyFill="1" applyBorder="1" applyAlignment="1">
      <alignment horizontal="center" vertical="center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13" xfId="1" applyNumberFormat="1" applyFont="1" applyFill="1" applyBorder="1" applyAlignment="1">
      <alignment horizontal="center" vertical="center"/>
    </xf>
    <xf numFmtId="43" fontId="9" fillId="2" borderId="14" xfId="1" applyNumberFormat="1" applyFont="1" applyFill="1" applyBorder="1" applyAlignment="1">
      <alignment horizontal="center" vertical="center"/>
    </xf>
    <xf numFmtId="43" fontId="9" fillId="2" borderId="15" xfId="1" applyNumberFormat="1" applyFont="1" applyFill="1" applyBorder="1" applyAlignment="1">
      <alignment horizontal="center" vertical="center"/>
    </xf>
    <xf numFmtId="43" fontId="9" fillId="2" borderId="16" xfId="1" applyNumberFormat="1" applyFont="1" applyFill="1" applyBorder="1" applyAlignment="1">
      <alignment horizontal="center" vertical="center"/>
    </xf>
    <xf numFmtId="14" fontId="10" fillId="2" borderId="14" xfId="1" applyNumberFormat="1" applyFont="1" applyFill="1" applyBorder="1" applyAlignment="1">
      <alignment horizontal="center" vertical="center"/>
    </xf>
    <xf numFmtId="43" fontId="10" fillId="2" borderId="15" xfId="1" applyNumberFormat="1" applyFont="1" applyFill="1" applyBorder="1" applyAlignment="1">
      <alignment horizontal="center" vertical="center"/>
    </xf>
    <xf numFmtId="43" fontId="10" fillId="2" borderId="16" xfId="1" applyNumberFormat="1" applyFont="1" applyFill="1" applyBorder="1" applyAlignment="1">
      <alignment horizontal="center" vertical="center"/>
    </xf>
    <xf numFmtId="43" fontId="11" fillId="2" borderId="5" xfId="1" applyNumberFormat="1" applyFont="1" applyFill="1" applyBorder="1" applyAlignment="1">
      <alignment horizontal="center" vertical="center"/>
    </xf>
    <xf numFmtId="43" fontId="11" fillId="2" borderId="11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43" fontId="13" fillId="2" borderId="17" xfId="1" applyNumberFormat="1" applyFont="1" applyFill="1" applyBorder="1" applyAlignment="1">
      <alignment horizontal="center" vertical="center"/>
    </xf>
    <xf numFmtId="43" fontId="6" fillId="2" borderId="1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1"/>
  <sheetViews>
    <sheetView tabSelected="1" zoomScaleNormal="100" workbookViewId="0">
      <pane xSplit="1" ySplit="5" topLeftCell="B270" activePane="bottomRight" state="frozen"/>
      <selection pane="topRight" activeCell="B1" sqref="B1"/>
      <selection pane="bottomLeft" activeCell="A5" sqref="A5"/>
      <selection pane="bottomRight" activeCell="C3" sqref="C3"/>
    </sheetView>
  </sheetViews>
  <sheetFormatPr defaultColWidth="9" defaultRowHeight="20.100000000000001" customHeight="1" x14ac:dyDescent="0.25"/>
  <cols>
    <col min="1" max="1" width="10.85546875" style="65" bestFit="1" customWidth="1"/>
    <col min="2" max="2" width="53.5703125" style="4" customWidth="1"/>
    <col min="3" max="3" width="13.42578125" style="4" bestFit="1" customWidth="1"/>
    <col min="4" max="4" width="11.5703125" style="4" bestFit="1" customWidth="1"/>
    <col min="5" max="5" width="13.28515625" style="4" bestFit="1" customWidth="1"/>
    <col min="6" max="7" width="13.28515625" style="4" customWidth="1"/>
    <col min="8" max="8" width="14.7109375" style="17" customWidth="1"/>
    <col min="9" max="9" width="12.85546875" style="17" bestFit="1" customWidth="1"/>
    <col min="10" max="10" width="14.140625" style="4" customWidth="1"/>
    <col min="11" max="11" width="15.85546875" style="4" customWidth="1"/>
    <col min="12" max="13" width="14.85546875" style="4" customWidth="1"/>
    <col min="14" max="14" width="17.42578125" style="4" customWidth="1"/>
    <col min="15" max="15" width="10.85546875" style="65" bestFit="1" customWidth="1"/>
    <col min="16" max="16" width="16.85546875" style="54" bestFit="1" customWidth="1"/>
    <col min="17" max="17" width="92.85546875" style="4" bestFit="1" customWidth="1"/>
    <col min="18" max="18" width="16.85546875" style="54" bestFit="1" customWidth="1"/>
    <col min="19" max="16384" width="9" style="4"/>
  </cols>
  <sheetData>
    <row r="1" spans="1:68" ht="20.100000000000001" customHeight="1" x14ac:dyDescent="0.25">
      <c r="A1" s="88" t="s">
        <v>273</v>
      </c>
      <c r="B1" s="3" t="s">
        <v>3</v>
      </c>
      <c r="E1" s="5"/>
      <c r="F1" s="5"/>
      <c r="G1" s="5"/>
      <c r="H1" s="6"/>
      <c r="I1" s="6"/>
    </row>
    <row r="2" spans="1:68" ht="20.100000000000001" customHeight="1" x14ac:dyDescent="0.25">
      <c r="A2" s="88" t="s">
        <v>274</v>
      </c>
      <c r="B2" s="89" t="s">
        <v>277</v>
      </c>
      <c r="C2" s="7"/>
      <c r="D2" s="7" t="s">
        <v>3</v>
      </c>
      <c r="G2" s="8" t="s">
        <v>2</v>
      </c>
      <c r="I2" s="8"/>
      <c r="J2" s="9"/>
      <c r="K2" s="9"/>
      <c r="L2" s="9"/>
      <c r="M2" s="9"/>
      <c r="N2" s="9"/>
      <c r="O2" s="66"/>
      <c r="P2" s="55"/>
      <c r="Q2" s="21"/>
      <c r="R2" s="55"/>
    </row>
    <row r="3" spans="1:68" ht="20.100000000000001" customHeight="1" thickBot="1" x14ac:dyDescent="0.3">
      <c r="A3" s="88" t="s">
        <v>275</v>
      </c>
      <c r="B3" s="89" t="s">
        <v>250</v>
      </c>
      <c r="C3" s="7"/>
      <c r="D3" s="7"/>
      <c r="G3" s="8"/>
      <c r="I3" s="8"/>
      <c r="J3" s="9"/>
      <c r="K3" s="9"/>
      <c r="L3" s="9"/>
      <c r="M3" s="9"/>
      <c r="N3" s="9"/>
      <c r="O3" s="66"/>
      <c r="P3" s="55"/>
      <c r="Q3" s="21"/>
      <c r="R3" s="55"/>
    </row>
    <row r="4" spans="1:68" ht="20.100000000000001" customHeight="1" thickBot="1" x14ac:dyDescent="0.3">
      <c r="A4" s="88" t="s">
        <v>276</v>
      </c>
      <c r="B4" s="89" t="s">
        <v>250</v>
      </c>
      <c r="C4" s="10"/>
      <c r="D4" s="10"/>
      <c r="E4" s="10"/>
      <c r="F4" s="9"/>
      <c r="G4" s="9"/>
      <c r="H4" s="11"/>
      <c r="I4" s="11"/>
      <c r="J4" s="9"/>
      <c r="K4" s="9"/>
      <c r="Q4" s="12"/>
    </row>
    <row r="5" spans="1:68" ht="30.75" customHeight="1" thickBot="1" x14ac:dyDescent="0.3">
      <c r="A5" s="90" t="s">
        <v>287</v>
      </c>
      <c r="B5" s="91" t="s">
        <v>288</v>
      </c>
      <c r="C5" s="92" t="s">
        <v>289</v>
      </c>
      <c r="D5" s="93" t="s">
        <v>290</v>
      </c>
      <c r="E5" s="91" t="s">
        <v>291</v>
      </c>
      <c r="F5" s="91" t="s">
        <v>292</v>
      </c>
      <c r="G5" s="93" t="s">
        <v>293</v>
      </c>
      <c r="H5" s="94" t="s">
        <v>294</v>
      </c>
      <c r="I5" s="95" t="s">
        <v>0</v>
      </c>
      <c r="J5" s="91" t="s">
        <v>295</v>
      </c>
      <c r="K5" s="91" t="s">
        <v>296</v>
      </c>
      <c r="L5" s="1" t="s">
        <v>297</v>
      </c>
      <c r="M5" s="1" t="s">
        <v>47</v>
      </c>
      <c r="N5" s="1" t="s">
        <v>298</v>
      </c>
      <c r="O5" s="1"/>
      <c r="P5" s="91" t="s">
        <v>299</v>
      </c>
      <c r="Q5" s="91" t="s">
        <v>1</v>
      </c>
      <c r="R5" s="49"/>
    </row>
    <row r="6" spans="1:68" ht="20.100000000000001" customHeight="1" x14ac:dyDescent="0.25">
      <c r="A6" s="61"/>
      <c r="B6" s="15"/>
      <c r="C6" s="15"/>
      <c r="D6" s="15"/>
      <c r="E6" s="15"/>
      <c r="F6" s="15"/>
      <c r="G6" s="15"/>
      <c r="H6" s="14">
        <v>0.18</v>
      </c>
      <c r="I6" s="15"/>
      <c r="J6" s="14">
        <v>0.02</v>
      </c>
      <c r="K6" s="14">
        <v>0.05</v>
      </c>
      <c r="L6" s="14">
        <v>0.18</v>
      </c>
      <c r="M6" s="14"/>
      <c r="N6" s="15"/>
      <c r="O6" s="61"/>
      <c r="P6" s="50"/>
      <c r="Q6" s="15"/>
      <c r="R6" s="50"/>
    </row>
    <row r="7" spans="1:68" s="18" customFormat="1" ht="20.100000000000001" customHeight="1" x14ac:dyDescent="0.25">
      <c r="A7" s="62"/>
      <c r="B7" s="32"/>
      <c r="C7" s="33"/>
      <c r="D7" s="34"/>
      <c r="E7" s="19"/>
      <c r="F7" s="19"/>
      <c r="G7" s="19"/>
      <c r="H7" s="19"/>
      <c r="I7" s="19"/>
      <c r="J7" s="19"/>
      <c r="K7" s="19"/>
      <c r="L7" s="19"/>
      <c r="M7" s="19"/>
      <c r="N7" s="19"/>
      <c r="O7" s="62"/>
      <c r="P7" s="52"/>
      <c r="Q7" s="31"/>
      <c r="R7" s="5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20.100000000000001" customHeight="1" x14ac:dyDescent="0.25">
      <c r="A8" s="63">
        <v>50620</v>
      </c>
      <c r="B8" s="28" t="s">
        <v>4</v>
      </c>
      <c r="C8" s="2">
        <v>44845</v>
      </c>
      <c r="D8" s="29">
        <v>116</v>
      </c>
      <c r="E8" s="13">
        <v>383018</v>
      </c>
      <c r="F8" s="13">
        <v>0</v>
      </c>
      <c r="G8" s="13">
        <f>ROUND(E8-F8,0)</f>
        <v>383018</v>
      </c>
      <c r="H8" s="13">
        <f>ROUND(G8*H6,0)</f>
        <v>68943</v>
      </c>
      <c r="I8" s="13">
        <f>G8+H8</f>
        <v>451961</v>
      </c>
      <c r="J8" s="13">
        <f>ROUND(G8*$J$6,)</f>
        <v>7660</v>
      </c>
      <c r="K8" s="13">
        <f>ROUND(G8*$K$6,)</f>
        <v>19151</v>
      </c>
      <c r="L8" s="73">
        <f>H8</f>
        <v>68943</v>
      </c>
      <c r="M8" s="13"/>
      <c r="N8" s="13">
        <f>ROUND(I8-SUM(J8:L8),0)</f>
        <v>356207</v>
      </c>
      <c r="O8" s="63">
        <v>50620</v>
      </c>
      <c r="P8" s="51">
        <v>147000</v>
      </c>
      <c r="Q8" s="30" t="s">
        <v>5</v>
      </c>
      <c r="R8" s="51">
        <f>SUM(N8:N10)-SUM(P8:P10)</f>
        <v>16744</v>
      </c>
    </row>
    <row r="9" spans="1:68" ht="20.100000000000001" customHeight="1" x14ac:dyDescent="0.25">
      <c r="A9" s="63">
        <v>50620</v>
      </c>
      <c r="B9" s="28" t="s">
        <v>6</v>
      </c>
      <c r="C9" s="2">
        <v>44900</v>
      </c>
      <c r="D9" s="25">
        <v>116</v>
      </c>
      <c r="E9" s="13">
        <f>L8</f>
        <v>68943</v>
      </c>
      <c r="F9" s="13"/>
      <c r="G9" s="13"/>
      <c r="H9" s="13"/>
      <c r="I9" s="13"/>
      <c r="J9" s="13"/>
      <c r="K9" s="13"/>
      <c r="L9" s="13"/>
      <c r="M9" s="13"/>
      <c r="N9" s="73">
        <f>E9</f>
        <v>68943</v>
      </c>
      <c r="O9" s="63"/>
      <c r="P9" s="51">
        <v>52199</v>
      </c>
      <c r="Q9" s="30" t="s">
        <v>7</v>
      </c>
      <c r="R9" s="51"/>
    </row>
    <row r="10" spans="1:68" ht="20.100000000000001" customHeight="1" x14ac:dyDescent="0.25">
      <c r="A10" s="63">
        <v>50620</v>
      </c>
      <c r="B10" s="28"/>
      <c r="C10" s="2"/>
      <c r="D10" s="25"/>
      <c r="E10" s="13"/>
      <c r="F10" s="13"/>
      <c r="G10" s="13">
        <f>E10-F10</f>
        <v>0</v>
      </c>
      <c r="H10" s="13">
        <v>0</v>
      </c>
      <c r="I10" s="13">
        <f>G10+H10</f>
        <v>0</v>
      </c>
      <c r="J10" s="13">
        <f>J6*I10</f>
        <v>0</v>
      </c>
      <c r="K10" s="13"/>
      <c r="L10" s="13"/>
      <c r="M10" s="13"/>
      <c r="N10" s="13">
        <f>I10-SUM(J10:L10)</f>
        <v>0</v>
      </c>
      <c r="O10" s="63"/>
      <c r="P10" s="51">
        <v>209207</v>
      </c>
      <c r="Q10" s="30" t="s">
        <v>8</v>
      </c>
      <c r="R10" s="51"/>
    </row>
    <row r="11" spans="1:68" s="18" customFormat="1" ht="20.100000000000001" customHeight="1" x14ac:dyDescent="0.25">
      <c r="A11" s="62"/>
      <c r="B11" s="32"/>
      <c r="C11" s="33"/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62">
        <v>51466</v>
      </c>
      <c r="P11" s="52"/>
      <c r="Q11" s="31"/>
      <c r="R11" s="5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20.100000000000001" customHeight="1" x14ac:dyDescent="0.25">
      <c r="A12" s="63">
        <v>51466</v>
      </c>
      <c r="B12" s="28" t="s">
        <v>278</v>
      </c>
      <c r="C12" s="2">
        <v>44750</v>
      </c>
      <c r="D12" s="25">
        <v>52</v>
      </c>
      <c r="E12" s="13">
        <v>285305</v>
      </c>
      <c r="F12" s="13"/>
      <c r="G12" s="13">
        <f>ROUND(E12-F12,0)</f>
        <v>285305</v>
      </c>
      <c r="H12" s="13">
        <f>G12*18%</f>
        <v>51354.9</v>
      </c>
      <c r="I12" s="13">
        <f>G12+H12</f>
        <v>336659.9</v>
      </c>
      <c r="J12" s="13">
        <f>ROUND(G12*$J$6,)</f>
        <v>5706</v>
      </c>
      <c r="K12" s="13">
        <f>ROUND(G12*$K$6,)</f>
        <v>14265</v>
      </c>
      <c r="L12" s="73">
        <f>H12</f>
        <v>51354.9</v>
      </c>
      <c r="M12" s="13"/>
      <c r="N12" s="13">
        <f>ROUND(I12-SUM(J12:L12),0)</f>
        <v>265334</v>
      </c>
      <c r="O12" s="63"/>
      <c r="P12" s="51">
        <v>150000</v>
      </c>
      <c r="Q12" s="30" t="s">
        <v>262</v>
      </c>
      <c r="R12" s="51">
        <f>SUM(N12:N15)-SUM(P12:P15)</f>
        <v>-9.9999999976716936E-2</v>
      </c>
    </row>
    <row r="13" spans="1:68" ht="20.100000000000001" customHeight="1" x14ac:dyDescent="0.25">
      <c r="A13" s="63">
        <v>51466</v>
      </c>
      <c r="B13" s="28"/>
      <c r="C13" s="2"/>
      <c r="D13" s="25"/>
      <c r="E13" s="13">
        <f>L12</f>
        <v>51354.9</v>
      </c>
      <c r="F13" s="13"/>
      <c r="G13" s="13"/>
      <c r="H13" s="13"/>
      <c r="I13" s="13"/>
      <c r="J13" s="13"/>
      <c r="K13" s="13"/>
      <c r="L13" s="13"/>
      <c r="M13" s="13"/>
      <c r="N13" s="73">
        <f>E13</f>
        <v>51354.9</v>
      </c>
      <c r="O13" s="63"/>
      <c r="P13" s="51">
        <v>115334</v>
      </c>
      <c r="Q13" s="30" t="s">
        <v>263</v>
      </c>
      <c r="R13" s="51"/>
    </row>
    <row r="14" spans="1:68" ht="20.100000000000001" customHeight="1" x14ac:dyDescent="0.25">
      <c r="A14" s="63">
        <v>51466</v>
      </c>
      <c r="B14" s="28"/>
      <c r="C14" s="2"/>
      <c r="D14" s="2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63"/>
      <c r="P14" s="51">
        <v>51355</v>
      </c>
      <c r="Q14" s="30" t="s">
        <v>264</v>
      </c>
      <c r="R14" s="51"/>
    </row>
    <row r="15" spans="1:68" ht="20.100000000000001" customHeight="1" x14ac:dyDescent="0.25">
      <c r="A15" s="63">
        <v>51466</v>
      </c>
      <c r="B15" s="28"/>
      <c r="C15" s="2"/>
      <c r="D15" s="2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3"/>
      <c r="P15" s="51"/>
      <c r="Q15" s="30"/>
      <c r="R15" s="51"/>
    </row>
    <row r="16" spans="1:68" s="18" customFormat="1" ht="20.100000000000001" customHeight="1" x14ac:dyDescent="0.25">
      <c r="A16" s="62"/>
      <c r="B16" s="32"/>
      <c r="C16" s="33"/>
      <c r="D16" s="34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62"/>
      <c r="P16" s="52"/>
      <c r="Q16" s="31"/>
      <c r="R16" s="5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20.100000000000001" customHeight="1" x14ac:dyDescent="0.25">
      <c r="A17" s="63">
        <v>51472</v>
      </c>
      <c r="B17" s="28" t="s">
        <v>9</v>
      </c>
      <c r="C17" s="2">
        <v>44774</v>
      </c>
      <c r="D17" s="29">
        <v>60</v>
      </c>
      <c r="E17" s="13">
        <v>385630.5</v>
      </c>
      <c r="F17" s="13">
        <v>0</v>
      </c>
      <c r="G17" s="13">
        <v>383435</v>
      </c>
      <c r="H17" s="13">
        <f>ROUND(G17*18%,0)</f>
        <v>69018</v>
      </c>
      <c r="I17" s="13">
        <f>G17+H17</f>
        <v>452453</v>
      </c>
      <c r="J17" s="13">
        <f>ROUND(G17*$J$6,)</f>
        <v>7669</v>
      </c>
      <c r="K17" s="13">
        <f>ROUND(G17*$K$6,)</f>
        <v>19172</v>
      </c>
      <c r="L17" s="73">
        <f>H17</f>
        <v>69018</v>
      </c>
      <c r="M17" s="13"/>
      <c r="N17" s="13">
        <f>ROUND(I17-SUM(J17:L17),0)</f>
        <v>356594</v>
      </c>
      <c r="O17" s="63">
        <v>51472</v>
      </c>
      <c r="P17" s="51">
        <v>196000</v>
      </c>
      <c r="Q17" s="30" t="s">
        <v>11</v>
      </c>
      <c r="R17" s="51">
        <f>SUM(N17:N20)-SUM(P17:P20)</f>
        <v>5</v>
      </c>
    </row>
    <row r="18" spans="1:68" ht="20.100000000000001" customHeight="1" x14ac:dyDescent="0.25">
      <c r="A18" s="63">
        <v>51472</v>
      </c>
      <c r="B18" s="28" t="s">
        <v>10</v>
      </c>
      <c r="C18" s="2"/>
      <c r="D18" s="29">
        <v>60</v>
      </c>
      <c r="E18" s="13">
        <f>L17</f>
        <v>69018</v>
      </c>
      <c r="F18" s="13"/>
      <c r="G18" s="13"/>
      <c r="H18" s="13"/>
      <c r="I18" s="13"/>
      <c r="J18" s="13"/>
      <c r="K18" s="13"/>
      <c r="L18" s="13"/>
      <c r="M18" s="13"/>
      <c r="N18" s="73">
        <f>E18</f>
        <v>69018</v>
      </c>
      <c r="O18" s="63"/>
      <c r="P18" s="51">
        <v>49000</v>
      </c>
      <c r="Q18" s="30" t="s">
        <v>12</v>
      </c>
      <c r="R18" s="51"/>
    </row>
    <row r="19" spans="1:68" ht="20.100000000000001" customHeight="1" x14ac:dyDescent="0.25">
      <c r="A19" s="63">
        <v>51472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3"/>
      <c r="P19" s="51">
        <v>111590</v>
      </c>
      <c r="Q19" s="30" t="s">
        <v>13</v>
      </c>
      <c r="R19" s="51"/>
    </row>
    <row r="20" spans="1:68" ht="20.100000000000001" customHeight="1" x14ac:dyDescent="0.25">
      <c r="A20" s="63">
        <v>51472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63"/>
      <c r="P20" s="51">
        <v>69017</v>
      </c>
      <c r="Q20" s="30" t="s">
        <v>14</v>
      </c>
      <c r="R20" s="51"/>
    </row>
    <row r="21" spans="1:68" s="18" customFormat="1" ht="20.100000000000001" customHeight="1" x14ac:dyDescent="0.25">
      <c r="A21" s="62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62"/>
      <c r="P21" s="52"/>
      <c r="Q21" s="31"/>
      <c r="R21" s="5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20.100000000000001" customHeight="1" x14ac:dyDescent="0.25">
      <c r="A22" s="63">
        <v>51563</v>
      </c>
      <c r="B22" s="28" t="s">
        <v>15</v>
      </c>
      <c r="C22" s="2">
        <v>44750</v>
      </c>
      <c r="D22" s="29">
        <v>54</v>
      </c>
      <c r="E22" s="13">
        <v>384274.5</v>
      </c>
      <c r="F22" s="13">
        <v>0</v>
      </c>
      <c r="G22" s="13">
        <f>ROUND(E22-F22,0)</f>
        <v>384275</v>
      </c>
      <c r="H22" s="13">
        <f>ROUND(G22*18%,0)</f>
        <v>69170</v>
      </c>
      <c r="I22" s="13">
        <f>G22+H22</f>
        <v>453445</v>
      </c>
      <c r="J22" s="13">
        <f>G22*$J$6</f>
        <v>7685.5</v>
      </c>
      <c r="K22" s="13">
        <f>G22*$K$6</f>
        <v>19213.75</v>
      </c>
      <c r="L22" s="73">
        <f>H22</f>
        <v>69170</v>
      </c>
      <c r="M22" s="13"/>
      <c r="N22" s="13">
        <f>ROUND(I22-SUM(J22:L22),0)</f>
        <v>357376</v>
      </c>
      <c r="O22" s="63">
        <v>51563</v>
      </c>
      <c r="P22" s="51">
        <v>196000</v>
      </c>
      <c r="Q22" s="30" t="s">
        <v>17</v>
      </c>
      <c r="R22" s="51">
        <f>SUM(N22:N24)-SUM(P22:P24)</f>
        <v>0</v>
      </c>
    </row>
    <row r="23" spans="1:68" ht="20.100000000000001" customHeight="1" x14ac:dyDescent="0.25">
      <c r="A23" s="63">
        <v>51563</v>
      </c>
      <c r="B23" s="28" t="s">
        <v>16</v>
      </c>
      <c r="C23" s="2">
        <v>44794</v>
      </c>
      <c r="D23" s="25">
        <v>54</v>
      </c>
      <c r="E23" s="13">
        <f>L22</f>
        <v>69170</v>
      </c>
      <c r="F23" s="13"/>
      <c r="G23" s="13">
        <f>E23-F23</f>
        <v>69170</v>
      </c>
      <c r="H23" s="13">
        <v>0</v>
      </c>
      <c r="I23" s="13">
        <f>G23+H23</f>
        <v>69170</v>
      </c>
      <c r="J23" s="13">
        <v>0</v>
      </c>
      <c r="K23" s="13">
        <v>0</v>
      </c>
      <c r="L23" s="13">
        <v>0</v>
      </c>
      <c r="M23" s="13"/>
      <c r="N23" s="73">
        <f>ROUND(I23-SUM(J23:L23),0)</f>
        <v>69170</v>
      </c>
      <c r="O23" s="63"/>
      <c r="P23" s="51">
        <v>161376</v>
      </c>
      <c r="Q23" s="30" t="s">
        <v>18</v>
      </c>
      <c r="R23" s="51"/>
    </row>
    <row r="24" spans="1:68" ht="20.100000000000001" customHeight="1" x14ac:dyDescent="0.25">
      <c r="A24" s="63">
        <v>51563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63"/>
      <c r="P24" s="51">
        <v>69170</v>
      </c>
      <c r="Q24" s="30" t="s">
        <v>19</v>
      </c>
      <c r="R24" s="51"/>
    </row>
    <row r="25" spans="1:68" s="18" customFormat="1" ht="20.100000000000001" customHeight="1" x14ac:dyDescent="0.25">
      <c r="A25" s="6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62"/>
      <c r="P25" s="52"/>
      <c r="Q25" s="31"/>
      <c r="R25" s="5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20.100000000000001" customHeight="1" x14ac:dyDescent="0.25">
      <c r="A26" s="63">
        <v>52213</v>
      </c>
      <c r="B26" s="28" t="s">
        <v>20</v>
      </c>
      <c r="C26" s="2">
        <v>44888</v>
      </c>
      <c r="D26" s="29">
        <v>152</v>
      </c>
      <c r="E26" s="13">
        <v>379808</v>
      </c>
      <c r="F26" s="13">
        <v>0</v>
      </c>
      <c r="G26" s="13">
        <f>ROUND(E26-F26,0)</f>
        <v>379808</v>
      </c>
      <c r="H26" s="13">
        <f>ROUND(G26*18%,0)</f>
        <v>68365</v>
      </c>
      <c r="I26" s="13">
        <f>G26+H26</f>
        <v>448173</v>
      </c>
      <c r="J26" s="13">
        <f>ROUND(G26*$J$6,)</f>
        <v>7596</v>
      </c>
      <c r="K26" s="13">
        <f>ROUND(G26*$K$6,)</f>
        <v>18990</v>
      </c>
      <c r="L26" s="73">
        <f>H26</f>
        <v>68365</v>
      </c>
      <c r="M26" s="13"/>
      <c r="N26" s="13">
        <f>ROUND(I26-SUM(J26:L26),0)</f>
        <v>353222</v>
      </c>
      <c r="O26" s="63">
        <v>52213</v>
      </c>
      <c r="P26" s="51">
        <v>353222</v>
      </c>
      <c r="Q26" s="30" t="s">
        <v>22</v>
      </c>
      <c r="R26" s="51">
        <f>SUM(N26:N27)-SUM(P26:P27)</f>
        <v>0</v>
      </c>
    </row>
    <row r="27" spans="1:68" ht="20.100000000000001" customHeight="1" x14ac:dyDescent="0.25">
      <c r="A27" s="63">
        <v>52213</v>
      </c>
      <c r="B27" s="28" t="s">
        <v>21</v>
      </c>
      <c r="C27" s="2"/>
      <c r="D27" s="25">
        <v>152</v>
      </c>
      <c r="E27" s="13">
        <v>68365</v>
      </c>
      <c r="F27" s="13">
        <v>0</v>
      </c>
      <c r="G27" s="13">
        <v>0</v>
      </c>
      <c r="H27" s="13">
        <f>ROUND(G27*H25,0)</f>
        <v>0</v>
      </c>
      <c r="I27" s="13">
        <f>G27+H27</f>
        <v>0</v>
      </c>
      <c r="J27" s="13">
        <f>ROUND(G27*$J$6,)</f>
        <v>0</v>
      </c>
      <c r="K27" s="13">
        <f>ROUND(G27*$K$6,)</f>
        <v>0</v>
      </c>
      <c r="L27" s="13">
        <f>H27</f>
        <v>0</v>
      </c>
      <c r="M27" s="13"/>
      <c r="N27" s="73">
        <f>E27</f>
        <v>68365</v>
      </c>
      <c r="O27" s="63"/>
      <c r="P27" s="51">
        <v>68365</v>
      </c>
      <c r="Q27" s="30" t="s">
        <v>23</v>
      </c>
      <c r="R27" s="51"/>
    </row>
    <row r="28" spans="1:68" s="18" customFormat="1" ht="20.100000000000001" customHeight="1" x14ac:dyDescent="0.25">
      <c r="A28" s="6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62"/>
      <c r="P28" s="52"/>
      <c r="Q28" s="31"/>
      <c r="R28" s="5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20.100000000000001" customHeight="1" x14ac:dyDescent="0.25">
      <c r="A29" s="63">
        <v>52264</v>
      </c>
      <c r="B29" s="28" t="s">
        <v>24</v>
      </c>
      <c r="C29" s="2">
        <v>44841</v>
      </c>
      <c r="D29" s="29">
        <v>108</v>
      </c>
      <c r="E29" s="13">
        <v>382888.5</v>
      </c>
      <c r="F29" s="13">
        <v>0</v>
      </c>
      <c r="G29" s="13">
        <f>ROUND(E29-F29,0)</f>
        <v>382889</v>
      </c>
      <c r="H29" s="13">
        <f>ROUND(G29*18%,0)</f>
        <v>68920</v>
      </c>
      <c r="I29" s="13">
        <f>G29+H29</f>
        <v>451809</v>
      </c>
      <c r="J29" s="13">
        <f>ROUND(G29*$J$6,)</f>
        <v>7658</v>
      </c>
      <c r="K29" s="13">
        <f>ROUND(G29*$K$6,)</f>
        <v>19144</v>
      </c>
      <c r="L29" s="73">
        <f>H29</f>
        <v>68920</v>
      </c>
      <c r="M29" s="13"/>
      <c r="N29" s="13">
        <f>ROUND(I29-SUM(J29:L29),0)</f>
        <v>356087</v>
      </c>
      <c r="O29" s="63">
        <v>52264</v>
      </c>
      <c r="P29" s="51">
        <v>196000</v>
      </c>
      <c r="Q29" s="30" t="s">
        <v>26</v>
      </c>
      <c r="R29" s="51">
        <f>SUM(N29:N31)-SUM(P29:P31)</f>
        <v>1</v>
      </c>
    </row>
    <row r="30" spans="1:68" ht="20.100000000000001" customHeight="1" x14ac:dyDescent="0.25">
      <c r="A30" s="63">
        <v>52264</v>
      </c>
      <c r="B30" s="28" t="s">
        <v>10</v>
      </c>
      <c r="C30" s="2"/>
      <c r="D30" s="25">
        <v>108</v>
      </c>
      <c r="E30" s="13">
        <v>68920</v>
      </c>
      <c r="F30" s="13">
        <v>0</v>
      </c>
      <c r="G30" s="13">
        <v>0</v>
      </c>
      <c r="H30" s="13" t="s">
        <v>25</v>
      </c>
      <c r="I30" s="13"/>
      <c r="J30" s="13">
        <v>0</v>
      </c>
      <c r="K30" s="13">
        <v>0</v>
      </c>
      <c r="L30" s="13">
        <v>0</v>
      </c>
      <c r="M30" s="13"/>
      <c r="N30" s="73">
        <f>E30</f>
        <v>68920</v>
      </c>
      <c r="O30" s="63"/>
      <c r="P30" s="51">
        <v>160086</v>
      </c>
      <c r="Q30" s="30" t="s">
        <v>27</v>
      </c>
      <c r="R30" s="51"/>
    </row>
    <row r="31" spans="1:68" ht="20.100000000000001" customHeight="1" x14ac:dyDescent="0.25">
      <c r="A31" s="63">
        <v>52264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63"/>
      <c r="P31" s="51">
        <v>68920</v>
      </c>
      <c r="Q31" s="30" t="s">
        <v>28</v>
      </c>
      <c r="R31" s="51"/>
    </row>
    <row r="32" spans="1:68" s="18" customFormat="1" ht="20.100000000000001" customHeight="1" x14ac:dyDescent="0.25">
      <c r="A32" s="6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62"/>
      <c r="P32" s="52"/>
      <c r="Q32" s="31"/>
      <c r="R32" s="52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20.100000000000001" customHeight="1" x14ac:dyDescent="0.25">
      <c r="A33" s="63">
        <v>52500</v>
      </c>
      <c r="B33" s="28" t="s">
        <v>29</v>
      </c>
      <c r="C33" s="2">
        <v>44841</v>
      </c>
      <c r="D33" s="29">
        <v>113</v>
      </c>
      <c r="E33" s="13">
        <v>292131</v>
      </c>
      <c r="F33" s="13">
        <v>0</v>
      </c>
      <c r="G33" s="13">
        <f>ROUND(E33-F33,0)</f>
        <v>292131</v>
      </c>
      <c r="H33" s="13">
        <f>ROUND(G33*18%,0)</f>
        <v>52584</v>
      </c>
      <c r="I33" s="13">
        <f>G33+H33</f>
        <v>344715</v>
      </c>
      <c r="J33" s="13">
        <f>ROUND(G33*$J$6,)</f>
        <v>5843</v>
      </c>
      <c r="K33" s="13">
        <f>ROUND(G33*$K$6,)</f>
        <v>14607</v>
      </c>
      <c r="L33" s="73">
        <f>H33</f>
        <v>52584</v>
      </c>
      <c r="M33" s="13"/>
      <c r="N33" s="13">
        <f>ROUND(I33-SUM(J33:L33),0)</f>
        <v>271681</v>
      </c>
      <c r="O33" s="63">
        <v>52500</v>
      </c>
      <c r="P33" s="51">
        <v>196000</v>
      </c>
      <c r="Q33" s="30" t="s">
        <v>32</v>
      </c>
      <c r="R33" s="51">
        <f>SUM(N33:N36)-SUM(P33:P36)</f>
        <v>0</v>
      </c>
    </row>
    <row r="34" spans="1:68" ht="20.100000000000001" customHeight="1" x14ac:dyDescent="0.25">
      <c r="A34" s="63">
        <v>52500</v>
      </c>
      <c r="B34" s="28" t="s">
        <v>30</v>
      </c>
      <c r="C34" s="2">
        <v>44876</v>
      </c>
      <c r="D34" s="25">
        <v>115</v>
      </c>
      <c r="E34" s="13">
        <v>94275</v>
      </c>
      <c r="F34" s="13">
        <v>0</v>
      </c>
      <c r="G34" s="13">
        <f>E34-F34</f>
        <v>94275</v>
      </c>
      <c r="H34" s="13">
        <f>ROUND(G34*18%,0)</f>
        <v>16970</v>
      </c>
      <c r="I34" s="13">
        <f>G34+H34</f>
        <v>111245</v>
      </c>
      <c r="J34" s="13">
        <f>ROUND(G34*$J$6,)</f>
        <v>1886</v>
      </c>
      <c r="K34" s="13">
        <f>ROUND(G34*$K$6,)</f>
        <v>4714</v>
      </c>
      <c r="L34" s="73">
        <f>H34</f>
        <v>16970</v>
      </c>
      <c r="M34" s="13"/>
      <c r="N34" s="13">
        <f>ROUND(I34-SUM(J34:L34),0)</f>
        <v>87675</v>
      </c>
      <c r="O34" s="63"/>
      <c r="P34" s="51">
        <v>75681</v>
      </c>
      <c r="Q34" s="30" t="s">
        <v>33</v>
      </c>
      <c r="R34" s="51"/>
    </row>
    <row r="35" spans="1:68" ht="20.100000000000001" customHeight="1" x14ac:dyDescent="0.25">
      <c r="A35" s="63">
        <v>52500</v>
      </c>
      <c r="B35" s="28" t="s">
        <v>6</v>
      </c>
      <c r="C35" s="2">
        <v>44900</v>
      </c>
      <c r="D35" s="25" t="s">
        <v>31</v>
      </c>
      <c r="E35" s="13">
        <v>69554</v>
      </c>
      <c r="F35" s="13"/>
      <c r="G35" s="13">
        <f>E35-F35</f>
        <v>69554</v>
      </c>
      <c r="H35" s="13">
        <v>0</v>
      </c>
      <c r="I35" s="13">
        <f>G35+H35</f>
        <v>69554</v>
      </c>
      <c r="J35" s="13">
        <v>0</v>
      </c>
      <c r="K35" s="13"/>
      <c r="L35" s="13"/>
      <c r="M35" s="13"/>
      <c r="N35" s="73">
        <f>I35-SUM(J35:L35)</f>
        <v>69554</v>
      </c>
      <c r="O35" s="63"/>
      <c r="P35" s="51">
        <v>87675</v>
      </c>
      <c r="Q35" s="30" t="s">
        <v>34</v>
      </c>
      <c r="R35" s="51"/>
    </row>
    <row r="36" spans="1:68" ht="20.100000000000001" customHeight="1" x14ac:dyDescent="0.25">
      <c r="A36" s="63">
        <v>52500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63"/>
      <c r="P36" s="51">
        <v>69554</v>
      </c>
      <c r="Q36" s="30" t="s">
        <v>35</v>
      </c>
      <c r="R36" s="51"/>
    </row>
    <row r="37" spans="1:68" s="18" customFormat="1" ht="20.100000000000001" customHeight="1" x14ac:dyDescent="0.25">
      <c r="A37" s="62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62"/>
      <c r="P37" s="52"/>
      <c r="Q37" s="31"/>
      <c r="R37" s="52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20.100000000000001" customHeight="1" x14ac:dyDescent="0.25">
      <c r="A38" s="63">
        <v>52501</v>
      </c>
      <c r="B38" s="28" t="s">
        <v>36</v>
      </c>
      <c r="C38" s="2">
        <v>44845</v>
      </c>
      <c r="D38" s="29">
        <v>117</v>
      </c>
      <c r="E38" s="13">
        <v>385209</v>
      </c>
      <c r="F38" s="13">
        <v>0</v>
      </c>
      <c r="G38" s="13">
        <f>ROUND(E38-F38,0)</f>
        <v>385209</v>
      </c>
      <c r="H38" s="13">
        <f>ROUND(G38*18%,0)</f>
        <v>69338</v>
      </c>
      <c r="I38" s="13">
        <f>G38+H38</f>
        <v>454547</v>
      </c>
      <c r="J38" s="13">
        <f>ROUND(G38*$J$6,)</f>
        <v>7704</v>
      </c>
      <c r="K38" s="13">
        <f>ROUND(G38*$K$6,)</f>
        <v>19260</v>
      </c>
      <c r="L38" s="73">
        <f>H38</f>
        <v>69338</v>
      </c>
      <c r="M38" s="13"/>
      <c r="N38" s="13">
        <f>ROUND(I38-SUM(J38:L38),0)</f>
        <v>358245</v>
      </c>
      <c r="O38" s="63">
        <v>52501</v>
      </c>
      <c r="P38" s="51">
        <v>196000</v>
      </c>
      <c r="Q38" s="30" t="s">
        <v>37</v>
      </c>
      <c r="R38" s="51">
        <f>SUM(N38:N40)-SUM(P38:P40)</f>
        <v>0</v>
      </c>
    </row>
    <row r="39" spans="1:68" ht="20.100000000000001" customHeight="1" x14ac:dyDescent="0.25">
      <c r="A39" s="63">
        <v>52501</v>
      </c>
      <c r="B39" s="28" t="s">
        <v>6</v>
      </c>
      <c r="C39" s="2">
        <v>44900</v>
      </c>
      <c r="D39" s="25">
        <v>117</v>
      </c>
      <c r="E39" s="13">
        <f>L38</f>
        <v>69338</v>
      </c>
      <c r="F39" s="13">
        <v>0</v>
      </c>
      <c r="G39" s="13">
        <f>E39-F39</f>
        <v>69338</v>
      </c>
      <c r="H39" s="13">
        <v>0</v>
      </c>
      <c r="I39" s="13">
        <f>G39+H39</f>
        <v>69338</v>
      </c>
      <c r="J39" s="13">
        <v>0</v>
      </c>
      <c r="K39" s="13">
        <v>0</v>
      </c>
      <c r="L39" s="13">
        <v>0</v>
      </c>
      <c r="M39" s="13"/>
      <c r="N39" s="73">
        <f>ROUND(I39-SUM(J39:L39),0)</f>
        <v>69338</v>
      </c>
      <c r="O39" s="63"/>
      <c r="P39" s="51">
        <v>193062</v>
      </c>
      <c r="Q39" s="30" t="s">
        <v>38</v>
      </c>
      <c r="R39" s="51"/>
    </row>
    <row r="40" spans="1:68" ht="20.100000000000001" customHeight="1" x14ac:dyDescent="0.25">
      <c r="A40" s="63">
        <v>52501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63"/>
      <c r="P40" s="51">
        <v>38521</v>
      </c>
      <c r="Q40" s="30" t="s">
        <v>39</v>
      </c>
      <c r="R40" s="51"/>
    </row>
    <row r="41" spans="1:68" s="18" customFormat="1" ht="20.100000000000001" customHeight="1" x14ac:dyDescent="0.25">
      <c r="A41" s="62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62"/>
      <c r="P41" s="52"/>
      <c r="Q41" s="31"/>
      <c r="R41" s="52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20.100000000000001" customHeight="1" x14ac:dyDescent="0.25">
      <c r="A42" s="63">
        <v>52719</v>
      </c>
      <c r="B42" s="28" t="s">
        <v>40</v>
      </c>
      <c r="C42" s="2">
        <v>44855</v>
      </c>
      <c r="D42" s="29">
        <v>122</v>
      </c>
      <c r="E42" s="13">
        <v>284204</v>
      </c>
      <c r="F42" s="13">
        <v>0</v>
      </c>
      <c r="G42" s="13">
        <f>ROUND(E42-F42,0)</f>
        <v>284204</v>
      </c>
      <c r="H42" s="13">
        <f>ROUND(G42*18%,0)</f>
        <v>51157</v>
      </c>
      <c r="I42" s="13">
        <f>G42+H42</f>
        <v>335361</v>
      </c>
      <c r="J42" s="13">
        <f>ROUND(G42*$J$6,)</f>
        <v>5684</v>
      </c>
      <c r="K42" s="13">
        <f>ROUND(G42*$K$6,)</f>
        <v>14210</v>
      </c>
      <c r="L42" s="73">
        <f>H42</f>
        <v>51157</v>
      </c>
      <c r="M42" s="13"/>
      <c r="N42" s="13">
        <f>ROUND(I42-SUM(J42:L42),0)</f>
        <v>264310</v>
      </c>
      <c r="O42" s="63">
        <v>52719</v>
      </c>
      <c r="P42" s="51">
        <v>147000</v>
      </c>
      <c r="Q42" s="30" t="s">
        <v>42</v>
      </c>
      <c r="R42" s="51">
        <f>SUM(N42:N46)-SUM(P42:P46)</f>
        <v>19075</v>
      </c>
    </row>
    <row r="43" spans="1:68" ht="20.100000000000001" customHeight="1" x14ac:dyDescent="0.25">
      <c r="A43" s="63">
        <v>52719</v>
      </c>
      <c r="B43" s="28" t="s">
        <v>41</v>
      </c>
      <c r="C43" s="2">
        <v>44872</v>
      </c>
      <c r="D43" s="25">
        <v>131</v>
      </c>
      <c r="E43" s="13">
        <v>94275</v>
      </c>
      <c r="F43" s="13">
        <v>0</v>
      </c>
      <c r="G43" s="13">
        <f>E43-F43</f>
        <v>94275</v>
      </c>
      <c r="H43" s="13">
        <f>ROUND(G43*18%,0)</f>
        <v>16970</v>
      </c>
      <c r="I43" s="13">
        <f>G43+H43</f>
        <v>111245</v>
      </c>
      <c r="J43" s="13">
        <f>ROUND(G43*$J$6,)</f>
        <v>1886</v>
      </c>
      <c r="K43" s="13">
        <f>ROUND(G43*$K$6,)</f>
        <v>4714</v>
      </c>
      <c r="L43" s="73">
        <f>H43</f>
        <v>16970</v>
      </c>
      <c r="M43" s="13"/>
      <c r="N43" s="13">
        <f>ROUND(I43-SUM(J43:L43),0)</f>
        <v>87675</v>
      </c>
      <c r="O43" s="63"/>
      <c r="P43" s="51">
        <v>117310</v>
      </c>
      <c r="Q43" s="30" t="s">
        <v>43</v>
      </c>
      <c r="R43" s="51"/>
    </row>
    <row r="44" spans="1:68" ht="20.100000000000001" customHeight="1" x14ac:dyDescent="0.25">
      <c r="A44" s="63">
        <v>52719</v>
      </c>
      <c r="B44" s="28" t="s">
        <v>6</v>
      </c>
      <c r="C44" s="2">
        <v>44900</v>
      </c>
      <c r="D44" s="25">
        <v>122</v>
      </c>
      <c r="E44" s="13">
        <v>51157</v>
      </c>
      <c r="F44" s="13"/>
      <c r="G44" s="13">
        <f>E44-F44</f>
        <v>51157</v>
      </c>
      <c r="H44" s="13">
        <v>0</v>
      </c>
      <c r="I44" s="13">
        <f>G44+H44</f>
        <v>51157</v>
      </c>
      <c r="J44" s="13">
        <v>0</v>
      </c>
      <c r="K44" s="13">
        <v>0</v>
      </c>
      <c r="L44" s="13">
        <v>0</v>
      </c>
      <c r="M44" s="13"/>
      <c r="N44" s="73">
        <f>I44-SUM(J44:L44)</f>
        <v>51157</v>
      </c>
      <c r="O44" s="63"/>
      <c r="P44" s="51">
        <v>68600</v>
      </c>
      <c r="Q44" s="30" t="s">
        <v>44</v>
      </c>
      <c r="R44" s="51"/>
    </row>
    <row r="45" spans="1:68" ht="20.100000000000001" customHeight="1" x14ac:dyDescent="0.25">
      <c r="A45" s="63">
        <v>52719</v>
      </c>
      <c r="B45" s="28" t="s">
        <v>6</v>
      </c>
      <c r="C45" s="2">
        <v>44900</v>
      </c>
      <c r="D45" s="25">
        <v>131</v>
      </c>
      <c r="E45" s="13">
        <v>16970</v>
      </c>
      <c r="F45" s="13"/>
      <c r="G45" s="13">
        <f>E45-F45</f>
        <v>16970</v>
      </c>
      <c r="H45" s="13">
        <v>0</v>
      </c>
      <c r="I45" s="13">
        <f>G45+H45</f>
        <v>16970</v>
      </c>
      <c r="J45" s="13">
        <v>0</v>
      </c>
      <c r="K45" s="13">
        <v>0</v>
      </c>
      <c r="L45" s="13">
        <v>0</v>
      </c>
      <c r="M45" s="13"/>
      <c r="N45" s="73">
        <f>I45-SUM(J45:L45)</f>
        <v>16970</v>
      </c>
      <c r="O45" s="63"/>
      <c r="P45" s="51">
        <v>51157</v>
      </c>
      <c r="Q45" s="30" t="s">
        <v>45</v>
      </c>
      <c r="R45" s="51"/>
    </row>
    <row r="46" spans="1:68" ht="20.100000000000001" customHeight="1" x14ac:dyDescent="0.25">
      <c r="A46" s="63">
        <v>52719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63"/>
      <c r="P46" s="51">
        <v>16970</v>
      </c>
      <c r="Q46" s="30" t="s">
        <v>46</v>
      </c>
      <c r="R46" s="51"/>
    </row>
    <row r="47" spans="1:68" s="18" customFormat="1" ht="20.100000000000001" customHeight="1" x14ac:dyDescent="0.25">
      <c r="A47" s="62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62"/>
      <c r="P47" s="52"/>
      <c r="Q47" s="31"/>
      <c r="R47" s="52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20.100000000000001" customHeight="1" x14ac:dyDescent="0.25">
      <c r="A48" s="63">
        <v>52720</v>
      </c>
      <c r="B48" s="28" t="s">
        <v>48</v>
      </c>
      <c r="C48" s="2">
        <v>44855</v>
      </c>
      <c r="D48" s="29">
        <v>123</v>
      </c>
      <c r="E48" s="13">
        <v>293629.5</v>
      </c>
      <c r="F48" s="13">
        <v>0</v>
      </c>
      <c r="G48" s="13">
        <f>ROUND(E48-F48,0)</f>
        <v>293630</v>
      </c>
      <c r="H48" s="13">
        <f>ROUND(G48*18%,0)</f>
        <v>52853</v>
      </c>
      <c r="I48" s="13">
        <f>G48+H48</f>
        <v>346483</v>
      </c>
      <c r="J48" s="13">
        <f>ROUND(G48*$J$6,)</f>
        <v>5873</v>
      </c>
      <c r="K48" s="13">
        <f>ROUND(G48*$K$6,)</f>
        <v>14682</v>
      </c>
      <c r="L48" s="73">
        <f>H48</f>
        <v>52853</v>
      </c>
      <c r="M48" s="13">
        <f>ROUND((153.33-150)*150*1.18,)</f>
        <v>589</v>
      </c>
      <c r="N48" s="13">
        <f>ROUND(I48-SUM(J48:M48),0)</f>
        <v>272486</v>
      </c>
      <c r="O48" s="63">
        <v>52720</v>
      </c>
      <c r="P48" s="51">
        <v>147000</v>
      </c>
      <c r="Q48" s="30" t="s">
        <v>50</v>
      </c>
      <c r="R48" s="51">
        <f>SUM(N48:N52)-SUM(P48:P52)</f>
        <v>-1</v>
      </c>
    </row>
    <row r="49" spans="1:68" ht="20.100000000000001" customHeight="1" x14ac:dyDescent="0.25">
      <c r="A49" s="63">
        <v>52720</v>
      </c>
      <c r="B49" s="28" t="s">
        <v>49</v>
      </c>
      <c r="C49" s="2">
        <v>44895</v>
      </c>
      <c r="D49" s="25">
        <v>165</v>
      </c>
      <c r="E49" s="13">
        <v>94275</v>
      </c>
      <c r="F49" s="13">
        <v>0</v>
      </c>
      <c r="G49" s="13">
        <f>E49-F49</f>
        <v>94275</v>
      </c>
      <c r="H49" s="13">
        <f>ROUND(G49*18%,0)</f>
        <v>16970</v>
      </c>
      <c r="I49" s="13">
        <f>G49+H49</f>
        <v>111245</v>
      </c>
      <c r="J49" s="13">
        <f>ROUND(G49*$J$6,)</f>
        <v>1886</v>
      </c>
      <c r="K49" s="13">
        <f>ROUND(G49*$K$6,)</f>
        <v>4714</v>
      </c>
      <c r="L49" s="73">
        <f>H49</f>
        <v>16970</v>
      </c>
      <c r="M49" s="13">
        <v>0</v>
      </c>
      <c r="N49" s="13">
        <f>ROUND(I49-SUM(J49:L49),0)</f>
        <v>87675</v>
      </c>
      <c r="O49" s="63"/>
      <c r="P49" s="51">
        <v>125487</v>
      </c>
      <c r="Q49" s="30" t="s">
        <v>51</v>
      </c>
      <c r="R49" s="51"/>
    </row>
    <row r="50" spans="1:68" ht="20.100000000000001" customHeight="1" x14ac:dyDescent="0.25">
      <c r="A50" s="63">
        <v>52720</v>
      </c>
      <c r="B50" s="28" t="s">
        <v>10</v>
      </c>
      <c r="C50" s="2"/>
      <c r="D50" s="25">
        <v>123</v>
      </c>
      <c r="E50" s="13">
        <v>52853</v>
      </c>
      <c r="F50" s="13"/>
      <c r="G50" s="13"/>
      <c r="H50" s="13"/>
      <c r="I50" s="13"/>
      <c r="J50" s="13"/>
      <c r="K50" s="13"/>
      <c r="L50" s="13"/>
      <c r="M50" s="13"/>
      <c r="N50" s="73">
        <f>E50</f>
        <v>52853</v>
      </c>
      <c r="O50" s="63"/>
      <c r="P50" s="51">
        <v>52853</v>
      </c>
      <c r="Q50" s="30" t="s">
        <v>52</v>
      </c>
      <c r="R50" s="51"/>
    </row>
    <row r="51" spans="1:68" ht="20.100000000000001" customHeight="1" x14ac:dyDescent="0.25">
      <c r="A51" s="63">
        <v>52720</v>
      </c>
      <c r="B51" s="28" t="s">
        <v>10</v>
      </c>
      <c r="C51" s="2"/>
      <c r="D51" s="25">
        <v>165</v>
      </c>
      <c r="E51" s="13">
        <v>16970</v>
      </c>
      <c r="F51" s="13"/>
      <c r="G51" s="13"/>
      <c r="H51" s="13"/>
      <c r="I51" s="13"/>
      <c r="J51" s="13"/>
      <c r="K51" s="13"/>
      <c r="L51" s="13"/>
      <c r="M51" s="13"/>
      <c r="N51" s="73">
        <f>E51</f>
        <v>16970</v>
      </c>
      <c r="O51" s="63"/>
      <c r="P51" s="51">
        <v>87675</v>
      </c>
      <c r="Q51" s="30" t="s">
        <v>53</v>
      </c>
      <c r="R51" s="51"/>
    </row>
    <row r="52" spans="1:68" ht="20.100000000000001" customHeight="1" x14ac:dyDescent="0.25">
      <c r="A52" s="63">
        <v>52720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63"/>
      <c r="P52" s="51">
        <v>16970</v>
      </c>
      <c r="Q52" s="30" t="s">
        <v>54</v>
      </c>
      <c r="R52" s="51"/>
    </row>
    <row r="53" spans="1:68" s="18" customFormat="1" ht="20.100000000000001" customHeight="1" x14ac:dyDescent="0.25">
      <c r="A53" s="6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62"/>
      <c r="P53" s="52"/>
      <c r="Q53" s="31"/>
      <c r="R53" s="52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ht="20.100000000000001" customHeight="1" x14ac:dyDescent="0.25">
      <c r="A54" s="63">
        <v>52721</v>
      </c>
      <c r="B54" s="28" t="s">
        <v>55</v>
      </c>
      <c r="C54" s="2">
        <v>44855</v>
      </c>
      <c r="D54" s="29">
        <v>124</v>
      </c>
      <c r="E54" s="13">
        <v>290007</v>
      </c>
      <c r="F54" s="13">
        <v>0</v>
      </c>
      <c r="G54" s="13">
        <f>ROUND(E54-F54,0)</f>
        <v>290007</v>
      </c>
      <c r="H54" s="13">
        <f>ROUND(G54*18%,0)</f>
        <v>52201</v>
      </c>
      <c r="I54" s="13">
        <f>G54+H54</f>
        <v>342208</v>
      </c>
      <c r="J54" s="13">
        <f>ROUND(G54*$J$6,)</f>
        <v>5800</v>
      </c>
      <c r="K54" s="13">
        <f>ROUND(G54*$K$6,)</f>
        <v>14500</v>
      </c>
      <c r="L54" s="73">
        <f>H54</f>
        <v>52201</v>
      </c>
      <c r="M54" s="13"/>
      <c r="N54" s="13">
        <f>ROUND(I54-SUM(J54:L54),0)</f>
        <v>269707</v>
      </c>
      <c r="O54" s="63">
        <v>52721</v>
      </c>
      <c r="P54" s="51">
        <v>147000</v>
      </c>
      <c r="Q54" s="30" t="s">
        <v>57</v>
      </c>
      <c r="R54" s="51">
        <f>SUM(N54:N58)-SUM(P54:P58)</f>
        <v>0</v>
      </c>
    </row>
    <row r="55" spans="1:68" ht="20.100000000000001" customHeight="1" x14ac:dyDescent="0.25">
      <c r="A55" s="63">
        <v>52721</v>
      </c>
      <c r="B55" s="28" t="s">
        <v>56</v>
      </c>
      <c r="C55" s="2">
        <v>44872</v>
      </c>
      <c r="D55" s="25">
        <v>132</v>
      </c>
      <c r="E55" s="13">
        <v>94275</v>
      </c>
      <c r="F55" s="13">
        <v>0</v>
      </c>
      <c r="G55" s="13">
        <f>E55-F55</f>
        <v>94275</v>
      </c>
      <c r="H55" s="13">
        <f>ROUND(G55*18%,0)</f>
        <v>16970</v>
      </c>
      <c r="I55" s="13">
        <f>G55+H55</f>
        <v>111245</v>
      </c>
      <c r="J55" s="13">
        <f>ROUND(G55*$J$6,)</f>
        <v>1886</v>
      </c>
      <c r="K55" s="13">
        <f>ROUND(G55*$K$6,)</f>
        <v>4714</v>
      </c>
      <c r="L55" s="73">
        <f>H55</f>
        <v>16970</v>
      </c>
      <c r="M55" s="13"/>
      <c r="N55" s="13">
        <f>ROUND(I55-SUM(J55:L55),0)</f>
        <v>87675</v>
      </c>
      <c r="O55" s="63"/>
      <c r="P55" s="51">
        <v>122707</v>
      </c>
      <c r="Q55" s="30" t="s">
        <v>58</v>
      </c>
      <c r="R55" s="51"/>
    </row>
    <row r="56" spans="1:68" ht="20.100000000000001" customHeight="1" x14ac:dyDescent="0.25">
      <c r="A56" s="63">
        <v>52721</v>
      </c>
      <c r="B56" s="28" t="s">
        <v>6</v>
      </c>
      <c r="C56" s="2">
        <v>44900</v>
      </c>
      <c r="D56" s="25">
        <v>124</v>
      </c>
      <c r="E56" s="13">
        <v>52201</v>
      </c>
      <c r="F56" s="13"/>
      <c r="G56" s="13"/>
      <c r="H56" s="13"/>
      <c r="I56" s="13"/>
      <c r="J56" s="13">
        <v>0</v>
      </c>
      <c r="K56" s="13"/>
      <c r="L56" s="13"/>
      <c r="M56" s="13"/>
      <c r="N56" s="73">
        <f>E56</f>
        <v>52201</v>
      </c>
      <c r="O56" s="63"/>
      <c r="P56" s="51">
        <v>87675</v>
      </c>
      <c r="Q56" s="30" t="s">
        <v>59</v>
      </c>
      <c r="R56" s="51"/>
    </row>
    <row r="57" spans="1:68" ht="20.100000000000001" customHeight="1" x14ac:dyDescent="0.25">
      <c r="A57" s="63">
        <v>52721</v>
      </c>
      <c r="B57" s="28" t="s">
        <v>6</v>
      </c>
      <c r="C57" s="2">
        <v>44900</v>
      </c>
      <c r="D57" s="25">
        <v>132</v>
      </c>
      <c r="E57" s="13">
        <v>16970</v>
      </c>
      <c r="F57" s="13"/>
      <c r="G57" s="13">
        <v>0</v>
      </c>
      <c r="H57" s="13">
        <v>0</v>
      </c>
      <c r="I57" s="13">
        <f>G57+H57</f>
        <v>0</v>
      </c>
      <c r="J57" s="13">
        <v>0</v>
      </c>
      <c r="K57" s="13"/>
      <c r="L57" s="13"/>
      <c r="M57" s="13"/>
      <c r="N57" s="73">
        <f>E57</f>
        <v>16970</v>
      </c>
      <c r="O57" s="63"/>
      <c r="P57" s="51">
        <v>52201</v>
      </c>
      <c r="Q57" s="30" t="s">
        <v>60</v>
      </c>
      <c r="R57" s="51"/>
    </row>
    <row r="58" spans="1:68" ht="20.100000000000001" customHeight="1" x14ac:dyDescent="0.25">
      <c r="A58" s="63">
        <v>52721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63"/>
      <c r="P58" s="51">
        <v>16970</v>
      </c>
      <c r="Q58" s="30" t="s">
        <v>61</v>
      </c>
      <c r="R58" s="51"/>
    </row>
    <row r="59" spans="1:68" s="18" customFormat="1" ht="20.100000000000001" customHeight="1" x14ac:dyDescent="0.25">
      <c r="A59" s="6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62"/>
      <c r="P59" s="52"/>
      <c r="Q59" s="31"/>
      <c r="R59" s="52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20.100000000000001" customHeight="1" x14ac:dyDescent="0.25">
      <c r="A60" s="63">
        <v>52722</v>
      </c>
      <c r="B60" s="28" t="s">
        <v>62</v>
      </c>
      <c r="C60" s="2">
        <v>44872</v>
      </c>
      <c r="D60" s="29">
        <v>135</v>
      </c>
      <c r="E60" s="13">
        <v>282157</v>
      </c>
      <c r="F60" s="13">
        <v>0</v>
      </c>
      <c r="G60" s="13">
        <f>ROUND(E60-F60,0)</f>
        <v>282157</v>
      </c>
      <c r="H60" s="13">
        <f>ROUND(G60*18%,0)</f>
        <v>50788</v>
      </c>
      <c r="I60" s="13">
        <f>G60+H60</f>
        <v>332945</v>
      </c>
      <c r="J60" s="13">
        <f>ROUND(G60*$J$6,)</f>
        <v>5643</v>
      </c>
      <c r="K60" s="13">
        <f>ROUND(G60*$K$6,)</f>
        <v>14108</v>
      </c>
      <c r="L60" s="73">
        <f>H60</f>
        <v>50788</v>
      </c>
      <c r="M60" s="13"/>
      <c r="N60" s="13">
        <f>ROUND(I60-SUM(J60:L60),0)</f>
        <v>262406</v>
      </c>
      <c r="O60" s="63">
        <v>52722</v>
      </c>
      <c r="P60" s="51">
        <v>147000</v>
      </c>
      <c r="Q60" s="30" t="s">
        <v>64</v>
      </c>
      <c r="R60" s="51">
        <f>SUM(N60:N63)-SUM(P60:P63)</f>
        <v>0</v>
      </c>
    </row>
    <row r="61" spans="1:68" ht="20.100000000000001" customHeight="1" x14ac:dyDescent="0.25">
      <c r="A61" s="63">
        <v>52722</v>
      </c>
      <c r="B61" s="28" t="s">
        <v>63</v>
      </c>
      <c r="C61" s="2">
        <v>44895</v>
      </c>
      <c r="D61" s="25">
        <v>166</v>
      </c>
      <c r="E61" s="13">
        <v>94275</v>
      </c>
      <c r="F61" s="13">
        <v>0</v>
      </c>
      <c r="G61" s="13">
        <f>E61-F61</f>
        <v>94275</v>
      </c>
      <c r="H61" s="13">
        <f>ROUND(G61*18%,0)</f>
        <v>16970</v>
      </c>
      <c r="I61" s="13">
        <f>G61+H61</f>
        <v>111245</v>
      </c>
      <c r="J61" s="13">
        <f>ROUND(G61*$J$6,)</f>
        <v>1886</v>
      </c>
      <c r="K61" s="13">
        <f>ROUND(G61*$K$6,)</f>
        <v>4714</v>
      </c>
      <c r="L61" s="73">
        <f>H61</f>
        <v>16970</v>
      </c>
      <c r="M61" s="13"/>
      <c r="N61" s="13">
        <f>ROUND(I61-SUM(J61:L61),0)</f>
        <v>87675</v>
      </c>
      <c r="O61" s="63"/>
      <c r="P61" s="51">
        <v>115406</v>
      </c>
      <c r="Q61" s="30" t="s">
        <v>65</v>
      </c>
      <c r="R61" s="51"/>
    </row>
    <row r="62" spans="1:68" ht="20.100000000000001" customHeight="1" x14ac:dyDescent="0.25">
      <c r="A62" s="63">
        <v>52722</v>
      </c>
      <c r="B62" s="28" t="s">
        <v>10</v>
      </c>
      <c r="C62" s="2"/>
      <c r="D62" s="25">
        <v>135</v>
      </c>
      <c r="E62" s="13">
        <v>50788</v>
      </c>
      <c r="F62" s="13"/>
      <c r="G62" s="13">
        <v>0</v>
      </c>
      <c r="H62" s="13">
        <v>0</v>
      </c>
      <c r="I62" s="13">
        <f>G62+H62</f>
        <v>0</v>
      </c>
      <c r="J62" s="13">
        <f>J59*I62</f>
        <v>0</v>
      </c>
      <c r="K62" s="13"/>
      <c r="L62" s="13"/>
      <c r="M62" s="13"/>
      <c r="N62" s="73">
        <f>E62</f>
        <v>50788</v>
      </c>
      <c r="O62" s="63"/>
      <c r="P62" s="51">
        <v>87675</v>
      </c>
      <c r="Q62" s="30" t="s">
        <v>66</v>
      </c>
      <c r="R62" s="51"/>
    </row>
    <row r="63" spans="1:68" ht="20.100000000000001" customHeight="1" x14ac:dyDescent="0.25">
      <c r="A63" s="63">
        <v>52722</v>
      </c>
      <c r="B63" s="28" t="s">
        <v>10</v>
      </c>
      <c r="C63" s="2"/>
      <c r="D63" s="25">
        <v>166</v>
      </c>
      <c r="E63" s="13">
        <v>16970</v>
      </c>
      <c r="F63" s="13"/>
      <c r="G63" s="13">
        <v>0</v>
      </c>
      <c r="H63" s="13">
        <v>0</v>
      </c>
      <c r="I63" s="13">
        <f>G63+H63</f>
        <v>0</v>
      </c>
      <c r="J63" s="13">
        <f>J60*I63</f>
        <v>0</v>
      </c>
      <c r="K63" s="13"/>
      <c r="L63" s="13"/>
      <c r="M63" s="13"/>
      <c r="N63" s="73">
        <f>E63</f>
        <v>16970</v>
      </c>
      <c r="O63" s="63"/>
      <c r="P63" s="51">
        <v>67758</v>
      </c>
      <c r="Q63" s="30" t="s">
        <v>67</v>
      </c>
      <c r="R63" s="51"/>
    </row>
    <row r="64" spans="1:68" s="18" customFormat="1" ht="20.100000000000001" customHeight="1" x14ac:dyDescent="0.25">
      <c r="A64" s="6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62"/>
      <c r="P64" s="52"/>
      <c r="Q64" s="31"/>
      <c r="R64" s="52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ht="20.100000000000001" customHeight="1" x14ac:dyDescent="0.25">
      <c r="A65" s="63">
        <v>52723</v>
      </c>
      <c r="B65" s="28" t="s">
        <v>68</v>
      </c>
      <c r="C65" s="2">
        <v>44884</v>
      </c>
      <c r="D65" s="29">
        <v>144</v>
      </c>
      <c r="E65" s="13">
        <v>286784</v>
      </c>
      <c r="F65" s="13">
        <v>0</v>
      </c>
      <c r="G65" s="13">
        <f>ROUND(E65-F65,0)</f>
        <v>286784</v>
      </c>
      <c r="H65" s="13">
        <f>ROUND(G65*18%,0)</f>
        <v>51621</v>
      </c>
      <c r="I65" s="13">
        <f>G65+H65</f>
        <v>338405</v>
      </c>
      <c r="J65" s="13">
        <f>ROUND(G65*$J$6,)</f>
        <v>5736</v>
      </c>
      <c r="K65" s="13">
        <f>ROUND(G65*$K$6,)</f>
        <v>14339</v>
      </c>
      <c r="L65" s="73">
        <f>H65</f>
        <v>51621</v>
      </c>
      <c r="M65" s="13"/>
      <c r="N65" s="13">
        <f>ROUND(I65-SUM(J65:L65),0)</f>
        <v>266709</v>
      </c>
      <c r="O65" s="63">
        <v>52723</v>
      </c>
      <c r="P65" s="51">
        <v>147000</v>
      </c>
      <c r="Q65" s="30" t="s">
        <v>70</v>
      </c>
      <c r="R65" s="51">
        <f>SUM(N65:N70)-SUM(P65:P70)</f>
        <v>0</v>
      </c>
    </row>
    <row r="66" spans="1:68" ht="20.100000000000001" customHeight="1" x14ac:dyDescent="0.25">
      <c r="A66" s="63">
        <v>52723</v>
      </c>
      <c r="B66" s="28" t="s">
        <v>69</v>
      </c>
      <c r="C66" s="2">
        <v>44898</v>
      </c>
      <c r="D66" s="25">
        <v>173</v>
      </c>
      <c r="E66" s="13">
        <v>94275</v>
      </c>
      <c r="F66" s="13">
        <v>0</v>
      </c>
      <c r="G66" s="13">
        <f>E66-F66</f>
        <v>94275</v>
      </c>
      <c r="H66" s="13">
        <f>ROUND(G66*18%,0)</f>
        <v>16970</v>
      </c>
      <c r="I66" s="13">
        <f>G66+H66</f>
        <v>111245</v>
      </c>
      <c r="J66" s="13">
        <f>ROUND(G66*$J$6,)</f>
        <v>1886</v>
      </c>
      <c r="K66" s="13">
        <f>ROUND(G66*$K$6,)</f>
        <v>4714</v>
      </c>
      <c r="L66" s="73">
        <f>H66</f>
        <v>16970</v>
      </c>
      <c r="M66" s="13"/>
      <c r="N66" s="13">
        <f>ROUND(I66-SUM(J66:L66),0)</f>
        <v>87675</v>
      </c>
      <c r="O66" s="63"/>
      <c r="P66" s="51">
        <v>98000</v>
      </c>
      <c r="Q66" s="30" t="s">
        <v>71</v>
      </c>
      <c r="R66" s="51"/>
    </row>
    <row r="67" spans="1:68" ht="20.100000000000001" customHeight="1" x14ac:dyDescent="0.25">
      <c r="A67" s="63">
        <v>52723</v>
      </c>
      <c r="B67" s="28" t="s">
        <v>10</v>
      </c>
      <c r="C67" s="2"/>
      <c r="D67" s="25">
        <v>144</v>
      </c>
      <c r="E67" s="13">
        <v>51621</v>
      </c>
      <c r="F67" s="13"/>
      <c r="G67" s="13">
        <v>0</v>
      </c>
      <c r="H67" s="13">
        <v>0</v>
      </c>
      <c r="I67" s="13">
        <f>G67+H67</f>
        <v>0</v>
      </c>
      <c r="J67" s="13">
        <f>J64*I67</f>
        <v>0</v>
      </c>
      <c r="K67" s="13"/>
      <c r="L67" s="13"/>
      <c r="M67" s="13"/>
      <c r="N67" s="73">
        <f>E67</f>
        <v>51621</v>
      </c>
      <c r="O67" s="63"/>
      <c r="P67" s="51">
        <v>21709</v>
      </c>
      <c r="Q67" s="30" t="s">
        <v>72</v>
      </c>
      <c r="R67" s="51"/>
    </row>
    <row r="68" spans="1:68" ht="20.100000000000001" customHeight="1" x14ac:dyDescent="0.25">
      <c r="A68" s="63">
        <v>52723</v>
      </c>
      <c r="B68" s="28" t="s">
        <v>10</v>
      </c>
      <c r="C68" s="2"/>
      <c r="D68" s="25">
        <v>173</v>
      </c>
      <c r="E68" s="13">
        <v>16970</v>
      </c>
      <c r="F68" s="13"/>
      <c r="G68" s="13">
        <v>0</v>
      </c>
      <c r="H68" s="13">
        <v>0</v>
      </c>
      <c r="I68" s="13">
        <f>G68+H68</f>
        <v>0</v>
      </c>
      <c r="J68" s="13">
        <f>J65*I68</f>
        <v>0</v>
      </c>
      <c r="K68" s="13"/>
      <c r="L68" s="13"/>
      <c r="M68" s="13"/>
      <c r="N68" s="73">
        <f>E68</f>
        <v>16970</v>
      </c>
      <c r="O68" s="63"/>
      <c r="P68" s="51">
        <v>87675</v>
      </c>
      <c r="Q68" s="30" t="s">
        <v>73</v>
      </c>
      <c r="R68" s="51"/>
    </row>
    <row r="69" spans="1:68" ht="20.100000000000001" customHeight="1" x14ac:dyDescent="0.25">
      <c r="A69" s="63">
        <v>52723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63"/>
      <c r="P69" s="51">
        <v>51621</v>
      </c>
      <c r="Q69" s="30" t="s">
        <v>74</v>
      </c>
      <c r="R69" s="51"/>
    </row>
    <row r="70" spans="1:68" ht="20.100000000000001" customHeight="1" x14ac:dyDescent="0.25">
      <c r="A70" s="63">
        <v>52723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63"/>
      <c r="P70" s="51">
        <v>16970</v>
      </c>
      <c r="Q70" s="30" t="s">
        <v>75</v>
      </c>
      <c r="R70" s="51"/>
    </row>
    <row r="71" spans="1:68" s="18" customFormat="1" ht="20.100000000000001" customHeight="1" x14ac:dyDescent="0.25">
      <c r="A71" s="62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62"/>
      <c r="P71" s="52"/>
      <c r="Q71" s="31"/>
      <c r="R71" s="5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20.100000000000001" customHeight="1" x14ac:dyDescent="0.25">
      <c r="A72" s="63">
        <v>52724</v>
      </c>
      <c r="B72" s="28" t="s">
        <v>76</v>
      </c>
      <c r="C72" s="2">
        <v>44855</v>
      </c>
      <c r="D72" s="29">
        <v>125</v>
      </c>
      <c r="E72" s="13">
        <v>289993.5</v>
      </c>
      <c r="F72" s="13">
        <v>0</v>
      </c>
      <c r="G72" s="13">
        <f>ROUND(E72-F72,0)</f>
        <v>289994</v>
      </c>
      <c r="H72" s="13">
        <f>ROUND(G72*18%,0)</f>
        <v>52199</v>
      </c>
      <c r="I72" s="13">
        <f>G72+H72</f>
        <v>342193</v>
      </c>
      <c r="J72" s="13">
        <f>ROUND(G72*$J$6,)</f>
        <v>5800</v>
      </c>
      <c r="K72" s="13">
        <f>ROUND(G72*$K$6,)</f>
        <v>14500</v>
      </c>
      <c r="L72" s="73">
        <f>H72</f>
        <v>52199</v>
      </c>
      <c r="M72" s="13"/>
      <c r="N72" s="13">
        <f>ROUND(I72-SUM(J72:L72),0)</f>
        <v>269694</v>
      </c>
      <c r="O72" s="63">
        <v>52724</v>
      </c>
      <c r="P72" s="51">
        <v>147000</v>
      </c>
      <c r="Q72" s="30" t="s">
        <v>78</v>
      </c>
      <c r="R72" s="51">
        <f>SUM(N72:N76)-SUM(P72:P76)</f>
        <v>1</v>
      </c>
    </row>
    <row r="73" spans="1:68" ht="20.100000000000001" customHeight="1" x14ac:dyDescent="0.25">
      <c r="A73" s="63">
        <v>52724</v>
      </c>
      <c r="B73" s="28" t="s">
        <v>77</v>
      </c>
      <c r="C73" s="2">
        <v>44872</v>
      </c>
      <c r="D73" s="25">
        <v>133</v>
      </c>
      <c r="E73" s="13">
        <v>94275</v>
      </c>
      <c r="F73" s="13">
        <v>0</v>
      </c>
      <c r="G73" s="13">
        <f>E73-F73</f>
        <v>94275</v>
      </c>
      <c r="H73" s="13">
        <f>ROUND(G73*18%,0)</f>
        <v>16970</v>
      </c>
      <c r="I73" s="13">
        <f>G73+H73</f>
        <v>111245</v>
      </c>
      <c r="J73" s="13">
        <f>ROUND(G73*$J$6,)</f>
        <v>1886</v>
      </c>
      <c r="K73" s="13">
        <f>ROUND(G73*$K$6,)</f>
        <v>4714</v>
      </c>
      <c r="L73" s="73">
        <f>H73</f>
        <v>16970</v>
      </c>
      <c r="M73" s="13"/>
      <c r="N73" s="13">
        <f>ROUND(I73-SUM(J73:L73),0)</f>
        <v>87675</v>
      </c>
      <c r="O73" s="63"/>
      <c r="P73" s="51">
        <v>122693</v>
      </c>
      <c r="Q73" s="30" t="s">
        <v>79</v>
      </c>
      <c r="R73" s="51"/>
    </row>
    <row r="74" spans="1:68" ht="20.100000000000001" customHeight="1" x14ac:dyDescent="0.25">
      <c r="A74" s="63">
        <v>52724</v>
      </c>
      <c r="B74" s="28" t="s">
        <v>6</v>
      </c>
      <c r="C74" s="2">
        <v>44900</v>
      </c>
      <c r="D74" s="25">
        <v>125</v>
      </c>
      <c r="E74" s="13">
        <v>52199</v>
      </c>
      <c r="F74" s="13"/>
      <c r="G74" s="13">
        <f>E74-F74</f>
        <v>52199</v>
      </c>
      <c r="H74" s="13">
        <v>0</v>
      </c>
      <c r="I74" s="13">
        <f>G74+H74</f>
        <v>52199</v>
      </c>
      <c r="J74" s="13">
        <v>0</v>
      </c>
      <c r="K74" s="13"/>
      <c r="L74" s="13"/>
      <c r="M74" s="13"/>
      <c r="N74" s="73">
        <f>I74-SUM(J74:L74)</f>
        <v>52199</v>
      </c>
      <c r="O74" s="63"/>
      <c r="P74" s="51">
        <v>87675</v>
      </c>
      <c r="Q74" s="30" t="s">
        <v>80</v>
      </c>
      <c r="R74" s="51"/>
    </row>
    <row r="75" spans="1:68" ht="20.100000000000001" customHeight="1" x14ac:dyDescent="0.25">
      <c r="A75" s="63">
        <v>52724</v>
      </c>
      <c r="B75" s="28" t="s">
        <v>6</v>
      </c>
      <c r="C75" s="35"/>
      <c r="D75" s="25">
        <v>133</v>
      </c>
      <c r="E75" s="13">
        <v>16970</v>
      </c>
      <c r="F75" s="13"/>
      <c r="G75" s="13">
        <v>0</v>
      </c>
      <c r="H75" s="13">
        <v>0</v>
      </c>
      <c r="I75" s="13">
        <f>G75+H75</f>
        <v>0</v>
      </c>
      <c r="J75" s="13">
        <f>J$6*I75</f>
        <v>0</v>
      </c>
      <c r="K75" s="13">
        <v>0</v>
      </c>
      <c r="L75" s="13">
        <v>0</v>
      </c>
      <c r="M75" s="13"/>
      <c r="N75" s="73">
        <f>E75</f>
        <v>16970</v>
      </c>
      <c r="O75" s="63"/>
      <c r="P75" s="51">
        <v>52199</v>
      </c>
      <c r="Q75" s="30" t="s">
        <v>7</v>
      </c>
      <c r="R75" s="51"/>
    </row>
    <row r="76" spans="1:68" ht="20.100000000000001" customHeight="1" x14ac:dyDescent="0.25">
      <c r="A76" s="63">
        <v>52724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63"/>
      <c r="P76" s="51">
        <v>16970</v>
      </c>
      <c r="Q76" s="30" t="s">
        <v>81</v>
      </c>
      <c r="R76" s="51"/>
    </row>
    <row r="77" spans="1:68" s="18" customFormat="1" ht="20.100000000000001" customHeight="1" x14ac:dyDescent="0.25">
      <c r="A77" s="62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62"/>
      <c r="P77" s="52"/>
      <c r="Q77" s="31"/>
      <c r="R77" s="52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ht="20.100000000000001" customHeight="1" x14ac:dyDescent="0.25">
      <c r="A78" s="63">
        <v>52742</v>
      </c>
      <c r="B78" s="28" t="s">
        <v>82</v>
      </c>
      <c r="C78" s="2">
        <v>44888</v>
      </c>
      <c r="D78" s="29">
        <v>150</v>
      </c>
      <c r="E78" s="13">
        <v>384750</v>
      </c>
      <c r="F78" s="13">
        <v>0</v>
      </c>
      <c r="G78" s="13">
        <f>ROUND(E78-F78,0)</f>
        <v>384750</v>
      </c>
      <c r="H78" s="13">
        <f>ROUND(G78*18%,0)</f>
        <v>69255</v>
      </c>
      <c r="I78" s="13">
        <f>G78+H78</f>
        <v>454005</v>
      </c>
      <c r="J78" s="13">
        <f>ROUND(G78*$J$6,)</f>
        <v>7695</v>
      </c>
      <c r="K78" s="13">
        <f>ROUND(G78*$K$6,)</f>
        <v>19238</v>
      </c>
      <c r="L78" s="73">
        <f>H78</f>
        <v>69255</v>
      </c>
      <c r="M78" s="13"/>
      <c r="N78" s="13">
        <f>ROUND(I78-SUM(J78:L78),0)</f>
        <v>357817</v>
      </c>
      <c r="O78" s="63">
        <v>52742</v>
      </c>
      <c r="P78" s="51">
        <v>196000</v>
      </c>
      <c r="Q78" s="30" t="s">
        <v>83</v>
      </c>
      <c r="R78" s="51">
        <f>SUM(N78:N80)-SUM(P78:P80)</f>
        <v>0</v>
      </c>
    </row>
    <row r="79" spans="1:68" ht="20.100000000000001" customHeight="1" x14ac:dyDescent="0.25">
      <c r="A79" s="63">
        <v>52742</v>
      </c>
      <c r="B79" s="28" t="s">
        <v>10</v>
      </c>
      <c r="C79" s="2"/>
      <c r="D79" s="25">
        <v>150</v>
      </c>
      <c r="E79" s="13">
        <v>69255</v>
      </c>
      <c r="F79" s="13">
        <v>0</v>
      </c>
      <c r="G79" s="13">
        <v>0</v>
      </c>
      <c r="H79" s="13">
        <f>ROUND(G79*H77,0)</f>
        <v>0</v>
      </c>
      <c r="I79" s="13">
        <f>G79+H79</f>
        <v>0</v>
      </c>
      <c r="J79" s="13">
        <f>ROUND(G79*$J$6,)</f>
        <v>0</v>
      </c>
      <c r="K79" s="13">
        <f>ROUND(G79*$K$6,)</f>
        <v>0</v>
      </c>
      <c r="L79" s="13">
        <f>H79</f>
        <v>0</v>
      </c>
      <c r="M79" s="13"/>
      <c r="N79" s="73">
        <f>E79</f>
        <v>69255</v>
      </c>
      <c r="O79" s="63"/>
      <c r="P79" s="51">
        <v>161817</v>
      </c>
      <c r="Q79" s="30" t="s">
        <v>84</v>
      </c>
      <c r="R79" s="51"/>
    </row>
    <row r="80" spans="1:68" ht="20.100000000000001" customHeight="1" x14ac:dyDescent="0.25">
      <c r="A80" s="63">
        <v>52742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63"/>
      <c r="P80" s="51">
        <v>69255</v>
      </c>
      <c r="Q80" s="30" t="s">
        <v>85</v>
      </c>
      <c r="R80" s="51"/>
    </row>
    <row r="81" spans="1:68" s="18" customFormat="1" ht="20.100000000000001" customHeight="1" x14ac:dyDescent="0.25">
      <c r="A81" s="62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62"/>
      <c r="P81" s="52"/>
      <c r="Q81" s="31"/>
      <c r="R81" s="52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ht="20.100000000000001" customHeight="1" x14ac:dyDescent="0.25">
      <c r="A82" s="63">
        <v>52914</v>
      </c>
      <c r="B82" s="28" t="s">
        <v>86</v>
      </c>
      <c r="C82" s="2">
        <v>44884</v>
      </c>
      <c r="D82" s="29">
        <v>142</v>
      </c>
      <c r="E82" s="13">
        <v>379664</v>
      </c>
      <c r="F82" s="13">
        <v>0</v>
      </c>
      <c r="G82" s="13">
        <f>ROUND(E82-F82,0)</f>
        <v>379664</v>
      </c>
      <c r="H82" s="13">
        <f>ROUND(G82*18%,0)</f>
        <v>68340</v>
      </c>
      <c r="I82" s="13">
        <f>G82+H82</f>
        <v>448004</v>
      </c>
      <c r="J82" s="13">
        <f>ROUND(G82*$J$6,)</f>
        <v>7593</v>
      </c>
      <c r="K82" s="13">
        <f>ROUND(G82*$K$6,)</f>
        <v>18983</v>
      </c>
      <c r="L82" s="73">
        <f>H82</f>
        <v>68340</v>
      </c>
      <c r="M82" s="13"/>
      <c r="N82" s="13">
        <f>ROUND(I82-SUM(J82:L82),0)</f>
        <v>353088</v>
      </c>
      <c r="O82" s="63">
        <v>52914</v>
      </c>
      <c r="P82" s="51">
        <v>196000</v>
      </c>
      <c r="Q82" s="30" t="s">
        <v>87</v>
      </c>
      <c r="R82" s="51">
        <f>SUM(N82:N84)-SUM(P82:P84)</f>
        <v>0</v>
      </c>
    </row>
    <row r="83" spans="1:68" ht="20.100000000000001" customHeight="1" x14ac:dyDescent="0.25">
      <c r="A83" s="63">
        <v>52914</v>
      </c>
      <c r="B83" s="28" t="s">
        <v>10</v>
      </c>
      <c r="C83" s="2"/>
      <c r="D83" s="25">
        <v>142</v>
      </c>
      <c r="E83" s="13">
        <v>68340</v>
      </c>
      <c r="F83" s="13">
        <v>0</v>
      </c>
      <c r="G83" s="13">
        <v>0</v>
      </c>
      <c r="H83" s="13">
        <f>ROUND(G83*H81,0)</f>
        <v>0</v>
      </c>
      <c r="I83" s="13">
        <f>G83+H83</f>
        <v>0</v>
      </c>
      <c r="J83" s="13">
        <f>ROUND(G83*$J$6,)</f>
        <v>0</v>
      </c>
      <c r="K83" s="13">
        <f>ROUND(G83*$K$6,)</f>
        <v>0</v>
      </c>
      <c r="L83" s="13">
        <f>H83</f>
        <v>0</v>
      </c>
      <c r="M83" s="13"/>
      <c r="N83" s="73">
        <f>E83</f>
        <v>68340</v>
      </c>
      <c r="O83" s="63"/>
      <c r="P83" s="51">
        <v>157088</v>
      </c>
      <c r="Q83" s="30" t="s">
        <v>88</v>
      </c>
      <c r="R83" s="51"/>
    </row>
    <row r="84" spans="1:68" ht="20.100000000000001" customHeight="1" x14ac:dyDescent="0.25">
      <c r="A84" s="63">
        <v>52914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63"/>
      <c r="P84" s="51">
        <v>68340</v>
      </c>
      <c r="Q84" s="30" t="s">
        <v>89</v>
      </c>
      <c r="R84" s="51"/>
    </row>
    <row r="85" spans="1:68" s="18" customFormat="1" ht="20.100000000000001" customHeight="1" x14ac:dyDescent="0.25">
      <c r="A85" s="6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62"/>
      <c r="P85" s="52"/>
      <c r="Q85" s="31"/>
      <c r="R85" s="52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ht="20.100000000000001" customHeight="1" x14ac:dyDescent="0.25">
      <c r="A86" s="63">
        <v>53029</v>
      </c>
      <c r="B86" s="28" t="s">
        <v>279</v>
      </c>
      <c r="C86" s="2">
        <v>44884</v>
      </c>
      <c r="D86" s="29">
        <v>141</v>
      </c>
      <c r="E86" s="13">
        <v>252742.5</v>
      </c>
      <c r="F86" s="13">
        <v>0</v>
      </c>
      <c r="G86" s="13">
        <f>ROUND(E86-F86,0)</f>
        <v>252743</v>
      </c>
      <c r="H86" s="13">
        <f>ROUND(G86*18%,0)</f>
        <v>45494</v>
      </c>
      <c r="I86" s="13">
        <f>G86+H86</f>
        <v>298237</v>
      </c>
      <c r="J86" s="13">
        <f>ROUND(G86*$J$6,)</f>
        <v>5055</v>
      </c>
      <c r="K86" s="13">
        <f>ROUND(G86*$K$6,)</f>
        <v>12637</v>
      </c>
      <c r="L86" s="73">
        <f>H86</f>
        <v>45494</v>
      </c>
      <c r="M86" s="13"/>
      <c r="N86" s="13">
        <f>ROUND(I86-SUM(J86:L86),0)</f>
        <v>235051</v>
      </c>
      <c r="O86" s="63">
        <v>53029</v>
      </c>
      <c r="P86" s="51">
        <v>196000</v>
      </c>
      <c r="Q86" s="30" t="s">
        <v>91</v>
      </c>
      <c r="R86" s="51">
        <f>SUM(N86:N90)-SUM(P86:P90)</f>
        <v>1</v>
      </c>
    </row>
    <row r="87" spans="1:68" ht="20.100000000000001" customHeight="1" x14ac:dyDescent="0.25">
      <c r="A87" s="63">
        <v>53029</v>
      </c>
      <c r="B87" s="28" t="s">
        <v>90</v>
      </c>
      <c r="C87" s="2">
        <v>44901</v>
      </c>
      <c r="D87" s="25">
        <v>178</v>
      </c>
      <c r="E87" s="13">
        <v>94275</v>
      </c>
      <c r="F87" s="13">
        <v>0</v>
      </c>
      <c r="G87" s="13">
        <f>E87-F87</f>
        <v>94275</v>
      </c>
      <c r="H87" s="13">
        <f>ROUND(G87*18%,0)</f>
        <v>16970</v>
      </c>
      <c r="I87" s="13">
        <f>G87+H87</f>
        <v>111245</v>
      </c>
      <c r="J87" s="13">
        <f>ROUND(G87*$J$6,)</f>
        <v>1886</v>
      </c>
      <c r="K87" s="13">
        <f>ROUND(G87*$K$6,)</f>
        <v>4714</v>
      </c>
      <c r="L87" s="73">
        <f>H87</f>
        <v>16970</v>
      </c>
      <c r="M87" s="13"/>
      <c r="N87" s="13">
        <f>ROUND(I87-SUM(J87:L87),0)</f>
        <v>87675</v>
      </c>
      <c r="O87" s="63"/>
      <c r="P87" s="51">
        <v>39050</v>
      </c>
      <c r="Q87" s="30" t="s">
        <v>92</v>
      </c>
      <c r="R87" s="51"/>
    </row>
    <row r="88" spans="1:68" ht="20.100000000000001" customHeight="1" x14ac:dyDescent="0.25">
      <c r="A88" s="63">
        <v>53029</v>
      </c>
      <c r="B88" s="28" t="s">
        <v>10</v>
      </c>
      <c r="C88" s="2"/>
      <c r="D88" s="25">
        <v>141</v>
      </c>
      <c r="E88" s="13">
        <v>45494</v>
      </c>
      <c r="F88" s="13"/>
      <c r="G88" s="13">
        <v>0</v>
      </c>
      <c r="H88" s="13">
        <v>0</v>
      </c>
      <c r="I88" s="13">
        <f>G88+H88</f>
        <v>0</v>
      </c>
      <c r="J88" s="13">
        <f>J85*I88</f>
        <v>0</v>
      </c>
      <c r="K88" s="13"/>
      <c r="L88" s="13"/>
      <c r="M88" s="13"/>
      <c r="N88" s="73">
        <f>E88</f>
        <v>45494</v>
      </c>
      <c r="O88" s="63"/>
      <c r="P88" s="51">
        <v>87675</v>
      </c>
      <c r="Q88" s="30" t="s">
        <v>93</v>
      </c>
      <c r="R88" s="51"/>
    </row>
    <row r="89" spans="1:68" ht="20.100000000000001" customHeight="1" x14ac:dyDescent="0.25">
      <c r="A89" s="63">
        <v>53029</v>
      </c>
      <c r="B89" s="28" t="s">
        <v>10</v>
      </c>
      <c r="C89" s="2"/>
      <c r="D89" s="25">
        <v>178</v>
      </c>
      <c r="E89" s="13">
        <v>16970</v>
      </c>
      <c r="F89" s="13"/>
      <c r="G89" s="13">
        <v>0</v>
      </c>
      <c r="H89" s="13">
        <v>0</v>
      </c>
      <c r="I89" s="13">
        <f>G89+H89</f>
        <v>0</v>
      </c>
      <c r="J89" s="13">
        <f>J86*I89</f>
        <v>0</v>
      </c>
      <c r="K89" s="13"/>
      <c r="L89" s="13"/>
      <c r="M89" s="13"/>
      <c r="N89" s="73">
        <f>E89</f>
        <v>16970</v>
      </c>
      <c r="O89" s="63"/>
      <c r="P89" s="51">
        <v>45494</v>
      </c>
      <c r="Q89" s="30" t="s">
        <v>94</v>
      </c>
      <c r="R89" s="51"/>
    </row>
    <row r="90" spans="1:68" ht="20.100000000000001" customHeight="1" x14ac:dyDescent="0.25">
      <c r="A90" s="63">
        <v>53029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63"/>
      <c r="P90" s="51">
        <v>16970</v>
      </c>
      <c r="Q90" s="30" t="s">
        <v>95</v>
      </c>
      <c r="R90" s="51"/>
    </row>
    <row r="91" spans="1:68" s="18" customFormat="1" ht="20.100000000000001" customHeight="1" x14ac:dyDescent="0.25">
      <c r="A91" s="62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62"/>
      <c r="P91" s="52"/>
      <c r="Q91" s="31"/>
      <c r="R91" s="52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ht="20.100000000000001" customHeight="1" x14ac:dyDescent="0.25">
      <c r="A92" s="63">
        <v>53076</v>
      </c>
      <c r="B92" s="28" t="s">
        <v>96</v>
      </c>
      <c r="C92" s="2">
        <v>44888</v>
      </c>
      <c r="D92" s="29">
        <v>151</v>
      </c>
      <c r="E92" s="13">
        <v>359185</v>
      </c>
      <c r="F92" s="13">
        <v>0</v>
      </c>
      <c r="G92" s="13">
        <f>ROUND(E92-F92,0)</f>
        <v>359185</v>
      </c>
      <c r="H92" s="13">
        <f>ROUND(G92*18%,0)</f>
        <v>64653</v>
      </c>
      <c r="I92" s="13">
        <f>G92+H92</f>
        <v>423838</v>
      </c>
      <c r="J92" s="13">
        <f>ROUND(G92*$J$6,)</f>
        <v>7184</v>
      </c>
      <c r="K92" s="13">
        <f>ROUND(G92*$K$6,)</f>
        <v>17959</v>
      </c>
      <c r="L92" s="73">
        <f>H92</f>
        <v>64653</v>
      </c>
      <c r="M92" s="13"/>
      <c r="N92" s="13">
        <f>ROUND(I92-SUM(J92:L92),0)</f>
        <v>334042</v>
      </c>
      <c r="O92" s="63">
        <v>53076</v>
      </c>
      <c r="P92" s="51">
        <v>245000</v>
      </c>
      <c r="Q92" s="30" t="s">
        <v>97</v>
      </c>
      <c r="R92" s="51">
        <f>SUM(N92:N94)-SUM(P92:P94)</f>
        <v>0</v>
      </c>
    </row>
    <row r="93" spans="1:68" ht="20.100000000000001" customHeight="1" x14ac:dyDescent="0.25">
      <c r="A93" s="63">
        <v>53076</v>
      </c>
      <c r="B93" s="28" t="s">
        <v>10</v>
      </c>
      <c r="C93" s="2"/>
      <c r="D93" s="25">
        <v>151</v>
      </c>
      <c r="E93" s="13">
        <v>64653</v>
      </c>
      <c r="F93" s="13">
        <v>0</v>
      </c>
      <c r="G93" s="13">
        <v>0</v>
      </c>
      <c r="H93" s="13">
        <f>ROUND(G93*H91,0)</f>
        <v>0</v>
      </c>
      <c r="I93" s="13">
        <f>G93+H93</f>
        <v>0</v>
      </c>
      <c r="J93" s="13">
        <f>ROUND(G93*$J$6,)</f>
        <v>0</v>
      </c>
      <c r="K93" s="13">
        <f>ROUND(G93*$K$6,)</f>
        <v>0</v>
      </c>
      <c r="L93" s="13">
        <f>H93</f>
        <v>0</v>
      </c>
      <c r="M93" s="13"/>
      <c r="N93" s="73">
        <f>E93</f>
        <v>64653</v>
      </c>
      <c r="O93" s="63"/>
      <c r="P93" s="51">
        <v>89042</v>
      </c>
      <c r="Q93" s="30" t="s">
        <v>98</v>
      </c>
      <c r="R93" s="51"/>
    </row>
    <row r="94" spans="1:68" ht="20.100000000000001" customHeight="1" x14ac:dyDescent="0.25">
      <c r="A94" s="63">
        <v>53076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63"/>
      <c r="P94" s="51">
        <v>64653</v>
      </c>
      <c r="Q94" s="30" t="s">
        <v>99</v>
      </c>
      <c r="R94" s="51"/>
    </row>
    <row r="95" spans="1:68" s="18" customFormat="1" ht="20.100000000000001" customHeight="1" x14ac:dyDescent="0.25">
      <c r="A95" s="6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62"/>
      <c r="P95" s="52"/>
      <c r="Q95" s="31"/>
      <c r="R95" s="52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ht="20.100000000000001" customHeight="1" x14ac:dyDescent="0.25">
      <c r="A96" s="63">
        <v>53147</v>
      </c>
      <c r="B96" s="28" t="s">
        <v>100</v>
      </c>
      <c r="C96" s="2">
        <v>44884</v>
      </c>
      <c r="D96" s="29">
        <v>143</v>
      </c>
      <c r="E96" s="13">
        <v>265995.5</v>
      </c>
      <c r="F96" s="13">
        <v>0</v>
      </c>
      <c r="G96" s="13">
        <f>ROUND(E96-F96,0)</f>
        <v>265996</v>
      </c>
      <c r="H96" s="13">
        <f>ROUND(G96*18%,0)</f>
        <v>47879</v>
      </c>
      <c r="I96" s="13">
        <f>G96+H96</f>
        <v>313875</v>
      </c>
      <c r="J96" s="13">
        <f>ROUND(G96*$J$6,)</f>
        <v>5320</v>
      </c>
      <c r="K96" s="13">
        <f>ROUND(G96*$K$6,)</f>
        <v>13300</v>
      </c>
      <c r="L96" s="73">
        <f>H96</f>
        <v>47879</v>
      </c>
      <c r="M96" s="27"/>
      <c r="N96" s="13">
        <f>ROUND(I96-SUM(J96:L96),0)</f>
        <v>247376</v>
      </c>
      <c r="O96" s="63">
        <v>53147</v>
      </c>
      <c r="P96" s="51">
        <v>247376</v>
      </c>
      <c r="Q96" s="30" t="s">
        <v>102</v>
      </c>
      <c r="R96" s="51">
        <f>SUM(N96:N99)-SUM(P96:P99)</f>
        <v>0</v>
      </c>
    </row>
    <row r="97" spans="1:68" ht="20.100000000000001" customHeight="1" x14ac:dyDescent="0.25">
      <c r="A97" s="63">
        <v>53147</v>
      </c>
      <c r="B97" s="28" t="s">
        <v>101</v>
      </c>
      <c r="C97" s="2">
        <v>44901</v>
      </c>
      <c r="D97" s="25">
        <v>179</v>
      </c>
      <c r="E97" s="13">
        <v>94275</v>
      </c>
      <c r="F97" s="13">
        <v>0</v>
      </c>
      <c r="G97" s="13">
        <f>E97-F97</f>
        <v>94275</v>
      </c>
      <c r="H97" s="13">
        <f>ROUND(G97*18%,0)</f>
        <v>16970</v>
      </c>
      <c r="I97" s="13">
        <f>G97+H97</f>
        <v>111245</v>
      </c>
      <c r="J97" s="13">
        <f>ROUND(G97*$J$6,)</f>
        <v>1886</v>
      </c>
      <c r="K97" s="13">
        <f>ROUND(G97*$K$6,)</f>
        <v>4714</v>
      </c>
      <c r="L97" s="73">
        <f>H97</f>
        <v>16970</v>
      </c>
      <c r="M97" s="27"/>
      <c r="N97" s="13">
        <f>ROUND(I97-SUM(J97:L97),0)</f>
        <v>87675</v>
      </c>
      <c r="O97" s="63"/>
      <c r="P97" s="51">
        <v>87675</v>
      </c>
      <c r="Q97" s="30" t="s">
        <v>103</v>
      </c>
      <c r="R97" s="51"/>
    </row>
    <row r="98" spans="1:68" ht="20.100000000000001" customHeight="1" x14ac:dyDescent="0.25">
      <c r="A98" s="63">
        <v>53147</v>
      </c>
      <c r="B98" s="28" t="s">
        <v>10</v>
      </c>
      <c r="C98" s="2"/>
      <c r="D98" s="25">
        <v>143</v>
      </c>
      <c r="E98" s="13">
        <v>47879</v>
      </c>
      <c r="F98" s="13"/>
      <c r="G98" s="13">
        <v>0</v>
      </c>
      <c r="H98" s="13">
        <v>0</v>
      </c>
      <c r="I98" s="13">
        <f>G98+H98</f>
        <v>0</v>
      </c>
      <c r="J98" s="13">
        <f>J95*I98</f>
        <v>0</v>
      </c>
      <c r="K98" s="13"/>
      <c r="L98" s="13"/>
      <c r="M98" s="27"/>
      <c r="N98" s="73">
        <f>E98</f>
        <v>47879</v>
      </c>
      <c r="O98" s="63"/>
      <c r="P98" s="51">
        <v>47879</v>
      </c>
      <c r="Q98" s="30" t="s">
        <v>104</v>
      </c>
      <c r="R98" s="51"/>
    </row>
    <row r="99" spans="1:68" ht="20.100000000000001" customHeight="1" x14ac:dyDescent="0.25">
      <c r="A99" s="63">
        <v>53147</v>
      </c>
      <c r="B99" s="28" t="s">
        <v>10</v>
      </c>
      <c r="C99" s="2"/>
      <c r="D99" s="25">
        <v>179</v>
      </c>
      <c r="E99" s="13">
        <v>16970</v>
      </c>
      <c r="F99" s="13"/>
      <c r="G99" s="13">
        <v>0</v>
      </c>
      <c r="H99" s="13">
        <v>0</v>
      </c>
      <c r="I99" s="13">
        <f>G99+H99</f>
        <v>0</v>
      </c>
      <c r="J99" s="13">
        <f>J96*I99</f>
        <v>0</v>
      </c>
      <c r="K99" s="13"/>
      <c r="L99" s="13"/>
      <c r="M99" s="27"/>
      <c r="N99" s="73">
        <f>E99</f>
        <v>16970</v>
      </c>
      <c r="O99" s="63"/>
      <c r="P99" s="51">
        <v>16970</v>
      </c>
      <c r="Q99" s="30" t="s">
        <v>105</v>
      </c>
      <c r="R99" s="51"/>
    </row>
    <row r="100" spans="1:68" s="18" customFormat="1" ht="20.100000000000001" customHeight="1" x14ac:dyDescent="0.25">
      <c r="A100" s="6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62"/>
      <c r="P100" s="52"/>
      <c r="Q100" s="31"/>
      <c r="R100" s="52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s="18" customFormat="1" ht="20.100000000000001" customHeight="1" x14ac:dyDescent="0.25">
      <c r="A101" s="6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62"/>
      <c r="P101" s="52"/>
      <c r="Q101" s="31"/>
      <c r="R101" s="52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ht="20.100000000000001" customHeight="1" x14ac:dyDescent="0.25">
      <c r="A102" s="63">
        <v>53193</v>
      </c>
      <c r="B102" s="28" t="s">
        <v>106</v>
      </c>
      <c r="C102" s="2">
        <v>44888</v>
      </c>
      <c r="D102" s="29">
        <v>155</v>
      </c>
      <c r="E102" s="13">
        <v>250477.5</v>
      </c>
      <c r="F102" s="13">
        <v>0</v>
      </c>
      <c r="G102" s="13">
        <f>ROUND(E102-F102,0)</f>
        <v>250478</v>
      </c>
      <c r="H102" s="13">
        <f>ROUND(G102*18%,0)</f>
        <v>45086</v>
      </c>
      <c r="I102" s="13">
        <f>G102+H102</f>
        <v>295564</v>
      </c>
      <c r="J102" s="13">
        <f>ROUND(G102*$J$6,)</f>
        <v>5010</v>
      </c>
      <c r="K102" s="13">
        <f>ROUND(G102*$K$6,)</f>
        <v>12524</v>
      </c>
      <c r="L102" s="73">
        <f>H102</f>
        <v>45086</v>
      </c>
      <c r="M102" s="13"/>
      <c r="N102" s="13">
        <f>ROUND(I102-SUM(J102:L102),0)</f>
        <v>232944</v>
      </c>
      <c r="O102" s="63">
        <v>53193</v>
      </c>
      <c r="P102" s="51">
        <v>196000</v>
      </c>
      <c r="Q102" s="30" t="s">
        <v>108</v>
      </c>
      <c r="R102" s="51">
        <f>SUM(N102:N106)-SUM(P102:P106)</f>
        <v>1</v>
      </c>
    </row>
    <row r="103" spans="1:68" ht="20.100000000000001" customHeight="1" x14ac:dyDescent="0.25">
      <c r="A103" s="63">
        <v>53193</v>
      </c>
      <c r="B103" s="28" t="s">
        <v>6</v>
      </c>
      <c r="C103" s="2"/>
      <c r="D103" s="25">
        <v>155</v>
      </c>
      <c r="E103" s="13">
        <v>45086</v>
      </c>
      <c r="F103" s="13">
        <v>0</v>
      </c>
      <c r="G103" s="13">
        <f>E103-F103</f>
        <v>45086</v>
      </c>
      <c r="H103" s="13">
        <v>0</v>
      </c>
      <c r="I103" s="13">
        <f>G103+H103</f>
        <v>45086</v>
      </c>
      <c r="J103" s="13">
        <v>0</v>
      </c>
      <c r="K103" s="13">
        <v>0</v>
      </c>
      <c r="L103" s="13">
        <f>H103</f>
        <v>0</v>
      </c>
      <c r="M103" s="13"/>
      <c r="N103" s="73">
        <f>ROUND(I103-SUM(J103:L103),0)</f>
        <v>45086</v>
      </c>
      <c r="O103" s="63"/>
      <c r="P103" s="51">
        <v>36943</v>
      </c>
      <c r="Q103" s="30" t="s">
        <v>109</v>
      </c>
      <c r="R103" s="51"/>
    </row>
    <row r="104" spans="1:68" ht="20.100000000000001" customHeight="1" x14ac:dyDescent="0.25">
      <c r="A104" s="63">
        <v>53193</v>
      </c>
      <c r="B104" s="28" t="s">
        <v>107</v>
      </c>
      <c r="C104" s="2">
        <v>44938</v>
      </c>
      <c r="D104" s="25">
        <v>203</v>
      </c>
      <c r="E104" s="13">
        <v>94275</v>
      </c>
      <c r="F104" s="13"/>
      <c r="G104" s="13">
        <f>E104-F104</f>
        <v>94275</v>
      </c>
      <c r="H104" s="13">
        <f>G104*18%</f>
        <v>16969.5</v>
      </c>
      <c r="I104" s="13">
        <f>G104+H104</f>
        <v>111244.5</v>
      </c>
      <c r="J104" s="13">
        <f>ROUND(G104*$J$6,)</f>
        <v>1886</v>
      </c>
      <c r="K104" s="13">
        <f>ROUND(G104*$K$6,)</f>
        <v>4714</v>
      </c>
      <c r="L104" s="73">
        <f>H104</f>
        <v>16969.5</v>
      </c>
      <c r="M104" s="13"/>
      <c r="N104" s="13">
        <f>I104-SUM(J104:L104)</f>
        <v>87675</v>
      </c>
      <c r="O104" s="63"/>
      <c r="P104" s="51">
        <v>45086</v>
      </c>
      <c r="Q104" s="30" t="s">
        <v>110</v>
      </c>
      <c r="R104" s="51"/>
    </row>
    <row r="105" spans="1:68" ht="20.100000000000001" customHeight="1" x14ac:dyDescent="0.25">
      <c r="A105" s="63">
        <v>53193</v>
      </c>
      <c r="B105" s="28" t="s">
        <v>6</v>
      </c>
      <c r="C105" s="2"/>
      <c r="D105" s="25">
        <v>203</v>
      </c>
      <c r="E105" s="13">
        <v>16970</v>
      </c>
      <c r="F105" s="13">
        <v>0</v>
      </c>
      <c r="G105" s="13">
        <f>E105-F105</f>
        <v>16970</v>
      </c>
      <c r="H105" s="13">
        <v>0</v>
      </c>
      <c r="I105" s="13">
        <f>G105+H105</f>
        <v>16970</v>
      </c>
      <c r="J105" s="13">
        <v>0</v>
      </c>
      <c r="K105" s="13">
        <v>0</v>
      </c>
      <c r="L105" s="13">
        <f>H105</f>
        <v>0</v>
      </c>
      <c r="M105" s="13"/>
      <c r="N105" s="73">
        <f>ROUND(I105-SUM(J105:L105),0)</f>
        <v>16970</v>
      </c>
      <c r="O105" s="63"/>
      <c r="P105" s="51">
        <v>87675</v>
      </c>
      <c r="Q105" s="30" t="s">
        <v>111</v>
      </c>
      <c r="R105" s="51"/>
    </row>
    <row r="106" spans="1:68" ht="20.100000000000001" customHeight="1" x14ac:dyDescent="0.25">
      <c r="A106" s="63">
        <v>53193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63"/>
      <c r="P106" s="51">
        <v>16970</v>
      </c>
      <c r="Q106" s="30" t="s">
        <v>112</v>
      </c>
      <c r="R106" s="51"/>
    </row>
    <row r="107" spans="1:68" s="18" customFormat="1" ht="20.100000000000001" customHeight="1" x14ac:dyDescent="0.25">
      <c r="A107" s="62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62"/>
      <c r="P107" s="52"/>
      <c r="Q107" s="31"/>
      <c r="R107" s="52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ht="20.100000000000001" customHeight="1" x14ac:dyDescent="0.25">
      <c r="A108" s="63">
        <v>53201</v>
      </c>
      <c r="B108" s="28" t="s">
        <v>113</v>
      </c>
      <c r="C108" s="2">
        <v>44889</v>
      </c>
      <c r="D108" s="29">
        <v>156</v>
      </c>
      <c r="E108" s="13">
        <v>283060</v>
      </c>
      <c r="F108" s="13">
        <v>0</v>
      </c>
      <c r="G108" s="13">
        <f>ROUND(E108-F108,0)</f>
        <v>283060</v>
      </c>
      <c r="H108" s="13">
        <f>ROUND(G108*18%,0)</f>
        <v>50951</v>
      </c>
      <c r="I108" s="13">
        <f>G108+H108</f>
        <v>334011</v>
      </c>
      <c r="J108" s="13">
        <f>ROUND(G108*$J$6,)</f>
        <v>5661</v>
      </c>
      <c r="K108" s="13">
        <f>ROUND(G108*$K$6,)</f>
        <v>14153</v>
      </c>
      <c r="L108" s="73">
        <f>H108</f>
        <v>50951</v>
      </c>
      <c r="M108" s="13"/>
      <c r="N108" s="13">
        <f>ROUND(I108-SUM(J108:L108),0)</f>
        <v>263246</v>
      </c>
      <c r="O108" s="63">
        <v>53201</v>
      </c>
      <c r="P108" s="51">
        <v>263246</v>
      </c>
      <c r="Q108" s="30" t="s">
        <v>114</v>
      </c>
      <c r="R108" s="51"/>
    </row>
    <row r="109" spans="1:68" ht="20.100000000000001" customHeight="1" x14ac:dyDescent="0.25">
      <c r="A109" s="63">
        <v>53201</v>
      </c>
      <c r="B109" s="28" t="s">
        <v>6</v>
      </c>
      <c r="C109" s="2"/>
      <c r="D109" s="25">
        <v>156</v>
      </c>
      <c r="E109" s="13">
        <v>50951</v>
      </c>
      <c r="F109" s="13">
        <v>0</v>
      </c>
      <c r="G109" s="13">
        <f>E109-F109</f>
        <v>50951</v>
      </c>
      <c r="H109" s="13">
        <v>0</v>
      </c>
      <c r="I109" s="13">
        <f>G109+H109</f>
        <v>50951</v>
      </c>
      <c r="J109" s="13">
        <v>0</v>
      </c>
      <c r="K109" s="13">
        <v>0</v>
      </c>
      <c r="L109" s="13">
        <f>H109</f>
        <v>0</v>
      </c>
      <c r="M109" s="13"/>
      <c r="N109" s="73">
        <f>ROUND(I109-SUM(J109:L109),0)</f>
        <v>50951</v>
      </c>
      <c r="O109" s="63"/>
      <c r="P109" s="51">
        <v>50951</v>
      </c>
      <c r="Q109" s="30" t="s">
        <v>115</v>
      </c>
      <c r="R109" s="51"/>
    </row>
    <row r="110" spans="1:68" ht="20.100000000000001" customHeight="1" x14ac:dyDescent="0.25">
      <c r="A110" s="63">
        <v>53201</v>
      </c>
      <c r="B110" s="28" t="s">
        <v>113</v>
      </c>
      <c r="C110" s="2">
        <v>44901</v>
      </c>
      <c r="D110" s="25">
        <v>180</v>
      </c>
      <c r="E110" s="13">
        <v>94275</v>
      </c>
      <c r="F110" s="13"/>
      <c r="G110" s="13">
        <f>E110-F110</f>
        <v>94275</v>
      </c>
      <c r="H110" s="13">
        <f>ROUND(G110*18%,0)</f>
        <v>16970</v>
      </c>
      <c r="I110" s="13">
        <f>G110+H110</f>
        <v>111245</v>
      </c>
      <c r="J110" s="13">
        <f>ROUND(G110*$J$6,)</f>
        <v>1886</v>
      </c>
      <c r="K110" s="13">
        <f>ROUND(G110*$K$6,)</f>
        <v>4714</v>
      </c>
      <c r="L110" s="73">
        <f>H110</f>
        <v>16970</v>
      </c>
      <c r="M110" s="13"/>
      <c r="N110" s="13">
        <f>I110-SUM(J110:L110)</f>
        <v>87675</v>
      </c>
      <c r="O110" s="63"/>
      <c r="P110" s="51">
        <v>87675</v>
      </c>
      <c r="Q110" s="30" t="s">
        <v>116</v>
      </c>
      <c r="R110" s="51"/>
    </row>
    <row r="111" spans="1:68" ht="20.100000000000001" customHeight="1" x14ac:dyDescent="0.25">
      <c r="A111" s="63">
        <v>53201</v>
      </c>
      <c r="B111" s="28" t="s">
        <v>6</v>
      </c>
      <c r="C111" s="2"/>
      <c r="D111" s="25">
        <v>180</v>
      </c>
      <c r="E111" s="13">
        <v>16970</v>
      </c>
      <c r="F111" s="13">
        <v>0</v>
      </c>
      <c r="G111" s="13">
        <f>E111-F111</f>
        <v>16970</v>
      </c>
      <c r="H111" s="13">
        <v>0</v>
      </c>
      <c r="I111" s="13">
        <f>G111+H111</f>
        <v>16970</v>
      </c>
      <c r="J111" s="13">
        <v>0</v>
      </c>
      <c r="K111" s="13">
        <v>0</v>
      </c>
      <c r="L111" s="13">
        <f>H111</f>
        <v>0</v>
      </c>
      <c r="M111" s="13"/>
      <c r="N111" s="73">
        <f>ROUND(I111-SUM(J111:L111),0)</f>
        <v>16970</v>
      </c>
      <c r="O111" s="63"/>
      <c r="P111" s="51">
        <v>16970</v>
      </c>
      <c r="Q111" s="30" t="s">
        <v>117</v>
      </c>
      <c r="R111" s="51"/>
    </row>
    <row r="112" spans="1:68" s="18" customFormat="1" ht="20.100000000000001" customHeight="1" x14ac:dyDescent="0.25">
      <c r="A112" s="62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62"/>
      <c r="P112" s="52"/>
      <c r="Q112" s="31"/>
      <c r="R112" s="52">
        <f>SUM(N108:N111)-SUM(P108:P111)</f>
        <v>0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ht="20.100000000000001" customHeight="1" x14ac:dyDescent="0.25">
      <c r="A113" s="63">
        <v>53321</v>
      </c>
      <c r="B113" s="28" t="s">
        <v>118</v>
      </c>
      <c r="C113" s="2">
        <v>44901</v>
      </c>
      <c r="D113" s="29">
        <v>177</v>
      </c>
      <c r="E113" s="13">
        <v>266042</v>
      </c>
      <c r="F113" s="13">
        <v>0</v>
      </c>
      <c r="G113" s="13">
        <f>ROUND(E113-F113,0)</f>
        <v>266042</v>
      </c>
      <c r="H113" s="13">
        <f>ROUND(G113*18%,0)</f>
        <v>47888</v>
      </c>
      <c r="I113" s="13">
        <f>G113+H113</f>
        <v>313930</v>
      </c>
      <c r="J113" s="13">
        <f>ROUND(G113*$J$6,)</f>
        <v>5321</v>
      </c>
      <c r="K113" s="13">
        <f>ROUND(G113*$K$6,)</f>
        <v>13302</v>
      </c>
      <c r="L113" s="73">
        <f>H113</f>
        <v>47888</v>
      </c>
      <c r="M113" s="13">
        <f>ROUND(((140-130)*1100*1.18)+((135.08-120)*150*1.18),)</f>
        <v>15649</v>
      </c>
      <c r="N113" s="13">
        <f>ROUND(I113-SUM(J113:M113),0)</f>
        <v>231770</v>
      </c>
      <c r="O113" s="63">
        <v>53321</v>
      </c>
      <c r="P113" s="51">
        <v>196000</v>
      </c>
      <c r="Q113" s="30" t="s">
        <v>119</v>
      </c>
      <c r="R113" s="51">
        <f>SUM(N113:N117)-SUM(P113:P117)</f>
        <v>0.5</v>
      </c>
    </row>
    <row r="114" spans="1:68" ht="20.100000000000001" customHeight="1" x14ac:dyDescent="0.25">
      <c r="A114" s="63">
        <v>53321</v>
      </c>
      <c r="B114" s="28" t="s">
        <v>10</v>
      </c>
      <c r="C114" s="2">
        <v>44946</v>
      </c>
      <c r="D114" s="25">
        <v>177</v>
      </c>
      <c r="E114" s="13">
        <v>47888</v>
      </c>
      <c r="F114" s="13">
        <v>0</v>
      </c>
      <c r="G114" s="13">
        <f>E114-F114</f>
        <v>47888</v>
      </c>
      <c r="H114" s="13">
        <v>0</v>
      </c>
      <c r="I114" s="13">
        <v>0</v>
      </c>
      <c r="J114" s="13">
        <v>0</v>
      </c>
      <c r="K114" s="13">
        <v>0</v>
      </c>
      <c r="L114" s="13">
        <f>H114</f>
        <v>0</v>
      </c>
      <c r="M114" s="13"/>
      <c r="N114" s="73">
        <f>G114</f>
        <v>47888</v>
      </c>
      <c r="O114" s="63"/>
      <c r="P114" s="51">
        <v>35770</v>
      </c>
      <c r="Q114" s="30" t="s">
        <v>120</v>
      </c>
      <c r="R114" s="51"/>
    </row>
    <row r="115" spans="1:68" ht="20.100000000000001" customHeight="1" x14ac:dyDescent="0.25">
      <c r="A115" s="63">
        <v>53321</v>
      </c>
      <c r="B115" s="28" t="s">
        <v>118</v>
      </c>
      <c r="C115" s="2">
        <v>44938</v>
      </c>
      <c r="D115" s="25">
        <v>206</v>
      </c>
      <c r="E115" s="13">
        <v>94275</v>
      </c>
      <c r="F115" s="13"/>
      <c r="G115" s="13">
        <f>E115-F115</f>
        <v>94275</v>
      </c>
      <c r="H115" s="13">
        <f>ROUND(G115*18%,0)</f>
        <v>16970</v>
      </c>
      <c r="I115" s="13">
        <f>G115+H115</f>
        <v>111245</v>
      </c>
      <c r="J115" s="13">
        <f>G115*2%</f>
        <v>1885.5</v>
      </c>
      <c r="K115" s="13">
        <f>ROUND(G115*$K$6,)</f>
        <v>4714</v>
      </c>
      <c r="L115" s="73">
        <f>H115</f>
        <v>16970</v>
      </c>
      <c r="M115" s="13"/>
      <c r="N115" s="13">
        <f>I115-SUM(J115:L115)</f>
        <v>87675.5</v>
      </c>
      <c r="O115" s="63"/>
      <c r="P115" s="51">
        <v>87675</v>
      </c>
      <c r="Q115" s="30" t="s">
        <v>121</v>
      </c>
      <c r="R115" s="51"/>
    </row>
    <row r="116" spans="1:68" ht="20.100000000000001" customHeight="1" x14ac:dyDescent="0.25">
      <c r="A116" s="63">
        <v>53321</v>
      </c>
      <c r="B116" s="28" t="s">
        <v>10</v>
      </c>
      <c r="C116" s="2">
        <v>44946</v>
      </c>
      <c r="D116" s="25">
        <v>206</v>
      </c>
      <c r="E116" s="13">
        <v>16970</v>
      </c>
      <c r="F116" s="13">
        <v>0</v>
      </c>
      <c r="G116" s="13">
        <f>E116-F116</f>
        <v>16970</v>
      </c>
      <c r="H116" s="13">
        <v>0</v>
      </c>
      <c r="I116" s="13">
        <v>0</v>
      </c>
      <c r="J116" s="13">
        <v>0</v>
      </c>
      <c r="K116" s="13">
        <v>0</v>
      </c>
      <c r="L116" s="13">
        <f>H116</f>
        <v>0</v>
      </c>
      <c r="M116" s="13"/>
      <c r="N116" s="73">
        <f>G116</f>
        <v>16970</v>
      </c>
      <c r="O116" s="63"/>
      <c r="P116" s="51">
        <v>47888</v>
      </c>
      <c r="Q116" s="30" t="s">
        <v>122</v>
      </c>
      <c r="R116" s="51"/>
    </row>
    <row r="117" spans="1:68" ht="20.100000000000001" customHeight="1" x14ac:dyDescent="0.25">
      <c r="A117" s="63">
        <v>53321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63"/>
      <c r="P117" s="51">
        <v>16970</v>
      </c>
      <c r="Q117" s="30" t="s">
        <v>123</v>
      </c>
      <c r="R117" s="51"/>
    </row>
    <row r="118" spans="1:68" s="18" customFormat="1" ht="20.100000000000001" customHeight="1" x14ac:dyDescent="0.25">
      <c r="A118" s="62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62"/>
      <c r="P118" s="52"/>
      <c r="Q118" s="31"/>
      <c r="R118" s="52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spans="1:68" ht="20.100000000000001" customHeight="1" x14ac:dyDescent="0.25">
      <c r="A119" s="63">
        <v>53626</v>
      </c>
      <c r="B119" s="28" t="s">
        <v>124</v>
      </c>
      <c r="C119" s="2">
        <v>44908</v>
      </c>
      <c r="D119" s="25">
        <v>185</v>
      </c>
      <c r="E119" s="13">
        <v>289102.5</v>
      </c>
      <c r="F119" s="13">
        <v>0</v>
      </c>
      <c r="G119" s="13">
        <f>E119-F119</f>
        <v>289102.5</v>
      </c>
      <c r="H119" s="13">
        <f>ROUND(G119*18%,0)</f>
        <v>52038</v>
      </c>
      <c r="I119" s="13">
        <f>G119+H119</f>
        <v>341140.5</v>
      </c>
      <c r="J119" s="13">
        <f>ROUND(G119*2%,0)</f>
        <v>5782</v>
      </c>
      <c r="K119" s="13">
        <f>ROUND(G119*5%,0)</f>
        <v>14455</v>
      </c>
      <c r="L119" s="73">
        <f>H119</f>
        <v>52038</v>
      </c>
      <c r="M119" s="13"/>
      <c r="N119" s="13">
        <f>ROUND(I119-SUM(J119:L119),0)</f>
        <v>268866</v>
      </c>
      <c r="O119" s="63">
        <v>53626</v>
      </c>
      <c r="P119" s="51">
        <v>268866</v>
      </c>
      <c r="Q119" s="30" t="s">
        <v>126</v>
      </c>
      <c r="R119" s="51">
        <f>SUM(N119:N122)-SUM(P119:P122)</f>
        <v>0</v>
      </c>
    </row>
    <row r="120" spans="1:68" ht="20.100000000000001" customHeight="1" x14ac:dyDescent="0.25">
      <c r="A120" s="63">
        <v>53626</v>
      </c>
      <c r="B120" s="28" t="s">
        <v>125</v>
      </c>
      <c r="C120" s="2">
        <v>44922</v>
      </c>
      <c r="D120" s="25">
        <v>192</v>
      </c>
      <c r="E120" s="13">
        <v>94275</v>
      </c>
      <c r="F120" s="13">
        <v>0</v>
      </c>
      <c r="G120" s="13">
        <f>E120-F120</f>
        <v>94275</v>
      </c>
      <c r="H120" s="13">
        <f>ROUND(G120*18%,0)</f>
        <v>16970</v>
      </c>
      <c r="I120" s="13">
        <f>G120+H120</f>
        <v>111245</v>
      </c>
      <c r="J120" s="13">
        <f>ROUND(G120*2%,0)</f>
        <v>1886</v>
      </c>
      <c r="K120" s="13">
        <f>ROUND(G120*5%,0)</f>
        <v>4714</v>
      </c>
      <c r="L120" s="73">
        <f>H120</f>
        <v>16970</v>
      </c>
      <c r="M120" s="13"/>
      <c r="N120" s="13">
        <f>ROUND(I120-SUM(J120:L120),0)</f>
        <v>87675</v>
      </c>
      <c r="O120" s="63"/>
      <c r="P120" s="51">
        <v>87675</v>
      </c>
      <c r="Q120" s="30" t="s">
        <v>127</v>
      </c>
      <c r="R120" s="51"/>
    </row>
    <row r="121" spans="1:68" ht="20.100000000000001" customHeight="1" x14ac:dyDescent="0.25">
      <c r="A121" s="63">
        <v>53626</v>
      </c>
      <c r="B121" s="28" t="s">
        <v>10</v>
      </c>
      <c r="C121" s="2"/>
      <c r="D121" s="25">
        <v>185</v>
      </c>
      <c r="E121" s="13">
        <v>52038</v>
      </c>
      <c r="F121" s="13"/>
      <c r="G121" s="13"/>
      <c r="H121" s="13"/>
      <c r="I121" s="13"/>
      <c r="J121" s="13"/>
      <c r="K121" s="13"/>
      <c r="L121" s="13"/>
      <c r="M121" s="13"/>
      <c r="N121" s="73">
        <f>E121</f>
        <v>52038</v>
      </c>
      <c r="O121" s="63"/>
      <c r="P121" s="51">
        <v>69008</v>
      </c>
      <c r="Q121" s="30" t="s">
        <v>128</v>
      </c>
      <c r="R121" s="51"/>
    </row>
    <row r="122" spans="1:68" s="5" customFormat="1" ht="20.100000000000001" customHeight="1" x14ac:dyDescent="0.25">
      <c r="A122" s="63">
        <v>53626</v>
      </c>
      <c r="B122" s="36" t="s">
        <v>10</v>
      </c>
      <c r="C122" s="20"/>
      <c r="D122" s="37">
        <v>192</v>
      </c>
      <c r="E122" s="38">
        <v>16970</v>
      </c>
      <c r="F122" s="38"/>
      <c r="G122" s="38"/>
      <c r="H122" s="38"/>
      <c r="I122" s="38"/>
      <c r="J122" s="38"/>
      <c r="K122" s="38"/>
      <c r="L122" s="38"/>
      <c r="M122" s="38"/>
      <c r="N122" s="73">
        <f>E122</f>
        <v>16970</v>
      </c>
      <c r="O122" s="64"/>
      <c r="P122" s="53"/>
      <c r="Q122" s="30"/>
      <c r="R122" s="5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spans="1:68" s="18" customFormat="1" ht="20.100000000000001" customHeight="1" x14ac:dyDescent="0.25">
      <c r="A123" s="62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62"/>
      <c r="P123" s="52"/>
      <c r="Q123" s="31"/>
      <c r="R123" s="52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spans="1:68" ht="20.100000000000001" customHeight="1" x14ac:dyDescent="0.25">
      <c r="A124" s="63">
        <v>53668</v>
      </c>
      <c r="B124" s="28" t="s">
        <v>129</v>
      </c>
      <c r="C124" s="2">
        <v>44956</v>
      </c>
      <c r="D124" s="25">
        <v>224</v>
      </c>
      <c r="E124" s="13">
        <v>284195</v>
      </c>
      <c r="F124" s="13">
        <v>0</v>
      </c>
      <c r="G124" s="13">
        <f t="shared" ref="G124:G125" si="0">E124-F124</f>
        <v>284195</v>
      </c>
      <c r="H124" s="13">
        <f>G124*18%</f>
        <v>51155.1</v>
      </c>
      <c r="I124" s="13">
        <f>G124+H124</f>
        <v>335350.09999999998</v>
      </c>
      <c r="J124" s="13">
        <f t="shared" ref="J124:J125" si="1">ROUND(G124*2%,0)</f>
        <v>5684</v>
      </c>
      <c r="K124" s="13">
        <f>G124*5%</f>
        <v>14209.75</v>
      </c>
      <c r="L124" s="73">
        <f>H124</f>
        <v>51155.1</v>
      </c>
      <c r="M124" s="13"/>
      <c r="N124" s="13">
        <f>I124-SUM(J124:L124)</f>
        <v>264301.25</v>
      </c>
      <c r="O124" s="63">
        <v>53668</v>
      </c>
      <c r="P124" s="51">
        <v>264301</v>
      </c>
      <c r="Q124" s="30" t="s">
        <v>130</v>
      </c>
      <c r="R124" s="51">
        <f>SUM(N124:N127)-SUM(P124:P127)</f>
        <v>0.5</v>
      </c>
    </row>
    <row r="125" spans="1:68" ht="20.100000000000001" customHeight="1" x14ac:dyDescent="0.25">
      <c r="A125" s="63">
        <v>53668</v>
      </c>
      <c r="B125" s="28" t="s">
        <v>129</v>
      </c>
      <c r="C125" s="2">
        <v>45007</v>
      </c>
      <c r="D125" s="25">
        <v>264</v>
      </c>
      <c r="E125" s="13">
        <v>94275</v>
      </c>
      <c r="F125" s="13">
        <v>0</v>
      </c>
      <c r="G125" s="13">
        <f t="shared" si="0"/>
        <v>94275</v>
      </c>
      <c r="H125" s="13">
        <f>G125*18%</f>
        <v>16969.5</v>
      </c>
      <c r="I125" s="13">
        <f>G125+H125</f>
        <v>111244.5</v>
      </c>
      <c r="J125" s="13">
        <f t="shared" si="1"/>
        <v>1886</v>
      </c>
      <c r="K125" s="13">
        <f>G125*5%</f>
        <v>4713.75</v>
      </c>
      <c r="L125" s="73">
        <f>H125</f>
        <v>16969.5</v>
      </c>
      <c r="M125" s="13"/>
      <c r="N125" s="13">
        <f>I125-SUM(J125:L125)</f>
        <v>87675.25</v>
      </c>
      <c r="O125" s="63"/>
      <c r="P125" s="51">
        <v>51155</v>
      </c>
      <c r="Q125" s="30" t="s">
        <v>131</v>
      </c>
      <c r="R125" s="51"/>
    </row>
    <row r="126" spans="1:68" ht="20.100000000000001" customHeight="1" x14ac:dyDescent="0.25">
      <c r="A126" s="63">
        <v>53668</v>
      </c>
      <c r="B126" s="28" t="s">
        <v>10</v>
      </c>
      <c r="C126" s="2"/>
      <c r="D126" s="25">
        <v>224</v>
      </c>
      <c r="E126" s="13">
        <v>51155</v>
      </c>
      <c r="F126" s="13"/>
      <c r="G126" s="13"/>
      <c r="H126" s="13"/>
      <c r="I126" s="13"/>
      <c r="J126" s="13"/>
      <c r="K126" s="13"/>
      <c r="L126" s="13"/>
      <c r="M126" s="13"/>
      <c r="N126" s="73">
        <f>E126</f>
        <v>51155</v>
      </c>
      <c r="O126" s="63"/>
      <c r="P126" s="51">
        <v>87675</v>
      </c>
      <c r="Q126" s="30" t="s">
        <v>132</v>
      </c>
      <c r="R126" s="51"/>
    </row>
    <row r="127" spans="1:68" ht="20.100000000000001" customHeight="1" x14ac:dyDescent="0.25">
      <c r="A127" s="63">
        <v>53668</v>
      </c>
      <c r="B127" s="28" t="s">
        <v>10</v>
      </c>
      <c r="C127" s="2"/>
      <c r="D127" s="25">
        <v>264</v>
      </c>
      <c r="E127" s="13">
        <v>16970</v>
      </c>
      <c r="F127" s="13"/>
      <c r="G127" s="13"/>
      <c r="H127" s="13"/>
      <c r="I127" s="13"/>
      <c r="J127" s="13"/>
      <c r="K127" s="13"/>
      <c r="L127" s="13"/>
      <c r="M127" s="13"/>
      <c r="N127" s="73">
        <f>E127</f>
        <v>16970</v>
      </c>
      <c r="O127" s="63"/>
      <c r="P127" s="51">
        <v>16970</v>
      </c>
      <c r="Q127" s="30" t="s">
        <v>133</v>
      </c>
      <c r="R127" s="51"/>
    </row>
    <row r="128" spans="1:68" s="18" customFormat="1" ht="20.100000000000001" customHeight="1" x14ac:dyDescent="0.25">
      <c r="A128" s="62"/>
      <c r="B128" s="32"/>
      <c r="C128" s="39"/>
      <c r="D128" s="34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62"/>
      <c r="P128" s="52"/>
      <c r="Q128" s="31"/>
      <c r="R128" s="52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spans="1:68" ht="20.100000000000001" customHeight="1" x14ac:dyDescent="0.25">
      <c r="A129" s="63">
        <v>53918</v>
      </c>
      <c r="B129" s="28" t="s">
        <v>134</v>
      </c>
      <c r="C129" s="2">
        <v>44938</v>
      </c>
      <c r="D129" s="25">
        <v>202</v>
      </c>
      <c r="E129" s="13">
        <v>245487.5</v>
      </c>
      <c r="F129" s="13">
        <v>0</v>
      </c>
      <c r="G129" s="13">
        <f>E129-F129</f>
        <v>245487.5</v>
      </c>
      <c r="H129" s="13">
        <f>ROUND(G129*18%,0)</f>
        <v>44188</v>
      </c>
      <c r="I129" s="13">
        <f>G129+H129</f>
        <v>289675.5</v>
      </c>
      <c r="J129" s="13">
        <f>ROUND(G129*2%,0)</f>
        <v>4910</v>
      </c>
      <c r="K129" s="13">
        <f>ROUND(G129*5%,0)</f>
        <v>12274</v>
      </c>
      <c r="L129" s="73">
        <f>H129</f>
        <v>44188</v>
      </c>
      <c r="M129" s="13"/>
      <c r="N129" s="13">
        <f>ROUND(I129-SUM(J129:L129),0)</f>
        <v>228304</v>
      </c>
      <c r="O129" s="63">
        <v>53918</v>
      </c>
      <c r="P129" s="51">
        <v>228303</v>
      </c>
      <c r="Q129" s="30" t="s">
        <v>135</v>
      </c>
      <c r="R129" s="51">
        <f>SUM(N129:N132)-SUM(P129:P132)</f>
        <v>1</v>
      </c>
    </row>
    <row r="130" spans="1:68" ht="20.100000000000001" customHeight="1" x14ac:dyDescent="0.25">
      <c r="A130" s="63">
        <v>53918</v>
      </c>
      <c r="B130" s="28" t="s">
        <v>280</v>
      </c>
      <c r="C130" s="2">
        <v>44956</v>
      </c>
      <c r="D130" s="25">
        <v>225</v>
      </c>
      <c r="E130" s="13">
        <v>94275</v>
      </c>
      <c r="F130" s="13">
        <v>0</v>
      </c>
      <c r="G130" s="13">
        <f>E130-F130</f>
        <v>94275</v>
      </c>
      <c r="H130" s="13">
        <f>ROUND(G130*18%,0)</f>
        <v>16970</v>
      </c>
      <c r="I130" s="13">
        <f>G130+H130</f>
        <v>111245</v>
      </c>
      <c r="J130" s="13">
        <f>ROUND(G130*2%,0)</f>
        <v>1886</v>
      </c>
      <c r="K130" s="13">
        <f>ROUND(G130*5%,0)</f>
        <v>4714</v>
      </c>
      <c r="L130" s="73">
        <f>H130</f>
        <v>16970</v>
      </c>
      <c r="M130" s="13"/>
      <c r="N130" s="13">
        <f>ROUND(I130-SUM(J130:L130),0)</f>
        <v>87675</v>
      </c>
      <c r="O130" s="63"/>
      <c r="P130" s="51">
        <v>87675</v>
      </c>
      <c r="Q130" s="30" t="s">
        <v>136</v>
      </c>
      <c r="R130" s="51"/>
    </row>
    <row r="131" spans="1:68" ht="20.100000000000001" customHeight="1" x14ac:dyDescent="0.25">
      <c r="A131" s="63">
        <v>53918</v>
      </c>
      <c r="B131" s="28" t="s">
        <v>10</v>
      </c>
      <c r="C131" s="2"/>
      <c r="D131" s="25">
        <v>202</v>
      </c>
      <c r="E131" s="13">
        <v>44188</v>
      </c>
      <c r="F131" s="13">
        <v>0</v>
      </c>
      <c r="G131" s="13">
        <f>L129</f>
        <v>44188</v>
      </c>
      <c r="H131" s="13">
        <v>0</v>
      </c>
      <c r="I131" s="13">
        <f>G131+H131</f>
        <v>44188</v>
      </c>
      <c r="J131" s="13">
        <f>J128*I131</f>
        <v>0</v>
      </c>
      <c r="K131" s="13"/>
      <c r="L131" s="13"/>
      <c r="M131" s="13"/>
      <c r="N131" s="73">
        <f>E131</f>
        <v>44188</v>
      </c>
      <c r="O131" s="63"/>
      <c r="P131" s="51">
        <v>61158</v>
      </c>
      <c r="Q131" s="30" t="s">
        <v>137</v>
      </c>
      <c r="R131" s="51"/>
    </row>
    <row r="132" spans="1:68" ht="20.100000000000001" customHeight="1" x14ac:dyDescent="0.25">
      <c r="A132" s="63">
        <v>53918</v>
      </c>
      <c r="B132" s="28" t="s">
        <v>10</v>
      </c>
      <c r="C132" s="2"/>
      <c r="D132" s="25">
        <v>225</v>
      </c>
      <c r="E132" s="13">
        <v>16970</v>
      </c>
      <c r="F132" s="13">
        <v>0</v>
      </c>
      <c r="G132" s="13">
        <f>L130</f>
        <v>16970</v>
      </c>
      <c r="H132" s="13">
        <v>0</v>
      </c>
      <c r="I132" s="13">
        <f>G132+H132</f>
        <v>16970</v>
      </c>
      <c r="J132" s="13">
        <v>0</v>
      </c>
      <c r="K132" s="13"/>
      <c r="L132" s="13"/>
      <c r="M132" s="13"/>
      <c r="N132" s="73">
        <f>E132</f>
        <v>16970</v>
      </c>
      <c r="O132" s="63"/>
      <c r="P132" s="51"/>
      <c r="Q132" s="30"/>
      <c r="R132" s="51"/>
    </row>
    <row r="133" spans="1:68" s="18" customFormat="1" ht="20.100000000000001" customHeight="1" x14ac:dyDescent="0.25">
      <c r="A133" s="62"/>
      <c r="B133" s="32"/>
      <c r="C133" s="39"/>
      <c r="D133" s="34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62"/>
      <c r="P133" s="52"/>
      <c r="Q133" s="31"/>
      <c r="R133" s="52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spans="1:68" ht="20.100000000000001" customHeight="1" x14ac:dyDescent="0.25">
      <c r="A134" s="63">
        <v>53919</v>
      </c>
      <c r="B134" s="28" t="s">
        <v>138</v>
      </c>
      <c r="C134" s="2">
        <v>44924</v>
      </c>
      <c r="D134" s="25">
        <v>195</v>
      </c>
      <c r="E134" s="13">
        <v>288195</v>
      </c>
      <c r="F134" s="13">
        <v>0</v>
      </c>
      <c r="G134" s="13">
        <f>E134-F134</f>
        <v>288195</v>
      </c>
      <c r="H134" s="13">
        <f>ROUND(G134*18%,0)</f>
        <v>51875</v>
      </c>
      <c r="I134" s="13">
        <f>G134+H134</f>
        <v>340070</v>
      </c>
      <c r="J134" s="13">
        <f>ROUND(G134*2%,0)</f>
        <v>5764</v>
      </c>
      <c r="K134" s="13">
        <f>ROUND(G134*5%,0)</f>
        <v>14410</v>
      </c>
      <c r="L134" s="73">
        <f>H134</f>
        <v>51875</v>
      </c>
      <c r="M134" s="27"/>
      <c r="N134" s="13">
        <f>ROUND(I134-SUM(J134:L134),0)</f>
        <v>268021</v>
      </c>
      <c r="O134" s="63">
        <v>53919</v>
      </c>
      <c r="P134" s="51">
        <v>87675</v>
      </c>
      <c r="Q134" s="30" t="s">
        <v>140</v>
      </c>
      <c r="R134" s="51">
        <f>SUM(N134:N137)-SUM(P134:P137)</f>
        <v>0</v>
      </c>
    </row>
    <row r="135" spans="1:68" ht="20.100000000000001" customHeight="1" x14ac:dyDescent="0.25">
      <c r="A135" s="63">
        <v>53919</v>
      </c>
      <c r="B135" s="28" t="s">
        <v>139</v>
      </c>
      <c r="C135" s="2">
        <v>44938</v>
      </c>
      <c r="D135" s="25">
        <v>207</v>
      </c>
      <c r="E135" s="13">
        <v>94275</v>
      </c>
      <c r="F135" s="13">
        <v>0</v>
      </c>
      <c r="G135" s="13">
        <f>E135-F135</f>
        <v>94275</v>
      </c>
      <c r="H135" s="13">
        <f>ROUND(G135*18%,0)</f>
        <v>16970</v>
      </c>
      <c r="I135" s="13">
        <f>G135+H135</f>
        <v>111245</v>
      </c>
      <c r="J135" s="13">
        <f>ROUND(G135*2%,0)</f>
        <v>1886</v>
      </c>
      <c r="K135" s="13">
        <f>ROUND(G135*5%,0)</f>
        <v>4714</v>
      </c>
      <c r="L135" s="73">
        <f>H135</f>
        <v>16970</v>
      </c>
      <c r="M135" s="27"/>
      <c r="N135" s="13">
        <f>ROUND(I135-SUM(J135:L135),0)</f>
        <v>87675</v>
      </c>
      <c r="O135" s="63"/>
      <c r="P135" s="51">
        <v>268021</v>
      </c>
      <c r="Q135" s="30" t="s">
        <v>141</v>
      </c>
      <c r="R135" s="51"/>
    </row>
    <row r="136" spans="1:68" ht="20.100000000000001" customHeight="1" x14ac:dyDescent="0.25">
      <c r="A136" s="63">
        <v>53919</v>
      </c>
      <c r="B136" s="28" t="s">
        <v>10</v>
      </c>
      <c r="C136" s="2"/>
      <c r="D136" s="25">
        <v>195</v>
      </c>
      <c r="E136" s="13">
        <v>51875</v>
      </c>
      <c r="F136" s="13">
        <v>0</v>
      </c>
      <c r="G136" s="13">
        <v>0</v>
      </c>
      <c r="H136" s="13">
        <v>0</v>
      </c>
      <c r="I136" s="13">
        <f>G136+H136</f>
        <v>0</v>
      </c>
      <c r="J136" s="13">
        <f>J133*I136</f>
        <v>0</v>
      </c>
      <c r="K136" s="13"/>
      <c r="L136" s="13"/>
      <c r="M136" s="13"/>
      <c r="N136" s="73">
        <f>E136</f>
        <v>51875</v>
      </c>
      <c r="O136" s="63"/>
      <c r="P136" s="51">
        <v>51875</v>
      </c>
      <c r="Q136" s="30" t="s">
        <v>142</v>
      </c>
      <c r="R136" s="51"/>
    </row>
    <row r="137" spans="1:68" ht="20.100000000000001" customHeight="1" x14ac:dyDescent="0.25">
      <c r="A137" s="63">
        <v>53919</v>
      </c>
      <c r="B137" s="28" t="s">
        <v>10</v>
      </c>
      <c r="C137" s="2"/>
      <c r="D137" s="25">
        <v>207</v>
      </c>
      <c r="E137" s="13">
        <v>16970</v>
      </c>
      <c r="F137" s="13">
        <v>0</v>
      </c>
      <c r="G137" s="13">
        <v>0</v>
      </c>
      <c r="H137" s="13">
        <v>0</v>
      </c>
      <c r="I137" s="13">
        <f>G137+H137</f>
        <v>0</v>
      </c>
      <c r="J137" s="13">
        <f>J134*I137</f>
        <v>0</v>
      </c>
      <c r="K137" s="13"/>
      <c r="L137" s="13"/>
      <c r="M137" s="13"/>
      <c r="N137" s="73">
        <f>E137</f>
        <v>16970</v>
      </c>
      <c r="O137" s="63"/>
      <c r="P137" s="51">
        <v>16970</v>
      </c>
      <c r="Q137" s="30" t="s">
        <v>143</v>
      </c>
      <c r="R137" s="51"/>
    </row>
    <row r="138" spans="1:68" s="18" customFormat="1" ht="20.100000000000001" customHeight="1" x14ac:dyDescent="0.25">
      <c r="A138" s="62"/>
      <c r="B138" s="32"/>
      <c r="C138" s="39"/>
      <c r="D138" s="34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62"/>
      <c r="P138" s="52"/>
      <c r="Q138" s="31"/>
      <c r="R138" s="52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  <row r="139" spans="1:68" ht="20.100000000000001" customHeight="1" x14ac:dyDescent="0.25">
      <c r="A139" s="63">
        <v>54392</v>
      </c>
      <c r="B139" s="28" t="s">
        <v>144</v>
      </c>
      <c r="C139" s="2">
        <v>44948</v>
      </c>
      <c r="D139" s="25">
        <v>216</v>
      </c>
      <c r="E139" s="13">
        <v>288813</v>
      </c>
      <c r="F139" s="13">
        <v>0</v>
      </c>
      <c r="G139" s="13">
        <f t="shared" ref="G139:G140" si="2">E139-F139</f>
        <v>288813</v>
      </c>
      <c r="H139" s="13">
        <f>G139*18%</f>
        <v>51986.34</v>
      </c>
      <c r="I139" s="13">
        <f>G139+H139</f>
        <v>340799.33999999997</v>
      </c>
      <c r="J139" s="13">
        <f>G139*2%</f>
        <v>5776.26</v>
      </c>
      <c r="K139" s="13">
        <f>G139*5%</f>
        <v>14440.650000000001</v>
      </c>
      <c r="L139" s="73">
        <f>H139</f>
        <v>51986.34</v>
      </c>
      <c r="M139" s="13"/>
      <c r="N139" s="13">
        <f>I139-SUM(J139:L139)</f>
        <v>268596.08999999997</v>
      </c>
      <c r="O139" s="63">
        <v>54392</v>
      </c>
      <c r="P139" s="51">
        <v>356272</v>
      </c>
      <c r="Q139" s="30" t="s">
        <v>146</v>
      </c>
      <c r="R139" s="51">
        <f>SUM(N139:N142)-SUM(P139:P142)</f>
        <v>0.42999999993480742</v>
      </c>
    </row>
    <row r="140" spans="1:68" ht="20.100000000000001" customHeight="1" x14ac:dyDescent="0.25">
      <c r="A140" s="63">
        <v>54392</v>
      </c>
      <c r="B140" s="28" t="s">
        <v>145</v>
      </c>
      <c r="C140" s="2">
        <v>44956</v>
      </c>
      <c r="D140" s="25">
        <v>226</v>
      </c>
      <c r="E140" s="13">
        <v>94275</v>
      </c>
      <c r="F140" s="13">
        <v>0</v>
      </c>
      <c r="G140" s="13">
        <f t="shared" si="2"/>
        <v>94275</v>
      </c>
      <c r="H140" s="13">
        <f>G140*18%</f>
        <v>16969.5</v>
      </c>
      <c r="I140" s="13">
        <f>G140+H140</f>
        <v>111244.5</v>
      </c>
      <c r="J140" s="13">
        <f>G140*2%</f>
        <v>1885.5</v>
      </c>
      <c r="K140" s="13">
        <f>G140*5%</f>
        <v>4713.75</v>
      </c>
      <c r="L140" s="73">
        <f>H140</f>
        <v>16969.5</v>
      </c>
      <c r="M140" s="13"/>
      <c r="N140" s="13">
        <f>ROUND(I140-SUM(J140:L140),0)</f>
        <v>87676</v>
      </c>
      <c r="O140" s="63"/>
      <c r="P140" s="51">
        <v>68956</v>
      </c>
      <c r="Q140" s="30" t="s">
        <v>147</v>
      </c>
      <c r="R140" s="51"/>
    </row>
    <row r="141" spans="1:68" ht="20.100000000000001" customHeight="1" x14ac:dyDescent="0.25">
      <c r="A141" s="63">
        <v>54392</v>
      </c>
      <c r="B141" s="28" t="s">
        <v>10</v>
      </c>
      <c r="C141" s="2"/>
      <c r="D141" s="25">
        <v>216</v>
      </c>
      <c r="E141" s="13">
        <v>51986.34</v>
      </c>
      <c r="F141" s="13">
        <v>0</v>
      </c>
      <c r="G141" s="13">
        <v>0</v>
      </c>
      <c r="H141" s="13">
        <f>G141*18%</f>
        <v>0</v>
      </c>
      <c r="I141" s="13">
        <f t="shared" ref="I141:I142" si="3">G141+H141</f>
        <v>0</v>
      </c>
      <c r="J141" s="13">
        <f>G141*$J$6</f>
        <v>0</v>
      </c>
      <c r="K141" s="13">
        <v>0</v>
      </c>
      <c r="L141" s="13">
        <v>0</v>
      </c>
      <c r="M141" s="13"/>
      <c r="N141" s="73">
        <f>E141</f>
        <v>51986.34</v>
      </c>
      <c r="O141" s="63"/>
      <c r="P141" s="51"/>
      <c r="Q141" s="30"/>
      <c r="R141" s="51"/>
    </row>
    <row r="142" spans="1:68" ht="20.100000000000001" customHeight="1" x14ac:dyDescent="0.25">
      <c r="A142" s="63">
        <v>54392</v>
      </c>
      <c r="B142" s="28" t="s">
        <v>10</v>
      </c>
      <c r="C142" s="2"/>
      <c r="D142" s="25">
        <v>226</v>
      </c>
      <c r="E142" s="13">
        <v>16970</v>
      </c>
      <c r="F142" s="13">
        <v>0</v>
      </c>
      <c r="G142" s="13">
        <v>0</v>
      </c>
      <c r="H142" s="13">
        <f>G142*18%</f>
        <v>0</v>
      </c>
      <c r="I142" s="13">
        <f t="shared" si="3"/>
        <v>0</v>
      </c>
      <c r="J142" s="13">
        <f>G142*$J$6</f>
        <v>0</v>
      </c>
      <c r="K142" s="13">
        <v>0</v>
      </c>
      <c r="L142" s="13">
        <v>0</v>
      </c>
      <c r="M142" s="13"/>
      <c r="N142" s="73">
        <f>E142</f>
        <v>16970</v>
      </c>
      <c r="O142" s="63"/>
      <c r="P142" s="51"/>
      <c r="Q142" s="30"/>
      <c r="R142" s="51"/>
    </row>
    <row r="143" spans="1:68" s="18" customFormat="1" ht="20.100000000000001" customHeight="1" x14ac:dyDescent="0.25">
      <c r="A143" s="62"/>
      <c r="B143" s="32"/>
      <c r="C143" s="39"/>
      <c r="D143" s="34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62"/>
      <c r="P143" s="52"/>
      <c r="Q143" s="31"/>
      <c r="R143" s="52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</row>
    <row r="144" spans="1:68" ht="20.100000000000001" customHeight="1" x14ac:dyDescent="0.25">
      <c r="A144" s="63">
        <v>54950</v>
      </c>
      <c r="B144" s="28" t="s">
        <v>148</v>
      </c>
      <c r="C144" s="2">
        <v>44965</v>
      </c>
      <c r="D144" s="25">
        <v>228</v>
      </c>
      <c r="E144" s="13">
        <v>288190.5</v>
      </c>
      <c r="F144" s="13">
        <v>0</v>
      </c>
      <c r="G144" s="13">
        <f>E144-F144</f>
        <v>288190.5</v>
      </c>
      <c r="H144" s="13">
        <f>ROUND(G144*18%,0)</f>
        <v>51874</v>
      </c>
      <c r="I144" s="13">
        <f>G144+H144</f>
        <v>340064.5</v>
      </c>
      <c r="J144" s="13">
        <f>ROUND(G144*2%,0)</f>
        <v>5764</v>
      </c>
      <c r="K144" s="13">
        <f>ROUND(G144*5%,0)</f>
        <v>14410</v>
      </c>
      <c r="L144" s="73">
        <f>H144</f>
        <v>51874</v>
      </c>
      <c r="M144" s="13"/>
      <c r="N144" s="13">
        <f>ROUND(I144-SUM(J144:L144),0)</f>
        <v>268017</v>
      </c>
      <c r="O144" s="63">
        <v>54950</v>
      </c>
      <c r="P144" s="51">
        <v>268017</v>
      </c>
      <c r="Q144" s="30" t="s">
        <v>149</v>
      </c>
      <c r="R144" s="51">
        <f>SUM(N144:N147)-SUM(P144:P147)</f>
        <v>0</v>
      </c>
    </row>
    <row r="145" spans="1:68" ht="20.100000000000001" customHeight="1" x14ac:dyDescent="0.25">
      <c r="A145" s="63">
        <v>54950</v>
      </c>
      <c r="B145" s="28" t="s">
        <v>10</v>
      </c>
      <c r="C145" s="2"/>
      <c r="D145" s="25">
        <v>228</v>
      </c>
      <c r="E145" s="13">
        <v>51874</v>
      </c>
      <c r="F145" s="13"/>
      <c r="G145" s="13"/>
      <c r="H145" s="13"/>
      <c r="I145" s="13"/>
      <c r="J145" s="13"/>
      <c r="K145" s="13"/>
      <c r="L145" s="13"/>
      <c r="M145" s="13"/>
      <c r="N145" s="73">
        <f>E145</f>
        <v>51874</v>
      </c>
      <c r="O145" s="63"/>
      <c r="P145" s="51">
        <v>51874</v>
      </c>
      <c r="Q145" s="30" t="s">
        <v>150</v>
      </c>
      <c r="R145" s="51"/>
    </row>
    <row r="146" spans="1:68" ht="20.100000000000001" customHeight="1" x14ac:dyDescent="0.25">
      <c r="A146" s="63">
        <v>54950</v>
      </c>
      <c r="B146" s="28" t="s">
        <v>148</v>
      </c>
      <c r="C146" s="2">
        <v>45040</v>
      </c>
      <c r="D146" s="25">
        <v>16</v>
      </c>
      <c r="E146" s="13">
        <v>94275</v>
      </c>
      <c r="F146" s="13">
        <v>0</v>
      </c>
      <c r="G146" s="13">
        <f>E146-F146</f>
        <v>94275</v>
      </c>
      <c r="H146" s="13">
        <f>ROUND(G146*18%,0)</f>
        <v>16970</v>
      </c>
      <c r="I146" s="13">
        <f>G146+H146</f>
        <v>111245</v>
      </c>
      <c r="J146" s="13">
        <f>ROUND(G146*2%,0)</f>
        <v>1886</v>
      </c>
      <c r="K146" s="13">
        <f>ROUND(G146*5%,0)</f>
        <v>4714</v>
      </c>
      <c r="L146" s="73">
        <f>H146</f>
        <v>16970</v>
      </c>
      <c r="M146" s="13"/>
      <c r="N146" s="13">
        <f>ROUND(I146-SUM(J146:L146),0)</f>
        <v>87675</v>
      </c>
      <c r="O146" s="63"/>
      <c r="P146" s="51">
        <v>87675</v>
      </c>
      <c r="Q146" s="30" t="s">
        <v>151</v>
      </c>
      <c r="R146" s="51"/>
    </row>
    <row r="147" spans="1:68" ht="20.100000000000001" customHeight="1" x14ac:dyDescent="0.25">
      <c r="A147" s="63">
        <v>54950</v>
      </c>
      <c r="B147" s="28" t="s">
        <v>10</v>
      </c>
      <c r="C147" s="2"/>
      <c r="D147" s="25">
        <v>16</v>
      </c>
      <c r="E147" s="13">
        <v>16970</v>
      </c>
      <c r="F147" s="13"/>
      <c r="G147" s="13"/>
      <c r="H147" s="13"/>
      <c r="I147" s="13"/>
      <c r="J147" s="13"/>
      <c r="K147" s="13"/>
      <c r="L147" s="13"/>
      <c r="M147" s="13"/>
      <c r="N147" s="73">
        <f>E147</f>
        <v>16970</v>
      </c>
      <c r="O147" s="63"/>
      <c r="P147" s="51">
        <v>16970</v>
      </c>
      <c r="Q147" s="30" t="s">
        <v>152</v>
      </c>
      <c r="R147" s="51"/>
    </row>
    <row r="148" spans="1:68" s="18" customFormat="1" ht="20.100000000000001" customHeight="1" x14ac:dyDescent="0.25">
      <c r="A148" s="62"/>
      <c r="B148" s="32"/>
      <c r="C148" s="39"/>
      <c r="D148" s="34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62"/>
      <c r="P148" s="52"/>
      <c r="Q148" s="31"/>
      <c r="R148" s="52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</row>
    <row r="149" spans="1:68" ht="20.100000000000001" customHeight="1" x14ac:dyDescent="0.25">
      <c r="A149" s="63">
        <v>54951</v>
      </c>
      <c r="B149" s="28" t="s">
        <v>153</v>
      </c>
      <c r="C149" s="2">
        <v>44968</v>
      </c>
      <c r="D149" s="25">
        <v>234</v>
      </c>
      <c r="E149" s="13">
        <v>290884.5</v>
      </c>
      <c r="F149" s="13">
        <v>0</v>
      </c>
      <c r="G149" s="13">
        <f>E149-F149</f>
        <v>290884.5</v>
      </c>
      <c r="H149" s="13">
        <f>ROUND(G149*18%,0)</f>
        <v>52359</v>
      </c>
      <c r="I149" s="13">
        <f>G149+H149</f>
        <v>343243.5</v>
      </c>
      <c r="J149" s="13">
        <f>ROUND(G149*2%,0)</f>
        <v>5818</v>
      </c>
      <c r="K149" s="13">
        <f>ROUND(G149*5%,0)</f>
        <v>14544</v>
      </c>
      <c r="L149" s="73">
        <f>H149</f>
        <v>52359</v>
      </c>
      <c r="M149" s="13"/>
      <c r="N149" s="13">
        <f>ROUND(I149-SUM(J149:L149),0)</f>
        <v>270523</v>
      </c>
      <c r="O149" s="63">
        <v>54951</v>
      </c>
      <c r="P149" s="51">
        <v>270523</v>
      </c>
      <c r="Q149" s="30" t="s">
        <v>154</v>
      </c>
      <c r="R149" s="51">
        <f>SUM(N149:N152)-SUM(P149:P152)</f>
        <v>0</v>
      </c>
    </row>
    <row r="150" spans="1:68" ht="20.100000000000001" customHeight="1" x14ac:dyDescent="0.25">
      <c r="A150" s="63">
        <v>54951</v>
      </c>
      <c r="B150" s="28" t="s">
        <v>153</v>
      </c>
      <c r="C150" s="2">
        <v>45007</v>
      </c>
      <c r="D150" s="25">
        <v>265</v>
      </c>
      <c r="E150" s="13">
        <v>94275</v>
      </c>
      <c r="F150" s="13">
        <v>0</v>
      </c>
      <c r="G150" s="13">
        <f>E150-F150</f>
        <v>94275</v>
      </c>
      <c r="H150" s="13">
        <f>ROUND(G150*18%,0)</f>
        <v>16970</v>
      </c>
      <c r="I150" s="13">
        <f>G150+H150</f>
        <v>111245</v>
      </c>
      <c r="J150" s="13">
        <f>ROUND(G150*2%,0)</f>
        <v>1886</v>
      </c>
      <c r="K150" s="13">
        <f>ROUND(G150*5%,0)</f>
        <v>4714</v>
      </c>
      <c r="L150" s="73">
        <f>H150</f>
        <v>16970</v>
      </c>
      <c r="M150" s="13"/>
      <c r="N150" s="13">
        <f>ROUND(I150-SUM(J150:L150),0)</f>
        <v>87675</v>
      </c>
      <c r="O150" s="63"/>
      <c r="P150" s="51">
        <v>52359</v>
      </c>
      <c r="Q150" s="30" t="s">
        <v>155</v>
      </c>
      <c r="R150" s="51"/>
    </row>
    <row r="151" spans="1:68" ht="20.100000000000001" customHeight="1" x14ac:dyDescent="0.25">
      <c r="A151" s="63">
        <v>54951</v>
      </c>
      <c r="B151" s="28" t="s">
        <v>10</v>
      </c>
      <c r="C151" s="2"/>
      <c r="D151" s="25">
        <v>234</v>
      </c>
      <c r="E151" s="13">
        <v>52359</v>
      </c>
      <c r="F151" s="13"/>
      <c r="G151" s="13"/>
      <c r="H151" s="13"/>
      <c r="I151" s="13"/>
      <c r="J151" s="13"/>
      <c r="K151" s="13"/>
      <c r="L151" s="13"/>
      <c r="M151" s="13"/>
      <c r="N151" s="73">
        <f>E151</f>
        <v>52359</v>
      </c>
      <c r="O151" s="63"/>
      <c r="P151" s="51">
        <v>87675</v>
      </c>
      <c r="Q151" s="30" t="s">
        <v>156</v>
      </c>
      <c r="R151" s="51"/>
    </row>
    <row r="152" spans="1:68" ht="20.100000000000001" customHeight="1" x14ac:dyDescent="0.25">
      <c r="A152" s="63">
        <v>54951</v>
      </c>
      <c r="B152" s="28" t="s">
        <v>10</v>
      </c>
      <c r="C152" s="2"/>
      <c r="D152" s="25">
        <v>265</v>
      </c>
      <c r="E152" s="13">
        <v>16970</v>
      </c>
      <c r="F152" s="13"/>
      <c r="G152" s="13"/>
      <c r="H152" s="13"/>
      <c r="I152" s="13"/>
      <c r="J152" s="13"/>
      <c r="K152" s="13"/>
      <c r="L152" s="13"/>
      <c r="M152" s="13"/>
      <c r="N152" s="73">
        <f>E152</f>
        <v>16970</v>
      </c>
      <c r="O152" s="63"/>
      <c r="P152" s="51">
        <v>16970</v>
      </c>
      <c r="Q152" s="30" t="s">
        <v>157</v>
      </c>
      <c r="R152" s="51"/>
    </row>
    <row r="153" spans="1:68" s="18" customFormat="1" ht="20.100000000000001" customHeight="1" x14ac:dyDescent="0.25">
      <c r="A153" s="62"/>
      <c r="B153" s="32"/>
      <c r="C153" s="39"/>
      <c r="D153" s="34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62"/>
      <c r="P153" s="52"/>
      <c r="Q153" s="31"/>
      <c r="R153" s="52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</row>
    <row r="154" spans="1:68" ht="20.100000000000001" customHeight="1" x14ac:dyDescent="0.15">
      <c r="A154" s="63">
        <v>55025</v>
      </c>
      <c r="B154" s="28" t="s">
        <v>158</v>
      </c>
      <c r="C154" s="2">
        <v>44965</v>
      </c>
      <c r="D154" s="25">
        <v>229</v>
      </c>
      <c r="E154" s="13">
        <v>290185.5</v>
      </c>
      <c r="F154" s="13">
        <v>0</v>
      </c>
      <c r="G154" s="13">
        <f>E154-F154</f>
        <v>290185.5</v>
      </c>
      <c r="H154" s="13">
        <f>G154*18%</f>
        <v>52233.39</v>
      </c>
      <c r="I154" s="13">
        <f>G154+H154</f>
        <v>342418.89</v>
      </c>
      <c r="J154" s="13">
        <f>ROUND(G154*2%,0)</f>
        <v>5804</v>
      </c>
      <c r="K154" s="13">
        <f>ROUND(G154*5%,0)</f>
        <v>14509</v>
      </c>
      <c r="L154" s="73">
        <f>H154</f>
        <v>52233.39</v>
      </c>
      <c r="M154" s="13"/>
      <c r="N154" s="41">
        <f>ROUND(I154-SUM(J154:L154),0)</f>
        <v>269873</v>
      </c>
      <c r="O154" s="63">
        <v>55025</v>
      </c>
      <c r="P154" s="51">
        <v>98000</v>
      </c>
      <c r="Q154" s="42" t="s">
        <v>159</v>
      </c>
      <c r="R154" s="51">
        <f>SUM(N154:N158)-SUM(P154:P158)</f>
        <v>0.39000000001396984</v>
      </c>
    </row>
    <row r="155" spans="1:68" ht="20.100000000000001" customHeight="1" x14ac:dyDescent="0.25">
      <c r="A155" s="63">
        <v>55025</v>
      </c>
      <c r="B155" s="28" t="s">
        <v>158</v>
      </c>
      <c r="C155" s="2">
        <v>45043</v>
      </c>
      <c r="D155" s="25">
        <v>17</v>
      </c>
      <c r="E155" s="13">
        <v>94275</v>
      </c>
      <c r="F155" s="13">
        <v>0</v>
      </c>
      <c r="G155" s="13">
        <f>E155-F155</f>
        <v>94275</v>
      </c>
      <c r="H155" s="13">
        <f>G155*18%</f>
        <v>16969.5</v>
      </c>
      <c r="I155" s="13">
        <f>G155+H155</f>
        <v>111244.5</v>
      </c>
      <c r="J155" s="13">
        <f>ROUND(G155*2%,0)</f>
        <v>1886</v>
      </c>
      <c r="K155" s="13">
        <f>ROUND(G155*5%,0)</f>
        <v>4714</v>
      </c>
      <c r="L155" s="73">
        <f>H155</f>
        <v>16969.5</v>
      </c>
      <c r="M155" s="13"/>
      <c r="N155" s="41">
        <f>ROUND(I155-SUM(J155:L155),0)</f>
        <v>87675</v>
      </c>
      <c r="O155" s="63"/>
      <c r="P155" s="51">
        <v>171873</v>
      </c>
      <c r="Q155" s="30" t="s">
        <v>160</v>
      </c>
      <c r="R155" s="51"/>
    </row>
    <row r="156" spans="1:68" ht="20.100000000000001" customHeight="1" x14ac:dyDescent="0.25">
      <c r="A156" s="63">
        <v>55025</v>
      </c>
      <c r="B156" s="28" t="s">
        <v>10</v>
      </c>
      <c r="C156" s="2"/>
      <c r="D156" s="25">
        <v>229</v>
      </c>
      <c r="E156" s="13">
        <v>52233.39</v>
      </c>
      <c r="F156" s="13"/>
      <c r="G156" s="13"/>
      <c r="H156" s="13"/>
      <c r="I156" s="13"/>
      <c r="J156" s="13"/>
      <c r="K156" s="13"/>
      <c r="L156" s="13"/>
      <c r="M156" s="13"/>
      <c r="N156" s="73">
        <f>E156</f>
        <v>52233.39</v>
      </c>
      <c r="O156" s="63"/>
      <c r="P156" s="51">
        <v>52233</v>
      </c>
      <c r="Q156" s="30" t="s">
        <v>161</v>
      </c>
      <c r="R156" s="51"/>
    </row>
    <row r="157" spans="1:68" ht="20.100000000000001" customHeight="1" x14ac:dyDescent="0.25">
      <c r="A157" s="63">
        <v>55025</v>
      </c>
      <c r="B157" s="28" t="s">
        <v>10</v>
      </c>
      <c r="C157" s="2"/>
      <c r="D157" s="25">
        <v>17</v>
      </c>
      <c r="E157" s="13">
        <v>16970</v>
      </c>
      <c r="F157" s="13"/>
      <c r="G157" s="13"/>
      <c r="H157" s="13"/>
      <c r="I157" s="13"/>
      <c r="J157" s="13"/>
      <c r="K157" s="13"/>
      <c r="L157" s="13"/>
      <c r="M157" s="13"/>
      <c r="N157" s="73">
        <f>E157</f>
        <v>16970</v>
      </c>
      <c r="O157" s="63"/>
      <c r="P157" s="51">
        <v>87675</v>
      </c>
      <c r="Q157" s="30" t="s">
        <v>162</v>
      </c>
      <c r="R157" s="51"/>
    </row>
    <row r="158" spans="1:68" ht="20.100000000000001" customHeight="1" x14ac:dyDescent="0.25">
      <c r="A158" s="63">
        <v>55025</v>
      </c>
      <c r="B158" s="28"/>
      <c r="C158" s="2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63"/>
      <c r="P158" s="51">
        <v>16970</v>
      </c>
      <c r="Q158" s="30" t="s">
        <v>163</v>
      </c>
      <c r="R158" s="51"/>
    </row>
    <row r="159" spans="1:68" s="18" customFormat="1" ht="20.100000000000001" customHeight="1" x14ac:dyDescent="0.25">
      <c r="A159" s="62"/>
      <c r="B159" s="32"/>
      <c r="C159" s="39"/>
      <c r="D159" s="34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62"/>
      <c r="P159" s="52"/>
      <c r="Q159" s="31"/>
      <c r="R159" s="52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</row>
    <row r="160" spans="1:68" ht="20.100000000000001" customHeight="1" x14ac:dyDescent="0.25">
      <c r="A160" s="63">
        <v>55184</v>
      </c>
      <c r="B160" s="28" t="s">
        <v>164</v>
      </c>
      <c r="C160" s="2">
        <v>44981</v>
      </c>
      <c r="D160" s="25">
        <v>243</v>
      </c>
      <c r="E160" s="13">
        <v>289539</v>
      </c>
      <c r="F160" s="13">
        <v>0</v>
      </c>
      <c r="G160" s="13">
        <f>E160-F160</f>
        <v>289539</v>
      </c>
      <c r="H160" s="13">
        <f>G160*18%</f>
        <v>52117.02</v>
      </c>
      <c r="I160" s="13">
        <f>G160+H160</f>
        <v>341656.02</v>
      </c>
      <c r="J160" s="13">
        <f>ROUND(G160*2%,0)</f>
        <v>5791</v>
      </c>
      <c r="K160" s="13">
        <f>ROUND(G160*5%,0)</f>
        <v>14477</v>
      </c>
      <c r="L160" s="73">
        <f>H160</f>
        <v>52117.02</v>
      </c>
      <c r="M160" s="13"/>
      <c r="N160" s="41">
        <f>ROUND(I160-SUM(J160:L160),0)</f>
        <v>269271</v>
      </c>
      <c r="O160" s="63">
        <v>55184</v>
      </c>
      <c r="P160" s="51">
        <v>269271</v>
      </c>
      <c r="Q160" s="43" t="s">
        <v>165</v>
      </c>
      <c r="R160" s="51">
        <f>SUM(N160:N163)-SUM(P160:P163)</f>
        <v>0</v>
      </c>
    </row>
    <row r="161" spans="1:68" ht="20.100000000000001" customHeight="1" x14ac:dyDescent="0.25">
      <c r="A161" s="63">
        <v>55184</v>
      </c>
      <c r="B161" s="28" t="s">
        <v>164</v>
      </c>
      <c r="C161" s="2">
        <v>45002</v>
      </c>
      <c r="D161" s="25">
        <v>259</v>
      </c>
      <c r="E161" s="13">
        <v>94275</v>
      </c>
      <c r="F161" s="13">
        <v>0</v>
      </c>
      <c r="G161" s="13">
        <f>E161-F161</f>
        <v>94275</v>
      </c>
      <c r="H161" s="13">
        <f>G161*18%</f>
        <v>16969.5</v>
      </c>
      <c r="I161" s="13">
        <f>G161+H161</f>
        <v>111244.5</v>
      </c>
      <c r="J161" s="13">
        <f>ROUND(G161*2%,0)</f>
        <v>1886</v>
      </c>
      <c r="K161" s="13">
        <f>ROUND(G161*5%,0)</f>
        <v>4714</v>
      </c>
      <c r="L161" s="73">
        <f>H161</f>
        <v>16969.5</v>
      </c>
      <c r="M161" s="13"/>
      <c r="N161" s="41">
        <f>ROUND(I161-SUM(J161:L161),0)</f>
        <v>87675</v>
      </c>
      <c r="O161" s="63"/>
      <c r="P161" s="51">
        <v>87675</v>
      </c>
      <c r="Q161" s="30" t="s">
        <v>166</v>
      </c>
      <c r="R161" s="51"/>
    </row>
    <row r="162" spans="1:68" ht="20.100000000000001" customHeight="1" x14ac:dyDescent="0.25">
      <c r="A162" s="63">
        <v>55184</v>
      </c>
      <c r="B162" s="28" t="s">
        <v>10</v>
      </c>
      <c r="C162" s="2"/>
      <c r="D162" s="25">
        <v>243</v>
      </c>
      <c r="E162" s="13">
        <v>52117</v>
      </c>
      <c r="F162" s="13">
        <v>0</v>
      </c>
      <c r="G162" s="13">
        <v>0</v>
      </c>
      <c r="H162" s="13">
        <v>0</v>
      </c>
      <c r="I162" s="13">
        <f>G162+H162</f>
        <v>0</v>
      </c>
      <c r="J162" s="13">
        <f>J159*I162</f>
        <v>0</v>
      </c>
      <c r="K162" s="13"/>
      <c r="L162" s="13"/>
      <c r="M162" s="13"/>
      <c r="N162" s="73">
        <f>E162</f>
        <v>52117</v>
      </c>
      <c r="O162" s="63"/>
      <c r="P162" s="51">
        <v>52117</v>
      </c>
      <c r="Q162" s="30" t="s">
        <v>167</v>
      </c>
      <c r="R162" s="51"/>
    </row>
    <row r="163" spans="1:68" ht="20.100000000000001" customHeight="1" x14ac:dyDescent="0.25">
      <c r="A163" s="63">
        <v>55184</v>
      </c>
      <c r="B163" s="28" t="s">
        <v>10</v>
      </c>
      <c r="C163" s="2"/>
      <c r="D163" s="25">
        <v>259</v>
      </c>
      <c r="E163" s="13">
        <v>16970</v>
      </c>
      <c r="F163" s="13">
        <v>0</v>
      </c>
      <c r="G163" s="13">
        <v>0</v>
      </c>
      <c r="H163" s="13">
        <v>0</v>
      </c>
      <c r="I163" s="13">
        <f>G163+H163</f>
        <v>0</v>
      </c>
      <c r="J163" s="13">
        <f>J160*I163</f>
        <v>0</v>
      </c>
      <c r="K163" s="13"/>
      <c r="L163" s="13"/>
      <c r="M163" s="13"/>
      <c r="N163" s="73">
        <f>E163</f>
        <v>16970</v>
      </c>
      <c r="O163" s="63"/>
      <c r="P163" s="51">
        <v>16970</v>
      </c>
      <c r="Q163" s="30" t="s">
        <v>168</v>
      </c>
      <c r="R163" s="51"/>
    </row>
    <row r="164" spans="1:68" s="18" customFormat="1" ht="20.100000000000001" customHeight="1" x14ac:dyDescent="0.25">
      <c r="A164" s="62"/>
      <c r="B164" s="32"/>
      <c r="C164" s="39"/>
      <c r="D164" s="34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62"/>
      <c r="P164" s="52"/>
      <c r="Q164" s="31"/>
      <c r="R164" s="52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</row>
    <row r="165" spans="1:68" ht="20.100000000000001" customHeight="1" x14ac:dyDescent="0.25">
      <c r="A165" s="63">
        <v>55186</v>
      </c>
      <c r="B165" s="28" t="s">
        <v>169</v>
      </c>
      <c r="C165" s="2">
        <v>44977</v>
      </c>
      <c r="D165" s="29">
        <v>240</v>
      </c>
      <c r="E165" s="13">
        <v>290436</v>
      </c>
      <c r="F165" s="13">
        <v>0</v>
      </c>
      <c r="G165" s="13">
        <f>ROUND(E165-F165,0)</f>
        <v>290436</v>
      </c>
      <c r="H165" s="13">
        <f>ROUND(G165*18%,0)</f>
        <v>52278</v>
      </c>
      <c r="I165" s="13">
        <f>G165+H165</f>
        <v>342714</v>
      </c>
      <c r="J165" s="13">
        <f>ROUND(G165*2%,0)</f>
        <v>5809</v>
      </c>
      <c r="K165" s="13">
        <f>ROUND(G165*$K$6,)</f>
        <v>14522</v>
      </c>
      <c r="L165" s="73">
        <f>H165</f>
        <v>52278</v>
      </c>
      <c r="M165" s="13"/>
      <c r="N165" s="13">
        <f>ROUND(I165-SUM(J165:M165),0)</f>
        <v>270105</v>
      </c>
      <c r="O165" s="63">
        <v>55186</v>
      </c>
      <c r="P165" s="51">
        <v>98000</v>
      </c>
      <c r="Q165" s="30" t="s">
        <v>170</v>
      </c>
      <c r="R165" s="51">
        <f>SUM(N165:N169)-SUM(P165:P169)</f>
        <v>-1</v>
      </c>
    </row>
    <row r="166" spans="1:68" ht="20.100000000000001" customHeight="1" x14ac:dyDescent="0.25">
      <c r="A166" s="63">
        <v>55186</v>
      </c>
      <c r="B166" s="28" t="s">
        <v>169</v>
      </c>
      <c r="C166" s="2">
        <v>45028</v>
      </c>
      <c r="D166" s="29">
        <v>3</v>
      </c>
      <c r="E166" s="13">
        <v>94275</v>
      </c>
      <c r="F166" s="13">
        <v>0</v>
      </c>
      <c r="G166" s="13">
        <f>ROUND(E166-F166,0)</f>
        <v>94275</v>
      </c>
      <c r="H166" s="13">
        <f>ROUND(G166*18%,0)</f>
        <v>16970</v>
      </c>
      <c r="I166" s="13">
        <f>G166+H166</f>
        <v>111245</v>
      </c>
      <c r="J166" s="13">
        <f>ROUND(G166*2%,0)</f>
        <v>1886</v>
      </c>
      <c r="K166" s="13">
        <f>ROUND(G166*$K$6,)</f>
        <v>4714</v>
      </c>
      <c r="L166" s="73">
        <f>H166</f>
        <v>16970</v>
      </c>
      <c r="M166" s="13"/>
      <c r="N166" s="13">
        <f>ROUND(I166-SUM(J166:M166),0)</f>
        <v>87675</v>
      </c>
      <c r="O166" s="63"/>
      <c r="P166" s="51">
        <v>172105</v>
      </c>
      <c r="Q166" s="30" t="s">
        <v>171</v>
      </c>
      <c r="R166" s="51"/>
    </row>
    <row r="167" spans="1:68" ht="20.100000000000001" customHeight="1" x14ac:dyDescent="0.25">
      <c r="A167" s="63">
        <v>55186</v>
      </c>
      <c r="B167" s="28" t="s">
        <v>10</v>
      </c>
      <c r="C167" s="2"/>
      <c r="D167" s="25">
        <v>240</v>
      </c>
      <c r="E167" s="13">
        <v>52278</v>
      </c>
      <c r="F167" s="13">
        <v>0</v>
      </c>
      <c r="G167" s="13">
        <v>0</v>
      </c>
      <c r="H167" s="13">
        <f>ROUND(G167*H164,0)</f>
        <v>0</v>
      </c>
      <c r="I167" s="13">
        <f>G167+H167</f>
        <v>0</v>
      </c>
      <c r="J167" s="13">
        <f>ROUND(G167*$J$6,)</f>
        <v>0</v>
      </c>
      <c r="K167" s="13">
        <f>ROUND(G167*$K$6,)</f>
        <v>0</v>
      </c>
      <c r="L167" s="13">
        <f>H167</f>
        <v>0</v>
      </c>
      <c r="M167" s="13"/>
      <c r="N167" s="73">
        <f>E167</f>
        <v>52278</v>
      </c>
      <c r="O167" s="63"/>
      <c r="P167" s="51">
        <v>52278</v>
      </c>
      <c r="Q167" s="30" t="s">
        <v>172</v>
      </c>
      <c r="R167" s="51"/>
    </row>
    <row r="168" spans="1:68" ht="20.100000000000001" customHeight="1" x14ac:dyDescent="0.25">
      <c r="A168" s="63">
        <v>55186</v>
      </c>
      <c r="B168" s="28" t="s">
        <v>10</v>
      </c>
      <c r="C168" s="2"/>
      <c r="D168" s="25">
        <v>3</v>
      </c>
      <c r="E168" s="13">
        <v>16970</v>
      </c>
      <c r="F168" s="13">
        <v>0</v>
      </c>
      <c r="G168" s="13">
        <v>0</v>
      </c>
      <c r="H168" s="13">
        <f>ROUND(G168*H165,0)</f>
        <v>0</v>
      </c>
      <c r="I168" s="13">
        <f>G168+H168</f>
        <v>0</v>
      </c>
      <c r="J168" s="13">
        <f>ROUND(G168*$J$6,)</f>
        <v>0</v>
      </c>
      <c r="K168" s="13">
        <f>ROUND(G168*$K$6,)</f>
        <v>0</v>
      </c>
      <c r="L168" s="13">
        <f>H168</f>
        <v>0</v>
      </c>
      <c r="M168" s="13"/>
      <c r="N168" s="73">
        <f>E168</f>
        <v>16970</v>
      </c>
      <c r="O168" s="63"/>
      <c r="P168" s="51">
        <v>87676</v>
      </c>
      <c r="Q168" s="30" t="s">
        <v>173</v>
      </c>
      <c r="R168" s="51"/>
    </row>
    <row r="169" spans="1:68" ht="20.100000000000001" customHeight="1" x14ac:dyDescent="0.25">
      <c r="A169" s="63">
        <v>55186</v>
      </c>
      <c r="B169" s="28"/>
      <c r="C169" s="2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63"/>
      <c r="P169" s="51">
        <v>16970</v>
      </c>
      <c r="Q169" s="30" t="s">
        <v>174</v>
      </c>
      <c r="R169" s="51"/>
    </row>
    <row r="170" spans="1:68" s="18" customFormat="1" ht="20.100000000000001" customHeight="1" x14ac:dyDescent="0.25">
      <c r="A170" s="62"/>
      <c r="B170" s="32"/>
      <c r="C170" s="39"/>
      <c r="D170" s="34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62"/>
      <c r="P170" s="52"/>
      <c r="Q170" s="31"/>
      <c r="R170" s="52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</row>
    <row r="171" spans="1:68" ht="20.100000000000001" customHeight="1" x14ac:dyDescent="0.25">
      <c r="A171" s="63">
        <v>55379</v>
      </c>
      <c r="B171" s="28" t="s">
        <v>175</v>
      </c>
      <c r="C171" s="2">
        <v>44988</v>
      </c>
      <c r="D171" s="29">
        <v>255</v>
      </c>
      <c r="E171" s="13">
        <v>267075.5</v>
      </c>
      <c r="F171" s="13">
        <v>0</v>
      </c>
      <c r="G171" s="13">
        <f>ROUND(E171-F171,0)</f>
        <v>267076</v>
      </c>
      <c r="H171" s="13">
        <f>ROUND(G171*18%,0)</f>
        <v>48074</v>
      </c>
      <c r="I171" s="13">
        <f>G171+H171</f>
        <v>315150</v>
      </c>
      <c r="J171" s="13">
        <f>ROUND(G171*2%,0)</f>
        <v>5342</v>
      </c>
      <c r="K171" s="13">
        <f>ROUND(G171*$K$6,)</f>
        <v>13354</v>
      </c>
      <c r="L171" s="73">
        <f>H171</f>
        <v>48074</v>
      </c>
      <c r="M171" s="13">
        <f>ROUND(5.97*150,0)</f>
        <v>896</v>
      </c>
      <c r="N171" s="13">
        <f>ROUND(I171-SUM(J171:M171),0)</f>
        <v>247484</v>
      </c>
      <c r="O171" s="63">
        <v>55379</v>
      </c>
      <c r="P171" s="51">
        <v>247483</v>
      </c>
      <c r="Q171" s="30" t="s">
        <v>176</v>
      </c>
      <c r="R171" s="51">
        <f>SUM(N171:N174)-SUM(P171:P174)</f>
        <v>1</v>
      </c>
    </row>
    <row r="172" spans="1:68" ht="20.100000000000001" customHeight="1" x14ac:dyDescent="0.25">
      <c r="A172" s="63">
        <v>55379</v>
      </c>
      <c r="B172" s="28" t="s">
        <v>175</v>
      </c>
      <c r="C172" s="2">
        <v>45043</v>
      </c>
      <c r="D172" s="29">
        <v>18</v>
      </c>
      <c r="E172" s="13">
        <v>94275</v>
      </c>
      <c r="F172" s="13">
        <v>0</v>
      </c>
      <c r="G172" s="13">
        <f>ROUND(E172-F172,0)</f>
        <v>94275</v>
      </c>
      <c r="H172" s="13">
        <f>ROUND(G172*18%,0)</f>
        <v>16970</v>
      </c>
      <c r="I172" s="13">
        <f>G172+H172</f>
        <v>111245</v>
      </c>
      <c r="J172" s="13">
        <f>ROUND(G172*2%,0)</f>
        <v>1886</v>
      </c>
      <c r="K172" s="13">
        <f>ROUND(G172*$K$6,)</f>
        <v>4714</v>
      </c>
      <c r="L172" s="73">
        <f>H172</f>
        <v>16970</v>
      </c>
      <c r="M172" s="13">
        <v>0</v>
      </c>
      <c r="N172" s="13">
        <f>ROUND(I172-SUM(J172:M172),0)</f>
        <v>87675</v>
      </c>
      <c r="O172" s="63"/>
      <c r="P172" s="51">
        <v>48074</v>
      </c>
      <c r="Q172" s="30" t="s">
        <v>177</v>
      </c>
      <c r="R172" s="51"/>
    </row>
    <row r="173" spans="1:68" ht="20.100000000000001" customHeight="1" x14ac:dyDescent="0.25">
      <c r="A173" s="63">
        <v>55379</v>
      </c>
      <c r="B173" s="28" t="s">
        <v>10</v>
      </c>
      <c r="C173" s="2"/>
      <c r="D173" s="25">
        <v>255</v>
      </c>
      <c r="E173" s="13">
        <v>48074</v>
      </c>
      <c r="F173" s="13">
        <v>0</v>
      </c>
      <c r="G173" s="13">
        <v>0</v>
      </c>
      <c r="H173" s="13">
        <f>ROUND(G173*H170,0)</f>
        <v>0</v>
      </c>
      <c r="I173" s="13">
        <f>G173+H173</f>
        <v>0</v>
      </c>
      <c r="J173" s="13">
        <f>ROUND(G173*$J$6,)</f>
        <v>0</v>
      </c>
      <c r="K173" s="13">
        <f>ROUND(G173*$K$6,)</f>
        <v>0</v>
      </c>
      <c r="L173" s="13">
        <f>H173</f>
        <v>0</v>
      </c>
      <c r="M173" s="13"/>
      <c r="N173" s="73">
        <f>E173</f>
        <v>48074</v>
      </c>
      <c r="O173" s="63"/>
      <c r="P173" s="51">
        <v>87675</v>
      </c>
      <c r="Q173" s="30" t="s">
        <v>178</v>
      </c>
      <c r="R173" s="51"/>
    </row>
    <row r="174" spans="1:68" ht="20.100000000000001" customHeight="1" x14ac:dyDescent="0.25">
      <c r="A174" s="63">
        <v>55379</v>
      </c>
      <c r="B174" s="28" t="s">
        <v>10</v>
      </c>
      <c r="C174" s="2"/>
      <c r="D174" s="25">
        <v>18</v>
      </c>
      <c r="E174" s="13">
        <v>16970</v>
      </c>
      <c r="F174" s="13">
        <v>0</v>
      </c>
      <c r="G174" s="13">
        <v>0</v>
      </c>
      <c r="H174" s="13">
        <f>ROUND(G174*H171,0)</f>
        <v>0</v>
      </c>
      <c r="I174" s="13">
        <f>G174+H174</f>
        <v>0</v>
      </c>
      <c r="J174" s="13">
        <f>ROUND(G174*$J$6,)</f>
        <v>0</v>
      </c>
      <c r="K174" s="13">
        <f>ROUND(G174*$K$6,)</f>
        <v>0</v>
      </c>
      <c r="L174" s="13">
        <f>H174</f>
        <v>0</v>
      </c>
      <c r="M174" s="13"/>
      <c r="N174" s="73">
        <f>E174</f>
        <v>16970</v>
      </c>
      <c r="O174" s="63"/>
      <c r="P174" s="51">
        <v>16970</v>
      </c>
      <c r="Q174" s="30" t="s">
        <v>179</v>
      </c>
      <c r="R174" s="51"/>
    </row>
    <row r="175" spans="1:68" s="18" customFormat="1" ht="20.100000000000001" customHeight="1" x14ac:dyDescent="0.25">
      <c r="A175" s="62"/>
      <c r="B175" s="32"/>
      <c r="C175" s="39"/>
      <c r="D175" s="34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62"/>
      <c r="P175" s="52"/>
      <c r="Q175" s="31"/>
      <c r="R175" s="52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</row>
    <row r="176" spans="1:68" ht="20.100000000000001" customHeight="1" x14ac:dyDescent="0.25">
      <c r="A176" s="63">
        <v>55597</v>
      </c>
      <c r="B176" s="28" t="s">
        <v>180</v>
      </c>
      <c r="C176" s="2">
        <v>44981</v>
      </c>
      <c r="D176" s="29">
        <v>242</v>
      </c>
      <c r="E176" s="13">
        <v>290883</v>
      </c>
      <c r="F176" s="13">
        <v>49883</v>
      </c>
      <c r="G176" s="13">
        <f>ROUND(E176-F176,0)</f>
        <v>241000</v>
      </c>
      <c r="H176" s="13">
        <f>ROUND(G176*18%,0)</f>
        <v>43380</v>
      </c>
      <c r="I176" s="13">
        <f>G176+H176</f>
        <v>284380</v>
      </c>
      <c r="J176" s="13">
        <f>ROUND(G176*2%,)</f>
        <v>4820</v>
      </c>
      <c r="K176" s="13">
        <f>ROUND(G176*$K$6,)</f>
        <v>12050</v>
      </c>
      <c r="L176" s="73">
        <f>H176</f>
        <v>43380</v>
      </c>
      <c r="M176" s="13">
        <v>0</v>
      </c>
      <c r="N176" s="13">
        <f>ROUND(I176-SUM(J176:M176),0)</f>
        <v>224130</v>
      </c>
      <c r="O176" s="63">
        <v>55597</v>
      </c>
      <c r="P176" s="51">
        <v>224130</v>
      </c>
      <c r="Q176" s="30" t="s">
        <v>181</v>
      </c>
      <c r="R176" s="51">
        <f>SUM(N176:N179)-SUM(P176:P179)</f>
        <v>0</v>
      </c>
    </row>
    <row r="177" spans="1:68" ht="20.100000000000001" customHeight="1" x14ac:dyDescent="0.25">
      <c r="A177" s="63">
        <v>55597</v>
      </c>
      <c r="B177" s="28" t="s">
        <v>180</v>
      </c>
      <c r="C177" s="2">
        <v>45002</v>
      </c>
      <c r="D177" s="29">
        <v>258</v>
      </c>
      <c r="E177" s="13">
        <v>94275</v>
      </c>
      <c r="F177" s="13">
        <v>0</v>
      </c>
      <c r="G177" s="13">
        <f>ROUND(E177-F177,0)</f>
        <v>94275</v>
      </c>
      <c r="H177" s="13">
        <f>ROUND(G177*18%,0)</f>
        <v>16970</v>
      </c>
      <c r="I177" s="13">
        <f>G177+H177</f>
        <v>111245</v>
      </c>
      <c r="J177" s="13">
        <f>ROUND(G177*2%,)</f>
        <v>1886</v>
      </c>
      <c r="K177" s="13">
        <f>ROUND(G177*$K$6,)</f>
        <v>4714</v>
      </c>
      <c r="L177" s="73">
        <f>H177</f>
        <v>16970</v>
      </c>
      <c r="M177" s="13">
        <v>0</v>
      </c>
      <c r="N177" s="13">
        <f>ROUND(I177-SUM(J177:M177),0)</f>
        <v>87675</v>
      </c>
      <c r="O177" s="63"/>
      <c r="P177" s="51">
        <v>87675</v>
      </c>
      <c r="Q177" s="30" t="s">
        <v>182</v>
      </c>
      <c r="R177" s="51"/>
    </row>
    <row r="178" spans="1:68" ht="20.100000000000001" customHeight="1" x14ac:dyDescent="0.25">
      <c r="A178" s="63">
        <v>55597</v>
      </c>
      <c r="B178" s="28" t="s">
        <v>10</v>
      </c>
      <c r="C178" s="2"/>
      <c r="D178" s="25">
        <v>242</v>
      </c>
      <c r="E178" s="13">
        <v>43380</v>
      </c>
      <c r="F178" s="13">
        <v>0</v>
      </c>
      <c r="G178" s="13">
        <v>0</v>
      </c>
      <c r="H178" s="13">
        <f>ROUND(G178*H175,0)</f>
        <v>0</v>
      </c>
      <c r="I178" s="13">
        <f>G178+H178</f>
        <v>0</v>
      </c>
      <c r="J178" s="13">
        <f>ROUND(G178*$J$6,)</f>
        <v>0</v>
      </c>
      <c r="K178" s="13">
        <f>ROUND(G178*$K$6,)</f>
        <v>0</v>
      </c>
      <c r="L178" s="13">
        <f>H178</f>
        <v>0</v>
      </c>
      <c r="M178" s="13"/>
      <c r="N178" s="73">
        <f>E178</f>
        <v>43380</v>
      </c>
      <c r="O178" s="63"/>
      <c r="P178" s="51">
        <v>43380</v>
      </c>
      <c r="Q178" s="30" t="s">
        <v>183</v>
      </c>
      <c r="R178" s="51"/>
    </row>
    <row r="179" spans="1:68" ht="20.100000000000001" customHeight="1" x14ac:dyDescent="0.25">
      <c r="A179" s="63">
        <v>55597</v>
      </c>
      <c r="B179" s="28" t="s">
        <v>10</v>
      </c>
      <c r="C179" s="2"/>
      <c r="D179" s="25">
        <v>258</v>
      </c>
      <c r="E179" s="13">
        <v>16970</v>
      </c>
      <c r="F179" s="13">
        <v>0</v>
      </c>
      <c r="G179" s="13">
        <v>0</v>
      </c>
      <c r="H179" s="13">
        <f>ROUND(G179*H176,0)</f>
        <v>0</v>
      </c>
      <c r="I179" s="13">
        <f>G179+H179</f>
        <v>0</v>
      </c>
      <c r="J179" s="13">
        <f>ROUND(G179*$J$6,)</f>
        <v>0</v>
      </c>
      <c r="K179" s="13">
        <f>ROUND(G179*$K$6,)</f>
        <v>0</v>
      </c>
      <c r="L179" s="13">
        <f>H179</f>
        <v>0</v>
      </c>
      <c r="M179" s="13"/>
      <c r="N179" s="73">
        <f>E179</f>
        <v>16970</v>
      </c>
      <c r="O179" s="63"/>
      <c r="P179" s="51">
        <v>16970</v>
      </c>
      <c r="Q179" s="30" t="s">
        <v>184</v>
      </c>
      <c r="R179" s="51"/>
    </row>
    <row r="180" spans="1:68" s="18" customFormat="1" ht="20.100000000000001" customHeight="1" x14ac:dyDescent="0.25">
      <c r="A180" s="62"/>
      <c r="B180" s="32"/>
      <c r="C180" s="39"/>
      <c r="D180" s="34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62"/>
      <c r="P180" s="52"/>
      <c r="Q180" s="31"/>
      <c r="R180" s="52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</row>
    <row r="181" spans="1:68" ht="20.100000000000001" customHeight="1" x14ac:dyDescent="0.25">
      <c r="A181" s="63">
        <v>55876</v>
      </c>
      <c r="B181" s="28" t="s">
        <v>185</v>
      </c>
      <c r="C181" s="2">
        <v>45019</v>
      </c>
      <c r="D181" s="29">
        <v>3</v>
      </c>
      <c r="E181" s="13">
        <v>290889</v>
      </c>
      <c r="F181" s="13">
        <v>0</v>
      </c>
      <c r="G181" s="13">
        <f>ROUND(E181-F181,0)</f>
        <v>290889</v>
      </c>
      <c r="H181" s="13">
        <f>ROUND(G181*18%,0)</f>
        <v>52360</v>
      </c>
      <c r="I181" s="13">
        <f>G181+H181</f>
        <v>343249</v>
      </c>
      <c r="J181" s="13">
        <f>ROUND(G181*2%,)</f>
        <v>5818</v>
      </c>
      <c r="K181" s="13">
        <f>ROUND(G181*$K$6,)</f>
        <v>14544</v>
      </c>
      <c r="L181" s="73">
        <f>H181</f>
        <v>52360</v>
      </c>
      <c r="M181" s="13"/>
      <c r="N181" s="13">
        <f>ROUND(I181-SUM(J181:L181),0)</f>
        <v>270527</v>
      </c>
      <c r="O181" s="63">
        <v>55876</v>
      </c>
      <c r="P181" s="51">
        <v>270527</v>
      </c>
      <c r="Q181" s="30" t="s">
        <v>186</v>
      </c>
      <c r="R181" s="51">
        <f>SUM(N181:N184)-SUM(P181:P184)</f>
        <v>0</v>
      </c>
    </row>
    <row r="182" spans="1:68" ht="20.100000000000001" customHeight="1" x14ac:dyDescent="0.25">
      <c r="A182" s="63">
        <v>55876</v>
      </c>
      <c r="B182" s="28" t="s">
        <v>185</v>
      </c>
      <c r="C182" s="2">
        <v>45028</v>
      </c>
      <c r="D182" s="29">
        <v>5</v>
      </c>
      <c r="E182" s="13">
        <v>94275</v>
      </c>
      <c r="F182" s="13">
        <v>0</v>
      </c>
      <c r="G182" s="13">
        <f>ROUND(E182-F182,0)</f>
        <v>94275</v>
      </c>
      <c r="H182" s="13">
        <f>ROUND(G182*18%,0)</f>
        <v>16970</v>
      </c>
      <c r="I182" s="13">
        <f>G182+H182</f>
        <v>111245</v>
      </c>
      <c r="J182" s="13">
        <f>ROUND(G182*2%,)</f>
        <v>1886</v>
      </c>
      <c r="K182" s="13">
        <f>ROUND(G182*$K$6,)</f>
        <v>4714</v>
      </c>
      <c r="L182" s="73">
        <f>H182</f>
        <v>16970</v>
      </c>
      <c r="M182" s="13"/>
      <c r="N182" s="13">
        <f>ROUND(I182-SUM(J182:L182),0)</f>
        <v>87675</v>
      </c>
      <c r="O182" s="63"/>
      <c r="P182" s="51">
        <v>87675</v>
      </c>
      <c r="Q182" s="30" t="s">
        <v>187</v>
      </c>
      <c r="R182" s="51"/>
    </row>
    <row r="183" spans="1:68" ht="20.100000000000001" customHeight="1" x14ac:dyDescent="0.25">
      <c r="A183" s="63">
        <v>55876</v>
      </c>
      <c r="B183" s="28" t="s">
        <v>10</v>
      </c>
      <c r="C183" s="2"/>
      <c r="D183" s="25">
        <v>3</v>
      </c>
      <c r="E183" s="13">
        <v>52360</v>
      </c>
      <c r="F183" s="13"/>
      <c r="G183" s="13"/>
      <c r="H183" s="13"/>
      <c r="I183" s="13"/>
      <c r="J183" s="13"/>
      <c r="K183" s="13"/>
      <c r="L183" s="13"/>
      <c r="M183" s="13"/>
      <c r="N183" s="73">
        <f>E183</f>
        <v>52360</v>
      </c>
      <c r="O183" s="63"/>
      <c r="P183" s="51">
        <v>69330</v>
      </c>
      <c r="Q183" s="30" t="s">
        <v>188</v>
      </c>
      <c r="R183" s="51"/>
    </row>
    <row r="184" spans="1:68" ht="20.100000000000001" customHeight="1" x14ac:dyDescent="0.25">
      <c r="A184" s="63">
        <v>55876</v>
      </c>
      <c r="B184" s="28" t="s">
        <v>10</v>
      </c>
      <c r="C184" s="2"/>
      <c r="D184" s="25">
        <v>5</v>
      </c>
      <c r="E184" s="13">
        <v>16970</v>
      </c>
      <c r="F184" s="13"/>
      <c r="G184" s="13"/>
      <c r="H184" s="13"/>
      <c r="I184" s="13"/>
      <c r="J184" s="13"/>
      <c r="K184" s="13"/>
      <c r="L184" s="13"/>
      <c r="M184" s="13"/>
      <c r="N184" s="73">
        <f>E184</f>
        <v>16970</v>
      </c>
      <c r="O184" s="63"/>
      <c r="P184" s="51">
        <v>0</v>
      </c>
      <c r="Q184" s="30"/>
      <c r="R184" s="51"/>
    </row>
    <row r="185" spans="1:68" s="18" customFormat="1" ht="20.100000000000001" customHeight="1" x14ac:dyDescent="0.25">
      <c r="A185" s="62"/>
      <c r="B185" s="32"/>
      <c r="C185" s="39"/>
      <c r="D185" s="34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62"/>
      <c r="P185" s="52"/>
      <c r="Q185" s="31"/>
      <c r="R185" s="52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</row>
    <row r="186" spans="1:68" ht="20.100000000000001" customHeight="1" x14ac:dyDescent="0.25">
      <c r="A186" s="63">
        <v>55877</v>
      </c>
      <c r="B186" s="28" t="s">
        <v>189</v>
      </c>
      <c r="C186" s="2">
        <v>45019</v>
      </c>
      <c r="D186" s="29">
        <v>2</v>
      </c>
      <c r="E186" s="13">
        <v>287284.5</v>
      </c>
      <c r="F186" s="13">
        <v>0</v>
      </c>
      <c r="G186" s="13">
        <f>ROUND(E186-F186,0)</f>
        <v>287285</v>
      </c>
      <c r="H186" s="13">
        <f>ROUND(G186*18%,0)</f>
        <v>51711</v>
      </c>
      <c r="I186" s="13">
        <f>G186+H186</f>
        <v>338996</v>
      </c>
      <c r="J186" s="13">
        <f>ROUND(G186*2%,)</f>
        <v>5746</v>
      </c>
      <c r="K186" s="13">
        <f>ROUND(G186*$K$6,)</f>
        <v>14364</v>
      </c>
      <c r="L186" s="73">
        <f>H186</f>
        <v>51711</v>
      </c>
      <c r="M186" s="13"/>
      <c r="N186" s="13">
        <f>ROUND(I186-SUM(J186:L186),0)</f>
        <v>267175</v>
      </c>
      <c r="O186" s="63">
        <v>55877</v>
      </c>
      <c r="P186" s="51">
        <v>354850</v>
      </c>
      <c r="Q186" s="30" t="s">
        <v>190</v>
      </c>
      <c r="R186" s="51">
        <f>SUM(N186:N189)-SUM(P186:P189)</f>
        <v>0</v>
      </c>
    </row>
    <row r="187" spans="1:68" ht="20.100000000000001" customHeight="1" x14ac:dyDescent="0.25">
      <c r="A187" s="63">
        <v>55877</v>
      </c>
      <c r="B187" s="28" t="s">
        <v>189</v>
      </c>
      <c r="C187" s="2">
        <v>45028</v>
      </c>
      <c r="D187" s="29">
        <v>4</v>
      </c>
      <c r="E187" s="13">
        <v>94275</v>
      </c>
      <c r="F187" s="13">
        <v>0</v>
      </c>
      <c r="G187" s="13">
        <f>ROUND(E187-F187,0)</f>
        <v>94275</v>
      </c>
      <c r="H187" s="13">
        <f>ROUND(G187*18%,0)</f>
        <v>16970</v>
      </c>
      <c r="I187" s="13">
        <f>G187+H187</f>
        <v>111245</v>
      </c>
      <c r="J187" s="13">
        <f>ROUND(G187*2%,)</f>
        <v>1886</v>
      </c>
      <c r="K187" s="13">
        <f>ROUND(G187*$K$6,)</f>
        <v>4714</v>
      </c>
      <c r="L187" s="73">
        <f>H187</f>
        <v>16970</v>
      </c>
      <c r="M187" s="13"/>
      <c r="N187" s="13">
        <f>ROUND(I187-SUM(J187:L187),0)</f>
        <v>87675</v>
      </c>
      <c r="O187" s="63"/>
      <c r="P187" s="51">
        <v>68681</v>
      </c>
      <c r="Q187" s="30" t="s">
        <v>191</v>
      </c>
      <c r="R187" s="51"/>
    </row>
    <row r="188" spans="1:68" ht="20.100000000000001" customHeight="1" x14ac:dyDescent="0.25">
      <c r="A188" s="63">
        <v>55877</v>
      </c>
      <c r="B188" s="28" t="s">
        <v>10</v>
      </c>
      <c r="C188" s="2"/>
      <c r="D188" s="25">
        <v>2</v>
      </c>
      <c r="E188" s="13">
        <v>51711</v>
      </c>
      <c r="F188" s="13"/>
      <c r="G188" s="13"/>
      <c r="H188" s="13"/>
      <c r="I188" s="13"/>
      <c r="J188" s="13"/>
      <c r="K188" s="13"/>
      <c r="L188" s="13"/>
      <c r="M188" s="13"/>
      <c r="N188" s="73">
        <f>E188</f>
        <v>51711</v>
      </c>
      <c r="O188" s="63"/>
      <c r="P188" s="51">
        <v>0</v>
      </c>
      <c r="Q188" s="30"/>
      <c r="R188" s="51"/>
    </row>
    <row r="189" spans="1:68" ht="20.100000000000001" customHeight="1" x14ac:dyDescent="0.25">
      <c r="A189" s="63">
        <v>55877</v>
      </c>
      <c r="B189" s="28" t="s">
        <v>10</v>
      </c>
      <c r="C189" s="2"/>
      <c r="D189" s="25">
        <v>4</v>
      </c>
      <c r="E189" s="13">
        <v>16970</v>
      </c>
      <c r="F189" s="13"/>
      <c r="G189" s="13"/>
      <c r="H189" s="13"/>
      <c r="I189" s="13"/>
      <c r="J189" s="13"/>
      <c r="K189" s="13"/>
      <c r="L189" s="13"/>
      <c r="M189" s="13"/>
      <c r="N189" s="73">
        <f>E189</f>
        <v>16970</v>
      </c>
      <c r="O189" s="63"/>
      <c r="P189" s="51"/>
      <c r="Q189" s="30"/>
      <c r="R189" s="51"/>
    </row>
    <row r="190" spans="1:68" s="18" customFormat="1" ht="20.100000000000001" customHeight="1" x14ac:dyDescent="0.25">
      <c r="A190" s="62"/>
      <c r="B190" s="32"/>
      <c r="C190" s="39"/>
      <c r="D190" s="34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62"/>
      <c r="P190" s="52"/>
      <c r="Q190" s="31"/>
      <c r="R190" s="52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</row>
    <row r="191" spans="1:68" ht="20.100000000000001" customHeight="1" x14ac:dyDescent="0.25">
      <c r="A191" s="63">
        <v>56204</v>
      </c>
      <c r="B191" s="28" t="s">
        <v>192</v>
      </c>
      <c r="C191" s="2">
        <v>45028</v>
      </c>
      <c r="D191" s="25">
        <v>8</v>
      </c>
      <c r="E191" s="13">
        <v>290911.5</v>
      </c>
      <c r="F191" s="13">
        <v>0</v>
      </c>
      <c r="G191" s="13">
        <f>E191-F191</f>
        <v>290911.5</v>
      </c>
      <c r="H191" s="13">
        <f>ROUND(G191*18%,0)</f>
        <v>52364</v>
      </c>
      <c r="I191" s="13">
        <f>G191+H191</f>
        <v>343275.5</v>
      </c>
      <c r="J191" s="13">
        <f>ROUND(G191*2%,0)</f>
        <v>5818</v>
      </c>
      <c r="K191" s="13">
        <f>ROUND(G191*5%,0)</f>
        <v>14546</v>
      </c>
      <c r="L191" s="73">
        <f>H191</f>
        <v>52364</v>
      </c>
      <c r="M191" s="13"/>
      <c r="N191" s="13">
        <f>ROUND(I191-SUM(J191:L191),0)</f>
        <v>270548</v>
      </c>
      <c r="O191" s="63">
        <v>56204</v>
      </c>
      <c r="P191" s="51">
        <v>270548</v>
      </c>
      <c r="Q191" s="30" t="s">
        <v>193</v>
      </c>
      <c r="R191" s="51">
        <f>SUM(N191:N195)-SUM(P191:P195)</f>
        <v>0</v>
      </c>
    </row>
    <row r="192" spans="1:68" ht="20.100000000000001" customHeight="1" x14ac:dyDescent="0.25">
      <c r="A192" s="63">
        <v>56204</v>
      </c>
      <c r="B192" s="28" t="s">
        <v>10</v>
      </c>
      <c r="C192" s="2"/>
      <c r="D192" s="25">
        <v>8</v>
      </c>
      <c r="E192" s="13">
        <v>52364</v>
      </c>
      <c r="F192" s="13"/>
      <c r="G192" s="13"/>
      <c r="H192" s="13"/>
      <c r="I192" s="13"/>
      <c r="J192" s="13"/>
      <c r="K192" s="13"/>
      <c r="L192" s="13"/>
      <c r="M192" s="13"/>
      <c r="N192" s="73">
        <f>E192</f>
        <v>52364</v>
      </c>
      <c r="O192" s="63"/>
      <c r="P192" s="51">
        <v>52364</v>
      </c>
      <c r="Q192" s="30" t="s">
        <v>194</v>
      </c>
      <c r="R192" s="51"/>
    </row>
    <row r="193" spans="1:68" ht="20.100000000000001" customHeight="1" x14ac:dyDescent="0.25">
      <c r="A193" s="63">
        <v>56204</v>
      </c>
      <c r="B193" s="28" t="s">
        <v>192</v>
      </c>
      <c r="C193" s="2">
        <v>45095</v>
      </c>
      <c r="D193" s="25">
        <v>41</v>
      </c>
      <c r="E193" s="13">
        <v>94275</v>
      </c>
      <c r="F193" s="13">
        <v>0</v>
      </c>
      <c r="G193" s="13">
        <f>E193-F193</f>
        <v>94275</v>
      </c>
      <c r="H193" s="13">
        <f>ROUND(G193*18%,0)</f>
        <v>16970</v>
      </c>
      <c r="I193" s="13">
        <f>G193+H193</f>
        <v>111245</v>
      </c>
      <c r="J193" s="13">
        <f>ROUND(G193*2%,0)</f>
        <v>1886</v>
      </c>
      <c r="K193" s="13">
        <f>ROUND(G193*5%,0)</f>
        <v>4714</v>
      </c>
      <c r="L193" s="73">
        <f>H193</f>
        <v>16970</v>
      </c>
      <c r="M193" s="13"/>
      <c r="N193" s="13">
        <f>ROUND(I193-SUM(J193:L193),0)</f>
        <v>87675</v>
      </c>
      <c r="O193" s="63"/>
      <c r="P193" s="51">
        <v>87675</v>
      </c>
      <c r="Q193" s="30" t="s">
        <v>195</v>
      </c>
      <c r="R193" s="51"/>
    </row>
    <row r="194" spans="1:68" ht="20.100000000000001" customHeight="1" x14ac:dyDescent="0.25">
      <c r="A194" s="63">
        <v>56204</v>
      </c>
      <c r="B194" s="28" t="s">
        <v>10</v>
      </c>
      <c r="C194" s="2"/>
      <c r="D194" s="25">
        <v>41</v>
      </c>
      <c r="E194" s="13">
        <f>L193</f>
        <v>16970</v>
      </c>
      <c r="F194" s="13"/>
      <c r="G194" s="13"/>
      <c r="H194" s="13"/>
      <c r="I194" s="13"/>
      <c r="J194" s="13"/>
      <c r="K194" s="13"/>
      <c r="L194" s="13"/>
      <c r="M194" s="13"/>
      <c r="N194" s="73">
        <f>E194</f>
        <v>16970</v>
      </c>
      <c r="O194" s="63"/>
      <c r="P194" s="51">
        <v>16970</v>
      </c>
      <c r="Q194" s="30" t="s">
        <v>214</v>
      </c>
      <c r="R194" s="51"/>
    </row>
    <row r="195" spans="1:68" ht="20.100000000000001" customHeight="1" x14ac:dyDescent="0.25">
      <c r="A195" s="63">
        <v>56204</v>
      </c>
      <c r="B195" s="28"/>
      <c r="C195" s="2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63"/>
      <c r="P195" s="51"/>
      <c r="Q195" s="30"/>
      <c r="R195" s="51"/>
    </row>
    <row r="196" spans="1:68" s="18" customFormat="1" ht="20.100000000000001" customHeight="1" x14ac:dyDescent="0.25">
      <c r="A196" s="62"/>
      <c r="B196" s="32"/>
      <c r="C196" s="39"/>
      <c r="D196" s="34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62"/>
      <c r="P196" s="52"/>
      <c r="Q196" s="31"/>
      <c r="R196" s="52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</row>
    <row r="197" spans="1:68" ht="20.100000000000001" customHeight="1" x14ac:dyDescent="0.25">
      <c r="A197" s="63">
        <v>56281</v>
      </c>
      <c r="B197" s="28" t="s">
        <v>196</v>
      </c>
      <c r="C197" s="2">
        <v>45043</v>
      </c>
      <c r="D197" s="25">
        <v>23</v>
      </c>
      <c r="E197" s="13">
        <v>284886</v>
      </c>
      <c r="F197" s="13">
        <v>0</v>
      </c>
      <c r="G197" s="13">
        <f>E197-F197</f>
        <v>284886</v>
      </c>
      <c r="H197" s="13">
        <f>ROUND(G197*18%,0)</f>
        <v>51279</v>
      </c>
      <c r="I197" s="13">
        <f>G197+H197</f>
        <v>336165</v>
      </c>
      <c r="J197" s="13">
        <f>ROUND(G197*2%,0)</f>
        <v>5698</v>
      </c>
      <c r="K197" s="13">
        <f>ROUND(G197*5%,0)</f>
        <v>14244</v>
      </c>
      <c r="L197" s="73">
        <f>H197</f>
        <v>51279</v>
      </c>
      <c r="M197" s="13"/>
      <c r="N197" s="13">
        <f>ROUND(I197-SUM(J197:L197),0)</f>
        <v>264944</v>
      </c>
      <c r="O197" s="63">
        <v>56281</v>
      </c>
      <c r="P197" s="51">
        <v>264944</v>
      </c>
      <c r="Q197" s="30" t="s">
        <v>197</v>
      </c>
      <c r="R197" s="51">
        <f>SUM(N197:N201)-SUM(P197:P201)</f>
        <v>0</v>
      </c>
    </row>
    <row r="198" spans="1:68" ht="20.100000000000001" customHeight="1" x14ac:dyDescent="0.25">
      <c r="A198" s="63">
        <v>56281</v>
      </c>
      <c r="B198" s="28" t="s">
        <v>196</v>
      </c>
      <c r="C198" s="2">
        <v>45058</v>
      </c>
      <c r="D198" s="25">
        <v>26</v>
      </c>
      <c r="E198" s="13">
        <v>94275</v>
      </c>
      <c r="F198" s="13">
        <v>0</v>
      </c>
      <c r="G198" s="13">
        <f>E198-F198</f>
        <v>94275</v>
      </c>
      <c r="H198" s="13">
        <f>ROUND(G198*18%,0)</f>
        <v>16970</v>
      </c>
      <c r="I198" s="13">
        <f>G198+H198</f>
        <v>111245</v>
      </c>
      <c r="J198" s="13">
        <f>ROUND(G198*2%,0)</f>
        <v>1886</v>
      </c>
      <c r="K198" s="13">
        <f>ROUND(G198*5%,0)</f>
        <v>4714</v>
      </c>
      <c r="L198" s="73">
        <f>H198</f>
        <v>16970</v>
      </c>
      <c r="M198" s="13"/>
      <c r="N198" s="13">
        <f>ROUND(I198-SUM(J198:L198),0)</f>
        <v>87675</v>
      </c>
      <c r="O198" s="63"/>
      <c r="P198" s="51">
        <v>87675</v>
      </c>
      <c r="Q198" s="30" t="s">
        <v>198</v>
      </c>
      <c r="R198" s="51"/>
    </row>
    <row r="199" spans="1:68" ht="20.100000000000001" customHeight="1" x14ac:dyDescent="0.25">
      <c r="A199" s="63">
        <v>56281</v>
      </c>
      <c r="B199" s="28" t="s">
        <v>10</v>
      </c>
      <c r="C199" s="2"/>
      <c r="D199" s="25">
        <v>26</v>
      </c>
      <c r="E199" s="13">
        <v>16970</v>
      </c>
      <c r="F199" s="13">
        <v>0</v>
      </c>
      <c r="G199" s="13">
        <v>0</v>
      </c>
      <c r="H199" s="13">
        <v>0</v>
      </c>
      <c r="I199" s="13">
        <f>G199+H199</f>
        <v>0</v>
      </c>
      <c r="J199" s="13">
        <f>J196*I199</f>
        <v>0</v>
      </c>
      <c r="K199" s="13"/>
      <c r="L199" s="13"/>
      <c r="M199" s="13"/>
      <c r="N199" s="73">
        <f>E199</f>
        <v>16970</v>
      </c>
      <c r="O199" s="63"/>
      <c r="P199" s="51">
        <v>16970</v>
      </c>
      <c r="Q199" s="30" t="s">
        <v>199</v>
      </c>
      <c r="R199" s="51"/>
    </row>
    <row r="200" spans="1:68" ht="20.100000000000001" customHeight="1" x14ac:dyDescent="0.25">
      <c r="A200" s="63">
        <v>56281</v>
      </c>
      <c r="B200" s="28" t="s">
        <v>10</v>
      </c>
      <c r="C200" s="2"/>
      <c r="D200" s="25">
        <v>23</v>
      </c>
      <c r="E200" s="13">
        <v>51279</v>
      </c>
      <c r="F200" s="13">
        <v>0</v>
      </c>
      <c r="G200" s="13">
        <v>0</v>
      </c>
      <c r="H200" s="13">
        <v>0</v>
      </c>
      <c r="I200" s="13">
        <f>G200+H200</f>
        <v>0</v>
      </c>
      <c r="J200" s="13">
        <f>J197*I200</f>
        <v>0</v>
      </c>
      <c r="K200" s="13"/>
      <c r="L200" s="13"/>
      <c r="M200" s="13"/>
      <c r="N200" s="73">
        <f>E200</f>
        <v>51279</v>
      </c>
      <c r="O200" s="63"/>
      <c r="P200" s="51">
        <v>51279</v>
      </c>
      <c r="Q200" s="40" t="s">
        <v>215</v>
      </c>
      <c r="R200" s="51"/>
    </row>
    <row r="201" spans="1:68" ht="20.100000000000001" customHeight="1" x14ac:dyDescent="0.25">
      <c r="A201" s="63">
        <v>56281</v>
      </c>
      <c r="B201" s="27"/>
      <c r="C201" s="2"/>
      <c r="D201" s="27"/>
      <c r="E201" s="27"/>
      <c r="F201" s="27"/>
      <c r="G201" s="27"/>
      <c r="H201" s="44"/>
      <c r="I201" s="44"/>
      <c r="J201" s="27"/>
      <c r="K201" s="27"/>
      <c r="L201" s="27"/>
      <c r="M201" s="27"/>
      <c r="N201" s="27"/>
      <c r="O201" s="63"/>
      <c r="P201" s="51"/>
      <c r="Q201" s="30"/>
      <c r="R201" s="51"/>
    </row>
    <row r="202" spans="1:68" s="18" customFormat="1" ht="20.100000000000001" customHeight="1" x14ac:dyDescent="0.25">
      <c r="A202" s="62"/>
      <c r="B202" s="32"/>
      <c r="C202" s="39"/>
      <c r="D202" s="34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62"/>
      <c r="P202" s="52"/>
      <c r="Q202" s="31"/>
      <c r="R202" s="52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</row>
    <row r="203" spans="1:68" s="18" customFormat="1" ht="20.100000000000001" customHeight="1" x14ac:dyDescent="0.25">
      <c r="A203" s="62"/>
      <c r="B203" s="32"/>
      <c r="C203" s="39"/>
      <c r="D203" s="34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62"/>
      <c r="P203" s="52"/>
      <c r="Q203" s="31"/>
      <c r="R203" s="52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</row>
    <row r="204" spans="1:68" ht="20.100000000000001" customHeight="1" x14ac:dyDescent="0.25">
      <c r="A204" s="63">
        <v>57075</v>
      </c>
      <c r="B204" s="28" t="s">
        <v>200</v>
      </c>
      <c r="C204" s="2">
        <v>45043</v>
      </c>
      <c r="D204" s="29" t="s">
        <v>201</v>
      </c>
      <c r="E204" s="13">
        <v>291828</v>
      </c>
      <c r="F204" s="13">
        <v>0</v>
      </c>
      <c r="G204" s="13">
        <f>ROUND(E204-F204,0)</f>
        <v>291828</v>
      </c>
      <c r="H204" s="13">
        <f>ROUND(G204*18%,0)</f>
        <v>52529</v>
      </c>
      <c r="I204" s="13">
        <f>G204+H204</f>
        <v>344357</v>
      </c>
      <c r="J204" s="13">
        <f>ROUND(G204*2%,0)</f>
        <v>5837</v>
      </c>
      <c r="K204" s="13">
        <f>ROUND(G204*5%,0)</f>
        <v>14591</v>
      </c>
      <c r="L204" s="73">
        <f>H204</f>
        <v>52529</v>
      </c>
      <c r="M204" s="13">
        <v>1698</v>
      </c>
      <c r="N204" s="13">
        <f>ROUND(I204-SUM(J204:M204),0)</f>
        <v>269702</v>
      </c>
      <c r="O204" s="63">
        <v>57075</v>
      </c>
      <c r="P204" s="51">
        <v>269702</v>
      </c>
      <c r="Q204" s="30" t="s">
        <v>202</v>
      </c>
      <c r="R204" s="51">
        <f>SUM(N204:N207)-SUM(P204:P207)</f>
        <v>0</v>
      </c>
    </row>
    <row r="205" spans="1:68" ht="20.100000000000001" customHeight="1" x14ac:dyDescent="0.25">
      <c r="A205" s="63">
        <v>57075</v>
      </c>
      <c r="B205" s="28" t="s">
        <v>200</v>
      </c>
      <c r="C205" s="2">
        <v>45058</v>
      </c>
      <c r="D205" s="29">
        <v>25</v>
      </c>
      <c r="E205" s="13">
        <v>94275</v>
      </c>
      <c r="F205" s="13">
        <v>0</v>
      </c>
      <c r="G205" s="13">
        <f>ROUND(E205-F205,0)</f>
        <v>94275</v>
      </c>
      <c r="H205" s="13">
        <f>ROUND(G205*18%,0)</f>
        <v>16970</v>
      </c>
      <c r="I205" s="13">
        <f>G205+H205</f>
        <v>111245</v>
      </c>
      <c r="J205" s="13">
        <f>ROUND(G205*2%,0)</f>
        <v>1886</v>
      </c>
      <c r="K205" s="13">
        <f>ROUND(G205*5%,0)</f>
        <v>4714</v>
      </c>
      <c r="L205" s="73">
        <f>H205</f>
        <v>16970</v>
      </c>
      <c r="M205" s="13"/>
      <c r="N205" s="13">
        <f>ROUND(I205-SUM(J205:M205),0)</f>
        <v>87675</v>
      </c>
      <c r="O205" s="63"/>
      <c r="P205" s="51">
        <v>87675</v>
      </c>
      <c r="Q205" s="30" t="s">
        <v>203</v>
      </c>
      <c r="R205" s="51"/>
    </row>
    <row r="206" spans="1:68" ht="20.100000000000001" customHeight="1" x14ac:dyDescent="0.25">
      <c r="A206" s="63">
        <v>57075</v>
      </c>
      <c r="B206" s="28" t="s">
        <v>10</v>
      </c>
      <c r="C206" s="2"/>
      <c r="D206" s="25">
        <v>22</v>
      </c>
      <c r="E206" s="13">
        <v>52529</v>
      </c>
      <c r="F206" s="13">
        <v>0</v>
      </c>
      <c r="G206" s="13">
        <f>ROUND(E206-F206,0)</f>
        <v>52529</v>
      </c>
      <c r="H206" s="13">
        <v>0</v>
      </c>
      <c r="I206" s="13">
        <f>G206+H206</f>
        <v>52529</v>
      </c>
      <c r="J206" s="13">
        <v>0</v>
      </c>
      <c r="K206" s="13">
        <v>0</v>
      </c>
      <c r="L206" s="13">
        <f>H206</f>
        <v>0</v>
      </c>
      <c r="M206" s="13"/>
      <c r="N206" s="73">
        <f>ROUND(I206-SUM(J206:L206),0)</f>
        <v>52529</v>
      </c>
      <c r="O206" s="63"/>
      <c r="P206" s="51">
        <v>16970</v>
      </c>
      <c r="Q206" s="30" t="s">
        <v>204</v>
      </c>
      <c r="R206" s="51"/>
    </row>
    <row r="207" spans="1:68" ht="20.100000000000001" customHeight="1" x14ac:dyDescent="0.25">
      <c r="A207" s="63">
        <v>57075</v>
      </c>
      <c r="B207" s="28" t="s">
        <v>10</v>
      </c>
      <c r="C207" s="2"/>
      <c r="D207" s="25">
        <v>25</v>
      </c>
      <c r="E207" s="13">
        <v>16970</v>
      </c>
      <c r="F207" s="13">
        <v>0</v>
      </c>
      <c r="G207" s="13">
        <f>ROUND(E207-F207,0)</f>
        <v>16970</v>
      </c>
      <c r="H207" s="13">
        <v>0</v>
      </c>
      <c r="I207" s="13">
        <f>G207+H207</f>
        <v>16970</v>
      </c>
      <c r="J207" s="13">
        <v>0</v>
      </c>
      <c r="K207" s="13">
        <v>0</v>
      </c>
      <c r="L207" s="13">
        <f>H207</f>
        <v>0</v>
      </c>
      <c r="M207" s="13"/>
      <c r="N207" s="73">
        <f>ROUND(I207-SUM(J207:M207),0)</f>
        <v>16970</v>
      </c>
      <c r="O207" s="63"/>
      <c r="P207" s="51">
        <v>52529</v>
      </c>
      <c r="Q207" s="30" t="s">
        <v>216</v>
      </c>
      <c r="R207" s="51"/>
    </row>
    <row r="208" spans="1:68" s="18" customFormat="1" ht="20.100000000000001" customHeight="1" x14ac:dyDescent="0.25">
      <c r="A208" s="62"/>
      <c r="B208" s="32"/>
      <c r="C208" s="39"/>
      <c r="D208" s="34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62"/>
      <c r="P208" s="52"/>
      <c r="Q208" s="31"/>
      <c r="R208" s="52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</row>
    <row r="209" spans="1:68" ht="20.100000000000001" customHeight="1" x14ac:dyDescent="0.25">
      <c r="A209" s="63">
        <v>57378</v>
      </c>
      <c r="B209" s="28" t="s">
        <v>205</v>
      </c>
      <c r="C209" s="2">
        <v>45065</v>
      </c>
      <c r="D209" s="29">
        <v>31</v>
      </c>
      <c r="E209" s="13">
        <v>290907</v>
      </c>
      <c r="F209" s="13">
        <v>0</v>
      </c>
      <c r="G209" s="13">
        <f>ROUND(E209-F209,0)</f>
        <v>290907</v>
      </c>
      <c r="H209" s="13">
        <f>ROUND(G209*18%,0)</f>
        <v>52363</v>
      </c>
      <c r="I209" s="13">
        <f>G209+H209</f>
        <v>343270</v>
      </c>
      <c r="J209" s="13">
        <f>ROUND(G209*2%,)</f>
        <v>5818</v>
      </c>
      <c r="K209" s="13">
        <f>ROUND(G209*$K$6,)</f>
        <v>14545</v>
      </c>
      <c r="L209" s="73">
        <f>H209</f>
        <v>52363</v>
      </c>
      <c r="M209" s="13"/>
      <c r="N209" s="13">
        <f>ROUND(I209-SUM(J209:L209),0)</f>
        <v>270544</v>
      </c>
      <c r="O209" s="63">
        <v>57378</v>
      </c>
      <c r="P209" s="51">
        <v>270544</v>
      </c>
      <c r="Q209" s="30" t="s">
        <v>206</v>
      </c>
      <c r="R209" s="51">
        <f>SUM(N209:N213)-SUM(P209:P213)</f>
        <v>0</v>
      </c>
    </row>
    <row r="210" spans="1:68" ht="20.100000000000001" customHeight="1" x14ac:dyDescent="0.25">
      <c r="A210" s="63">
        <v>57378</v>
      </c>
      <c r="B210" s="28" t="s">
        <v>10</v>
      </c>
      <c r="C210" s="2"/>
      <c r="D210" s="25">
        <v>31</v>
      </c>
      <c r="E210" s="13">
        <v>52363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/>
      <c r="N210" s="73">
        <f>E210</f>
        <v>52363</v>
      </c>
      <c r="O210" s="63"/>
      <c r="P210" s="51">
        <v>87675</v>
      </c>
      <c r="Q210" s="30" t="s">
        <v>207</v>
      </c>
      <c r="R210" s="51"/>
    </row>
    <row r="211" spans="1:68" ht="20.100000000000001" customHeight="1" x14ac:dyDescent="0.25">
      <c r="A211" s="63">
        <v>57378</v>
      </c>
      <c r="B211" s="28" t="s">
        <v>205</v>
      </c>
      <c r="C211" s="2">
        <v>45095</v>
      </c>
      <c r="D211" s="29"/>
      <c r="E211" s="13">
        <v>94275</v>
      </c>
      <c r="F211" s="13">
        <v>0</v>
      </c>
      <c r="G211" s="13">
        <f>ROUND(E211-F211,0)</f>
        <v>94275</v>
      </c>
      <c r="H211" s="13">
        <f>ROUND(G211*18%,0)</f>
        <v>16970</v>
      </c>
      <c r="I211" s="13">
        <f>G211+H211</f>
        <v>111245</v>
      </c>
      <c r="J211" s="13">
        <f>ROUND(G211*2%,)</f>
        <v>1886</v>
      </c>
      <c r="K211" s="13">
        <f>ROUND(G211*$K$6,)</f>
        <v>4714</v>
      </c>
      <c r="L211" s="73">
        <f>H211</f>
        <v>16970</v>
      </c>
      <c r="M211" s="13"/>
      <c r="N211" s="13">
        <f>ROUND(I211-SUM(J211:L211),0)</f>
        <v>87675</v>
      </c>
      <c r="O211" s="63"/>
      <c r="P211" s="51">
        <v>52363</v>
      </c>
      <c r="Q211" s="30" t="s">
        <v>217</v>
      </c>
      <c r="R211" s="51"/>
    </row>
    <row r="212" spans="1:68" ht="20.100000000000001" customHeight="1" x14ac:dyDescent="0.25">
      <c r="A212" s="63">
        <v>57378</v>
      </c>
      <c r="B212" s="28" t="s">
        <v>10</v>
      </c>
      <c r="C212" s="2"/>
      <c r="D212" s="25"/>
      <c r="E212" s="13">
        <f>L211</f>
        <v>16970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/>
      <c r="N212" s="73">
        <f>E212</f>
        <v>16970</v>
      </c>
      <c r="O212" s="63"/>
      <c r="P212" s="51">
        <v>16970</v>
      </c>
      <c r="Q212" s="30" t="s">
        <v>218</v>
      </c>
      <c r="R212" s="51"/>
    </row>
    <row r="213" spans="1:68" ht="20.100000000000001" customHeight="1" x14ac:dyDescent="0.25">
      <c r="A213" s="63">
        <v>57378</v>
      </c>
      <c r="B213" s="28"/>
      <c r="C213" s="2"/>
      <c r="D213" s="29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63"/>
      <c r="P213" s="51"/>
      <c r="Q213" s="30"/>
      <c r="R213" s="51"/>
    </row>
    <row r="214" spans="1:68" s="18" customFormat="1" ht="20.100000000000001" customHeight="1" x14ac:dyDescent="0.25">
      <c r="A214" s="62"/>
      <c r="B214" s="32"/>
      <c r="C214" s="39"/>
      <c r="D214" s="34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62"/>
      <c r="P214" s="52"/>
      <c r="Q214" s="31"/>
      <c r="R214" s="52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</row>
    <row r="215" spans="1:68" ht="20.100000000000001" customHeight="1" x14ac:dyDescent="0.25">
      <c r="A215" s="63">
        <v>57379</v>
      </c>
      <c r="B215" s="28" t="s">
        <v>281</v>
      </c>
      <c r="C215" s="2">
        <v>45065</v>
      </c>
      <c r="D215" s="29">
        <v>32</v>
      </c>
      <c r="E215" s="13">
        <v>287277</v>
      </c>
      <c r="F215" s="13"/>
      <c r="G215" s="13">
        <f>ROUND(E215-F215,0)</f>
        <v>287277</v>
      </c>
      <c r="H215" s="13">
        <f>ROUND(G215*18%,0)</f>
        <v>51710</v>
      </c>
      <c r="I215" s="13">
        <f>G215+H215</f>
        <v>338987</v>
      </c>
      <c r="J215" s="13">
        <f>ROUND(G215*2%,)</f>
        <v>5746</v>
      </c>
      <c r="K215" s="13">
        <f>ROUND(G215*$K$6,)</f>
        <v>14364</v>
      </c>
      <c r="L215" s="73">
        <f>H215</f>
        <v>51710</v>
      </c>
      <c r="M215" s="13"/>
      <c r="N215" s="13">
        <f>ROUND(I215-SUM(J215:L215),0)</f>
        <v>267167</v>
      </c>
      <c r="O215" s="63">
        <v>57379</v>
      </c>
      <c r="P215" s="51">
        <v>267167</v>
      </c>
      <c r="Q215" s="30" t="s">
        <v>257</v>
      </c>
      <c r="R215" s="51">
        <f>SUM(N215:N219)-SUM(P215:P219)</f>
        <v>0</v>
      </c>
    </row>
    <row r="216" spans="1:68" ht="20.100000000000001" customHeight="1" x14ac:dyDescent="0.25">
      <c r="A216" s="63">
        <v>57379</v>
      </c>
      <c r="B216" s="28" t="s">
        <v>252</v>
      </c>
      <c r="C216" s="2"/>
      <c r="D216" s="29">
        <v>32</v>
      </c>
      <c r="E216" s="13">
        <f>L215</f>
        <v>51710</v>
      </c>
      <c r="F216" s="13"/>
      <c r="G216" s="13"/>
      <c r="H216" s="13"/>
      <c r="I216" s="13"/>
      <c r="J216" s="13"/>
      <c r="K216" s="13"/>
      <c r="L216" s="13"/>
      <c r="M216" s="13"/>
      <c r="N216" s="73">
        <f>E216</f>
        <v>51710</v>
      </c>
      <c r="O216" s="63"/>
      <c r="P216" s="51">
        <v>87675</v>
      </c>
      <c r="Q216" s="30" t="s">
        <v>258</v>
      </c>
      <c r="R216" s="51"/>
    </row>
    <row r="217" spans="1:68" ht="20.100000000000001" customHeight="1" x14ac:dyDescent="0.25">
      <c r="A217" s="63">
        <v>57379</v>
      </c>
      <c r="B217" s="28" t="s">
        <v>281</v>
      </c>
      <c r="C217" s="2">
        <v>45095</v>
      </c>
      <c r="D217" s="29">
        <v>43</v>
      </c>
      <c r="E217" s="13">
        <v>94275</v>
      </c>
      <c r="F217" s="13"/>
      <c r="G217" s="13">
        <f>ROUND(E217-F217,0)</f>
        <v>94275</v>
      </c>
      <c r="H217" s="13">
        <f>ROUND(G217*18%,0)</f>
        <v>16970</v>
      </c>
      <c r="I217" s="13">
        <f>G217+H217</f>
        <v>111245</v>
      </c>
      <c r="J217" s="13">
        <f>ROUND(G217*2%,)</f>
        <v>1886</v>
      </c>
      <c r="K217" s="13">
        <f>ROUND(G217*$K$6,)</f>
        <v>4714</v>
      </c>
      <c r="L217" s="73">
        <f>H217</f>
        <v>16970</v>
      </c>
      <c r="M217" s="13"/>
      <c r="N217" s="13">
        <f>ROUND(I217-SUM(J217:L217),0)</f>
        <v>87675</v>
      </c>
      <c r="O217" s="63"/>
      <c r="P217" s="51">
        <v>51710</v>
      </c>
      <c r="Q217" s="30" t="s">
        <v>259</v>
      </c>
      <c r="R217" s="51"/>
    </row>
    <row r="218" spans="1:68" ht="20.100000000000001" customHeight="1" x14ac:dyDescent="0.25">
      <c r="A218" s="63">
        <v>57379</v>
      </c>
      <c r="B218" s="28" t="s">
        <v>252</v>
      </c>
      <c r="C218" s="2"/>
      <c r="D218" s="29">
        <v>43</v>
      </c>
      <c r="E218" s="13">
        <f>L217</f>
        <v>16970</v>
      </c>
      <c r="F218" s="13"/>
      <c r="G218" s="13"/>
      <c r="H218" s="13"/>
      <c r="I218" s="13"/>
      <c r="J218" s="13"/>
      <c r="K218" s="13"/>
      <c r="L218" s="13"/>
      <c r="M218" s="13"/>
      <c r="N218" s="73">
        <f>E218</f>
        <v>16970</v>
      </c>
      <c r="O218" s="63"/>
      <c r="P218" s="51">
        <v>16970</v>
      </c>
      <c r="Q218" s="30" t="s">
        <v>260</v>
      </c>
      <c r="R218" s="51"/>
    </row>
    <row r="219" spans="1:68" ht="20.100000000000001" customHeight="1" x14ac:dyDescent="0.25">
      <c r="A219" s="63">
        <v>57379</v>
      </c>
      <c r="B219" s="28"/>
      <c r="C219" s="2"/>
      <c r="D219" s="29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63"/>
      <c r="P219" s="51"/>
      <c r="Q219" s="30"/>
      <c r="R219" s="51"/>
    </row>
    <row r="220" spans="1:68" s="18" customFormat="1" ht="20.100000000000001" customHeight="1" x14ac:dyDescent="0.25">
      <c r="A220" s="62"/>
      <c r="B220" s="32"/>
      <c r="C220" s="39"/>
      <c r="D220" s="34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62"/>
      <c r="P220" s="52"/>
      <c r="Q220" s="31"/>
      <c r="R220" s="52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</row>
    <row r="221" spans="1:68" ht="20.100000000000001" customHeight="1" x14ac:dyDescent="0.25">
      <c r="A221" s="63">
        <v>57954</v>
      </c>
      <c r="B221" s="28" t="s">
        <v>208</v>
      </c>
      <c r="C221" s="2">
        <v>45097</v>
      </c>
      <c r="D221" s="25">
        <v>49</v>
      </c>
      <c r="E221" s="13">
        <v>288165</v>
      </c>
      <c r="F221" s="13">
        <v>0</v>
      </c>
      <c r="G221" s="13">
        <f>E221-F221</f>
        <v>288165</v>
      </c>
      <c r="H221" s="13">
        <f>ROUND(G221*18%,0)</f>
        <v>51870</v>
      </c>
      <c r="I221" s="13">
        <f>G221+H221</f>
        <v>340035</v>
      </c>
      <c r="J221" s="13">
        <f>ROUND(G221*2%,0)</f>
        <v>5763</v>
      </c>
      <c r="K221" s="13">
        <f>ROUND(G221*5%,0)</f>
        <v>14408</v>
      </c>
      <c r="L221" s="73">
        <f>H221</f>
        <v>51870</v>
      </c>
      <c r="M221" s="13"/>
      <c r="N221" s="13">
        <f>ROUND(I221-SUM(J221:L221),0)</f>
        <v>267994</v>
      </c>
      <c r="O221" s="63">
        <v>57954</v>
      </c>
      <c r="P221" s="51">
        <v>267994</v>
      </c>
      <c r="Q221" s="30" t="s">
        <v>219</v>
      </c>
      <c r="R221" s="51">
        <f>SUM(N221:N225)-SUM(P221:P225)</f>
        <v>0</v>
      </c>
    </row>
    <row r="222" spans="1:68" ht="20.100000000000001" customHeight="1" x14ac:dyDescent="0.25">
      <c r="A222" s="63">
        <v>57954</v>
      </c>
      <c r="B222" s="28" t="s">
        <v>10</v>
      </c>
      <c r="C222" s="2"/>
      <c r="D222" s="25">
        <v>31</v>
      </c>
      <c r="E222" s="13">
        <f>L221</f>
        <v>51870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/>
      <c r="N222" s="73">
        <f>E222</f>
        <v>51870</v>
      </c>
      <c r="O222" s="63"/>
      <c r="P222" s="51">
        <v>51870</v>
      </c>
      <c r="Q222" s="30" t="s">
        <v>220</v>
      </c>
      <c r="R222" s="51"/>
    </row>
    <row r="223" spans="1:68" ht="20.100000000000001" customHeight="1" x14ac:dyDescent="0.25">
      <c r="A223" s="63">
        <v>57954</v>
      </c>
      <c r="B223" s="28" t="s">
        <v>208</v>
      </c>
      <c r="C223" s="2">
        <v>45097</v>
      </c>
      <c r="D223" s="25">
        <v>49</v>
      </c>
      <c r="E223" s="13">
        <v>94275</v>
      </c>
      <c r="F223" s="13">
        <v>0</v>
      </c>
      <c r="G223" s="13">
        <f>E223-F223</f>
        <v>94275</v>
      </c>
      <c r="H223" s="13">
        <f>ROUND(G223*18%,0)</f>
        <v>16970</v>
      </c>
      <c r="I223" s="13">
        <f>G223+H223</f>
        <v>111245</v>
      </c>
      <c r="J223" s="13">
        <f>ROUND(G223*2%,0)</f>
        <v>1886</v>
      </c>
      <c r="K223" s="13">
        <f>ROUND(G223*5%,0)</f>
        <v>4714</v>
      </c>
      <c r="L223" s="73">
        <f>H223</f>
        <v>16970</v>
      </c>
      <c r="M223" s="13"/>
      <c r="N223" s="13">
        <f>ROUND(I223-SUM(J223:L223),0)</f>
        <v>87675</v>
      </c>
      <c r="O223" s="63"/>
      <c r="P223" s="51">
        <v>87675</v>
      </c>
      <c r="Q223" s="40" t="s">
        <v>221</v>
      </c>
      <c r="R223" s="51"/>
    </row>
    <row r="224" spans="1:68" ht="20.100000000000001" customHeight="1" x14ac:dyDescent="0.25">
      <c r="A224" s="63">
        <v>57954</v>
      </c>
      <c r="B224" s="28" t="s">
        <v>226</v>
      </c>
      <c r="C224" s="2">
        <v>45187</v>
      </c>
      <c r="D224" s="25">
        <v>83</v>
      </c>
      <c r="E224" s="13">
        <v>16970</v>
      </c>
      <c r="F224" s="13">
        <v>0</v>
      </c>
      <c r="G224" s="13">
        <f>E224-F224</f>
        <v>16970</v>
      </c>
      <c r="H224" s="13">
        <v>0</v>
      </c>
      <c r="I224" s="13">
        <f>G224+H224</f>
        <v>16970</v>
      </c>
      <c r="J224" s="13">
        <v>0</v>
      </c>
      <c r="K224" s="13">
        <v>0</v>
      </c>
      <c r="L224" s="13">
        <v>0</v>
      </c>
      <c r="M224" s="13"/>
      <c r="N224" s="73">
        <f>I224-SUM(J224:L224)</f>
        <v>16970</v>
      </c>
      <c r="O224" s="63"/>
      <c r="P224" s="51">
        <v>16970</v>
      </c>
      <c r="Q224" s="30" t="s">
        <v>218</v>
      </c>
      <c r="R224" s="51"/>
    </row>
    <row r="225" spans="1:68" ht="20.100000000000001" customHeight="1" x14ac:dyDescent="0.25">
      <c r="A225" s="63">
        <v>57954</v>
      </c>
      <c r="B225" s="28"/>
      <c r="C225" s="2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63"/>
      <c r="P225" s="51"/>
      <c r="Q225" s="30"/>
      <c r="R225" s="51"/>
    </row>
    <row r="226" spans="1:68" s="18" customFormat="1" ht="20.100000000000001" customHeight="1" x14ac:dyDescent="0.25">
      <c r="A226" s="62"/>
      <c r="B226" s="32"/>
      <c r="C226" s="39"/>
      <c r="D226" s="34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62"/>
      <c r="P226" s="52"/>
      <c r="Q226" s="31"/>
      <c r="R226" s="52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</row>
    <row r="227" spans="1:68" ht="20.100000000000001" customHeight="1" x14ac:dyDescent="0.25">
      <c r="A227" s="63">
        <v>57955</v>
      </c>
      <c r="B227" s="28" t="s">
        <v>209</v>
      </c>
      <c r="C227" s="2">
        <v>45097</v>
      </c>
      <c r="D227" s="25">
        <v>50</v>
      </c>
      <c r="E227" s="13">
        <v>291835.5</v>
      </c>
      <c r="F227" s="13">
        <v>0</v>
      </c>
      <c r="G227" s="13">
        <f>E227-F227</f>
        <v>291835.5</v>
      </c>
      <c r="H227" s="13">
        <f>ROUND(G227*18%,0)</f>
        <v>52530</v>
      </c>
      <c r="I227" s="13">
        <f>G227+H227</f>
        <v>344365.5</v>
      </c>
      <c r="J227" s="13">
        <f>ROUND(G227*2%,0)</f>
        <v>5837</v>
      </c>
      <c r="K227" s="13">
        <f>ROUND(G227*5%,0)</f>
        <v>14592</v>
      </c>
      <c r="L227" s="73">
        <f>H227</f>
        <v>52530</v>
      </c>
      <c r="M227" s="13"/>
      <c r="N227" s="13">
        <f>ROUND(I227-SUM(J227:L227),0)</f>
        <v>271407</v>
      </c>
      <c r="O227" s="63">
        <v>57955</v>
      </c>
      <c r="P227" s="51">
        <v>271407</v>
      </c>
      <c r="Q227" s="30" t="s">
        <v>222</v>
      </c>
      <c r="R227" s="51">
        <f>SUM(N227:N230)-SUM(P227:P230)</f>
        <v>0.5</v>
      </c>
    </row>
    <row r="228" spans="1:68" ht="20.100000000000001" customHeight="1" x14ac:dyDescent="0.25">
      <c r="A228" s="63">
        <v>57955</v>
      </c>
      <c r="B228" s="28" t="s">
        <v>10</v>
      </c>
      <c r="C228" s="2"/>
      <c r="D228" s="25">
        <v>50</v>
      </c>
      <c r="E228" s="13">
        <f>L227</f>
        <v>52530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/>
      <c r="N228" s="73">
        <f>E228</f>
        <v>52530</v>
      </c>
      <c r="O228" s="63"/>
      <c r="P228" s="51">
        <v>52530</v>
      </c>
      <c r="Q228" s="30" t="s">
        <v>223</v>
      </c>
      <c r="R228" s="51"/>
    </row>
    <row r="229" spans="1:68" ht="20.100000000000001" customHeight="1" x14ac:dyDescent="0.15">
      <c r="A229" s="63">
        <v>57955</v>
      </c>
      <c r="B229" s="28" t="s">
        <v>209</v>
      </c>
      <c r="C229" s="2">
        <v>45187</v>
      </c>
      <c r="D229" s="25">
        <v>102</v>
      </c>
      <c r="E229" s="13">
        <v>94275</v>
      </c>
      <c r="F229" s="13"/>
      <c r="G229" s="13">
        <f>E229</f>
        <v>94275</v>
      </c>
      <c r="H229" s="13">
        <f>G229*18%</f>
        <v>16969.5</v>
      </c>
      <c r="I229" s="13">
        <f>G229+H229</f>
        <v>111244.5</v>
      </c>
      <c r="J229" s="13">
        <f>G229*2%</f>
        <v>1885.5</v>
      </c>
      <c r="K229" s="13">
        <f>G229*5%</f>
        <v>4713.75</v>
      </c>
      <c r="L229" s="13">
        <f>H229</f>
        <v>16969.5</v>
      </c>
      <c r="M229" s="13"/>
      <c r="N229" s="13">
        <f>ROUND(I229-SUM(J229:L229),0)</f>
        <v>87676</v>
      </c>
      <c r="O229" s="63"/>
      <c r="P229" s="51">
        <v>87675</v>
      </c>
      <c r="Q229" s="74" t="s">
        <v>271</v>
      </c>
      <c r="R229" s="51"/>
    </row>
    <row r="230" spans="1:68" ht="20.100000000000001" customHeight="1" x14ac:dyDescent="0.15">
      <c r="A230" s="63">
        <v>57955</v>
      </c>
      <c r="B230" s="28" t="s">
        <v>10</v>
      </c>
      <c r="C230" s="2"/>
      <c r="D230" s="25">
        <v>102</v>
      </c>
      <c r="E230" s="13">
        <f>H229</f>
        <v>16969.5</v>
      </c>
      <c r="F230" s="13"/>
      <c r="G230" s="13"/>
      <c r="H230" s="13"/>
      <c r="I230" s="13"/>
      <c r="J230" s="13"/>
      <c r="K230" s="13"/>
      <c r="L230" s="13"/>
      <c r="M230" s="13"/>
      <c r="N230" s="13">
        <f>L229</f>
        <v>16969.5</v>
      </c>
      <c r="O230" s="63"/>
      <c r="P230" s="51">
        <v>16970</v>
      </c>
      <c r="Q230" s="74" t="s">
        <v>272</v>
      </c>
      <c r="R230" s="51"/>
    </row>
    <row r="231" spans="1:68" s="18" customFormat="1" ht="20.100000000000001" customHeight="1" x14ac:dyDescent="0.25">
      <c r="A231" s="62"/>
      <c r="B231" s="32"/>
      <c r="C231" s="39"/>
      <c r="D231" s="34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62"/>
      <c r="P231" s="52"/>
      <c r="Q231" s="31"/>
      <c r="R231" s="52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</row>
    <row r="232" spans="1:68" ht="20.100000000000001" customHeight="1" x14ac:dyDescent="0.25">
      <c r="A232" s="67">
        <v>58235</v>
      </c>
      <c r="B232" s="28" t="s">
        <v>210</v>
      </c>
      <c r="C232" s="2">
        <v>45112</v>
      </c>
      <c r="D232" s="25">
        <v>61</v>
      </c>
      <c r="E232" s="13">
        <v>290010</v>
      </c>
      <c r="F232" s="13">
        <v>0</v>
      </c>
      <c r="G232" s="13">
        <f>E232-F232</f>
        <v>290010</v>
      </c>
      <c r="H232" s="13">
        <f>ROUND(G232*18%,0)</f>
        <v>52202</v>
      </c>
      <c r="I232" s="13">
        <f>G232+H232</f>
        <v>342212</v>
      </c>
      <c r="J232" s="13">
        <f>ROUND(G232*2%,0)</f>
        <v>5800</v>
      </c>
      <c r="K232" s="13">
        <f>ROUND(G232*5%,0)</f>
        <v>14501</v>
      </c>
      <c r="L232" s="73">
        <f>H232</f>
        <v>52202</v>
      </c>
      <c r="M232" s="27"/>
      <c r="N232" s="13">
        <f>ROUND(I232-SUM(J232:L232),0)</f>
        <v>269709</v>
      </c>
      <c r="O232" s="67">
        <v>58235</v>
      </c>
      <c r="P232" s="56">
        <v>269709</v>
      </c>
      <c r="Q232" s="30" t="s">
        <v>211</v>
      </c>
      <c r="R232" s="56">
        <f>SUM(N232:N235)-SUM(P232:P235)</f>
        <v>0.5</v>
      </c>
    </row>
    <row r="233" spans="1:68" ht="20.100000000000001" customHeight="1" x14ac:dyDescent="0.25">
      <c r="A233" s="67">
        <v>58235</v>
      </c>
      <c r="B233" s="28" t="s">
        <v>212</v>
      </c>
      <c r="C233" s="2">
        <v>45132</v>
      </c>
      <c r="D233" s="25">
        <v>71</v>
      </c>
      <c r="E233" s="13">
        <v>94275</v>
      </c>
      <c r="F233" s="13">
        <v>0</v>
      </c>
      <c r="G233" s="13">
        <f>E233-F233</f>
        <v>94275</v>
      </c>
      <c r="H233" s="13">
        <f>G233*18%</f>
        <v>16969.5</v>
      </c>
      <c r="I233" s="13">
        <f>G233+H233</f>
        <v>111244.5</v>
      </c>
      <c r="J233" s="13">
        <f>G233*2%</f>
        <v>1885.5</v>
      </c>
      <c r="K233" s="13">
        <f>G233*5%</f>
        <v>4713.75</v>
      </c>
      <c r="L233" s="73">
        <f>H233</f>
        <v>16969.5</v>
      </c>
      <c r="M233" s="27"/>
      <c r="N233" s="13">
        <f>ROUND(I233-SUM(J233:L233),0)</f>
        <v>87676</v>
      </c>
      <c r="O233" s="68"/>
      <c r="P233" s="57">
        <v>87675</v>
      </c>
      <c r="Q233" s="30" t="s">
        <v>224</v>
      </c>
      <c r="R233" s="57"/>
    </row>
    <row r="234" spans="1:68" ht="20.100000000000001" customHeight="1" x14ac:dyDescent="0.25">
      <c r="A234" s="67">
        <v>58235</v>
      </c>
      <c r="B234" s="28" t="s">
        <v>226</v>
      </c>
      <c r="C234" s="2">
        <v>45161</v>
      </c>
      <c r="D234" s="25" t="s">
        <v>227</v>
      </c>
      <c r="E234" s="13">
        <v>69171.5</v>
      </c>
      <c r="F234" s="13"/>
      <c r="G234" s="13"/>
      <c r="H234" s="13"/>
      <c r="I234" s="13"/>
      <c r="J234" s="13"/>
      <c r="K234" s="13"/>
      <c r="L234" s="13"/>
      <c r="M234" s="27"/>
      <c r="N234" s="73">
        <f>E234</f>
        <v>69171.5</v>
      </c>
      <c r="O234" s="68"/>
      <c r="P234" s="57">
        <v>69172</v>
      </c>
      <c r="Q234" s="30" t="s">
        <v>229</v>
      </c>
      <c r="R234" s="57"/>
    </row>
    <row r="235" spans="1:68" ht="20.100000000000001" customHeight="1" x14ac:dyDescent="0.25">
      <c r="A235" s="67">
        <v>58235</v>
      </c>
      <c r="B235" s="28"/>
      <c r="C235" s="2"/>
      <c r="D235" s="25"/>
      <c r="E235" s="13"/>
      <c r="F235" s="13"/>
      <c r="G235" s="13"/>
      <c r="H235" s="13"/>
      <c r="I235" s="13"/>
      <c r="J235" s="13"/>
      <c r="K235" s="13"/>
      <c r="L235" s="13"/>
      <c r="M235" s="27"/>
      <c r="N235" s="13"/>
      <c r="O235" s="68"/>
      <c r="P235" s="57"/>
      <c r="Q235" s="30"/>
      <c r="R235" s="57"/>
    </row>
    <row r="236" spans="1:68" s="18" customFormat="1" ht="20.100000000000001" customHeight="1" x14ac:dyDescent="0.25">
      <c r="A236" s="62"/>
      <c r="B236" s="32"/>
      <c r="C236" s="39"/>
      <c r="D236" s="34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62"/>
      <c r="P236" s="52"/>
      <c r="Q236" s="31"/>
      <c r="R236" s="52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spans="1:68" ht="20.100000000000001" customHeight="1" x14ac:dyDescent="0.25">
      <c r="A237" s="63">
        <v>58713</v>
      </c>
      <c r="B237" s="28" t="s">
        <v>213</v>
      </c>
      <c r="C237" s="2">
        <v>45146</v>
      </c>
      <c r="D237" s="29">
        <v>79</v>
      </c>
      <c r="E237" s="13">
        <v>288240</v>
      </c>
      <c r="F237" s="13">
        <v>0</v>
      </c>
      <c r="G237" s="13">
        <f>ROUND(E237-F237,0)</f>
        <v>288240</v>
      </c>
      <c r="H237" s="13">
        <f>ROUND(G237*18%,0)</f>
        <v>51883</v>
      </c>
      <c r="I237" s="13">
        <f>G237+H237</f>
        <v>340123</v>
      </c>
      <c r="J237" s="13">
        <f>ROUND(G237*$J$6,)</f>
        <v>5765</v>
      </c>
      <c r="K237" s="13">
        <f>ROUND(G237*$K$6,)</f>
        <v>14412</v>
      </c>
      <c r="L237" s="73">
        <f>H237</f>
        <v>51883</v>
      </c>
      <c r="M237" s="27"/>
      <c r="N237" s="13">
        <f>ROUND(I237-SUM(J237:L237),0)</f>
        <v>268063</v>
      </c>
      <c r="O237" s="63">
        <v>58713</v>
      </c>
      <c r="P237" s="51">
        <v>268063</v>
      </c>
      <c r="Q237" s="30" t="s">
        <v>225</v>
      </c>
      <c r="R237" s="51">
        <f>SUM(N237:N240)-SUM(P237:P240)</f>
        <v>0</v>
      </c>
    </row>
    <row r="238" spans="1:68" ht="20.100000000000001" customHeight="1" x14ac:dyDescent="0.25">
      <c r="A238" s="63">
        <v>58713</v>
      </c>
      <c r="B238" s="28" t="s">
        <v>6</v>
      </c>
      <c r="C238" s="2">
        <v>45187</v>
      </c>
      <c r="D238" s="25">
        <v>79</v>
      </c>
      <c r="E238" s="13">
        <v>51883</v>
      </c>
      <c r="F238" s="13"/>
      <c r="G238" s="13"/>
      <c r="H238" s="13"/>
      <c r="I238" s="13"/>
      <c r="J238" s="13"/>
      <c r="K238" s="13"/>
      <c r="L238" s="13"/>
      <c r="M238" s="27"/>
      <c r="N238" s="73">
        <f>E238</f>
        <v>51883</v>
      </c>
      <c r="O238" s="63"/>
      <c r="P238" s="51">
        <v>87675</v>
      </c>
      <c r="Q238" s="30" t="s">
        <v>232</v>
      </c>
      <c r="R238" s="51"/>
    </row>
    <row r="239" spans="1:68" ht="20.100000000000001" customHeight="1" x14ac:dyDescent="0.25">
      <c r="A239" s="63">
        <v>58713</v>
      </c>
      <c r="B239" s="28" t="s">
        <v>213</v>
      </c>
      <c r="C239" s="35">
        <v>45187</v>
      </c>
      <c r="D239" s="25">
        <v>101</v>
      </c>
      <c r="E239" s="13">
        <v>94275</v>
      </c>
      <c r="F239" s="13"/>
      <c r="G239" s="13">
        <f>E239-F239</f>
        <v>94275</v>
      </c>
      <c r="H239" s="13">
        <f>ROUND(G239*18%,0)</f>
        <v>16970</v>
      </c>
      <c r="I239" s="13">
        <f>G239+H239</f>
        <v>111245</v>
      </c>
      <c r="J239" s="13">
        <f>ROUND(G239*$J$6,)</f>
        <v>1886</v>
      </c>
      <c r="K239" s="13">
        <f>ROUND(G239*$K$6,)</f>
        <v>4714</v>
      </c>
      <c r="L239" s="73">
        <f>H239</f>
        <v>16970</v>
      </c>
      <c r="M239" s="27"/>
      <c r="N239" s="13">
        <f>ROUND(I239-SUM(J239:L239),0)</f>
        <v>87675</v>
      </c>
      <c r="O239" s="63"/>
      <c r="P239" s="51">
        <v>51883</v>
      </c>
      <c r="Q239" s="30" t="s">
        <v>230</v>
      </c>
      <c r="R239" s="51"/>
    </row>
    <row r="240" spans="1:68" ht="20.100000000000001" customHeight="1" x14ac:dyDescent="0.25">
      <c r="A240" s="63">
        <v>58713</v>
      </c>
      <c r="B240" s="28" t="s">
        <v>6</v>
      </c>
      <c r="C240" s="2"/>
      <c r="D240" s="25">
        <v>101</v>
      </c>
      <c r="E240" s="13">
        <f>L239</f>
        <v>16970</v>
      </c>
      <c r="F240" s="13"/>
      <c r="G240" s="13"/>
      <c r="H240" s="13"/>
      <c r="I240" s="13"/>
      <c r="J240" s="13"/>
      <c r="K240" s="13"/>
      <c r="L240" s="13"/>
      <c r="M240" s="27"/>
      <c r="N240" s="73">
        <f>E240</f>
        <v>16970</v>
      </c>
      <c r="O240" s="63"/>
      <c r="P240" s="51">
        <v>16970</v>
      </c>
      <c r="Q240" s="30" t="s">
        <v>261</v>
      </c>
      <c r="R240" s="51"/>
    </row>
    <row r="241" spans="1:68" s="18" customFormat="1" ht="20.100000000000001" customHeight="1" x14ac:dyDescent="0.25">
      <c r="A241" s="62"/>
      <c r="B241" s="32"/>
      <c r="C241" s="39"/>
      <c r="D241" s="34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62"/>
      <c r="P241" s="52"/>
      <c r="Q241" s="31"/>
      <c r="R241" s="52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</row>
    <row r="242" spans="1:68" ht="20.100000000000001" customHeight="1" x14ac:dyDescent="0.25">
      <c r="A242" s="62"/>
      <c r="B242" s="32"/>
      <c r="C242" s="39"/>
      <c r="D242" s="34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62"/>
      <c r="P242" s="52"/>
      <c r="Q242" s="31"/>
      <c r="R242" s="52"/>
    </row>
    <row r="243" spans="1:68" ht="20.100000000000001" customHeight="1" x14ac:dyDescent="0.25">
      <c r="A243" s="63">
        <v>59343</v>
      </c>
      <c r="B243" s="28" t="s">
        <v>228</v>
      </c>
      <c r="C243" s="2">
        <v>45187</v>
      </c>
      <c r="D243" s="29">
        <v>100</v>
      </c>
      <c r="E243" s="13">
        <v>291810</v>
      </c>
      <c r="F243" s="13">
        <v>0</v>
      </c>
      <c r="G243" s="13">
        <f>ROUND(E243-F243,0)</f>
        <v>291810</v>
      </c>
      <c r="H243" s="13">
        <f>ROUND(G243*18%,0)</f>
        <v>52526</v>
      </c>
      <c r="I243" s="13">
        <f>G243+H243</f>
        <v>344336</v>
      </c>
      <c r="J243" s="13">
        <f>ROUND(G243*$J$6,)</f>
        <v>5836</v>
      </c>
      <c r="K243" s="13">
        <f>ROUND(G243*$K$6,)</f>
        <v>14591</v>
      </c>
      <c r="L243" s="73">
        <f>H243</f>
        <v>52526</v>
      </c>
      <c r="M243" s="27"/>
      <c r="N243" s="13">
        <f>ROUND(I243-SUM(J243:L243),0)</f>
        <v>271383</v>
      </c>
      <c r="O243" s="63">
        <v>59343</v>
      </c>
      <c r="P243" s="51">
        <v>271383</v>
      </c>
      <c r="Q243" s="30" t="s">
        <v>231</v>
      </c>
      <c r="R243" s="51">
        <f>SUM(N243:N246)-SUM(P243:P246)</f>
        <v>0</v>
      </c>
    </row>
    <row r="244" spans="1:68" ht="20.100000000000001" customHeight="1" x14ac:dyDescent="0.25">
      <c r="A244" s="63">
        <v>59343</v>
      </c>
      <c r="B244" s="28" t="s">
        <v>6</v>
      </c>
      <c r="C244" s="2"/>
      <c r="D244" s="25">
        <v>100</v>
      </c>
      <c r="E244" s="13">
        <f>L243</f>
        <v>52526</v>
      </c>
      <c r="F244" s="13"/>
      <c r="G244" s="13"/>
      <c r="H244" s="13"/>
      <c r="I244" s="13"/>
      <c r="J244" s="13"/>
      <c r="K244" s="13"/>
      <c r="L244" s="13"/>
      <c r="M244" s="27"/>
      <c r="N244" s="73">
        <f>E244</f>
        <v>52526</v>
      </c>
      <c r="O244" s="63"/>
      <c r="P244" s="51">
        <v>52526</v>
      </c>
      <c r="Q244" s="30" t="s">
        <v>241</v>
      </c>
      <c r="R244" s="51"/>
    </row>
    <row r="245" spans="1:68" ht="20.100000000000001" customHeight="1" x14ac:dyDescent="0.25">
      <c r="A245" s="63">
        <v>59343</v>
      </c>
      <c r="B245" s="28" t="s">
        <v>228</v>
      </c>
      <c r="C245" s="2">
        <v>45255</v>
      </c>
      <c r="D245" s="29">
        <v>132</v>
      </c>
      <c r="E245" s="13">
        <v>94275</v>
      </c>
      <c r="F245" s="13">
        <v>0</v>
      </c>
      <c r="G245" s="13">
        <f>ROUND(E245-F245,0)</f>
        <v>94275</v>
      </c>
      <c r="H245" s="13">
        <f>ROUND(G245*18%,0)</f>
        <v>16970</v>
      </c>
      <c r="I245" s="13">
        <f>G245+H245</f>
        <v>111245</v>
      </c>
      <c r="J245" s="13">
        <f>ROUND(G245*$J$6,)</f>
        <v>1886</v>
      </c>
      <c r="K245" s="13">
        <f>ROUND(G245*$K$6,)</f>
        <v>4714</v>
      </c>
      <c r="L245" s="73">
        <f>H245</f>
        <v>16970</v>
      </c>
      <c r="M245" s="27"/>
      <c r="N245" s="13">
        <f>ROUND(I245-SUM(J245:L245),0)</f>
        <v>87675</v>
      </c>
      <c r="O245" s="63"/>
      <c r="P245" s="51">
        <v>16970</v>
      </c>
      <c r="Q245" s="30" t="s">
        <v>242</v>
      </c>
      <c r="R245" s="51"/>
    </row>
    <row r="246" spans="1:68" ht="20.100000000000001" customHeight="1" x14ac:dyDescent="0.25">
      <c r="A246" s="63">
        <v>59343</v>
      </c>
      <c r="B246" s="28" t="s">
        <v>6</v>
      </c>
      <c r="C246" s="2"/>
      <c r="D246" s="25">
        <v>132</v>
      </c>
      <c r="E246" s="13">
        <f>L245</f>
        <v>16970</v>
      </c>
      <c r="F246" s="13"/>
      <c r="G246" s="13">
        <f>E246-F246</f>
        <v>16970</v>
      </c>
      <c r="H246" s="13">
        <v>0</v>
      </c>
      <c r="I246" s="13">
        <f>G246+H246</f>
        <v>16970</v>
      </c>
      <c r="J246" s="13">
        <v>0</v>
      </c>
      <c r="K246" s="13"/>
      <c r="L246" s="13"/>
      <c r="M246" s="27"/>
      <c r="N246" s="73">
        <f>I246-SUM(J246:L246)</f>
        <v>16970</v>
      </c>
      <c r="O246" s="63"/>
      <c r="P246" s="51">
        <v>87675</v>
      </c>
      <c r="Q246" s="30" t="s">
        <v>243</v>
      </c>
      <c r="R246" s="51"/>
    </row>
    <row r="247" spans="1:68" ht="20.100000000000001" customHeight="1" x14ac:dyDescent="0.25">
      <c r="A247" s="62"/>
      <c r="B247" s="32"/>
      <c r="C247" s="39"/>
      <c r="D247" s="34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62"/>
      <c r="P247" s="52"/>
      <c r="Q247" s="31"/>
      <c r="R247" s="52"/>
    </row>
    <row r="248" spans="1:68" ht="20.100000000000001" customHeight="1" x14ac:dyDescent="0.25">
      <c r="A248" s="63">
        <v>61986</v>
      </c>
      <c r="B248" s="28" t="s">
        <v>282</v>
      </c>
      <c r="C248" s="2">
        <v>45328</v>
      </c>
      <c r="D248" s="29">
        <v>139</v>
      </c>
      <c r="E248" s="13">
        <v>288190</v>
      </c>
      <c r="F248" s="13">
        <v>0</v>
      </c>
      <c r="G248" s="13">
        <f>ROUND(E248-F248,0)</f>
        <v>288190</v>
      </c>
      <c r="H248" s="13">
        <f>ROUND(G248*18%,0)</f>
        <v>51874</v>
      </c>
      <c r="I248" s="13">
        <f>G248+H248</f>
        <v>340064</v>
      </c>
      <c r="J248" s="13">
        <f>ROUND(G248*$J$6,)</f>
        <v>5764</v>
      </c>
      <c r="K248" s="13">
        <f>ROUND(G248*$K$6,)</f>
        <v>14410</v>
      </c>
      <c r="L248" s="73">
        <f>H248</f>
        <v>51874</v>
      </c>
      <c r="M248" s="27"/>
      <c r="N248" s="13">
        <f>ROUND(I248-SUM(J248:L248),0)</f>
        <v>268016</v>
      </c>
      <c r="O248" s="63">
        <v>61986</v>
      </c>
      <c r="P248" s="51">
        <v>268017</v>
      </c>
      <c r="Q248" s="30" t="s">
        <v>244</v>
      </c>
      <c r="R248" s="51">
        <f>SUM(N248:N251)-SUM(P248:P251)</f>
        <v>-1</v>
      </c>
    </row>
    <row r="249" spans="1:68" ht="20.100000000000001" customHeight="1" x14ac:dyDescent="0.25">
      <c r="A249" s="63">
        <v>61986</v>
      </c>
      <c r="B249" s="28" t="s">
        <v>282</v>
      </c>
      <c r="C249" s="2">
        <v>45373</v>
      </c>
      <c r="D249" s="29">
        <v>152</v>
      </c>
      <c r="E249" s="13">
        <v>94275</v>
      </c>
      <c r="F249" s="13">
        <v>0</v>
      </c>
      <c r="G249" s="13">
        <f>ROUND(E249-F249,0)</f>
        <v>94275</v>
      </c>
      <c r="H249" s="13">
        <f>ROUND(G249*18%,0)</f>
        <v>16970</v>
      </c>
      <c r="I249" s="13">
        <f>G249+H249</f>
        <v>111245</v>
      </c>
      <c r="J249" s="13">
        <f>ROUND(G249*$J$6,)</f>
        <v>1886</v>
      </c>
      <c r="K249" s="13">
        <f>ROUND(G249*$K$6,)</f>
        <v>4714</v>
      </c>
      <c r="L249" s="73">
        <f>H249</f>
        <v>16970</v>
      </c>
      <c r="M249" s="27"/>
      <c r="N249" s="13">
        <f>ROUND(I249-SUM(J249:L249),0)</f>
        <v>87675</v>
      </c>
      <c r="O249" s="63"/>
      <c r="P249" s="51">
        <v>87675</v>
      </c>
      <c r="Q249" s="30" t="s">
        <v>245</v>
      </c>
      <c r="R249" s="51"/>
    </row>
    <row r="250" spans="1:68" ht="20.100000000000001" customHeight="1" x14ac:dyDescent="0.25">
      <c r="A250" s="63">
        <v>61986</v>
      </c>
      <c r="B250" s="28" t="s">
        <v>226</v>
      </c>
      <c r="C250" s="2"/>
      <c r="D250" s="25">
        <v>152</v>
      </c>
      <c r="E250" s="13">
        <f>H249</f>
        <v>16970</v>
      </c>
      <c r="F250" s="13"/>
      <c r="G250" s="13"/>
      <c r="H250" s="13"/>
      <c r="I250" s="13"/>
      <c r="J250" s="13"/>
      <c r="K250" s="13"/>
      <c r="L250" s="13"/>
      <c r="M250" s="27"/>
      <c r="N250" s="73">
        <v>16970</v>
      </c>
      <c r="O250" s="63"/>
      <c r="P250" s="51">
        <v>51874</v>
      </c>
      <c r="Q250" s="30" t="s">
        <v>246</v>
      </c>
      <c r="R250" s="51"/>
    </row>
    <row r="251" spans="1:68" ht="20.100000000000001" customHeight="1" x14ac:dyDescent="0.25">
      <c r="A251" s="63">
        <v>61986</v>
      </c>
      <c r="B251" s="28" t="s">
        <v>226</v>
      </c>
      <c r="C251" s="2"/>
      <c r="D251" s="25">
        <v>139</v>
      </c>
      <c r="E251" s="13">
        <f>H248</f>
        <v>51874</v>
      </c>
      <c r="F251" s="13"/>
      <c r="G251" s="13"/>
      <c r="H251" s="13"/>
      <c r="I251" s="13"/>
      <c r="J251" s="13"/>
      <c r="K251" s="13"/>
      <c r="L251" s="13"/>
      <c r="M251" s="27"/>
      <c r="N251" s="73">
        <v>51874</v>
      </c>
      <c r="O251" s="63"/>
      <c r="P251" s="51">
        <v>16970</v>
      </c>
      <c r="Q251" s="30" t="s">
        <v>247</v>
      </c>
      <c r="R251" s="51"/>
    </row>
    <row r="252" spans="1:68" ht="20.100000000000001" customHeight="1" x14ac:dyDescent="0.25">
      <c r="A252" s="62"/>
      <c r="B252" s="32"/>
      <c r="C252" s="39"/>
      <c r="D252" s="34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62"/>
      <c r="P252" s="52"/>
      <c r="Q252" s="31"/>
      <c r="R252" s="52"/>
    </row>
    <row r="253" spans="1:68" ht="20.100000000000001" customHeight="1" x14ac:dyDescent="0.25">
      <c r="A253" s="63">
        <v>62156</v>
      </c>
      <c r="B253" s="28" t="s">
        <v>283</v>
      </c>
      <c r="C253" s="2">
        <v>45373</v>
      </c>
      <c r="D253" s="29">
        <v>153</v>
      </c>
      <c r="E253" s="13">
        <v>94275</v>
      </c>
      <c r="F253" s="13">
        <v>0</v>
      </c>
      <c r="G253" s="13">
        <f>ROUND(E253-F253,0)</f>
        <v>94275</v>
      </c>
      <c r="H253" s="13">
        <f>ROUND(G253*18%,0)</f>
        <v>16970</v>
      </c>
      <c r="I253" s="13">
        <f>G253+H253</f>
        <v>111245</v>
      </c>
      <c r="J253" s="13">
        <f>ROUND(G253*$J$6,)</f>
        <v>1886</v>
      </c>
      <c r="K253" s="13">
        <f>ROUND(G253*$K$6,)</f>
        <v>4714</v>
      </c>
      <c r="L253" s="73">
        <f>H253</f>
        <v>16970</v>
      </c>
      <c r="M253" s="27"/>
      <c r="N253" s="13">
        <f>ROUND(I253-SUM(J253:L253),0)</f>
        <v>87675</v>
      </c>
      <c r="O253" s="63">
        <v>62156</v>
      </c>
      <c r="P253" s="51">
        <v>270548</v>
      </c>
      <c r="Q253" s="30" t="s">
        <v>233</v>
      </c>
      <c r="R253" s="51">
        <f>SUM(N253:N257)-SUM(P253:P257)</f>
        <v>-1</v>
      </c>
    </row>
    <row r="254" spans="1:68" ht="20.100000000000001" customHeight="1" x14ac:dyDescent="0.15">
      <c r="A254" s="63">
        <v>62156</v>
      </c>
      <c r="B254" s="28" t="s">
        <v>239</v>
      </c>
      <c r="C254" s="2"/>
      <c r="D254" s="25">
        <v>153</v>
      </c>
      <c r="E254" s="13">
        <f>H253</f>
        <v>16970</v>
      </c>
      <c r="F254" s="13"/>
      <c r="G254" s="13"/>
      <c r="H254" s="13"/>
      <c r="I254" s="13"/>
      <c r="J254" s="13"/>
      <c r="K254" s="13"/>
      <c r="L254" s="13"/>
      <c r="M254" s="13"/>
      <c r="N254" s="73">
        <f>E254</f>
        <v>16970</v>
      </c>
      <c r="O254" s="63"/>
      <c r="P254" s="51">
        <v>87675</v>
      </c>
      <c r="Q254" s="42" t="s">
        <v>248</v>
      </c>
      <c r="R254" s="51"/>
    </row>
    <row r="255" spans="1:68" ht="20.100000000000001" customHeight="1" x14ac:dyDescent="0.25">
      <c r="A255" s="63">
        <v>62156</v>
      </c>
      <c r="B255" s="28" t="s">
        <v>283</v>
      </c>
      <c r="C255" s="26">
        <v>45355</v>
      </c>
      <c r="D255" s="25">
        <v>140</v>
      </c>
      <c r="E255" s="13">
        <v>290911</v>
      </c>
      <c r="F255" s="13">
        <v>0</v>
      </c>
      <c r="G255" s="13">
        <f>ROUND(E255-F255,0)</f>
        <v>290911</v>
      </c>
      <c r="H255" s="13">
        <f>ROUND(G255*18%,0)</f>
        <v>52364</v>
      </c>
      <c r="I255" s="13">
        <f>G255+H255</f>
        <v>343275</v>
      </c>
      <c r="J255" s="13">
        <f>ROUND(G255*$J$6,)</f>
        <v>5818</v>
      </c>
      <c r="K255" s="13">
        <f>ROUND(G255*$K$6,)</f>
        <v>14546</v>
      </c>
      <c r="L255" s="73">
        <f>H255</f>
        <v>52364</v>
      </c>
      <c r="M255" s="27"/>
      <c r="N255" s="13">
        <f>ROUND(I255-SUM(J255:L255),0)</f>
        <v>270547</v>
      </c>
      <c r="O255" s="63"/>
      <c r="P255" s="51">
        <v>52364</v>
      </c>
      <c r="Q255" s="13" t="s">
        <v>249</v>
      </c>
      <c r="R255" s="51"/>
    </row>
    <row r="256" spans="1:68" ht="20.100000000000001" customHeight="1" x14ac:dyDescent="0.25">
      <c r="A256" s="63">
        <v>62156</v>
      </c>
      <c r="B256" s="28" t="s">
        <v>239</v>
      </c>
      <c r="C256" s="25"/>
      <c r="D256" s="25">
        <v>140</v>
      </c>
      <c r="E256" s="13">
        <f>H255</f>
        <v>52364</v>
      </c>
      <c r="F256" s="13"/>
      <c r="G256" s="13"/>
      <c r="H256" s="13"/>
      <c r="I256" s="13"/>
      <c r="J256" s="13"/>
      <c r="K256" s="13"/>
      <c r="L256" s="13"/>
      <c r="M256" s="13"/>
      <c r="N256" s="73">
        <f>E256</f>
        <v>52364</v>
      </c>
      <c r="O256" s="63"/>
      <c r="P256" s="51">
        <v>16970</v>
      </c>
      <c r="Q256" s="13" t="s">
        <v>240</v>
      </c>
      <c r="R256" s="51"/>
    </row>
    <row r="257" spans="1:18" ht="20.100000000000001" customHeight="1" x14ac:dyDescent="0.25">
      <c r="A257" s="63">
        <v>62156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68"/>
      <c r="P257" s="57"/>
      <c r="Q257" s="13"/>
      <c r="R257" s="57"/>
    </row>
    <row r="258" spans="1:18" ht="20.100000000000001" customHeight="1" x14ac:dyDescent="0.25">
      <c r="A258" s="62"/>
      <c r="B258" s="32"/>
      <c r="C258" s="39"/>
      <c r="D258" s="34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62"/>
      <c r="P258" s="52"/>
      <c r="Q258" s="31"/>
      <c r="R258" s="52"/>
    </row>
    <row r="259" spans="1:18" ht="20.100000000000001" customHeight="1" x14ac:dyDescent="0.25">
      <c r="A259" s="68">
        <v>62397</v>
      </c>
      <c r="B259" s="13" t="s">
        <v>284</v>
      </c>
      <c r="C259" s="35">
        <v>45373</v>
      </c>
      <c r="D259" s="13">
        <v>151</v>
      </c>
      <c r="E259" s="13">
        <v>281363</v>
      </c>
      <c r="F259" s="13">
        <v>52473</v>
      </c>
      <c r="G259" s="13">
        <f>ROUND(E259-F259,0)</f>
        <v>228890</v>
      </c>
      <c r="H259" s="13">
        <f>ROUND(G259*18%,0)</f>
        <v>41200</v>
      </c>
      <c r="I259" s="13">
        <f>G259+H259</f>
        <v>270090</v>
      </c>
      <c r="J259" s="13">
        <f>ROUND(G259*$J$6,)</f>
        <v>4578</v>
      </c>
      <c r="K259" s="13">
        <f>ROUND(G259*$K$6,)</f>
        <v>11445</v>
      </c>
      <c r="L259" s="73">
        <f>H259</f>
        <v>41200</v>
      </c>
      <c r="M259" s="27"/>
      <c r="N259" s="13">
        <f>ROUND(I259-SUM(J259:L259),0)</f>
        <v>212867</v>
      </c>
      <c r="O259" s="68">
        <f>A259</f>
        <v>62397</v>
      </c>
      <c r="P259" s="57">
        <v>212868</v>
      </c>
      <c r="Q259" s="13" t="s">
        <v>251</v>
      </c>
      <c r="R259" s="57">
        <f>SUM(N259:N262)-SUM(P259:P262)</f>
        <v>-1</v>
      </c>
    </row>
    <row r="260" spans="1:18" ht="20.100000000000001" customHeight="1" x14ac:dyDescent="0.25">
      <c r="A260" s="68">
        <v>62397</v>
      </c>
      <c r="B260" s="13" t="s">
        <v>252</v>
      </c>
      <c r="C260" s="13"/>
      <c r="D260" s="13">
        <v>151</v>
      </c>
      <c r="E260" s="13">
        <f>L259</f>
        <v>41200</v>
      </c>
      <c r="F260" s="13"/>
      <c r="G260" s="13"/>
      <c r="H260" s="13"/>
      <c r="I260" s="13"/>
      <c r="J260" s="13"/>
      <c r="K260" s="13"/>
      <c r="L260" s="13"/>
      <c r="M260" s="13"/>
      <c r="N260" s="73">
        <f>E260</f>
        <v>41200</v>
      </c>
      <c r="O260" s="68"/>
      <c r="P260" s="57">
        <v>87675</v>
      </c>
      <c r="Q260" s="13" t="s">
        <v>253</v>
      </c>
      <c r="R260" s="57"/>
    </row>
    <row r="261" spans="1:18" ht="20.100000000000001" customHeight="1" x14ac:dyDescent="0.25">
      <c r="A261" s="68">
        <v>62397</v>
      </c>
      <c r="B261" s="13" t="s">
        <v>284</v>
      </c>
      <c r="C261" s="35">
        <v>45449</v>
      </c>
      <c r="D261" s="13">
        <v>12</v>
      </c>
      <c r="E261" s="13">
        <v>94275</v>
      </c>
      <c r="F261" s="13"/>
      <c r="G261" s="13">
        <f>ROUND(E261-F261,0)</f>
        <v>94275</v>
      </c>
      <c r="H261" s="13">
        <f>ROUND(G261*18%,0)</f>
        <v>16970</v>
      </c>
      <c r="I261" s="13">
        <f>G261+H261</f>
        <v>111245</v>
      </c>
      <c r="J261" s="13">
        <f>ROUND(G261*$J$6,)</f>
        <v>1886</v>
      </c>
      <c r="K261" s="13">
        <f>ROUND(G261*$K$6,)</f>
        <v>4714</v>
      </c>
      <c r="L261" s="73">
        <f>H261</f>
        <v>16970</v>
      </c>
      <c r="M261" s="27"/>
      <c r="N261" s="13">
        <f>ROUND(I261-SUM(J261:L261),0)</f>
        <v>87675</v>
      </c>
      <c r="O261" s="68"/>
      <c r="P261" s="57">
        <v>41200</v>
      </c>
      <c r="Q261" s="13" t="s">
        <v>256</v>
      </c>
      <c r="R261" s="57"/>
    </row>
    <row r="262" spans="1:18" ht="20.100000000000001" customHeight="1" x14ac:dyDescent="0.25">
      <c r="A262" s="68">
        <v>62397</v>
      </c>
      <c r="B262" s="13" t="s">
        <v>252</v>
      </c>
      <c r="C262" s="13"/>
      <c r="D262" s="13">
        <v>12</v>
      </c>
      <c r="E262" s="13">
        <f>L261</f>
        <v>16970</v>
      </c>
      <c r="F262" s="13"/>
      <c r="G262" s="13"/>
      <c r="H262" s="13"/>
      <c r="I262" s="13"/>
      <c r="J262" s="13"/>
      <c r="K262" s="13"/>
      <c r="L262" s="13"/>
      <c r="M262" s="13"/>
      <c r="N262" s="73">
        <f>E262</f>
        <v>16970</v>
      </c>
      <c r="O262" s="68"/>
      <c r="P262" s="57">
        <v>16970</v>
      </c>
      <c r="Q262" s="13" t="s">
        <v>269</v>
      </c>
      <c r="R262" s="57"/>
    </row>
    <row r="263" spans="1:18" ht="20.100000000000001" customHeight="1" x14ac:dyDescent="0.25">
      <c r="A263" s="62"/>
      <c r="B263" s="32"/>
      <c r="C263" s="39"/>
      <c r="D263" s="34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62"/>
      <c r="P263" s="52"/>
      <c r="Q263" s="31"/>
      <c r="R263" s="52"/>
    </row>
    <row r="264" spans="1:18" ht="20.100000000000001" customHeight="1" x14ac:dyDescent="0.25">
      <c r="A264" s="63">
        <v>65275</v>
      </c>
      <c r="B264" s="28" t="s">
        <v>285</v>
      </c>
      <c r="C264" s="2">
        <v>45517</v>
      </c>
      <c r="D264" s="29">
        <v>23</v>
      </c>
      <c r="E264" s="13">
        <v>289083</v>
      </c>
      <c r="F264" s="13">
        <v>41045.167000000001</v>
      </c>
      <c r="G264" s="13">
        <f>ROUND(E264-F264,0)</f>
        <v>248038</v>
      </c>
      <c r="H264" s="13">
        <f>ROUND(G264*18%,0)</f>
        <v>44647</v>
      </c>
      <c r="I264" s="13">
        <f>G264+H264</f>
        <v>292685</v>
      </c>
      <c r="J264" s="13">
        <f>ROUND(G264*$J$6,)</f>
        <v>4961</v>
      </c>
      <c r="K264" s="13">
        <f>ROUND(G264*$K$6,)</f>
        <v>12402</v>
      </c>
      <c r="L264" s="73">
        <f>H264</f>
        <v>44647</v>
      </c>
      <c r="M264" s="27"/>
      <c r="N264" s="13">
        <f>ROUND(I264-SUM(J264:L264),0)</f>
        <v>230675</v>
      </c>
      <c r="O264" s="63">
        <v>65275</v>
      </c>
      <c r="P264" s="57">
        <v>230675</v>
      </c>
      <c r="Q264" s="30" t="s">
        <v>265</v>
      </c>
      <c r="R264" s="51">
        <f>SUM(N264:N268)-SUM(P264:P268)</f>
        <v>0</v>
      </c>
    </row>
    <row r="265" spans="1:18" ht="20.100000000000001" customHeight="1" x14ac:dyDescent="0.25">
      <c r="A265" s="63">
        <v>65275</v>
      </c>
      <c r="B265" s="13" t="s">
        <v>252</v>
      </c>
      <c r="C265" s="13"/>
      <c r="D265" s="13">
        <v>23</v>
      </c>
      <c r="E265" s="13">
        <f>L264</f>
        <v>44647</v>
      </c>
      <c r="F265" s="13"/>
      <c r="G265" s="13"/>
      <c r="H265" s="13"/>
      <c r="I265" s="13"/>
      <c r="J265" s="13"/>
      <c r="K265" s="13"/>
      <c r="L265" s="13"/>
      <c r="M265" s="13"/>
      <c r="N265" s="73">
        <f>E265</f>
        <v>44647</v>
      </c>
      <c r="O265" s="68"/>
      <c r="P265" s="57">
        <v>87675</v>
      </c>
      <c r="Q265" s="13" t="s">
        <v>267</v>
      </c>
      <c r="R265" s="57"/>
    </row>
    <row r="266" spans="1:18" ht="20.100000000000001" customHeight="1" x14ac:dyDescent="0.25">
      <c r="A266" s="63">
        <v>65275</v>
      </c>
      <c r="B266" s="13" t="s">
        <v>285</v>
      </c>
      <c r="C266" s="35">
        <v>45165</v>
      </c>
      <c r="D266" s="13">
        <v>28</v>
      </c>
      <c r="E266" s="13">
        <v>94275</v>
      </c>
      <c r="F266" s="13"/>
      <c r="G266" s="13">
        <f>ROUND(E266-F266,0)</f>
        <v>94275</v>
      </c>
      <c r="H266" s="13">
        <f>ROUND(G266*18%,0)</f>
        <v>16970</v>
      </c>
      <c r="I266" s="13">
        <f>G266+H266</f>
        <v>111245</v>
      </c>
      <c r="J266" s="13">
        <f>ROUND(G266*$J$6,)</f>
        <v>1886</v>
      </c>
      <c r="K266" s="13">
        <f>ROUND(G266*$K$6,)</f>
        <v>4714</v>
      </c>
      <c r="L266" s="73">
        <f>H266</f>
        <v>16970</v>
      </c>
      <c r="M266" s="27"/>
      <c r="N266" s="13">
        <f>ROUND(I266-SUM(J266:L266),0)</f>
        <v>87675</v>
      </c>
      <c r="O266" s="68"/>
      <c r="P266" s="57">
        <v>61617</v>
      </c>
      <c r="Q266" s="13" t="s">
        <v>270</v>
      </c>
      <c r="R266" s="57"/>
    </row>
    <row r="267" spans="1:18" ht="20.100000000000001" customHeight="1" x14ac:dyDescent="0.25">
      <c r="A267" s="63">
        <v>65275</v>
      </c>
      <c r="B267" s="13" t="s">
        <v>252</v>
      </c>
      <c r="C267" s="13"/>
      <c r="D267" s="13">
        <v>28</v>
      </c>
      <c r="E267" s="13">
        <f>L266</f>
        <v>16970</v>
      </c>
      <c r="F267" s="13"/>
      <c r="G267" s="13"/>
      <c r="H267" s="13"/>
      <c r="I267" s="13"/>
      <c r="J267" s="13"/>
      <c r="K267" s="13"/>
      <c r="L267" s="13"/>
      <c r="M267" s="13"/>
      <c r="N267" s="73">
        <f>E267</f>
        <v>16970</v>
      </c>
      <c r="O267" s="68"/>
      <c r="P267" s="57"/>
      <c r="Q267" s="13"/>
      <c r="R267" s="57"/>
    </row>
    <row r="268" spans="1:18" ht="20.100000000000001" customHeight="1" x14ac:dyDescent="0.25">
      <c r="A268" s="63">
        <v>65275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68"/>
      <c r="P268" s="57"/>
      <c r="Q268" s="13"/>
      <c r="R268" s="57"/>
    </row>
    <row r="269" spans="1:18" ht="20.100000000000001" customHeight="1" x14ac:dyDescent="0.25">
      <c r="A269" s="62"/>
      <c r="B269" s="32"/>
      <c r="C269" s="39"/>
      <c r="D269" s="34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62"/>
      <c r="P269" s="52"/>
      <c r="Q269" s="31"/>
      <c r="R269" s="52"/>
    </row>
    <row r="270" spans="1:18" ht="20.100000000000001" customHeight="1" x14ac:dyDescent="0.25">
      <c r="A270" s="68">
        <v>65469</v>
      </c>
      <c r="B270" s="13" t="s">
        <v>286</v>
      </c>
      <c r="C270" s="35">
        <v>45517</v>
      </c>
      <c r="D270" s="13">
        <v>24</v>
      </c>
      <c r="E270" s="13">
        <v>94275</v>
      </c>
      <c r="F270" s="13"/>
      <c r="G270" s="13">
        <f>ROUND(E270-F270,0)</f>
        <v>94275</v>
      </c>
      <c r="H270" s="13">
        <f>ROUND(G270*18%,0)</f>
        <v>16970</v>
      </c>
      <c r="I270" s="13">
        <f>G270+H270</f>
        <v>111245</v>
      </c>
      <c r="J270" s="13">
        <f>ROUND(G270*$J$6,)</f>
        <v>1886</v>
      </c>
      <c r="K270" s="13">
        <f>ROUND(G270*$K$6,)</f>
        <v>4714</v>
      </c>
      <c r="L270" s="73">
        <f>H270</f>
        <v>16970</v>
      </c>
      <c r="M270" s="27"/>
      <c r="N270" s="13">
        <f>ROUND(I270-SUM(J270:L270),0)</f>
        <v>87675</v>
      </c>
      <c r="O270" s="68">
        <v>65469</v>
      </c>
      <c r="P270" s="57">
        <v>87675</v>
      </c>
      <c r="Q270" s="13" t="s">
        <v>266</v>
      </c>
      <c r="R270" s="51">
        <f>SUM(N270:N271)-SUM(P270:P271)</f>
        <v>0</v>
      </c>
    </row>
    <row r="271" spans="1:18" ht="20.100000000000001" customHeight="1" x14ac:dyDescent="0.25">
      <c r="A271" s="68">
        <v>65469</v>
      </c>
      <c r="B271" s="13" t="s">
        <v>252</v>
      </c>
      <c r="C271" s="13"/>
      <c r="D271" s="13">
        <v>24</v>
      </c>
      <c r="E271" s="13">
        <f>L270</f>
        <v>16970</v>
      </c>
      <c r="G271" s="13"/>
      <c r="H271" s="13"/>
      <c r="I271" s="13"/>
      <c r="J271" s="13"/>
      <c r="K271" s="13"/>
      <c r="L271" s="13"/>
      <c r="M271" s="13"/>
      <c r="N271" s="73">
        <f>E271</f>
        <v>16970</v>
      </c>
      <c r="O271" s="68"/>
      <c r="P271" s="57">
        <v>16970</v>
      </c>
      <c r="Q271" s="13" t="s">
        <v>268</v>
      </c>
      <c r="R271" s="57"/>
    </row>
    <row r="272" spans="1:18" ht="20.100000000000001" customHeight="1" x14ac:dyDescent="0.25">
      <c r="A272" s="68">
        <v>65469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68"/>
      <c r="P272" s="57"/>
      <c r="Q272" s="13"/>
      <c r="R272" s="57"/>
    </row>
    <row r="273" spans="1:18" ht="20.100000000000001" customHeight="1" x14ac:dyDescent="0.25">
      <c r="A273" s="68">
        <v>65469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68"/>
      <c r="P273" s="57"/>
      <c r="Q273" s="13"/>
      <c r="R273" s="57"/>
    </row>
    <row r="274" spans="1:18" ht="20.100000000000001" customHeight="1" x14ac:dyDescent="0.25">
      <c r="A274" s="68">
        <v>65469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68"/>
      <c r="P274" s="57"/>
      <c r="Q274" s="13"/>
      <c r="R274" s="57"/>
    </row>
    <row r="275" spans="1:18" ht="20.100000000000001" customHeight="1" x14ac:dyDescent="0.25">
      <c r="A275" s="62"/>
      <c r="B275" s="32"/>
      <c r="C275" s="39"/>
      <c r="D275" s="34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62"/>
      <c r="P275" s="52"/>
      <c r="Q275" s="31"/>
      <c r="R275" s="52"/>
    </row>
    <row r="276" spans="1:18" ht="20.100000000000001" customHeight="1" x14ac:dyDescent="0.25">
      <c r="A276" s="68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68"/>
      <c r="P276" s="57"/>
      <c r="Q276" s="13"/>
      <c r="R276" s="57"/>
    </row>
    <row r="277" spans="1:18" ht="20.100000000000001" customHeight="1" x14ac:dyDescent="0.25">
      <c r="A277" s="68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68"/>
      <c r="P277" s="57"/>
      <c r="Q277" s="13"/>
      <c r="R277" s="57"/>
    </row>
    <row r="278" spans="1:18" ht="20.100000000000001" customHeight="1" thickBot="1" x14ac:dyDescent="0.3">
      <c r="A278" s="69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69"/>
      <c r="P278" s="58"/>
      <c r="Q278" s="16"/>
      <c r="R278" s="58"/>
    </row>
    <row r="279" spans="1:18" ht="20.100000000000001" customHeight="1" x14ac:dyDescent="0.25">
      <c r="A279" s="70"/>
      <c r="B279" s="47"/>
      <c r="C279" s="47"/>
      <c r="D279" s="47"/>
      <c r="E279" s="47"/>
      <c r="F279" s="47"/>
      <c r="G279" s="47"/>
      <c r="H279" s="47"/>
      <c r="I279" s="47"/>
      <c r="J279" s="48">
        <f>SUM(J8:J264)</f>
        <v>372115.76</v>
      </c>
      <c r="K279" s="48">
        <f>SUM(K8:K264)</f>
        <v>930243.15</v>
      </c>
      <c r="L279" s="48">
        <f>SUM(L8:L264)</f>
        <v>3348854.25</v>
      </c>
      <c r="M279" s="48">
        <f>SUM(M8:M264)</f>
        <v>18832</v>
      </c>
      <c r="N279" s="48">
        <f>SUM(N8:N278)</f>
        <v>20841626.719999999</v>
      </c>
      <c r="O279" s="70"/>
      <c r="P279" s="48">
        <f>SUM(P8:P278)</f>
        <v>20805799</v>
      </c>
      <c r="Q279" s="48" t="s">
        <v>254</v>
      </c>
      <c r="R279" s="48"/>
    </row>
    <row r="280" spans="1:18" ht="20.100000000000001" customHeight="1" thickBot="1" x14ac:dyDescent="0.3">
      <c r="A280" s="71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71"/>
      <c r="P280" s="59">
        <f>N279-P279</f>
        <v>35827.719999998808</v>
      </c>
      <c r="Q280" s="46" t="s">
        <v>255</v>
      </c>
      <c r="R280" s="59">
        <f>SUM(R8:R278)</f>
        <v>35827.719999999972</v>
      </c>
    </row>
    <row r="281" spans="1:18" ht="20.100000000000001" customHeight="1" x14ac:dyDescent="0.25">
      <c r="A281" s="7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72"/>
      <c r="P281" s="60"/>
      <c r="Q281" s="11"/>
      <c r="R281" s="60"/>
    </row>
    <row r="282" spans="1:18" ht="20.100000000000001" customHeight="1" x14ac:dyDescent="0.25">
      <c r="A282" s="7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72"/>
      <c r="P282" s="60"/>
      <c r="Q282" s="11"/>
      <c r="R282" s="60"/>
    </row>
    <row r="283" spans="1:18" ht="20.100000000000001" customHeight="1" x14ac:dyDescent="0.25">
      <c r="A283" s="7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72"/>
      <c r="P283" s="60"/>
      <c r="Q283" s="11"/>
      <c r="R283" s="60"/>
    </row>
    <row r="284" spans="1:18" ht="20.100000000000001" customHeight="1" thickBot="1" x14ac:dyDescent="0.3"/>
    <row r="285" spans="1:18" ht="20.100000000000001" customHeight="1" thickBot="1" x14ac:dyDescent="0.3">
      <c r="J285" s="77" t="s">
        <v>250</v>
      </c>
      <c r="K285" s="78"/>
      <c r="L285" s="79"/>
    </row>
    <row r="286" spans="1:18" ht="20.100000000000001" customHeight="1" thickBot="1" x14ac:dyDescent="0.3">
      <c r="J286" s="80" t="s">
        <v>3</v>
      </c>
      <c r="K286" s="81"/>
      <c r="L286" s="82"/>
    </row>
    <row r="287" spans="1:18" ht="20.100000000000001" customHeight="1" x14ac:dyDescent="0.25">
      <c r="J287" s="83">
        <v>45584</v>
      </c>
      <c r="K287" s="84"/>
      <c r="L287" s="85"/>
    </row>
    <row r="288" spans="1:18" ht="20.100000000000001" customHeight="1" x14ac:dyDescent="0.25">
      <c r="J288" s="86" t="s">
        <v>234</v>
      </c>
      <c r="K288" s="87"/>
      <c r="L288" s="22">
        <f>K279</f>
        <v>930243.15</v>
      </c>
    </row>
    <row r="289" spans="10:12" ht="20.100000000000001" customHeight="1" x14ac:dyDescent="0.25">
      <c r="J289" s="23" t="s">
        <v>235</v>
      </c>
      <c r="K289" s="23"/>
      <c r="L289" s="22">
        <f>P280</f>
        <v>35827.719999998808</v>
      </c>
    </row>
    <row r="290" spans="10:12" ht="20.100000000000001" customHeight="1" thickBot="1" x14ac:dyDescent="0.3">
      <c r="J290" s="75" t="s">
        <v>236</v>
      </c>
      <c r="K290" s="76"/>
      <c r="L290" s="24" t="s">
        <v>237</v>
      </c>
    </row>
    <row r="291" spans="10:12" ht="20.100000000000001" customHeight="1" thickBot="1" x14ac:dyDescent="0.3">
      <c r="J291" s="75" t="s">
        <v>238</v>
      </c>
      <c r="K291" s="76"/>
      <c r="L291" s="24">
        <f>L264</f>
        <v>44647</v>
      </c>
    </row>
  </sheetData>
  <autoFilter ref="O1:O291"/>
  <mergeCells count="6">
    <mergeCell ref="J291:K291"/>
    <mergeCell ref="J285:L285"/>
    <mergeCell ref="J286:L286"/>
    <mergeCell ref="J287:L287"/>
    <mergeCell ref="J288:K288"/>
    <mergeCell ref="J290:K290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2025-05-27T06:49:26Z</dcterms:modified>
</cp:coreProperties>
</file>