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Admin\Downloads\Task\Task\Pratiksha\Tahseen Rana\"/>
    </mc:Choice>
  </mc:AlternateContent>
  <xr:revisionPtr revIDLastSave="0" documentId="13_ncr:1_{86075BFD-2636-46AF-8CFA-5CE0286838A6}" xr6:coauthVersionLast="47" xr6:coauthVersionMax="47" xr10:uidLastSave="{00000000-0000-0000-0000-000000000000}"/>
  <bookViews>
    <workbookView xWindow="-96" yWindow="0" windowWidth="11712" windowHeight="1233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42" i="1" l="1"/>
  <c r="O41" i="1"/>
  <c r="N53" i="1" s="1"/>
  <c r="G30" i="1"/>
  <c r="I30" i="1" s="1"/>
  <c r="G29" i="1"/>
  <c r="I29" i="1" s="1"/>
  <c r="G9" i="1"/>
  <c r="K9" i="1" s="1"/>
  <c r="M29" i="1" l="1"/>
  <c r="L29" i="1"/>
  <c r="K29" i="1"/>
  <c r="J29" i="1"/>
  <c r="P29" i="1" s="1"/>
  <c r="J30" i="1"/>
  <c r="M30" i="1"/>
  <c r="L30" i="1"/>
  <c r="K30" i="1"/>
  <c r="M9" i="1"/>
  <c r="H9" i="1"/>
  <c r="L9" i="1"/>
  <c r="J9" i="1"/>
  <c r="G34" i="1"/>
  <c r="G33" i="1"/>
  <c r="M33" i="1" l="1"/>
  <c r="H33" i="1"/>
  <c r="N33" i="1" s="1"/>
  <c r="E36" i="1" s="1"/>
  <c r="P36" i="1" s="1"/>
  <c r="L33" i="1"/>
  <c r="K33" i="1"/>
  <c r="J33" i="1"/>
  <c r="N9" i="1"/>
  <c r="P10" i="1" s="1"/>
  <c r="E10" i="1"/>
  <c r="J34" i="1"/>
  <c r="K34" i="1"/>
  <c r="L34" i="1"/>
  <c r="M34" i="1"/>
  <c r="H34" i="1"/>
  <c r="N34" i="1" s="1"/>
  <c r="E35" i="1" s="1"/>
  <c r="P35" i="1" s="1"/>
  <c r="P30" i="1"/>
  <c r="Y32" i="1" s="1"/>
  <c r="I9" i="1"/>
  <c r="P9" i="1" l="1"/>
  <c r="I33" i="1"/>
  <c r="I34" i="1"/>
  <c r="P34" i="1" s="1"/>
  <c r="P33" i="1"/>
  <c r="Y39" i="1" s="1"/>
  <c r="P21" i="1" l="1"/>
  <c r="G20" i="1"/>
  <c r="P19" i="1"/>
  <c r="G18" i="1"/>
  <c r="M20" i="1" l="1"/>
  <c r="I20" i="1"/>
  <c r="L20" i="1"/>
  <c r="K20" i="1"/>
  <c r="H20" i="1"/>
  <c r="N20" i="1" s="1"/>
  <c r="J20" i="1"/>
  <c r="M18" i="1"/>
  <c r="H18" i="1"/>
  <c r="I18" i="1" s="1"/>
  <c r="J18" i="1"/>
  <c r="K18" i="1"/>
  <c r="L18" i="1"/>
  <c r="N18" i="1" l="1"/>
  <c r="P18" i="1" s="1"/>
  <c r="P20" i="1"/>
  <c r="I51" i="1"/>
  <c r="I50" i="1"/>
  <c r="G8" i="1"/>
  <c r="I52" i="1" l="1"/>
  <c r="I8" i="1"/>
  <c r="T26" i="1" l="1"/>
  <c r="G26" i="1" l="1"/>
  <c r="I26" i="1" s="1"/>
  <c r="J26" i="1" l="1"/>
  <c r="P26" i="1" s="1"/>
  <c r="Y28" i="1" s="1"/>
  <c r="G7" i="1"/>
  <c r="H7" i="1" s="1"/>
  <c r="L7" i="1" l="1"/>
  <c r="L42" i="1" s="1"/>
  <c r="J7" i="1"/>
  <c r="M7" i="1"/>
  <c r="M42" i="1" s="1"/>
  <c r="K7" i="1"/>
  <c r="K42" i="1" s="1"/>
  <c r="N52" i="1" l="1"/>
  <c r="N7" i="1"/>
  <c r="N42" i="1" s="1"/>
  <c r="I7" i="1"/>
  <c r="P7" i="1" s="1"/>
  <c r="Y17" i="1" s="1"/>
  <c r="Y42" i="1" l="1"/>
  <c r="P42" i="1"/>
  <c r="W44" i="1" s="1"/>
  <c r="N51" i="1" s="1"/>
</calcChain>
</file>

<file path=xl/sharedStrings.xml><?xml version="1.0" encoding="utf-8"?>
<sst xmlns="http://schemas.openxmlformats.org/spreadsheetml/2006/main" count="109" uniqueCount="101">
  <si>
    <t>Amount</t>
  </si>
  <si>
    <t>PAYMENT NOTE No.</t>
  </si>
  <si>
    <t>UTR</t>
  </si>
  <si>
    <t>SD (5%)</t>
  </si>
  <si>
    <t>Advance paid</t>
  </si>
  <si>
    <t>TDS Amount @ 1% on BASIC AMOUNT</t>
  </si>
  <si>
    <t>Pipeline Laying work</t>
  </si>
  <si>
    <t>Total Paid Amount Rs. -</t>
  </si>
  <si>
    <t>Total Payable Amount Rs. -</t>
  </si>
  <si>
    <t>Balance Payable Amount Rs. -</t>
  </si>
  <si>
    <t>Hold Amount For Quantity excess against DPR</t>
  </si>
  <si>
    <t>ITEM</t>
  </si>
  <si>
    <t>EXCESS</t>
  </si>
  <si>
    <t>RATE</t>
  </si>
  <si>
    <t>AMOUNT</t>
  </si>
  <si>
    <t>Dism BOE</t>
  </si>
  <si>
    <t>Dism C C</t>
  </si>
  <si>
    <t>Hold Amt</t>
  </si>
  <si>
    <t>Tahaseen Rana Construction</t>
  </si>
  <si>
    <t>05-06-2023 NEFT/AXISP00395669167/RIUP23/513/TAHSEENA RANA CO 39600.00</t>
  </si>
  <si>
    <t>RIUP23/513</t>
  </si>
  <si>
    <t>26-06-2023 NEFT/AXISP00400726012/RIUP23/850/TAHSEENA RANA CO 39600.00</t>
  </si>
  <si>
    <t>14-09-2023 NEFT/AXISP00424905754/RIUP23/2018/TAHSEENA RANA CONS/UBIN0913375 29700.00</t>
  </si>
  <si>
    <t>25-10-2023 NEFT/AXISP00436731129/RIUP23/2857/TAHSEENA RANA CONS/UBIN0913375 29700.00</t>
  </si>
  <si>
    <t>09-11-2023 NEFT/AXISP00442541958/RIUP23/3183/TAHSEENA RANA CONS/UBIN0913375 49500.00</t>
  </si>
  <si>
    <t>23-11-2023 NEFT/AXISP00445939290/RIUP23/3378/TAHSEENA RANA CONS/UBIN0913375 49500.00</t>
  </si>
  <si>
    <t>27-12-2023 NEFT/AXISP00455932927/RIUP23/3823/TAHSEENA RANA CONS/UBIN0913375 64502.00</t>
  </si>
  <si>
    <t>04-01-2024 NEFT/AXISP00459339756/RIUP23/4110/TAHSEENA RANA CONS/UBIN0913375 49500.00</t>
  </si>
  <si>
    <t>RIUP23/4110</t>
  </si>
  <si>
    <t>RIUP23/3823</t>
  </si>
  <si>
    <t>RIUP23/3378</t>
  </si>
  <si>
    <t>RIUP23/1958</t>
  </si>
  <si>
    <t>RIUP23/2857</t>
  </si>
  <si>
    <t>RIUP23/2018</t>
  </si>
  <si>
    <t>RIUP23/850</t>
  </si>
  <si>
    <t>26-06-2023 NEFT/AXISP00400897266/RIUP23/884/TAHSEENA RANA CO 39600.00</t>
  </si>
  <si>
    <t>RIUP23/884</t>
  </si>
  <si>
    <t>12-07-2023 NEFT/AXISP00406317115/RIUP23/1055/TAHSEENA RANA C 29700.00</t>
  </si>
  <si>
    <t>RIUP23/1055</t>
  </si>
  <si>
    <t>28-07-2023 NEFT/AXISP00410054450/RIUP23/1255/TAHSEENA RANA C 29700.00</t>
  </si>
  <si>
    <t>RIUP23/1255</t>
  </si>
  <si>
    <t>14-08-2023 NEFT/AXISP00415763055/RIUP23/1517/TAHSEENA RANA C ₹ 49,500.00</t>
  </si>
  <si>
    <t>RIUP23/1517</t>
  </si>
  <si>
    <t>17-08-2023 NEFT/AXISP00416489368/RIUP23/1580/TAHSEENA RANA C 69300.00</t>
  </si>
  <si>
    <t>RIUP23/1580</t>
  </si>
  <si>
    <t>GST Release note</t>
  </si>
  <si>
    <t>09-11-2023 NEFT/AXISP00442779061/RIUP23/3198/TAHSEENA RANACONS/UBIN0913375 23760.00</t>
  </si>
  <si>
    <t>RIUP23/3198</t>
  </si>
  <si>
    <t>27-12-2023 NEFT/AXISP00455698609/RIUP23/3824/TAHSEENA RANA CONS/UBIN0913375 22756.00</t>
  </si>
  <si>
    <t>RIUP23/3824</t>
  </si>
  <si>
    <t>23-11-2023 NEFT/AXISP00445939289/RIUP23/3379/TAHSEENA RANA CONS/UBIN0913375 49500.00</t>
  </si>
  <si>
    <t>RIUP23/3379</t>
  </si>
  <si>
    <t>Advance/Surplus</t>
  </si>
  <si>
    <t>22-02-2024 NEFT/AXISP00473332202/RIUP23/4817/TAHSEENA RANA CONS/UBIN0913375 24750.00</t>
  </si>
  <si>
    <t>30-01-2024 NEFT/AXISP00459385965/RIUP23/4505/TAHSEENA RANA CONS/UBIN0913375 49500.00</t>
  </si>
  <si>
    <t>Total paid</t>
  </si>
  <si>
    <t>GST relase note</t>
  </si>
  <si>
    <t>08-09-2023 NEFT/AXISP00423107639/RIUP23/1913/TAHSEENA RANA CONS/UBIN0913375 ₹ 39,600.00</t>
  </si>
  <si>
    <t>22-09-2023 NEFT/AXISP00426907966/RIUP23/2193/TAHSEENA RANA CONS/UBIN0913375 52990.00</t>
  </si>
  <si>
    <t>25-10-2023 NEFT/AXISP00436731128/RIUP23/2856/TAHSEENA RANA CONS/UBIN0913375 29700.00</t>
  </si>
  <si>
    <t>31-10-2023 NEFT/AXISP00438286110/RIUP23/2994/TAHSEENA RANA CONS/UBIN0913375 29700.00</t>
  </si>
  <si>
    <t>Tahseen Rana Construction</t>
  </si>
  <si>
    <t>DPR Hold</t>
  </si>
  <si>
    <t>GST Pending</t>
  </si>
  <si>
    <t>bill no. 5 &amp; -July 24</t>
  </si>
  <si>
    <t>Village Wise Advance</t>
  </si>
  <si>
    <t>RIUP23/4505</t>
  </si>
  <si>
    <t>RIUP23/1913</t>
  </si>
  <si>
    <t>RIUP23/2193</t>
  </si>
  <si>
    <t>RIUP23/2856</t>
  </si>
  <si>
    <t>14-11-2024 NEFT/AXISP00569740307/RIUP24/2475/TAHSEENA RANA CONS/UBIN0913375 24750.00</t>
  </si>
  <si>
    <t>RIUP24/2475</t>
  </si>
  <si>
    <t>GST</t>
  </si>
  <si>
    <t xml:space="preserve">Total Hold </t>
  </si>
  <si>
    <t>Updated on 07.05.2025</t>
  </si>
  <si>
    <t>Nil</t>
  </si>
  <si>
    <t>Total_Amount</t>
  </si>
  <si>
    <t>Final_Amount</t>
  </si>
  <si>
    <t>GST_SD_Amount</t>
  </si>
  <si>
    <t>PMC_No</t>
  </si>
  <si>
    <t>Invoice_Details</t>
  </si>
  <si>
    <t>Invoice_Date</t>
  </si>
  <si>
    <t>Invoice_No</t>
  </si>
  <si>
    <t>Basic_Amount</t>
  </si>
  <si>
    <t>Debit_Amount</t>
  </si>
  <si>
    <t>After_Debit_Amount</t>
  </si>
  <si>
    <t>GST_Amount</t>
  </si>
  <si>
    <t>TDS_Amount</t>
  </si>
  <si>
    <t>SD_Amount</t>
  </si>
  <si>
    <t>On_Commission</t>
  </si>
  <si>
    <t>Hydro_Testing</t>
  </si>
  <si>
    <t>Subcontractor:</t>
  </si>
  <si>
    <t>State:</t>
  </si>
  <si>
    <t>Uttar Pradesh</t>
  </si>
  <si>
    <t>District:</t>
  </si>
  <si>
    <t>Shamli</t>
  </si>
  <si>
    <t>Block:</t>
  </si>
  <si>
    <t>DHATERA village Pipeline Work</t>
  </si>
  <si>
    <t xml:space="preserve"> MANNAMAJRA Village Pipeline &amp; FHTC work</t>
  </si>
  <si>
    <t>Erti Village Pipeline work</t>
  </si>
  <si>
    <t>Khera gadi village pipeline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</si>
</sst>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6" formatCode="[$-409]d\-mmm\-yy;@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3" tint="0.3999755851924192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4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rgb="FF333333"/>
      <name val="Calibri"/>
      <family val="2"/>
      <scheme val="minor"/>
    </font>
    <font>
      <b/>
      <sz val="11"/>
      <name val="Calibri"/>
      <family val="2"/>
      <scheme val="minor"/>
    </font>
    <font>
      <sz val="14"/>
      <color theme="3" tint="0.39997558519241921"/>
      <name val="Times New Roman"/>
      <family val="1"/>
    </font>
    <font>
      <sz val="10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1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07">
    <xf numFmtId="0" fontId="0" fillId="0" borderId="0" xfId="0"/>
    <xf numFmtId="0" fontId="2" fillId="2" borderId="0" xfId="0" applyFont="1" applyFill="1" applyAlignment="1">
      <alignment vertical="center"/>
    </xf>
    <xf numFmtId="164" fontId="0" fillId="2" borderId="0" xfId="1" applyNumberFormat="1" applyFont="1" applyFill="1" applyBorder="1" applyAlignment="1">
      <alignment vertical="center"/>
    </xf>
    <xf numFmtId="164" fontId="0" fillId="2" borderId="0" xfId="1" applyNumberFormat="1" applyFont="1" applyFill="1" applyAlignment="1">
      <alignment vertical="center"/>
    </xf>
    <xf numFmtId="164" fontId="0" fillId="2" borderId="5" xfId="1" applyNumberFormat="1" applyFont="1" applyFill="1" applyBorder="1" applyAlignment="1">
      <alignment horizontal="center" vertical="center"/>
    </xf>
    <xf numFmtId="164" fontId="2" fillId="2" borderId="5" xfId="1" applyNumberFormat="1" applyFont="1" applyFill="1" applyBorder="1" applyAlignment="1">
      <alignment horizontal="center" vertical="center"/>
    </xf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164" fontId="3" fillId="2" borderId="0" xfId="1" applyNumberFormat="1" applyFont="1" applyFill="1" applyBorder="1" applyAlignment="1">
      <alignment vertical="center"/>
    </xf>
    <xf numFmtId="164" fontId="4" fillId="2" borderId="0" xfId="1" applyNumberFormat="1" applyFont="1" applyFill="1" applyBorder="1" applyAlignment="1">
      <alignment horizontal="center" vertical="center"/>
    </xf>
    <xf numFmtId="164" fontId="5" fillId="2" borderId="0" xfId="1" applyNumberFormat="1" applyFont="1" applyFill="1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5" fillId="2" borderId="2" xfId="0" applyFont="1" applyFill="1" applyBorder="1" applyAlignment="1">
      <alignment vertical="center"/>
    </xf>
    <xf numFmtId="164" fontId="5" fillId="2" borderId="0" xfId="1" applyNumberFormat="1" applyFont="1" applyFill="1" applyBorder="1" applyAlignment="1">
      <alignment vertical="center"/>
    </xf>
    <xf numFmtId="0" fontId="6" fillId="2" borderId="0" xfId="0" applyFont="1" applyFill="1" applyAlignment="1">
      <alignment vertical="center"/>
    </xf>
    <xf numFmtId="0" fontId="4" fillId="2" borderId="12" xfId="0" applyFont="1" applyFill="1" applyBorder="1" applyAlignment="1">
      <alignment horizontal="center" vertical="center" wrapText="1"/>
    </xf>
    <xf numFmtId="0" fontId="0" fillId="2" borderId="14" xfId="0" applyFill="1" applyBorder="1" applyAlignment="1">
      <alignment vertical="center"/>
    </xf>
    <xf numFmtId="164" fontId="5" fillId="2" borderId="17" xfId="1" applyNumberFormat="1" applyFont="1" applyFill="1" applyBorder="1" applyAlignment="1">
      <alignment vertical="center"/>
    </xf>
    <xf numFmtId="9" fontId="5" fillId="2" borderId="17" xfId="1" applyNumberFormat="1" applyFont="1" applyFill="1" applyBorder="1" applyAlignment="1">
      <alignment vertical="center"/>
    </xf>
    <xf numFmtId="0" fontId="4" fillId="2" borderId="17" xfId="0" applyFont="1" applyFill="1" applyBorder="1" applyAlignment="1">
      <alignment horizontal="center" vertical="center" wrapText="1"/>
    </xf>
    <xf numFmtId="0" fontId="7" fillId="2" borderId="15" xfId="0" applyFont="1" applyFill="1" applyBorder="1" applyAlignment="1">
      <alignment horizontal="center" vertical="center" wrapText="1"/>
    </xf>
    <xf numFmtId="164" fontId="7" fillId="2" borderId="15" xfId="1" applyNumberFormat="1" applyFont="1" applyFill="1" applyBorder="1" applyAlignment="1">
      <alignment vertical="center"/>
    </xf>
    <xf numFmtId="164" fontId="7" fillId="4" borderId="15" xfId="1" applyNumberFormat="1" applyFont="1" applyFill="1" applyBorder="1" applyAlignment="1">
      <alignment vertical="center"/>
    </xf>
    <xf numFmtId="164" fontId="7" fillId="0" borderId="15" xfId="1" applyNumberFormat="1" applyFont="1" applyFill="1" applyBorder="1" applyAlignment="1">
      <alignment vertical="center"/>
    </xf>
    <xf numFmtId="0" fontId="8" fillId="3" borderId="15" xfId="0" applyFont="1" applyFill="1" applyBorder="1" applyAlignment="1">
      <alignment horizontal="center" vertical="center" wrapText="1"/>
    </xf>
    <xf numFmtId="0" fontId="9" fillId="0" borderId="15" xfId="0" applyFont="1" applyBorder="1" applyAlignment="1">
      <alignment vertical="center"/>
    </xf>
    <xf numFmtId="0" fontId="5" fillId="2" borderId="15" xfId="0" applyFont="1" applyFill="1" applyBorder="1" applyAlignment="1">
      <alignment horizontal="center" vertical="center"/>
    </xf>
    <xf numFmtId="164" fontId="5" fillId="2" borderId="15" xfId="1" applyNumberFormat="1" applyFont="1" applyFill="1" applyBorder="1" applyAlignment="1">
      <alignment vertical="center"/>
    </xf>
    <xf numFmtId="0" fontId="4" fillId="2" borderId="15" xfId="0" applyFont="1" applyFill="1" applyBorder="1" applyAlignment="1">
      <alignment horizontal="center" vertical="center" wrapText="1"/>
    </xf>
    <xf numFmtId="0" fontId="9" fillId="0" borderId="14" xfId="0" applyFont="1" applyBorder="1" applyAlignment="1">
      <alignment vertical="center"/>
    </xf>
    <xf numFmtId="0" fontId="5" fillId="3" borderId="15" xfId="0" applyFont="1" applyFill="1" applyBorder="1" applyAlignment="1">
      <alignment horizontal="center" vertical="center"/>
    </xf>
    <xf numFmtId="164" fontId="5" fillId="3" borderId="15" xfId="1" applyNumberFormat="1" applyFont="1" applyFill="1" applyBorder="1" applyAlignment="1">
      <alignment vertical="center"/>
    </xf>
    <xf numFmtId="0" fontId="4" fillId="3" borderId="15" xfId="0" applyFont="1" applyFill="1" applyBorder="1" applyAlignment="1">
      <alignment horizontal="center" vertical="center" wrapText="1"/>
    </xf>
    <xf numFmtId="0" fontId="0" fillId="3" borderId="15" xfId="0" applyFill="1" applyBorder="1" applyAlignment="1">
      <alignment vertical="center"/>
    </xf>
    <xf numFmtId="0" fontId="0" fillId="3" borderId="0" xfId="0" applyFill="1" applyAlignment="1">
      <alignment vertical="center"/>
    </xf>
    <xf numFmtId="0" fontId="8" fillId="2" borderId="15" xfId="0" applyFont="1" applyFill="1" applyBorder="1" applyAlignment="1">
      <alignment horizontal="center" vertical="center" wrapText="1"/>
    </xf>
    <xf numFmtId="0" fontId="5" fillId="2" borderId="15" xfId="0" applyFont="1" applyFill="1" applyBorder="1" applyAlignment="1">
      <alignment horizontal="center" vertical="center" wrapText="1"/>
    </xf>
    <xf numFmtId="0" fontId="5" fillId="2" borderId="15" xfId="0" applyFont="1" applyFill="1" applyBorder="1" applyAlignment="1">
      <alignment vertical="center"/>
    </xf>
    <xf numFmtId="0" fontId="9" fillId="3" borderId="15" xfId="0" applyFont="1" applyFill="1" applyBorder="1" applyAlignment="1">
      <alignment vertical="center"/>
    </xf>
    <xf numFmtId="164" fontId="5" fillId="2" borderId="16" xfId="1" applyNumberFormat="1" applyFont="1" applyFill="1" applyBorder="1" applyAlignment="1">
      <alignment vertical="center"/>
    </xf>
    <xf numFmtId="0" fontId="5" fillId="2" borderId="16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 vertical="center" wrapText="1"/>
    </xf>
    <xf numFmtId="164" fontId="5" fillId="2" borderId="3" xfId="1" applyNumberFormat="1" applyFont="1" applyFill="1" applyBorder="1" applyAlignment="1">
      <alignment vertical="center"/>
    </xf>
    <xf numFmtId="164" fontId="5" fillId="2" borderId="5" xfId="1" applyNumberFormat="1" applyFont="1" applyFill="1" applyBorder="1" applyAlignment="1">
      <alignment vertical="center"/>
    </xf>
    <xf numFmtId="164" fontId="5" fillId="2" borderId="4" xfId="1" applyNumberFormat="1" applyFont="1" applyFill="1" applyBorder="1" applyAlignment="1">
      <alignment vertical="center"/>
    </xf>
    <xf numFmtId="164" fontId="4" fillId="2" borderId="3" xfId="1" applyNumberFormat="1" applyFont="1" applyFill="1" applyBorder="1" applyAlignment="1">
      <alignment vertical="center"/>
    </xf>
    <xf numFmtId="164" fontId="4" fillId="2" borderId="4" xfId="1" applyNumberFormat="1" applyFont="1" applyFill="1" applyBorder="1" applyAlignment="1">
      <alignment vertical="center"/>
    </xf>
    <xf numFmtId="0" fontId="0" fillId="2" borderId="5" xfId="0" applyFill="1" applyBorder="1" applyAlignment="1">
      <alignment horizontal="center" vertical="center"/>
    </xf>
    <xf numFmtId="0" fontId="0" fillId="4" borderId="0" xfId="0" applyFill="1" applyAlignment="1">
      <alignment vertical="center"/>
    </xf>
    <xf numFmtId="0" fontId="7" fillId="2" borderId="18" xfId="0" applyFont="1" applyFill="1" applyBorder="1" applyAlignment="1">
      <alignment horizontal="center" vertical="center" wrapText="1"/>
    </xf>
    <xf numFmtId="164" fontId="5" fillId="2" borderId="18" xfId="1" applyNumberFormat="1" applyFont="1" applyFill="1" applyBorder="1" applyAlignment="1">
      <alignment vertical="center"/>
    </xf>
    <xf numFmtId="164" fontId="7" fillId="2" borderId="18" xfId="1" applyNumberFormat="1" applyFont="1" applyFill="1" applyBorder="1" applyAlignment="1">
      <alignment vertical="center"/>
    </xf>
    <xf numFmtId="0" fontId="4" fillId="2" borderId="18" xfId="0" applyFont="1" applyFill="1" applyBorder="1" applyAlignment="1">
      <alignment horizontal="center" vertical="center" wrapText="1"/>
    </xf>
    <xf numFmtId="0" fontId="0" fillId="3" borderId="13" xfId="0" applyFill="1" applyBorder="1" applyAlignment="1">
      <alignment vertical="center"/>
    </xf>
    <xf numFmtId="0" fontId="7" fillId="3" borderId="13" xfId="0" applyFont="1" applyFill="1" applyBorder="1" applyAlignment="1">
      <alignment horizontal="center" vertical="center" wrapText="1"/>
    </xf>
    <xf numFmtId="164" fontId="5" fillId="3" borderId="13" xfId="1" applyNumberFormat="1" applyFont="1" applyFill="1" applyBorder="1" applyAlignment="1">
      <alignment vertical="center"/>
    </xf>
    <xf numFmtId="164" fontId="7" fillId="3" borderId="13" xfId="1" applyNumberFormat="1" applyFont="1" applyFill="1" applyBorder="1" applyAlignment="1">
      <alignment vertical="center"/>
    </xf>
    <xf numFmtId="0" fontId="4" fillId="3" borderId="13" xfId="0" applyFont="1" applyFill="1" applyBorder="1" applyAlignment="1">
      <alignment horizontal="center" vertical="center" wrapText="1"/>
    </xf>
    <xf numFmtId="0" fontId="0" fillId="2" borderId="15" xfId="0" applyFill="1" applyBorder="1" applyAlignment="1">
      <alignment vertical="center"/>
    </xf>
    <xf numFmtId="0" fontId="5" fillId="2" borderId="17" xfId="0" applyFont="1" applyFill="1" applyBorder="1" applyAlignment="1">
      <alignment horizontal="center" vertical="center"/>
    </xf>
    <xf numFmtId="0" fontId="9" fillId="0" borderId="17" xfId="0" applyFont="1" applyBorder="1" applyAlignment="1">
      <alignment vertical="center"/>
    </xf>
    <xf numFmtId="164" fontId="5" fillId="2" borderId="15" xfId="1" applyNumberFormat="1" applyFont="1" applyFill="1" applyBorder="1" applyAlignment="1">
      <alignment vertical="center" wrapText="1"/>
    </xf>
    <xf numFmtId="164" fontId="4" fillId="2" borderId="5" xfId="1" applyNumberFormat="1" applyFont="1" applyFill="1" applyBorder="1" applyAlignment="1">
      <alignment vertical="center"/>
    </xf>
    <xf numFmtId="0" fontId="2" fillId="2" borderId="8" xfId="0" applyFont="1" applyFill="1" applyBorder="1" applyAlignment="1">
      <alignment vertical="center"/>
    </xf>
    <xf numFmtId="164" fontId="2" fillId="2" borderId="6" xfId="0" applyNumberFormat="1" applyFont="1" applyFill="1" applyBorder="1" applyAlignment="1">
      <alignment vertical="center"/>
    </xf>
    <xf numFmtId="43" fontId="2" fillId="2" borderId="6" xfId="0" applyNumberFormat="1" applyFont="1" applyFill="1" applyBorder="1" applyAlignment="1">
      <alignment vertical="center"/>
    </xf>
    <xf numFmtId="0" fontId="2" fillId="2" borderId="9" xfId="0" applyFont="1" applyFill="1" applyBorder="1" applyAlignment="1">
      <alignment vertical="center"/>
    </xf>
    <xf numFmtId="164" fontId="2" fillId="2" borderId="7" xfId="0" applyNumberFormat="1" applyFont="1" applyFill="1" applyBorder="1" applyAlignment="1">
      <alignment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vertical="center"/>
    </xf>
    <xf numFmtId="0" fontId="2" fillId="2" borderId="13" xfId="0" applyFont="1" applyFill="1" applyBorder="1" applyAlignment="1">
      <alignment horizontal="center" vertical="center"/>
    </xf>
    <xf numFmtId="43" fontId="10" fillId="2" borderId="13" xfId="1" applyFont="1" applyFill="1" applyBorder="1" applyAlignment="1">
      <alignment horizontal="center" vertical="center"/>
    </xf>
    <xf numFmtId="43" fontId="2" fillId="2" borderId="13" xfId="1" applyFont="1" applyFill="1" applyBorder="1" applyAlignment="1">
      <alignment horizontal="center" vertical="center"/>
    </xf>
    <xf numFmtId="0" fontId="2" fillId="0" borderId="0" xfId="0" applyFont="1"/>
    <xf numFmtId="164" fontId="11" fillId="2" borderId="1" xfId="2" applyFont="1" applyFill="1" applyBorder="1" applyAlignment="1">
      <alignment vertical="center"/>
    </xf>
    <xf numFmtId="164" fontId="11" fillId="2" borderId="2" xfId="2" applyFont="1" applyFill="1" applyBorder="1" applyAlignment="1">
      <alignment vertical="center"/>
    </xf>
    <xf numFmtId="0" fontId="12" fillId="2" borderId="2" xfId="0" applyFont="1" applyFill="1" applyBorder="1" applyAlignment="1">
      <alignment vertical="center"/>
    </xf>
    <xf numFmtId="0" fontId="2" fillId="2" borderId="13" xfId="0" applyNumberFormat="1" applyFont="1" applyFill="1" applyBorder="1" applyAlignment="1">
      <alignment horizontal="center" vertical="center"/>
    </xf>
    <xf numFmtId="0" fontId="7" fillId="2" borderId="15" xfId="0" applyNumberFormat="1" applyFont="1" applyFill="1" applyBorder="1" applyAlignment="1">
      <alignment horizontal="center" vertical="center"/>
    </xf>
    <xf numFmtId="0" fontId="5" fillId="2" borderId="15" xfId="0" applyNumberFormat="1" applyFont="1" applyFill="1" applyBorder="1" applyAlignment="1">
      <alignment horizontal="center" vertical="center"/>
    </xf>
    <xf numFmtId="0" fontId="5" fillId="2" borderId="18" xfId="0" applyNumberFormat="1" applyFont="1" applyFill="1" applyBorder="1" applyAlignment="1">
      <alignment horizontal="center" vertical="center"/>
    </xf>
    <xf numFmtId="0" fontId="5" fillId="3" borderId="13" xfId="0" applyNumberFormat="1" applyFont="1" applyFill="1" applyBorder="1" applyAlignment="1">
      <alignment horizontal="center" vertical="center"/>
    </xf>
    <xf numFmtId="0" fontId="5" fillId="2" borderId="16" xfId="0" applyNumberFormat="1" applyFont="1" applyFill="1" applyBorder="1" applyAlignment="1">
      <alignment horizontal="center" vertical="center"/>
    </xf>
    <xf numFmtId="0" fontId="0" fillId="2" borderId="0" xfId="0" applyNumberFormat="1" applyFill="1" applyAlignment="1">
      <alignment horizontal="center" vertical="center"/>
    </xf>
    <xf numFmtId="0" fontId="3" fillId="2" borderId="0" xfId="1" applyNumberFormat="1" applyFont="1" applyFill="1" applyBorder="1" applyAlignment="1">
      <alignment horizontal="center" vertical="center"/>
    </xf>
    <xf numFmtId="0" fontId="5" fillId="2" borderId="2" xfId="0" applyNumberFormat="1" applyFont="1" applyFill="1" applyBorder="1" applyAlignment="1">
      <alignment horizontal="center" vertical="center"/>
    </xf>
    <xf numFmtId="0" fontId="5" fillId="2" borderId="17" xfId="1" applyNumberFormat="1" applyFont="1" applyFill="1" applyBorder="1" applyAlignment="1">
      <alignment horizontal="center" vertical="center"/>
    </xf>
    <xf numFmtId="0" fontId="5" fillId="2" borderId="15" xfId="1" applyNumberFormat="1" applyFont="1" applyFill="1" applyBorder="1" applyAlignment="1">
      <alignment horizontal="center" vertical="center"/>
    </xf>
    <xf numFmtId="0" fontId="5" fillId="3" borderId="15" xfId="1" applyNumberFormat="1" applyFont="1" applyFill="1" applyBorder="1" applyAlignment="1">
      <alignment horizontal="center" vertical="center"/>
    </xf>
    <xf numFmtId="0" fontId="5" fillId="2" borderId="3" xfId="1" applyNumberFormat="1" applyFont="1" applyFill="1" applyBorder="1" applyAlignment="1">
      <alignment horizontal="center" vertical="center"/>
    </xf>
    <xf numFmtId="166" fontId="2" fillId="2" borderId="13" xfId="0" applyNumberFormat="1" applyFont="1" applyFill="1" applyBorder="1" applyAlignment="1">
      <alignment horizontal="center" vertical="center"/>
    </xf>
    <xf numFmtId="166" fontId="7" fillId="2" borderId="15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166" fontId="5" fillId="2" borderId="18" xfId="0" applyNumberFormat="1" applyFont="1" applyFill="1" applyBorder="1" applyAlignment="1">
      <alignment horizontal="center" vertical="center"/>
    </xf>
    <xf numFmtId="166" fontId="5" fillId="3" borderId="13" xfId="0" applyNumberFormat="1" applyFont="1" applyFill="1" applyBorder="1" applyAlignment="1">
      <alignment horizontal="center" vertical="center"/>
    </xf>
    <xf numFmtId="166" fontId="5" fillId="2" borderId="16" xfId="0" applyNumberFormat="1" applyFont="1" applyFill="1" applyBorder="1" applyAlignment="1">
      <alignment horizontal="center" vertical="center"/>
    </xf>
    <xf numFmtId="166" fontId="0" fillId="2" borderId="0" xfId="0" applyNumberFormat="1" applyFill="1" applyAlignment="1">
      <alignment horizontal="center" vertical="center"/>
    </xf>
    <xf numFmtId="166" fontId="3" fillId="2" borderId="0" xfId="1" applyNumberFormat="1" applyFont="1" applyFill="1" applyBorder="1" applyAlignment="1">
      <alignment horizontal="center" vertical="center"/>
    </xf>
    <xf numFmtId="166" fontId="5" fillId="2" borderId="2" xfId="0" applyNumberFormat="1" applyFont="1" applyFill="1" applyBorder="1" applyAlignment="1">
      <alignment horizontal="center" vertical="center"/>
    </xf>
    <xf numFmtId="166" fontId="5" fillId="2" borderId="17" xfId="1" applyNumberFormat="1" applyFont="1" applyFill="1" applyBorder="1" applyAlignment="1">
      <alignment horizontal="center" vertical="center"/>
    </xf>
    <xf numFmtId="166" fontId="5" fillId="2" borderId="15" xfId="1" applyNumberFormat="1" applyFont="1" applyFill="1" applyBorder="1" applyAlignment="1">
      <alignment horizontal="center" vertical="center"/>
    </xf>
    <xf numFmtId="166" fontId="5" fillId="3" borderId="15" xfId="1" applyNumberFormat="1" applyFont="1" applyFill="1" applyBorder="1" applyAlignment="1">
      <alignment horizontal="center" vertical="center"/>
    </xf>
    <xf numFmtId="166" fontId="5" fillId="2" borderId="3" xfId="1" applyNumberFormat="1" applyFont="1" applyFill="1" applyBorder="1" applyAlignment="1">
      <alignment horizontal="center" vertical="center"/>
    </xf>
  </cellXfs>
  <cellStyles count="3">
    <cellStyle name="Comma" xfId="1" builtinId="3"/>
    <cellStyle name="Comma 2" xfId="2" xr:uid="{9C75252A-F1C3-432E-99AB-666934F92609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55"/>
  <sheetViews>
    <sheetView tabSelected="1" topLeftCell="B1" zoomScale="135" zoomScaleNormal="100" workbookViewId="0">
      <pane ySplit="5" topLeftCell="A31" activePane="bottomLeft" state="frozen"/>
      <selection pane="bottomLeft" activeCell="D2" sqref="D2"/>
    </sheetView>
  </sheetViews>
  <sheetFormatPr defaultColWidth="9" defaultRowHeight="14.4" x14ac:dyDescent="0.3"/>
  <cols>
    <col min="1" max="1" width="9" style="6"/>
    <col min="2" max="2" width="30" style="6" customWidth="1"/>
    <col min="3" max="3" width="15.5546875" style="100" customWidth="1"/>
    <col min="4" max="4" width="11.5546875" style="87" bestFit="1" customWidth="1"/>
    <col min="5" max="5" width="13.33203125" style="6" bestFit="1" customWidth="1"/>
    <col min="6" max="7" width="13.33203125" style="6" customWidth="1"/>
    <col min="8" max="8" width="14.6640625" style="3" customWidth="1"/>
    <col min="9" max="9" width="12.88671875" style="3" bestFit="1" customWidth="1"/>
    <col min="10" max="10" width="10.6640625" style="6" bestFit="1" customWidth="1"/>
    <col min="11" max="11" width="11.6640625" style="6" bestFit="1" customWidth="1"/>
    <col min="12" max="12" width="12.44140625" style="6" bestFit="1" customWidth="1"/>
    <col min="13" max="13" width="17.6640625" style="6" customWidth="1"/>
    <col min="14" max="14" width="12.33203125" style="6" bestFit="1" customWidth="1"/>
    <col min="15" max="15" width="14.109375" style="6" customWidth="1"/>
    <col min="16" max="16" width="11.109375" style="6" bestFit="1" customWidth="1"/>
    <col min="17" max="17" width="7.33203125" style="6" customWidth="1"/>
    <col min="18" max="18" width="12.44140625" style="6" bestFit="1" customWidth="1"/>
    <col min="19" max="19" width="12.6640625" style="6" hidden="1" customWidth="1"/>
    <col min="20" max="21" width="14.5546875" style="6" hidden="1" customWidth="1"/>
    <col min="22" max="22" width="10.44140625" style="6" bestFit="1" customWidth="1"/>
    <col min="23" max="23" width="14.109375" style="6" bestFit="1" customWidth="1"/>
    <col min="24" max="24" width="76.44140625" style="6" bestFit="1" customWidth="1"/>
    <col min="25" max="25" width="16.44140625" style="6" bestFit="1" customWidth="1"/>
    <col min="26" max="16384" width="9" style="6"/>
  </cols>
  <sheetData>
    <row r="1" spans="1:25" ht="18.600000000000001" thickBot="1" x14ac:dyDescent="0.35">
      <c r="A1" s="77" t="s">
        <v>91</v>
      </c>
      <c r="B1" s="8" t="s">
        <v>18</v>
      </c>
      <c r="E1" s="7"/>
      <c r="F1" s="7"/>
      <c r="G1" s="7"/>
      <c r="H1" s="2"/>
      <c r="I1" s="2"/>
    </row>
    <row r="2" spans="1:25" ht="18.600000000000001" thickBot="1" x14ac:dyDescent="0.35">
      <c r="A2" s="77" t="s">
        <v>92</v>
      </c>
      <c r="B2" s="78" t="s">
        <v>93</v>
      </c>
      <c r="C2" s="101"/>
      <c r="D2" s="88"/>
      <c r="H2" s="9" t="s">
        <v>6</v>
      </c>
      <c r="I2" s="10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Y2" s="11"/>
    </row>
    <row r="3" spans="1:25" ht="18.600000000000001" thickBot="1" x14ac:dyDescent="0.35">
      <c r="A3" s="77" t="s">
        <v>94</v>
      </c>
      <c r="B3" s="79" t="s">
        <v>95</v>
      </c>
      <c r="C3" s="101"/>
      <c r="D3" s="88"/>
      <c r="H3" s="9"/>
      <c r="I3" s="10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Y3" s="11"/>
    </row>
    <row r="4" spans="1:25" ht="15" thickBot="1" x14ac:dyDescent="0.35">
      <c r="A4" s="77" t="s">
        <v>96</v>
      </c>
      <c r="B4" s="80" t="s">
        <v>95</v>
      </c>
      <c r="C4" s="102"/>
      <c r="D4" s="89"/>
      <c r="E4" s="12"/>
      <c r="F4" s="11"/>
      <c r="G4" s="11"/>
      <c r="H4" s="13"/>
      <c r="I4" s="13"/>
      <c r="J4" s="11"/>
      <c r="K4" s="11"/>
      <c r="L4" s="11"/>
      <c r="M4" s="11"/>
      <c r="R4" s="11"/>
      <c r="S4" s="14"/>
      <c r="T4" s="14"/>
      <c r="U4" s="14"/>
      <c r="V4" s="14"/>
      <c r="W4" s="14"/>
      <c r="X4" s="14"/>
      <c r="Y4" s="11"/>
    </row>
    <row r="5" spans="1:25" ht="62.25" customHeight="1" thickBot="1" x14ac:dyDescent="0.35">
      <c r="A5" s="73" t="s">
        <v>79</v>
      </c>
      <c r="B5" s="72" t="s">
        <v>80</v>
      </c>
      <c r="C5" s="94" t="s">
        <v>81</v>
      </c>
      <c r="D5" s="81" t="s">
        <v>82</v>
      </c>
      <c r="E5" s="72" t="s">
        <v>83</v>
      </c>
      <c r="F5" s="72" t="s">
        <v>84</v>
      </c>
      <c r="G5" s="74" t="s">
        <v>85</v>
      </c>
      <c r="H5" s="75" t="s">
        <v>86</v>
      </c>
      <c r="I5" s="76" t="s">
        <v>0</v>
      </c>
      <c r="J5" s="72" t="s">
        <v>87</v>
      </c>
      <c r="K5" s="72" t="s">
        <v>88</v>
      </c>
      <c r="L5" s="72" t="s">
        <v>89</v>
      </c>
      <c r="M5" s="72" t="s">
        <v>90</v>
      </c>
      <c r="N5" s="72" t="s">
        <v>78</v>
      </c>
      <c r="O5" s="15" t="s">
        <v>10</v>
      </c>
      <c r="P5" s="72" t="s">
        <v>77</v>
      </c>
      <c r="Q5" s="15"/>
      <c r="R5" s="15" t="s">
        <v>1</v>
      </c>
      <c r="S5" s="15" t="s">
        <v>0</v>
      </c>
      <c r="T5" s="15" t="s">
        <v>5</v>
      </c>
      <c r="U5" s="15" t="s">
        <v>3</v>
      </c>
      <c r="V5" s="15" t="s">
        <v>4</v>
      </c>
      <c r="W5" s="72" t="s">
        <v>76</v>
      </c>
      <c r="X5" s="72" t="s">
        <v>2</v>
      </c>
      <c r="Y5" s="15" t="s">
        <v>65</v>
      </c>
    </row>
    <row r="6" spans="1:25" x14ac:dyDescent="0.3">
      <c r="A6" s="16"/>
      <c r="B6" s="17"/>
      <c r="C6" s="103"/>
      <c r="D6" s="90"/>
      <c r="E6" s="17"/>
      <c r="F6" s="17"/>
      <c r="G6" s="17"/>
      <c r="H6" s="17"/>
      <c r="I6" s="17"/>
      <c r="J6" s="18">
        <v>0.01</v>
      </c>
      <c r="K6" s="18">
        <v>0.05</v>
      </c>
      <c r="L6" s="18">
        <v>0.1</v>
      </c>
      <c r="M6" s="18">
        <v>0.1</v>
      </c>
      <c r="N6" s="17"/>
      <c r="O6" s="17"/>
      <c r="P6" s="17"/>
      <c r="Q6" s="19"/>
      <c r="R6" s="17"/>
      <c r="S6" s="17"/>
      <c r="T6" s="18">
        <v>0.01</v>
      </c>
      <c r="U6" s="18">
        <v>0.05</v>
      </c>
      <c r="V6" s="17"/>
      <c r="W6" s="17"/>
      <c r="X6" s="17"/>
      <c r="Y6" s="17"/>
    </row>
    <row r="7" spans="1:25" ht="28.95" customHeight="1" x14ac:dyDescent="0.3">
      <c r="A7" s="16">
        <v>57703</v>
      </c>
      <c r="B7" s="20" t="s">
        <v>100</v>
      </c>
      <c r="C7" s="95">
        <v>45234</v>
      </c>
      <c r="D7" s="82">
        <v>2</v>
      </c>
      <c r="E7" s="21">
        <v>416890</v>
      </c>
      <c r="F7" s="21">
        <v>58545.5</v>
      </c>
      <c r="G7" s="21">
        <f>E7-F7</f>
        <v>358344.5</v>
      </c>
      <c r="H7" s="21">
        <f>G7*18%</f>
        <v>64502.009999999995</v>
      </c>
      <c r="I7" s="21">
        <f>G7+H7</f>
        <v>422846.51</v>
      </c>
      <c r="J7" s="21">
        <f>G7*$J$6</f>
        <v>3583.4450000000002</v>
      </c>
      <c r="K7" s="21">
        <f>G7*5%</f>
        <v>17917.225000000002</v>
      </c>
      <c r="L7" s="21">
        <f>G7*10%</f>
        <v>35834.450000000004</v>
      </c>
      <c r="M7" s="21">
        <f>G7*10%</f>
        <v>35834.450000000004</v>
      </c>
      <c r="N7" s="22">
        <f>H7</f>
        <v>64502.009999999995</v>
      </c>
      <c r="O7" s="23">
        <v>65203</v>
      </c>
      <c r="P7" s="21">
        <f>I7-J7-K7-L7-M7-O7-N7</f>
        <v>199971.93</v>
      </c>
      <c r="Q7" s="24">
        <v>57703</v>
      </c>
      <c r="R7" s="21" t="s">
        <v>20</v>
      </c>
      <c r="S7" s="21">
        <v>39600</v>
      </c>
      <c r="T7" s="21"/>
      <c r="U7" s="21"/>
      <c r="V7" s="21"/>
      <c r="W7" s="21">
        <v>39600</v>
      </c>
      <c r="X7" s="25" t="s">
        <v>19</v>
      </c>
      <c r="Y7" s="21"/>
    </row>
    <row r="8" spans="1:25" ht="28.95" customHeight="1" x14ac:dyDescent="0.3">
      <c r="A8" s="16">
        <v>57703</v>
      </c>
      <c r="B8" s="20" t="s">
        <v>56</v>
      </c>
      <c r="C8" s="96">
        <v>45234</v>
      </c>
      <c r="D8" s="83">
        <v>2</v>
      </c>
      <c r="E8" s="27">
        <v>64502.12</v>
      </c>
      <c r="F8" s="27"/>
      <c r="G8" s="21">
        <f>E8-F8</f>
        <v>64502.12</v>
      </c>
      <c r="H8" s="21">
        <v>0</v>
      </c>
      <c r="I8" s="21">
        <f>G8+H8</f>
        <v>64502.12</v>
      </c>
      <c r="J8" s="21"/>
      <c r="K8" s="21"/>
      <c r="L8" s="21"/>
      <c r="M8" s="21"/>
      <c r="N8" s="21"/>
      <c r="O8" s="21"/>
      <c r="P8" s="22">
        <v>64502.12</v>
      </c>
      <c r="Q8" s="28"/>
      <c r="R8" s="27" t="s">
        <v>34</v>
      </c>
      <c r="S8" s="27">
        <v>39600</v>
      </c>
      <c r="T8" s="27"/>
      <c r="U8" s="27"/>
      <c r="V8" s="27"/>
      <c r="W8" s="27">
        <v>39600</v>
      </c>
      <c r="X8" s="25" t="s">
        <v>21</v>
      </c>
      <c r="Y8" s="27"/>
    </row>
    <row r="9" spans="1:25" ht="28.95" customHeight="1" x14ac:dyDescent="0.3">
      <c r="A9" s="16">
        <v>57703</v>
      </c>
      <c r="B9" s="20" t="s">
        <v>100</v>
      </c>
      <c r="C9" s="96">
        <v>45362</v>
      </c>
      <c r="D9" s="83">
        <v>4</v>
      </c>
      <c r="E9" s="21">
        <v>293650</v>
      </c>
      <c r="F9" s="21">
        <v>79261</v>
      </c>
      <c r="G9" s="21">
        <f>E9-F9</f>
        <v>214389</v>
      </c>
      <c r="H9" s="21">
        <f>G9*18%</f>
        <v>38590.019999999997</v>
      </c>
      <c r="I9" s="21">
        <f>G9+H9</f>
        <v>252979.02</v>
      </c>
      <c r="J9" s="21">
        <f>G9*$J$6</f>
        <v>2143.89</v>
      </c>
      <c r="K9" s="21">
        <f>G9*5%</f>
        <v>10719.45</v>
      </c>
      <c r="L9" s="21">
        <f>G9*10%</f>
        <v>21438.9</v>
      </c>
      <c r="M9" s="21">
        <f>G9*10%</f>
        <v>21438.9</v>
      </c>
      <c r="N9" s="22">
        <f>H9</f>
        <v>38590.019999999997</v>
      </c>
      <c r="O9" s="23">
        <v>4536</v>
      </c>
      <c r="P9" s="21">
        <f>I9-J9-K9-L9-M9-O9-N9</f>
        <v>154111.85999999999</v>
      </c>
      <c r="Q9" s="28"/>
      <c r="R9" s="27" t="s">
        <v>33</v>
      </c>
      <c r="S9" s="27">
        <v>29700</v>
      </c>
      <c r="T9" s="27"/>
      <c r="U9" s="27"/>
      <c r="V9" s="27"/>
      <c r="W9" s="27">
        <v>29700</v>
      </c>
      <c r="X9" s="25" t="s">
        <v>22</v>
      </c>
      <c r="Y9" s="27"/>
    </row>
    <row r="10" spans="1:25" ht="28.95" customHeight="1" x14ac:dyDescent="0.3">
      <c r="A10" s="16">
        <v>57703</v>
      </c>
      <c r="B10" s="20" t="s">
        <v>56</v>
      </c>
      <c r="C10" s="96"/>
      <c r="D10" s="83">
        <v>4</v>
      </c>
      <c r="E10" s="27">
        <f>H9</f>
        <v>38590.019999999997</v>
      </c>
      <c r="F10" s="27"/>
      <c r="G10" s="21"/>
      <c r="H10" s="21"/>
      <c r="I10" s="21"/>
      <c r="J10" s="21"/>
      <c r="K10" s="21"/>
      <c r="L10" s="21"/>
      <c r="M10" s="21"/>
      <c r="N10" s="21"/>
      <c r="O10" s="21"/>
      <c r="P10" s="22">
        <f>N9</f>
        <v>38590.019999999997</v>
      </c>
      <c r="Q10" s="28"/>
      <c r="R10" s="27" t="s">
        <v>32</v>
      </c>
      <c r="S10" s="27">
        <v>29700</v>
      </c>
      <c r="T10" s="27"/>
      <c r="U10" s="27"/>
      <c r="V10" s="27"/>
      <c r="W10" s="27">
        <v>29700</v>
      </c>
      <c r="X10" s="25" t="s">
        <v>23</v>
      </c>
      <c r="Y10" s="27"/>
    </row>
    <row r="11" spans="1:25" ht="28.95" customHeight="1" x14ac:dyDescent="0.3">
      <c r="A11" s="16">
        <v>57703</v>
      </c>
      <c r="B11" s="20"/>
      <c r="C11" s="96"/>
      <c r="D11" s="83"/>
      <c r="E11" s="27"/>
      <c r="F11" s="27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8"/>
      <c r="R11" s="27" t="s">
        <v>31</v>
      </c>
      <c r="S11" s="27">
        <v>49500</v>
      </c>
      <c r="T11" s="27"/>
      <c r="U11" s="27"/>
      <c r="V11" s="27"/>
      <c r="W11" s="27">
        <v>49500</v>
      </c>
      <c r="X11" s="25" t="s">
        <v>24</v>
      </c>
      <c r="Y11" s="27"/>
    </row>
    <row r="12" spans="1:25" ht="28.95" customHeight="1" x14ac:dyDescent="0.3">
      <c r="A12" s="16">
        <v>57703</v>
      </c>
      <c r="B12" s="20"/>
      <c r="C12" s="96"/>
      <c r="D12" s="83"/>
      <c r="E12" s="27"/>
      <c r="F12" s="27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8"/>
      <c r="R12" s="27" t="s">
        <v>30</v>
      </c>
      <c r="S12" s="27">
        <v>49500</v>
      </c>
      <c r="T12" s="27"/>
      <c r="U12" s="27"/>
      <c r="V12" s="27"/>
      <c r="W12" s="27">
        <v>49500</v>
      </c>
      <c r="X12" s="25" t="s">
        <v>25</v>
      </c>
      <c r="Y12" s="27"/>
    </row>
    <row r="13" spans="1:25" ht="28.95" customHeight="1" x14ac:dyDescent="0.3">
      <c r="A13" s="16">
        <v>57703</v>
      </c>
      <c r="B13" s="20"/>
      <c r="C13" s="96"/>
      <c r="D13" s="83"/>
      <c r="E13" s="27"/>
      <c r="F13" s="27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8"/>
      <c r="R13" s="27" t="s">
        <v>29</v>
      </c>
      <c r="S13" s="27">
        <v>64502</v>
      </c>
      <c r="T13" s="27"/>
      <c r="U13" s="27"/>
      <c r="V13" s="27"/>
      <c r="W13" s="27">
        <v>64502</v>
      </c>
      <c r="X13" s="25" t="s">
        <v>26</v>
      </c>
      <c r="Y13" s="27"/>
    </row>
    <row r="14" spans="1:25" ht="28.95" customHeight="1" x14ac:dyDescent="0.3">
      <c r="A14" s="16">
        <v>57703</v>
      </c>
      <c r="B14" s="20"/>
      <c r="C14" s="96"/>
      <c r="D14" s="83"/>
      <c r="E14" s="27"/>
      <c r="F14" s="27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8"/>
      <c r="R14" s="27" t="s">
        <v>28</v>
      </c>
      <c r="S14" s="27">
        <v>49500</v>
      </c>
      <c r="T14" s="27"/>
      <c r="U14" s="27"/>
      <c r="V14" s="27"/>
      <c r="W14" s="27">
        <v>49500</v>
      </c>
      <c r="X14" s="25" t="s">
        <v>27</v>
      </c>
      <c r="Y14" s="27"/>
    </row>
    <row r="15" spans="1:25" ht="28.95" customHeight="1" x14ac:dyDescent="0.3">
      <c r="A15" s="16">
        <v>57703</v>
      </c>
      <c r="B15" s="20"/>
      <c r="C15" s="96"/>
      <c r="D15" s="83"/>
      <c r="E15" s="27"/>
      <c r="F15" s="27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8"/>
      <c r="R15" s="27" t="s">
        <v>66</v>
      </c>
      <c r="S15" s="27"/>
      <c r="T15" s="27"/>
      <c r="U15" s="27"/>
      <c r="V15" s="27"/>
      <c r="W15" s="27">
        <v>49500</v>
      </c>
      <c r="X15" s="25" t="s">
        <v>54</v>
      </c>
      <c r="Y15" s="27"/>
    </row>
    <row r="16" spans="1:25" ht="28.95" customHeight="1" thickBot="1" x14ac:dyDescent="0.35">
      <c r="A16" s="16">
        <v>57703</v>
      </c>
      <c r="B16" s="49"/>
      <c r="C16" s="97"/>
      <c r="D16" s="84"/>
      <c r="E16" s="50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2"/>
      <c r="R16" s="50" t="s">
        <v>71</v>
      </c>
      <c r="S16" s="50"/>
      <c r="T16" s="50"/>
      <c r="U16" s="50"/>
      <c r="V16" s="50"/>
      <c r="W16" s="50">
        <v>24750</v>
      </c>
      <c r="X16" s="29" t="s">
        <v>70</v>
      </c>
      <c r="Y16" s="50"/>
    </row>
    <row r="17" spans="1:25" s="34" customFormat="1" ht="28.95" customHeight="1" x14ac:dyDescent="0.3">
      <c r="A17" s="53"/>
      <c r="B17" s="54"/>
      <c r="C17" s="98"/>
      <c r="D17" s="85"/>
      <c r="E17" s="55"/>
      <c r="F17" s="55"/>
      <c r="G17" s="56"/>
      <c r="H17" s="56"/>
      <c r="I17" s="56"/>
      <c r="J17" s="56"/>
      <c r="K17" s="56"/>
      <c r="L17" s="56"/>
      <c r="M17" s="56"/>
      <c r="N17" s="56"/>
      <c r="O17" s="56"/>
      <c r="P17" s="56"/>
      <c r="Q17" s="57">
        <v>58030</v>
      </c>
      <c r="R17" s="55"/>
      <c r="S17" s="55"/>
      <c r="T17" s="55"/>
      <c r="U17" s="55"/>
      <c r="V17" s="55"/>
      <c r="W17" s="55"/>
      <c r="X17" s="53"/>
      <c r="Y17" s="55">
        <f>SUM(P7:P16)-SUM(W7:W16)</f>
        <v>31323.929999999993</v>
      </c>
    </row>
    <row r="18" spans="1:25" ht="28.95" customHeight="1" x14ac:dyDescent="0.3">
      <c r="A18" s="58">
        <v>58030</v>
      </c>
      <c r="B18" s="20" t="s">
        <v>99</v>
      </c>
      <c r="C18" s="95">
        <v>45140</v>
      </c>
      <c r="D18" s="82">
        <v>1</v>
      </c>
      <c r="E18" s="21">
        <v>375450.5</v>
      </c>
      <c r="F18" s="21">
        <v>81063</v>
      </c>
      <c r="G18" s="21">
        <f>E18-F18</f>
        <v>294387.5</v>
      </c>
      <c r="H18" s="21">
        <f>G18*18%</f>
        <v>52989.75</v>
      </c>
      <c r="I18" s="21">
        <f>G18+H18</f>
        <v>347377.25</v>
      </c>
      <c r="J18" s="21">
        <f>G18*$J$6</f>
        <v>2943.875</v>
      </c>
      <c r="K18" s="21">
        <f>G18*5%</f>
        <v>14719.375</v>
      </c>
      <c r="L18" s="21">
        <f>G18*10%</f>
        <v>29438.75</v>
      </c>
      <c r="M18" s="21">
        <f>G18*10%</f>
        <v>29438.75</v>
      </c>
      <c r="N18" s="22">
        <f>H18</f>
        <v>52989.75</v>
      </c>
      <c r="O18" s="21">
        <v>55727</v>
      </c>
      <c r="P18" s="21">
        <f>I18-J18-K18-L18-M18-O18-N18</f>
        <v>162119.75</v>
      </c>
      <c r="Q18" s="35"/>
      <c r="R18" s="21" t="s">
        <v>36</v>
      </c>
      <c r="S18" s="21">
        <v>39600</v>
      </c>
      <c r="T18" s="21"/>
      <c r="U18" s="21"/>
      <c r="V18" s="21"/>
      <c r="W18" s="21">
        <v>39600</v>
      </c>
      <c r="X18" s="25" t="s">
        <v>35</v>
      </c>
      <c r="Y18" s="21"/>
    </row>
    <row r="19" spans="1:25" ht="28.95" customHeight="1" x14ac:dyDescent="0.3">
      <c r="A19" s="58">
        <v>58030</v>
      </c>
      <c r="B19" s="20" t="s">
        <v>45</v>
      </c>
      <c r="C19" s="96">
        <v>45140</v>
      </c>
      <c r="D19" s="83">
        <v>1</v>
      </c>
      <c r="E19" s="27">
        <v>52989.58</v>
      </c>
      <c r="F19" s="27"/>
      <c r="G19" s="21"/>
      <c r="H19" s="21"/>
      <c r="I19" s="21"/>
      <c r="J19" s="21"/>
      <c r="K19" s="21"/>
      <c r="L19" s="21"/>
      <c r="M19" s="21"/>
      <c r="N19" s="21"/>
      <c r="O19" s="21"/>
      <c r="P19" s="22">
        <f>E19-O19</f>
        <v>52989.58</v>
      </c>
      <c r="Q19" s="28"/>
      <c r="R19" s="27" t="s">
        <v>38</v>
      </c>
      <c r="S19" s="27">
        <v>29700</v>
      </c>
      <c r="T19" s="27"/>
      <c r="U19" s="27"/>
      <c r="V19" s="27"/>
      <c r="W19" s="27">
        <v>29700</v>
      </c>
      <c r="X19" s="25" t="s">
        <v>37</v>
      </c>
      <c r="Y19" s="27"/>
    </row>
    <row r="20" spans="1:25" ht="28.95" customHeight="1" x14ac:dyDescent="0.3">
      <c r="A20" s="58">
        <v>58030</v>
      </c>
      <c r="B20" s="20" t="s">
        <v>99</v>
      </c>
      <c r="C20" s="96">
        <v>45234</v>
      </c>
      <c r="D20" s="83">
        <v>3</v>
      </c>
      <c r="E20" s="27">
        <v>170378</v>
      </c>
      <c r="F20" s="27">
        <v>43954</v>
      </c>
      <c r="G20" s="21">
        <f>E20-F20</f>
        <v>126424</v>
      </c>
      <c r="H20" s="21">
        <f>G20*18%</f>
        <v>22756.32</v>
      </c>
      <c r="I20" s="21">
        <f>G20+H20</f>
        <v>149180.32</v>
      </c>
      <c r="J20" s="21">
        <f>G20*1%</f>
        <v>1264.24</v>
      </c>
      <c r="K20" s="21">
        <f>G20*5%</f>
        <v>6321.2000000000007</v>
      </c>
      <c r="L20" s="21">
        <f>G20*10%</f>
        <v>12642.400000000001</v>
      </c>
      <c r="M20" s="21">
        <f>G20*10%</f>
        <v>12642.400000000001</v>
      </c>
      <c r="N20" s="22">
        <f>H20</f>
        <v>22756.32</v>
      </c>
      <c r="O20" s="21">
        <v>18247</v>
      </c>
      <c r="P20" s="21">
        <f>I20-J20-K20-L20-M20-O20-N20</f>
        <v>75306.760000000009</v>
      </c>
      <c r="Q20" s="28"/>
      <c r="R20" s="27" t="s">
        <v>40</v>
      </c>
      <c r="S20" s="27">
        <v>29700</v>
      </c>
      <c r="T20" s="27"/>
      <c r="U20" s="27"/>
      <c r="V20" s="27"/>
      <c r="W20" s="27">
        <v>29700</v>
      </c>
      <c r="X20" s="25" t="s">
        <v>39</v>
      </c>
      <c r="Y20" s="27"/>
    </row>
    <row r="21" spans="1:25" ht="28.95" customHeight="1" x14ac:dyDescent="0.3">
      <c r="A21" s="58">
        <v>58030</v>
      </c>
      <c r="B21" s="20" t="s">
        <v>45</v>
      </c>
      <c r="C21" s="96">
        <v>45234</v>
      </c>
      <c r="D21" s="83">
        <v>3</v>
      </c>
      <c r="E21" s="27">
        <v>22756.41</v>
      </c>
      <c r="F21" s="27"/>
      <c r="G21" s="21"/>
      <c r="H21" s="21"/>
      <c r="I21" s="21"/>
      <c r="J21" s="21"/>
      <c r="K21" s="21"/>
      <c r="L21" s="21"/>
      <c r="M21" s="21"/>
      <c r="N21" s="21"/>
      <c r="O21" s="21"/>
      <c r="P21" s="22">
        <f>E21-N21</f>
        <v>22756.41</v>
      </c>
      <c r="Q21" s="28"/>
      <c r="R21" s="27" t="s">
        <v>42</v>
      </c>
      <c r="S21" s="27">
        <v>49500</v>
      </c>
      <c r="T21" s="27"/>
      <c r="U21" s="27"/>
      <c r="V21" s="27"/>
      <c r="W21" s="27">
        <v>49500</v>
      </c>
      <c r="X21" s="25" t="s">
        <v>41</v>
      </c>
      <c r="Y21" s="27"/>
    </row>
    <row r="22" spans="1:25" ht="28.95" customHeight="1" x14ac:dyDescent="0.3">
      <c r="A22" s="58">
        <v>58030</v>
      </c>
      <c r="B22" s="20"/>
      <c r="C22" s="96"/>
      <c r="D22" s="83"/>
      <c r="E22" s="27"/>
      <c r="F22" s="27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8"/>
      <c r="R22" s="27" t="s">
        <v>44</v>
      </c>
      <c r="S22" s="27">
        <v>69300</v>
      </c>
      <c r="T22" s="27"/>
      <c r="U22" s="27"/>
      <c r="V22" s="27"/>
      <c r="W22" s="27">
        <v>69300</v>
      </c>
      <c r="X22" s="25" t="s">
        <v>43</v>
      </c>
      <c r="Y22" s="27"/>
    </row>
    <row r="23" spans="1:25" ht="28.95" customHeight="1" x14ac:dyDescent="0.3">
      <c r="A23" s="58">
        <v>58030</v>
      </c>
      <c r="B23" s="20"/>
      <c r="C23" s="96"/>
      <c r="D23" s="83"/>
      <c r="E23" s="27"/>
      <c r="F23" s="27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8"/>
      <c r="R23" s="27" t="s">
        <v>67</v>
      </c>
      <c r="S23" s="27"/>
      <c r="T23" s="27"/>
      <c r="U23" s="27"/>
      <c r="V23" s="27"/>
      <c r="W23" s="27">
        <v>39600</v>
      </c>
      <c r="X23" s="25" t="s">
        <v>57</v>
      </c>
      <c r="Y23" s="27"/>
    </row>
    <row r="24" spans="1:25" ht="28.95" customHeight="1" x14ac:dyDescent="0.3">
      <c r="A24" s="58">
        <v>58030</v>
      </c>
      <c r="B24" s="20"/>
      <c r="C24" s="96"/>
      <c r="D24" s="83"/>
      <c r="E24" s="27"/>
      <c r="F24" s="27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8"/>
      <c r="R24" s="27" t="s">
        <v>68</v>
      </c>
      <c r="S24" s="27"/>
      <c r="T24" s="27"/>
      <c r="U24" s="27"/>
      <c r="V24" s="27"/>
      <c r="W24" s="27">
        <v>52990</v>
      </c>
      <c r="X24" s="25" t="s">
        <v>58</v>
      </c>
      <c r="Y24" s="27"/>
    </row>
    <row r="25" spans="1:25" ht="28.95" customHeight="1" x14ac:dyDescent="0.3">
      <c r="A25" s="58">
        <v>58030</v>
      </c>
      <c r="B25" s="20"/>
      <c r="C25" s="96"/>
      <c r="D25" s="83"/>
      <c r="E25" s="27"/>
      <c r="F25" s="27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8"/>
      <c r="R25" s="27" t="s">
        <v>69</v>
      </c>
      <c r="S25" s="27"/>
      <c r="T25" s="27"/>
      <c r="U25" s="27"/>
      <c r="V25" s="27"/>
      <c r="W25" s="27">
        <v>29700</v>
      </c>
      <c r="X25" s="25" t="s">
        <v>59</v>
      </c>
      <c r="Y25" s="27"/>
    </row>
    <row r="26" spans="1:25" ht="28.95" customHeight="1" x14ac:dyDescent="0.3">
      <c r="A26" s="58">
        <v>58030</v>
      </c>
      <c r="B26" s="36"/>
      <c r="C26" s="96"/>
      <c r="D26" s="83"/>
      <c r="E26" s="27"/>
      <c r="F26" s="27">
        <v>0</v>
      </c>
      <c r="G26" s="27">
        <f>E26-F26</f>
        <v>0</v>
      </c>
      <c r="H26" s="27">
        <v>0</v>
      </c>
      <c r="I26" s="27">
        <f>G26+H26</f>
        <v>0</v>
      </c>
      <c r="J26" s="27">
        <f>J$6*I26</f>
        <v>0</v>
      </c>
      <c r="K26" s="27">
        <v>0</v>
      </c>
      <c r="L26" s="27"/>
      <c r="M26" s="27"/>
      <c r="N26" s="27">
        <v>0</v>
      </c>
      <c r="O26" s="27"/>
      <c r="P26" s="27">
        <f>I26-SUM(J26:N26)</f>
        <v>0</v>
      </c>
      <c r="Q26" s="28"/>
      <c r="R26" s="27" t="s">
        <v>47</v>
      </c>
      <c r="S26" s="27">
        <v>23760</v>
      </c>
      <c r="T26" s="27">
        <f>S26*T6</f>
        <v>237.6</v>
      </c>
      <c r="U26" s="27">
        <v>0</v>
      </c>
      <c r="V26" s="27">
        <v>0</v>
      </c>
      <c r="W26" s="27">
        <v>23760</v>
      </c>
      <c r="X26" s="25" t="s">
        <v>46</v>
      </c>
      <c r="Y26" s="27"/>
    </row>
    <row r="27" spans="1:25" ht="21.75" customHeight="1" x14ac:dyDescent="0.3">
      <c r="A27" s="58">
        <v>58030</v>
      </c>
      <c r="B27" s="27"/>
      <c r="C27" s="104"/>
      <c r="D27" s="91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8"/>
      <c r="R27" s="37" t="s">
        <v>49</v>
      </c>
      <c r="S27" s="27">
        <v>22756</v>
      </c>
      <c r="T27" s="27"/>
      <c r="U27" s="27"/>
      <c r="V27" s="27"/>
      <c r="W27" s="27">
        <v>22756</v>
      </c>
      <c r="X27" s="25" t="s">
        <v>48</v>
      </c>
      <c r="Y27" s="37"/>
    </row>
    <row r="28" spans="1:25" s="34" customFormat="1" x14ac:dyDescent="0.3">
      <c r="A28" s="33"/>
      <c r="B28" s="31"/>
      <c r="C28" s="105"/>
      <c r="D28" s="92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2">
        <v>59996</v>
      </c>
      <c r="R28" s="30"/>
      <c r="S28" s="31"/>
      <c r="T28" s="31"/>
      <c r="U28" s="31"/>
      <c r="V28" s="31"/>
      <c r="W28" s="31"/>
      <c r="X28" s="38"/>
      <c r="Y28" s="30">
        <f>SUM(P18:P27)-SUM(W18:W27)</f>
        <v>-73433.5</v>
      </c>
    </row>
    <row r="29" spans="1:25" ht="24" x14ac:dyDescent="0.3">
      <c r="A29" s="58">
        <v>59996</v>
      </c>
      <c r="B29" s="61" t="s">
        <v>98</v>
      </c>
      <c r="C29" s="104"/>
      <c r="D29" s="83"/>
      <c r="E29" s="27"/>
      <c r="F29" s="27"/>
      <c r="G29" s="21">
        <f>E29-F29</f>
        <v>0</v>
      </c>
      <c r="H29" s="21">
        <v>0</v>
      </c>
      <c r="I29" s="21">
        <f>G29-H29</f>
        <v>0</v>
      </c>
      <c r="J29" s="21">
        <f>I29*1%</f>
        <v>0</v>
      </c>
      <c r="K29" s="21">
        <f>I29*5%</f>
        <v>0</v>
      </c>
      <c r="L29" s="21">
        <f>I29*10%</f>
        <v>0</v>
      </c>
      <c r="M29" s="21">
        <f>I29*10%</f>
        <v>0</v>
      </c>
      <c r="N29" s="21">
        <v>0</v>
      </c>
      <c r="O29" s="21">
        <v>0</v>
      </c>
      <c r="P29" s="21">
        <f>I29-J29-K29-L29-M29</f>
        <v>0</v>
      </c>
      <c r="Q29" s="28"/>
      <c r="R29" s="26"/>
      <c r="S29" s="27"/>
      <c r="T29" s="27"/>
      <c r="U29" s="27"/>
      <c r="V29" s="27"/>
      <c r="W29" s="27">
        <v>29700</v>
      </c>
      <c r="X29" s="25" t="s">
        <v>60</v>
      </c>
      <c r="Y29" s="26"/>
    </row>
    <row r="30" spans="1:25" x14ac:dyDescent="0.3">
      <c r="A30" s="58"/>
      <c r="B30" s="27"/>
      <c r="C30" s="104"/>
      <c r="D30" s="83"/>
      <c r="E30" s="27"/>
      <c r="F30" s="27"/>
      <c r="G30" s="21">
        <f>E30-F30</f>
        <v>0</v>
      </c>
      <c r="H30" s="21">
        <v>0</v>
      </c>
      <c r="I30" s="21">
        <f>G30-H30</f>
        <v>0</v>
      </c>
      <c r="J30" s="21">
        <f>I30*1%</f>
        <v>0</v>
      </c>
      <c r="K30" s="21">
        <f>I30*5%</f>
        <v>0</v>
      </c>
      <c r="L30" s="21">
        <f>I30*10%</f>
        <v>0</v>
      </c>
      <c r="M30" s="21">
        <f>I30*10%</f>
        <v>0</v>
      </c>
      <c r="N30" s="21">
        <v>0</v>
      </c>
      <c r="O30" s="21">
        <v>0</v>
      </c>
      <c r="P30" s="21">
        <f>I30-J30-K30-L30-M30</f>
        <v>0</v>
      </c>
      <c r="Q30" s="28"/>
      <c r="R30" s="26"/>
      <c r="S30" s="27"/>
      <c r="T30" s="27"/>
      <c r="U30" s="27"/>
      <c r="V30" s="27"/>
      <c r="W30" s="27"/>
      <c r="X30" s="25"/>
      <c r="Y30" s="26"/>
    </row>
    <row r="31" spans="1:25" x14ac:dyDescent="0.3">
      <c r="B31" s="17"/>
      <c r="C31" s="103"/>
      <c r="D31" s="90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9"/>
      <c r="R31" s="59"/>
      <c r="S31" s="17"/>
      <c r="T31" s="17"/>
      <c r="U31" s="17"/>
      <c r="V31" s="17"/>
      <c r="W31" s="17"/>
      <c r="X31" s="60"/>
      <c r="Y31" s="59"/>
    </row>
    <row r="32" spans="1:25" s="34" customFormat="1" x14ac:dyDescent="0.3">
      <c r="B32" s="31"/>
      <c r="C32" s="105"/>
      <c r="D32" s="92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2">
        <v>60200</v>
      </c>
      <c r="R32" s="30"/>
      <c r="S32" s="31"/>
      <c r="T32" s="31"/>
      <c r="U32" s="31"/>
      <c r="V32" s="31"/>
      <c r="W32" s="31"/>
      <c r="X32" s="38"/>
      <c r="Y32" s="30">
        <f>SUM(P29:P31)-SUM(W29:W31)</f>
        <v>-29700</v>
      </c>
    </row>
    <row r="33" spans="1:25" x14ac:dyDescent="0.3">
      <c r="A33" s="6">
        <v>60200</v>
      </c>
      <c r="B33" s="27" t="s">
        <v>97</v>
      </c>
      <c r="C33" s="104">
        <v>45492</v>
      </c>
      <c r="D33" s="83">
        <v>5</v>
      </c>
      <c r="E33" s="27">
        <v>3900</v>
      </c>
      <c r="F33" s="27"/>
      <c r="G33" s="21">
        <f>E33-F33</f>
        <v>3900</v>
      </c>
      <c r="H33" s="21">
        <f>G33*18%</f>
        <v>702</v>
      </c>
      <c r="I33" s="21">
        <f>G33+H33</f>
        <v>4602</v>
      </c>
      <c r="J33" s="21">
        <f>G33*1%</f>
        <v>39</v>
      </c>
      <c r="K33" s="21">
        <f>G33*5%</f>
        <v>195</v>
      </c>
      <c r="L33" s="21">
        <f>G33*10%</f>
        <v>390</v>
      </c>
      <c r="M33" s="21">
        <f>G33*10%</f>
        <v>390</v>
      </c>
      <c r="N33" s="21">
        <f>H33</f>
        <v>702</v>
      </c>
      <c r="O33" s="21">
        <v>0</v>
      </c>
      <c r="P33" s="21">
        <f>I33-J33-K33-L33-M33-N33-O33</f>
        <v>2886</v>
      </c>
      <c r="Q33" s="28"/>
      <c r="R33" s="26" t="s">
        <v>51</v>
      </c>
      <c r="S33" s="27">
        <v>49500</v>
      </c>
      <c r="T33" s="27"/>
      <c r="U33" s="27"/>
      <c r="V33" s="27"/>
      <c r="W33" s="27">
        <v>49500</v>
      </c>
      <c r="X33" s="25" t="s">
        <v>50</v>
      </c>
      <c r="Y33" s="26"/>
    </row>
    <row r="34" spans="1:25" x14ac:dyDescent="0.3">
      <c r="A34" s="6">
        <v>60200</v>
      </c>
      <c r="B34" s="27" t="s">
        <v>97</v>
      </c>
      <c r="C34" s="104">
        <v>45497</v>
      </c>
      <c r="D34" s="83">
        <v>6</v>
      </c>
      <c r="E34" s="27">
        <v>44550</v>
      </c>
      <c r="F34" s="27">
        <v>4403</v>
      </c>
      <c r="G34" s="21">
        <f>E34-F34</f>
        <v>40147</v>
      </c>
      <c r="H34" s="21">
        <f>G34*18%</f>
        <v>7226.46</v>
      </c>
      <c r="I34" s="21">
        <f>G34+H34</f>
        <v>47373.46</v>
      </c>
      <c r="J34" s="21">
        <f>G34*1%</f>
        <v>401.47</v>
      </c>
      <c r="K34" s="21">
        <f>G34*5%</f>
        <v>2007.3500000000001</v>
      </c>
      <c r="L34" s="21">
        <f>G34*10%</f>
        <v>4014.7000000000003</v>
      </c>
      <c r="M34" s="21">
        <f>G34*10%</f>
        <v>4014.7000000000003</v>
      </c>
      <c r="N34" s="21">
        <f>H34</f>
        <v>7226.46</v>
      </c>
      <c r="O34" s="21">
        <v>0</v>
      </c>
      <c r="P34" s="21">
        <f>I34-J34-K34-L34-M34-N34-O34</f>
        <v>29708.780000000006</v>
      </c>
      <c r="Q34" s="28"/>
      <c r="R34" s="26"/>
      <c r="S34" s="27"/>
      <c r="T34" s="27"/>
      <c r="U34" s="27"/>
      <c r="V34" s="27"/>
      <c r="W34" s="27">
        <v>24750</v>
      </c>
      <c r="X34" s="29" t="s">
        <v>53</v>
      </c>
      <c r="Y34" s="26"/>
    </row>
    <row r="35" spans="1:25" x14ac:dyDescent="0.3">
      <c r="A35" s="6">
        <v>60200</v>
      </c>
      <c r="B35" s="27" t="s">
        <v>72</v>
      </c>
      <c r="C35" s="104"/>
      <c r="D35" s="91">
        <v>6</v>
      </c>
      <c r="E35" s="27">
        <f>N34</f>
        <v>7226.46</v>
      </c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>
        <f>E35</f>
        <v>7226.46</v>
      </c>
      <c r="Q35" s="28"/>
      <c r="R35" s="26"/>
      <c r="S35" s="27"/>
      <c r="T35" s="27"/>
      <c r="U35" s="27"/>
      <c r="V35" s="27"/>
      <c r="W35" s="27"/>
      <c r="X35" s="25"/>
      <c r="Y35" s="26"/>
    </row>
    <row r="36" spans="1:25" x14ac:dyDescent="0.3">
      <c r="A36" s="6">
        <v>60200</v>
      </c>
      <c r="B36" s="27" t="s">
        <v>72</v>
      </c>
      <c r="C36" s="104"/>
      <c r="D36" s="91">
        <v>5</v>
      </c>
      <c r="E36" s="27">
        <f>N33</f>
        <v>702</v>
      </c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>
        <f>E36</f>
        <v>702</v>
      </c>
      <c r="Q36" s="28"/>
      <c r="R36" s="26"/>
      <c r="S36" s="27"/>
      <c r="T36" s="27"/>
      <c r="U36" s="27"/>
      <c r="V36" s="27"/>
      <c r="W36" s="27"/>
      <c r="X36" s="25"/>
      <c r="Y36" s="26"/>
    </row>
    <row r="37" spans="1:25" x14ac:dyDescent="0.3">
      <c r="B37" s="27"/>
      <c r="C37" s="104"/>
      <c r="D37" s="91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8"/>
      <c r="R37" s="26"/>
      <c r="S37" s="27"/>
      <c r="T37" s="27"/>
      <c r="U37" s="27"/>
      <c r="V37" s="27"/>
      <c r="W37" s="27"/>
      <c r="X37" s="25"/>
      <c r="Y37" s="26"/>
    </row>
    <row r="38" spans="1:25" x14ac:dyDescent="0.3">
      <c r="B38" s="27"/>
      <c r="C38" s="104"/>
      <c r="D38" s="91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8"/>
      <c r="R38" s="26"/>
      <c r="S38" s="27"/>
      <c r="T38" s="27"/>
      <c r="U38" s="27"/>
      <c r="V38" s="27"/>
      <c r="W38" s="27"/>
      <c r="X38" s="25"/>
      <c r="Y38" s="26"/>
    </row>
    <row r="39" spans="1:25" ht="15" thickBot="1" x14ac:dyDescent="0.35">
      <c r="B39" s="40"/>
      <c r="C39" s="99"/>
      <c r="D39" s="86"/>
      <c r="E39" s="39"/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41"/>
      <c r="R39" s="39"/>
      <c r="S39" s="39"/>
      <c r="T39" s="39"/>
      <c r="U39" s="39"/>
      <c r="V39" s="39"/>
      <c r="W39" s="39"/>
      <c r="X39" s="39"/>
      <c r="Y39" s="39">
        <f>SUM(P33:P38)-SUM(W33:W38)</f>
        <v>-33726.759999999995</v>
      </c>
    </row>
    <row r="40" spans="1:25" x14ac:dyDescent="0.3">
      <c r="B40" s="42"/>
      <c r="C40" s="106"/>
      <c r="D40" s="93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4"/>
      <c r="X40" s="42"/>
      <c r="Y40" s="42"/>
    </row>
    <row r="41" spans="1:25" x14ac:dyDescent="0.3">
      <c r="B41" s="42"/>
      <c r="C41" s="106"/>
      <c r="D41" s="93"/>
      <c r="E41" s="42"/>
      <c r="F41" s="42"/>
      <c r="G41" s="42"/>
      <c r="H41" s="42"/>
      <c r="I41" s="42"/>
      <c r="J41" s="45"/>
      <c r="K41" s="45"/>
      <c r="L41" s="45"/>
      <c r="M41" s="45"/>
      <c r="N41" s="45"/>
      <c r="O41" s="45">
        <f>SUM(O7:O40)</f>
        <v>143713</v>
      </c>
      <c r="P41" s="45"/>
      <c r="Q41" s="45"/>
      <c r="R41" s="45"/>
      <c r="S41" s="45"/>
      <c r="T41" s="45"/>
      <c r="U41" s="45"/>
      <c r="V41" s="45"/>
      <c r="W41" s="46"/>
      <c r="X41" s="62"/>
      <c r="Y41" s="45"/>
    </row>
    <row r="42" spans="1:25" x14ac:dyDescent="0.3">
      <c r="B42" s="42"/>
      <c r="C42" s="106"/>
      <c r="D42" s="93"/>
      <c r="E42" s="42"/>
      <c r="F42" s="42"/>
      <c r="G42" s="42"/>
      <c r="H42" s="42"/>
      <c r="I42" s="42"/>
      <c r="J42" s="45"/>
      <c r="K42" s="45">
        <f>SUM(K7:K41)</f>
        <v>51879.6</v>
      </c>
      <c r="L42" s="45">
        <f t="shared" ref="L42:N42" si="0">SUM(L7:L41)</f>
        <v>103759.2</v>
      </c>
      <c r="M42" s="45">
        <f t="shared" si="0"/>
        <v>103759.2</v>
      </c>
      <c r="N42" s="45">
        <f t="shared" si="0"/>
        <v>186766.56</v>
      </c>
      <c r="O42" s="45" t="s">
        <v>8</v>
      </c>
      <c r="P42" s="45">
        <f>SUM(P7:P39)</f>
        <v>810871.66999999993</v>
      </c>
      <c r="Q42" s="45"/>
      <c r="R42" s="45" t="s">
        <v>55</v>
      </c>
      <c r="S42" s="45"/>
      <c r="T42" s="45"/>
      <c r="U42" s="45" t="s">
        <v>7</v>
      </c>
      <c r="V42" s="45"/>
      <c r="W42" s="46">
        <f>SUM(W6:W39)</f>
        <v>916408</v>
      </c>
      <c r="X42" s="62"/>
      <c r="Y42" s="45">
        <f>SUM(Y6:Y39)</f>
        <v>-105536.33</v>
      </c>
    </row>
    <row r="43" spans="1:25" x14ac:dyDescent="0.3">
      <c r="B43" s="42"/>
      <c r="C43" s="106"/>
      <c r="D43" s="93"/>
      <c r="E43" s="42"/>
      <c r="F43" s="42"/>
      <c r="G43" s="42"/>
      <c r="H43" s="42"/>
      <c r="I43" s="42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6"/>
      <c r="X43" s="62"/>
      <c r="Y43" s="45"/>
    </row>
    <row r="44" spans="1:25" x14ac:dyDescent="0.3">
      <c r="B44" s="42"/>
      <c r="C44" s="106"/>
      <c r="D44" s="93"/>
      <c r="E44" s="42"/>
      <c r="F44" s="42"/>
      <c r="G44" s="42"/>
      <c r="H44" s="42"/>
      <c r="I44" s="42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 t="s">
        <v>9</v>
      </c>
      <c r="V44" s="45"/>
      <c r="W44" s="46">
        <f>P42-W42</f>
        <v>-105536.33000000007</v>
      </c>
      <c r="X44" s="62"/>
      <c r="Y44" s="45"/>
    </row>
    <row r="45" spans="1:25" x14ac:dyDescent="0.3">
      <c r="B45" s="42"/>
      <c r="C45" s="106"/>
      <c r="D45" s="93"/>
      <c r="E45" s="42"/>
      <c r="F45" s="42"/>
      <c r="G45" s="42"/>
      <c r="H45" s="42"/>
      <c r="I45" s="42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46"/>
      <c r="X45" s="62"/>
      <c r="Y45" s="45"/>
    </row>
    <row r="46" spans="1:25" x14ac:dyDescent="0.3">
      <c r="B46" s="42"/>
      <c r="C46" s="106"/>
      <c r="D46" s="93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4"/>
      <c r="X46" s="43"/>
      <c r="Y46" s="42"/>
    </row>
    <row r="48" spans="1:25" ht="15" thickBot="1" x14ac:dyDescent="0.35"/>
    <row r="49" spans="6:15" x14ac:dyDescent="0.3">
      <c r="F49" s="47" t="s">
        <v>11</v>
      </c>
      <c r="G49" s="47" t="s">
        <v>12</v>
      </c>
      <c r="H49" s="4" t="s">
        <v>13</v>
      </c>
      <c r="I49" s="4" t="s">
        <v>14</v>
      </c>
      <c r="M49" s="68" t="s">
        <v>61</v>
      </c>
      <c r="N49" s="69"/>
      <c r="O49" s="1"/>
    </row>
    <row r="50" spans="6:15" x14ac:dyDescent="0.3">
      <c r="F50" s="47" t="s">
        <v>15</v>
      </c>
      <c r="G50" s="47">
        <v>20.2</v>
      </c>
      <c r="H50" s="4">
        <v>50</v>
      </c>
      <c r="I50" s="4">
        <f>G50*H50</f>
        <v>1010</v>
      </c>
      <c r="M50" s="70" t="s">
        <v>74</v>
      </c>
      <c r="N50" s="71"/>
      <c r="O50" s="1"/>
    </row>
    <row r="51" spans="6:15" x14ac:dyDescent="0.3">
      <c r="F51" s="47" t="s">
        <v>16</v>
      </c>
      <c r="G51" s="47">
        <v>35.5</v>
      </c>
      <c r="H51" s="4">
        <v>250</v>
      </c>
      <c r="I51" s="4">
        <f>G51*H51</f>
        <v>8875</v>
      </c>
      <c r="M51" s="63" t="s">
        <v>52</v>
      </c>
      <c r="N51" s="64">
        <f>W44</f>
        <v>-105536.33000000007</v>
      </c>
      <c r="O51" s="1"/>
    </row>
    <row r="52" spans="6:15" x14ac:dyDescent="0.3">
      <c r="F52" s="47"/>
      <c r="G52" s="47"/>
      <c r="H52" s="5" t="s">
        <v>17</v>
      </c>
      <c r="I52" s="5">
        <f>SUM(I50:I51)</f>
        <v>9885</v>
      </c>
      <c r="M52" s="63" t="s">
        <v>73</v>
      </c>
      <c r="N52" s="65">
        <f>K42+L42+M42</f>
        <v>259398</v>
      </c>
      <c r="O52" s="1"/>
    </row>
    <row r="53" spans="6:15" x14ac:dyDescent="0.3">
      <c r="M53" s="63" t="s">
        <v>62</v>
      </c>
      <c r="N53" s="64">
        <f>O41</f>
        <v>143713</v>
      </c>
      <c r="O53" s="1"/>
    </row>
    <row r="54" spans="6:15" ht="15" thickBot="1" x14ac:dyDescent="0.35">
      <c r="M54" s="66" t="s">
        <v>63</v>
      </c>
      <c r="N54" s="67" t="s">
        <v>75</v>
      </c>
      <c r="O54" s="1" t="s">
        <v>64</v>
      </c>
    </row>
    <row r="55" spans="6:15" x14ac:dyDescent="0.3">
      <c r="M55" s="48"/>
    </row>
  </sheetData>
  <mergeCells count="2">
    <mergeCell ref="M49:N49"/>
    <mergeCell ref="M50:N5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 GRAM 17</dc:creator>
  <cp:lastModifiedBy>Laxmi Civil</cp:lastModifiedBy>
  <cp:lastPrinted>2024-01-23T10:52:44Z</cp:lastPrinted>
  <dcterms:created xsi:type="dcterms:W3CDTF">2022-06-10T14:11:52Z</dcterms:created>
  <dcterms:modified xsi:type="dcterms:W3CDTF">2025-05-28T11:14:00Z</dcterms:modified>
</cp:coreProperties>
</file>