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Downloads\Task\Task\Pratiksha\TARACHAND CIVIL AND ENGINEERING SERVICES\"/>
    </mc:Choice>
  </mc:AlternateContent>
  <xr:revisionPtr revIDLastSave="0" documentId="13_ncr:1_{2027772B-1B5D-480D-A11C-8302CCA54D1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" l="1"/>
  <c r="K12" i="1" s="1"/>
  <c r="M12" i="1" l="1"/>
  <c r="H12" i="1"/>
  <c r="N12" i="1" s="1"/>
  <c r="L12" i="1"/>
  <c r="I12" i="1"/>
  <c r="J12" i="1"/>
  <c r="G10" i="1"/>
  <c r="K10" i="1" s="1"/>
  <c r="G14" i="1"/>
  <c r="J14" i="1" s="1"/>
  <c r="L10" i="1" l="1"/>
  <c r="M10" i="1"/>
  <c r="H10" i="1"/>
  <c r="N10" i="1" s="1"/>
  <c r="E11" i="1" s="1"/>
  <c r="P11" i="1" s="1"/>
  <c r="I10" i="1"/>
  <c r="P10" i="1" s="1"/>
  <c r="J10" i="1"/>
  <c r="K14" i="1"/>
  <c r="H14" i="1"/>
  <c r="N14" i="1" s="1"/>
  <c r="E15" i="1" s="1"/>
  <c r="P15" i="1" s="1"/>
  <c r="L14" i="1"/>
  <c r="M14" i="1"/>
  <c r="I14" i="1" l="1"/>
  <c r="P14" i="1" s="1"/>
  <c r="G17" i="1"/>
  <c r="M17" i="1" s="1"/>
  <c r="J17" i="1" l="1"/>
  <c r="K17" i="1"/>
  <c r="H17" i="1"/>
  <c r="N17" i="1" s="1"/>
  <c r="E18" i="1" s="1"/>
  <c r="P18" i="1" s="1"/>
  <c r="L17" i="1"/>
  <c r="I17" i="1" l="1"/>
  <c r="P17" i="1" s="1"/>
  <c r="T20" i="1" l="1"/>
  <c r="T17" i="1"/>
  <c r="T14" i="1"/>
  <c r="T10" i="1"/>
  <c r="T24" i="1" l="1"/>
  <c r="O26" i="1"/>
  <c r="F26" i="1"/>
  <c r="R24" i="1" l="1"/>
  <c r="G7" i="1" l="1"/>
  <c r="L7" i="1" s="1"/>
  <c r="M7" i="1" l="1"/>
  <c r="K7" i="1"/>
  <c r="J7" i="1"/>
  <c r="H7" i="1"/>
  <c r="N7" i="1" l="1"/>
  <c r="K26" i="1"/>
  <c r="M26" i="1"/>
  <c r="L26" i="1"/>
  <c r="I7" i="1"/>
  <c r="N32" i="1" l="1"/>
  <c r="P7" i="1"/>
  <c r="P24" i="1" s="1"/>
  <c r="N26" i="1"/>
  <c r="N35" i="1" s="1"/>
  <c r="R26" i="1" l="1"/>
  <c r="E26" i="1"/>
  <c r="N34" i="1" l="1"/>
  <c r="G26" i="1"/>
</calcChain>
</file>

<file path=xl/sharedStrings.xml><?xml version="1.0" encoding="utf-8"?>
<sst xmlns="http://schemas.openxmlformats.org/spreadsheetml/2006/main" count="53" uniqueCount="48">
  <si>
    <t>Amount</t>
  </si>
  <si>
    <t>UTR</t>
  </si>
  <si>
    <t>Pipe Laying work</t>
  </si>
  <si>
    <t>Hold Amount for quantity more than DPR</t>
  </si>
  <si>
    <t>Total Payable Amount Rs. -</t>
  </si>
  <si>
    <t>23-02-2023 IFT/IFT23054038429/RIUP22/2291/TARACHAND CIVIL AN 196000.00</t>
  </si>
  <si>
    <t>Humrazpur Pipe Laying Work</t>
  </si>
  <si>
    <t>Tarachand Civil &amp; Engineering Services</t>
  </si>
  <si>
    <t>17-09-2024 IFT/IFT24261027199/RIUP24/1808/TARACHAND CIVIL AN 196000.00</t>
  </si>
  <si>
    <t>Recovered in mZN</t>
  </si>
  <si>
    <t>21-09-2024 IFT/IFT24265012672/RIUP24/1885/TARACHAND CIVIL AN 147000.00</t>
  </si>
  <si>
    <t>21-09-2024 IFT/IFT24265012673/RIUP24/1884/TARACHAND CIVIL AN 147000.00</t>
  </si>
  <si>
    <t>Total Hold</t>
  </si>
  <si>
    <t>DPR Excess Hold</t>
  </si>
  <si>
    <t>Advance / Surplus</t>
  </si>
  <si>
    <t>GST Remaining</t>
  </si>
  <si>
    <t>01-10-2024 IFT/IFT24275142454/RIUP24/2051/TARACHAND CIVIL AN 98000.00</t>
  </si>
  <si>
    <t>11-10-2024 IFT/IFT24285037767/RIUP24/2181/TARACHAND CIVIL AN ₹ 2,45,000.00</t>
  </si>
  <si>
    <t>Village Wise Advance</t>
  </si>
  <si>
    <t>GST</t>
  </si>
  <si>
    <t>05-03-2025 IFT/IFT25064053195/RIUP24/3334/TARACHAND CIVIL AN 200000.00</t>
  </si>
  <si>
    <t>05-03-2025 IFT/IFT25064053194/RIUP24/3333/TARACHAND CIVIL AN 199878.00</t>
  </si>
  <si>
    <t xml:space="preserve">Bill not Checked </t>
  </si>
  <si>
    <t>Subcontractor:</t>
  </si>
  <si>
    <t>State:</t>
  </si>
  <si>
    <t>Uttar Pradesh</t>
  </si>
  <si>
    <t>District:</t>
  </si>
  <si>
    <t>Shamli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</si>
  <si>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</si>
  <si>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</si>
  <si>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</si>
  <si>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</si>
  <si>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</si>
  <si>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</si>
  <si>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</si>
  <si>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</si>
  <si>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</si>
  <si>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</si>
  <si>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</si>
  <si>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</si>
  <si>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</si>
  <si>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</si>
  <si>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</si>
  <si>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</si>
  <si>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Machroli village pipeline work</t>
  </si>
  <si>
    <t>Aurangabad urf Gandevra village RR work</t>
  </si>
  <si>
    <t>Khiavri village RR work</t>
  </si>
  <si>
    <t>Khanpur jatan village RR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</si>
</sst>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0"/>
      <color theme="4" tint="-0.249977111117893"/>
      <name val="Comic Sans MS"/>
      <family val="4"/>
    </font>
    <font>
      <b/>
      <sz val="10"/>
      <color theme="1"/>
      <name val="Comic Sans MS"/>
      <family val="4"/>
    </font>
    <font>
      <sz val="10"/>
      <color rgb="FFFF0000"/>
      <name val="Comic Sans MS"/>
      <family val="4"/>
    </font>
    <font>
      <sz val="12"/>
      <color theme="1"/>
      <name val="Calibri"/>
      <family val="2"/>
      <scheme val="minor"/>
    </font>
    <font>
      <sz val="12"/>
      <color theme="3" tint="0.39997558519241921"/>
      <name val="Comic Sans MS"/>
      <family val="4"/>
    </font>
    <font>
      <sz val="12"/>
      <color theme="1"/>
      <name val="Comic Sans MS"/>
      <family val="4"/>
    </font>
    <font>
      <b/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5">
    <xf numFmtId="0" fontId="0" fillId="0" borderId="0" xfId="0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164" fontId="2" fillId="2" borderId="0" xfId="1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164" fontId="4" fillId="2" borderId="0" xfId="1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2" borderId="5" xfId="0" applyFont="1" applyFill="1" applyBorder="1" applyAlignment="1">
      <alignment vertical="center"/>
    </xf>
    <xf numFmtId="164" fontId="4" fillId="2" borderId="5" xfId="1" applyNumberFormat="1" applyFont="1" applyFill="1" applyBorder="1" applyAlignment="1">
      <alignment vertical="center"/>
    </xf>
    <xf numFmtId="9" fontId="4" fillId="2" borderId="5" xfId="1" applyNumberFormat="1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164" fontId="4" fillId="0" borderId="3" xfId="1" applyNumberFormat="1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164" fontId="4" fillId="0" borderId="6" xfId="1" applyNumberFormat="1" applyFont="1" applyFill="1" applyBorder="1" applyAlignment="1">
      <alignment horizontal="right" vertical="center"/>
    </xf>
    <xf numFmtId="164" fontId="4" fillId="0" borderId="6" xfId="1" applyNumberFormat="1" applyFont="1" applyFill="1" applyBorder="1" applyAlignment="1">
      <alignment vertical="center"/>
    </xf>
    <xf numFmtId="164" fontId="4" fillId="2" borderId="7" xfId="1" applyNumberFormat="1" applyFont="1" applyFill="1" applyBorder="1" applyAlignment="1">
      <alignment vertical="center"/>
    </xf>
    <xf numFmtId="164" fontId="6" fillId="2" borderId="7" xfId="1" applyNumberFormat="1" applyFont="1" applyFill="1" applyBorder="1" applyAlignment="1">
      <alignment vertical="center"/>
    </xf>
    <xf numFmtId="164" fontId="4" fillId="2" borderId="4" xfId="1" applyNumberFormat="1" applyFont="1" applyFill="1" applyBorder="1" applyAlignment="1">
      <alignment vertical="center"/>
    </xf>
    <xf numFmtId="164" fontId="6" fillId="2" borderId="5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164" fontId="4" fillId="0" borderId="4" xfId="1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15" fontId="4" fillId="3" borderId="4" xfId="0" applyNumberFormat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164" fontId="4" fillId="3" borderId="4" xfId="1" applyNumberFormat="1" applyFont="1" applyFill="1" applyBorder="1" applyAlignment="1">
      <alignment vertical="center"/>
    </xf>
    <xf numFmtId="15" fontId="4" fillId="2" borderId="4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164" fontId="7" fillId="4" borderId="4" xfId="1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164" fontId="9" fillId="2" borderId="0" xfId="1" applyNumberFormat="1" applyFont="1" applyFill="1" applyBorder="1" applyAlignment="1">
      <alignment vertical="center"/>
    </xf>
    <xf numFmtId="164" fontId="10" fillId="2" borderId="0" xfId="1" applyNumberFormat="1" applyFont="1" applyFill="1" applyBorder="1" applyAlignment="1">
      <alignment horizontal="center" vertical="center"/>
    </xf>
    <xf numFmtId="164" fontId="8" fillId="2" borderId="0" xfId="1" applyNumberFormat="1" applyFont="1" applyFill="1" applyAlignment="1">
      <alignment vertical="center"/>
    </xf>
    <xf numFmtId="0" fontId="11" fillId="0" borderId="4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4" fontId="3" fillId="2" borderId="13" xfId="1" applyNumberFormat="1" applyFont="1" applyFill="1" applyBorder="1" applyAlignment="1">
      <alignment horizontal="center" vertical="center"/>
    </xf>
    <xf numFmtId="164" fontId="3" fillId="2" borderId="14" xfId="1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4" fontId="3" fillId="2" borderId="8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64" fontId="3" fillId="2" borderId="11" xfId="1" applyNumberFormat="1" applyFont="1" applyFill="1" applyBorder="1" applyAlignment="1">
      <alignment horizontal="center" vertical="center"/>
    </xf>
    <xf numFmtId="164" fontId="3" fillId="2" borderId="12" xfId="1" applyNumberFormat="1" applyFont="1" applyFill="1" applyBorder="1" applyAlignment="1">
      <alignment horizontal="center" vertical="center"/>
    </xf>
    <xf numFmtId="0" fontId="12" fillId="0" borderId="0" xfId="0" applyFont="1"/>
    <xf numFmtId="164" fontId="13" fillId="2" borderId="1" xfId="2" applyFont="1" applyFill="1" applyBorder="1" applyAlignment="1">
      <alignment vertical="center"/>
    </xf>
    <xf numFmtId="164" fontId="13" fillId="2" borderId="2" xfId="2" applyFont="1" applyFill="1" applyBorder="1" applyAlignment="1">
      <alignment vertical="center"/>
    </xf>
    <xf numFmtId="0" fontId="14" fillId="2" borderId="2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12" fillId="2" borderId="7" xfId="0" applyFont="1" applyFill="1" applyBorder="1" applyAlignment="1">
      <alignment horizontal="center" vertical="center" wrapText="1"/>
    </xf>
    <xf numFmtId="14" fontId="12" fillId="2" borderId="7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64" fontId="15" fillId="2" borderId="7" xfId="2" applyFont="1" applyFill="1" applyBorder="1" applyAlignment="1">
      <alignment horizontal="center" vertical="center"/>
    </xf>
    <xf numFmtId="164" fontId="12" fillId="2" borderId="7" xfId="2" applyFont="1" applyFill="1" applyBorder="1" applyAlignment="1">
      <alignment horizontal="center" vertical="center"/>
    </xf>
  </cellXfs>
  <cellStyles count="3">
    <cellStyle name="Comma" xfId="1" builtinId="3"/>
    <cellStyle name="Comma 2" xfId="2" xr:uid="{588588BE-B344-4B90-B865-A4C53074C81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"/>
  <sheetViews>
    <sheetView tabSelected="1" zoomScale="78" zoomScaleNormal="115" workbookViewId="0">
      <selection activeCell="F2" sqref="F2"/>
    </sheetView>
  </sheetViews>
  <sheetFormatPr defaultColWidth="9" defaultRowHeight="13.8" x14ac:dyDescent="0.3"/>
  <cols>
    <col min="1" max="1" width="6" style="1" bestFit="1" customWidth="1"/>
    <col min="2" max="2" width="28.33203125" style="1" bestFit="1" customWidth="1"/>
    <col min="3" max="3" width="12.44140625" style="1" bestFit="1" customWidth="1"/>
    <col min="4" max="4" width="16" style="1" customWidth="1"/>
    <col min="5" max="5" width="13.88671875" style="1" bestFit="1" customWidth="1"/>
    <col min="6" max="6" width="12" style="1" bestFit="1" customWidth="1"/>
    <col min="7" max="7" width="16.5546875" style="1" bestFit="1" customWidth="1"/>
    <col min="8" max="8" width="12" style="3" bestFit="1" customWidth="1"/>
    <col min="9" max="9" width="16.88671875" style="3" bestFit="1" customWidth="1"/>
    <col min="10" max="10" width="11.5546875" style="1" customWidth="1"/>
    <col min="11" max="11" width="12.44140625" style="1" bestFit="1" customWidth="1"/>
    <col min="12" max="12" width="16.88671875" style="1" bestFit="1" customWidth="1"/>
    <col min="13" max="13" width="14.88671875" style="1" customWidth="1"/>
    <col min="14" max="14" width="14.5546875" style="1" bestFit="1" customWidth="1"/>
    <col min="15" max="15" width="11.6640625" style="1" customWidth="1"/>
    <col min="16" max="16" width="15.33203125" style="1" customWidth="1"/>
    <col min="17" max="17" width="8.44140625" style="1" customWidth="1"/>
    <col min="18" max="18" width="18.109375" style="1" bestFit="1" customWidth="1"/>
    <col min="19" max="19" width="68" style="1" bestFit="1" customWidth="1"/>
    <col min="20" max="20" width="20.88671875" style="1" bestFit="1" customWidth="1"/>
    <col min="21" max="16384" width="9" style="1"/>
  </cols>
  <sheetData>
    <row r="1" spans="1:20" ht="19.2" thickBot="1" x14ac:dyDescent="0.35">
      <c r="A1" s="65" t="s">
        <v>23</v>
      </c>
      <c r="B1" s="49" t="s">
        <v>7</v>
      </c>
      <c r="C1" s="46"/>
      <c r="D1" s="46"/>
      <c r="E1" s="47"/>
      <c r="F1" s="47"/>
      <c r="G1" s="47"/>
      <c r="H1" s="48"/>
      <c r="I1" s="48"/>
    </row>
    <row r="2" spans="1:20" ht="19.2" thickBot="1" x14ac:dyDescent="0.35">
      <c r="A2" s="65" t="s">
        <v>24</v>
      </c>
      <c r="B2" s="66" t="s">
        <v>25</v>
      </c>
      <c r="C2" s="49"/>
      <c r="D2" s="49"/>
      <c r="E2" s="46"/>
      <c r="F2" s="46"/>
      <c r="G2" s="50"/>
      <c r="H2" s="51"/>
      <c r="I2" s="50" t="s">
        <v>2</v>
      </c>
      <c r="J2" s="4"/>
      <c r="K2" s="4"/>
      <c r="L2" s="4"/>
      <c r="M2" s="4"/>
      <c r="N2" s="4"/>
      <c r="O2" s="4"/>
      <c r="P2" s="4"/>
    </row>
    <row r="3" spans="1:20" ht="19.2" thickBot="1" x14ac:dyDescent="0.35">
      <c r="A3" s="65" t="s">
        <v>26</v>
      </c>
      <c r="B3" s="67" t="s">
        <v>27</v>
      </c>
      <c r="C3" s="49"/>
      <c r="D3" s="49"/>
      <c r="E3" s="46"/>
      <c r="F3" s="46"/>
      <c r="G3" s="50"/>
      <c r="H3" s="51"/>
      <c r="I3" s="50"/>
      <c r="J3" s="4"/>
      <c r="K3" s="4"/>
      <c r="L3" s="4"/>
      <c r="M3" s="4"/>
      <c r="N3" s="4"/>
      <c r="O3" s="4"/>
      <c r="P3" s="4"/>
    </row>
    <row r="4" spans="1:20" ht="17.399999999999999" thickBot="1" x14ac:dyDescent="0.35">
      <c r="A4" s="65" t="s">
        <v>28</v>
      </c>
      <c r="B4" s="68" t="s">
        <v>27</v>
      </c>
      <c r="C4" s="5"/>
      <c r="D4" s="5"/>
      <c r="E4" s="5"/>
      <c r="F4" s="4"/>
      <c r="G4" s="4"/>
      <c r="H4" s="6"/>
      <c r="I4" s="6"/>
      <c r="J4" s="4"/>
      <c r="K4" s="4"/>
      <c r="L4" s="4"/>
      <c r="M4" s="4"/>
      <c r="O4" s="4"/>
      <c r="R4" s="7"/>
      <c r="S4" s="7"/>
      <c r="T4" s="7"/>
    </row>
    <row r="5" spans="1:20" s="10" customFormat="1" ht="84" x14ac:dyDescent="0.3">
      <c r="A5" s="69" t="s">
        <v>29</v>
      </c>
      <c r="B5" s="70" t="s">
        <v>30</v>
      </c>
      <c r="C5" s="71" t="s">
        <v>31</v>
      </c>
      <c r="D5" s="72" t="s">
        <v>32</v>
      </c>
      <c r="E5" s="70" t="s">
        <v>33</v>
      </c>
      <c r="F5" s="70" t="s">
        <v>34</v>
      </c>
      <c r="G5" s="72" t="s">
        <v>35</v>
      </c>
      <c r="H5" s="73" t="s">
        <v>36</v>
      </c>
      <c r="I5" s="74" t="s">
        <v>0</v>
      </c>
      <c r="J5" s="70" t="s">
        <v>37</v>
      </c>
      <c r="K5" s="70" t="s">
        <v>38</v>
      </c>
      <c r="L5" s="70" t="s">
        <v>39</v>
      </c>
      <c r="M5" s="70" t="s">
        <v>40</v>
      </c>
      <c r="N5" s="70" t="s">
        <v>41</v>
      </c>
      <c r="O5" s="9" t="s">
        <v>3</v>
      </c>
      <c r="P5" s="70" t="s">
        <v>42</v>
      </c>
      <c r="Q5" s="8"/>
      <c r="R5" s="70" t="s">
        <v>43</v>
      </c>
      <c r="S5" s="70" t="s">
        <v>1</v>
      </c>
      <c r="T5" s="9" t="s">
        <v>18</v>
      </c>
    </row>
    <row r="6" spans="1:20" ht="16.8" thickBot="1" x14ac:dyDescent="0.35">
      <c r="A6" s="11"/>
      <c r="B6" s="12"/>
      <c r="C6" s="12"/>
      <c r="D6" s="12"/>
      <c r="E6" s="12"/>
      <c r="F6" s="12"/>
      <c r="G6" s="12"/>
      <c r="H6" s="13">
        <v>0.18</v>
      </c>
      <c r="I6" s="12"/>
      <c r="J6" s="13">
        <v>0.02</v>
      </c>
      <c r="K6" s="13">
        <v>0.05</v>
      </c>
      <c r="L6" s="13">
        <v>0.1</v>
      </c>
      <c r="M6" s="13">
        <v>0.1</v>
      </c>
      <c r="N6" s="13">
        <v>0.18</v>
      </c>
      <c r="O6" s="13"/>
      <c r="P6" s="12"/>
      <c r="Q6" s="11"/>
      <c r="R6" s="12"/>
      <c r="S6" s="12"/>
      <c r="T6" s="12"/>
    </row>
    <row r="7" spans="1:20" s="2" customFormat="1" ht="16.2" x14ac:dyDescent="0.3">
      <c r="A7" s="14">
        <v>55120</v>
      </c>
      <c r="B7" s="15" t="s">
        <v>6</v>
      </c>
      <c r="C7" s="16"/>
      <c r="D7" s="17"/>
      <c r="E7" s="18">
        <v>0</v>
      </c>
      <c r="F7" s="18">
        <v>0</v>
      </c>
      <c r="G7" s="18">
        <f>E7-F7</f>
        <v>0</v>
      </c>
      <c r="H7" s="18">
        <f>ROUND(G7*H6,0)</f>
        <v>0</v>
      </c>
      <c r="I7" s="18">
        <f>G7+H7</f>
        <v>0</v>
      </c>
      <c r="J7" s="18">
        <f>ROUND(G7*$J$6,)</f>
        <v>0</v>
      </c>
      <c r="K7" s="18">
        <f>ROUND(G7*$K$6,)</f>
        <v>0</v>
      </c>
      <c r="L7" s="18">
        <f>ROUND(G7*L6,)</f>
        <v>0</v>
      </c>
      <c r="M7" s="18">
        <f>ROUND(G7*$M$6,)</f>
        <v>0</v>
      </c>
      <c r="N7" s="18">
        <f>H7</f>
        <v>0</v>
      </c>
      <c r="O7" s="18"/>
      <c r="P7" s="18">
        <f>ROUND(I7-SUM(J7:O7),0)</f>
        <v>0</v>
      </c>
      <c r="Q7" s="43">
        <v>55120</v>
      </c>
      <c r="R7" s="18"/>
      <c r="S7" s="14" t="s">
        <v>5</v>
      </c>
      <c r="T7" s="18" t="s">
        <v>9</v>
      </c>
    </row>
    <row r="8" spans="1:20" s="2" customFormat="1" ht="16.2" x14ac:dyDescent="0.3">
      <c r="A8" s="30"/>
      <c r="B8" s="31"/>
      <c r="C8" s="32"/>
      <c r="D8" s="33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44"/>
      <c r="R8" s="34"/>
      <c r="S8" s="30"/>
      <c r="T8" s="34"/>
    </row>
    <row r="9" spans="1:20" s="19" customFormat="1" ht="16.2" x14ac:dyDescent="0.3">
      <c r="A9" s="35"/>
      <c r="B9" s="36"/>
      <c r="C9" s="37"/>
      <c r="D9" s="38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45"/>
      <c r="R9" s="39"/>
      <c r="S9" s="35"/>
      <c r="T9" s="39"/>
    </row>
    <row r="10" spans="1:20" s="2" customFormat="1" ht="16.2" x14ac:dyDescent="0.3">
      <c r="A10" s="30">
        <v>65917</v>
      </c>
      <c r="B10" s="31" t="s">
        <v>44</v>
      </c>
      <c r="C10" s="40">
        <v>45639</v>
      </c>
      <c r="D10" s="41">
        <v>14</v>
      </c>
      <c r="E10" s="26">
        <v>532230</v>
      </c>
      <c r="F10" s="26">
        <v>0</v>
      </c>
      <c r="G10" s="26">
        <f>E10-F10</f>
        <v>532230</v>
      </c>
      <c r="H10" s="26">
        <f>G10*18%</f>
        <v>95801.4</v>
      </c>
      <c r="I10" s="26">
        <f>ROUND(G10+H10,)</f>
        <v>628031</v>
      </c>
      <c r="J10" s="26">
        <f>G10*$J$6</f>
        <v>10644.6</v>
      </c>
      <c r="K10" s="26">
        <f>G10*$K$6</f>
        <v>26611.5</v>
      </c>
      <c r="L10" s="26">
        <f>G10*10%</f>
        <v>53223</v>
      </c>
      <c r="M10" s="26">
        <f>G10*10%</f>
        <v>53223</v>
      </c>
      <c r="N10" s="42">
        <f>H10</f>
        <v>95801.4</v>
      </c>
      <c r="O10" s="42">
        <v>0</v>
      </c>
      <c r="P10" s="26">
        <f>ROUND(I10-SUM(J10:O10),0)</f>
        <v>388528</v>
      </c>
      <c r="Q10" s="44">
        <v>65917</v>
      </c>
      <c r="R10" s="34">
        <v>196000</v>
      </c>
      <c r="S10" s="30" t="s">
        <v>8</v>
      </c>
      <c r="T10" s="34">
        <f>SUM(P10:P11)-SUM(R10:R11)</f>
        <v>288329.40000000002</v>
      </c>
    </row>
    <row r="11" spans="1:20" s="2" customFormat="1" ht="16.2" x14ac:dyDescent="0.3">
      <c r="A11" s="30">
        <v>65917</v>
      </c>
      <c r="B11" s="31" t="s">
        <v>19</v>
      </c>
      <c r="C11" s="32"/>
      <c r="D11" s="33">
        <v>14</v>
      </c>
      <c r="E11" s="34">
        <f>N10</f>
        <v>95801.4</v>
      </c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>
        <f>E11</f>
        <v>95801.4</v>
      </c>
      <c r="Q11" s="44"/>
      <c r="R11" s="34"/>
      <c r="S11" s="30"/>
      <c r="T11" s="34"/>
    </row>
    <row r="12" spans="1:20" s="2" customFormat="1" ht="27.6" x14ac:dyDescent="0.3">
      <c r="A12" s="30">
        <v>65917</v>
      </c>
      <c r="B12" s="31" t="s">
        <v>44</v>
      </c>
      <c r="C12" s="40">
        <v>45687</v>
      </c>
      <c r="D12" s="41">
        <v>16</v>
      </c>
      <c r="E12" s="26">
        <v>51093</v>
      </c>
      <c r="F12" s="26">
        <v>0</v>
      </c>
      <c r="G12" s="26">
        <f>E12-F12</f>
        <v>51093</v>
      </c>
      <c r="H12" s="26">
        <f>G12*18%</f>
        <v>9196.74</v>
      </c>
      <c r="I12" s="26">
        <f>ROUND(G12+H12,)</f>
        <v>60290</v>
      </c>
      <c r="J12" s="26">
        <f>G12*$J$6</f>
        <v>1021.86</v>
      </c>
      <c r="K12" s="26">
        <f>G12*$K$6</f>
        <v>2554.65</v>
      </c>
      <c r="L12" s="26">
        <f>G12*10%</f>
        <v>5109.3</v>
      </c>
      <c r="M12" s="26">
        <f>G12*10%</f>
        <v>5109.3</v>
      </c>
      <c r="N12" s="42">
        <f>H12</f>
        <v>9196.74</v>
      </c>
      <c r="O12" s="42">
        <v>0</v>
      </c>
      <c r="P12" s="26"/>
      <c r="Q12" s="52" t="s">
        <v>22</v>
      </c>
      <c r="R12" s="34"/>
      <c r="S12" s="30"/>
      <c r="T12" s="34"/>
    </row>
    <row r="13" spans="1:20" s="19" customFormat="1" ht="16.2" x14ac:dyDescent="0.3">
      <c r="A13" s="35"/>
      <c r="B13" s="36"/>
      <c r="C13" s="37"/>
      <c r="D13" s="38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45"/>
      <c r="R13" s="39"/>
      <c r="S13" s="35"/>
      <c r="T13" s="39"/>
    </row>
    <row r="14" spans="1:20" s="2" customFormat="1" ht="32.4" x14ac:dyDescent="0.3">
      <c r="A14" s="30">
        <v>65951</v>
      </c>
      <c r="B14" s="31" t="s">
        <v>45</v>
      </c>
      <c r="C14" s="40">
        <v>45593</v>
      </c>
      <c r="D14" s="41">
        <v>7</v>
      </c>
      <c r="E14" s="26">
        <v>919101</v>
      </c>
      <c r="F14" s="26">
        <v>537915</v>
      </c>
      <c r="G14" s="26">
        <f>E14-F14</f>
        <v>381186</v>
      </c>
      <c r="H14" s="26">
        <f>G14*18%</f>
        <v>68613.48</v>
      </c>
      <c r="I14" s="26">
        <f>ROUND(G14+H14,)</f>
        <v>449799</v>
      </c>
      <c r="J14" s="26">
        <f>G14*$J$6</f>
        <v>7623.72</v>
      </c>
      <c r="K14" s="26">
        <f>G14*$K$6</f>
        <v>19059.3</v>
      </c>
      <c r="L14" s="26">
        <f>G14*10%</f>
        <v>38118.6</v>
      </c>
      <c r="M14" s="26">
        <f>G14*10%</f>
        <v>38118.6</v>
      </c>
      <c r="N14" s="42">
        <f>H14</f>
        <v>68613.48</v>
      </c>
      <c r="O14" s="42">
        <v>0</v>
      </c>
      <c r="P14" s="26">
        <f>ROUND(I14-SUM(J14:O14),0)</f>
        <v>278265</v>
      </c>
      <c r="Q14" s="44">
        <v>65951</v>
      </c>
      <c r="R14" s="34">
        <v>147000</v>
      </c>
      <c r="S14" s="30" t="s">
        <v>11</v>
      </c>
      <c r="T14" s="34">
        <f>SUM(P14:P15)-SUM(R14:R15)</f>
        <v>0.47999999998137355</v>
      </c>
    </row>
    <row r="15" spans="1:20" s="2" customFormat="1" ht="16.2" x14ac:dyDescent="0.3">
      <c r="A15" s="30">
        <v>65951</v>
      </c>
      <c r="B15" s="31" t="s">
        <v>19</v>
      </c>
      <c r="C15" s="32"/>
      <c r="D15" s="33">
        <v>7</v>
      </c>
      <c r="E15" s="34">
        <f>N14</f>
        <v>68613.48</v>
      </c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>
        <f>E15</f>
        <v>68613.48</v>
      </c>
      <c r="Q15" s="44"/>
      <c r="R15" s="34">
        <v>199878</v>
      </c>
      <c r="S15" s="30" t="s">
        <v>21</v>
      </c>
      <c r="T15" s="34"/>
    </row>
    <row r="16" spans="1:20" s="19" customFormat="1" ht="16.2" x14ac:dyDescent="0.3">
      <c r="A16" s="35"/>
      <c r="B16" s="36"/>
      <c r="C16" s="37"/>
      <c r="D16" s="38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45"/>
      <c r="R16" s="39"/>
      <c r="S16" s="35"/>
      <c r="T16" s="39"/>
    </row>
    <row r="17" spans="1:20" s="2" customFormat="1" ht="16.2" x14ac:dyDescent="0.3">
      <c r="A17" s="30">
        <v>65952</v>
      </c>
      <c r="B17" s="31" t="s">
        <v>46</v>
      </c>
      <c r="C17" s="40">
        <v>45593</v>
      </c>
      <c r="D17" s="41">
        <v>8</v>
      </c>
      <c r="E17" s="26">
        <v>586555</v>
      </c>
      <c r="F17" s="26">
        <v>0</v>
      </c>
      <c r="G17" s="26">
        <f>E17-F17</f>
        <v>586555</v>
      </c>
      <c r="H17" s="26">
        <f>G17*18%</f>
        <v>105579.9</v>
      </c>
      <c r="I17" s="26">
        <f>ROUND(G17+H17,)</f>
        <v>692135</v>
      </c>
      <c r="J17" s="26">
        <f>G17*$J$6</f>
        <v>11731.1</v>
      </c>
      <c r="K17" s="26">
        <f>G17*$K$6</f>
        <v>29327.75</v>
      </c>
      <c r="L17" s="26">
        <f>G17*10%</f>
        <v>58655.5</v>
      </c>
      <c r="M17" s="26">
        <f>G17*10%</f>
        <v>58655.5</v>
      </c>
      <c r="N17" s="42">
        <f>H17</f>
        <v>105579.9</v>
      </c>
      <c r="O17" s="42">
        <v>0</v>
      </c>
      <c r="P17" s="26">
        <f>ROUND(I17-SUM(J17:O17),0)</f>
        <v>428185</v>
      </c>
      <c r="Q17" s="44">
        <v>65952</v>
      </c>
      <c r="R17" s="34">
        <v>147000</v>
      </c>
      <c r="S17" s="30" t="s">
        <v>10</v>
      </c>
      <c r="T17" s="34">
        <f>SUM(P17:P18)-SUM(R17:R18)</f>
        <v>186764.90000000002</v>
      </c>
    </row>
    <row r="18" spans="1:20" s="2" customFormat="1" ht="16.2" x14ac:dyDescent="0.3">
      <c r="A18" s="30">
        <v>65952</v>
      </c>
      <c r="B18" s="31" t="s">
        <v>19</v>
      </c>
      <c r="C18" s="32"/>
      <c r="D18" s="33">
        <v>8</v>
      </c>
      <c r="E18" s="34">
        <f>N17</f>
        <v>105579.9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>
        <f>E18</f>
        <v>105579.9</v>
      </c>
      <c r="Q18" s="44"/>
      <c r="R18" s="34">
        <v>200000</v>
      </c>
      <c r="S18" s="30" t="s">
        <v>20</v>
      </c>
      <c r="T18" s="34"/>
    </row>
    <row r="19" spans="1:20" s="19" customFormat="1" ht="16.2" x14ac:dyDescent="0.3">
      <c r="A19" s="35"/>
      <c r="B19" s="36"/>
      <c r="C19" s="37"/>
      <c r="D19" s="38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45"/>
      <c r="R19" s="39"/>
      <c r="S19" s="35"/>
      <c r="T19" s="39"/>
    </row>
    <row r="20" spans="1:20" s="2" customFormat="1" ht="16.2" x14ac:dyDescent="0.3">
      <c r="A20" s="30">
        <v>66148</v>
      </c>
      <c r="B20" s="31" t="s">
        <v>47</v>
      </c>
      <c r="C20" s="32"/>
      <c r="D20" s="33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44">
        <v>66148</v>
      </c>
      <c r="R20" s="34">
        <v>98000</v>
      </c>
      <c r="S20" s="30" t="s">
        <v>16</v>
      </c>
      <c r="T20" s="34">
        <f>SUM(P20:P21)-SUM(R20:R21)</f>
        <v>-343000</v>
      </c>
    </row>
    <row r="21" spans="1:20" s="2" customFormat="1" ht="16.2" x14ac:dyDescent="0.3">
      <c r="A21" s="30">
        <v>66148</v>
      </c>
      <c r="B21" s="31"/>
      <c r="C21" s="32"/>
      <c r="D21" s="33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44"/>
      <c r="R21" s="34">
        <v>245000</v>
      </c>
      <c r="S21" s="30" t="s">
        <v>17</v>
      </c>
      <c r="T21" s="34"/>
    </row>
    <row r="22" spans="1:20" s="2" customFormat="1" ht="16.2" x14ac:dyDescent="0.3">
      <c r="A22" s="30"/>
      <c r="B22" s="31"/>
      <c r="C22" s="32"/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44"/>
      <c r="R22" s="34"/>
      <c r="S22" s="30"/>
      <c r="T22" s="34"/>
    </row>
    <row r="23" spans="1:20" s="2" customFormat="1" ht="16.8" thickBot="1" x14ac:dyDescent="0.35">
      <c r="A23" s="20"/>
      <c r="B23" s="21"/>
      <c r="C23" s="21"/>
      <c r="D23" s="21"/>
      <c r="E23" s="22"/>
      <c r="F23" s="22"/>
      <c r="G23" s="22"/>
      <c r="H23" s="23"/>
      <c r="I23" s="23"/>
      <c r="J23" s="23"/>
      <c r="K23" s="23"/>
      <c r="L23" s="23"/>
      <c r="M23" s="23"/>
      <c r="N23" s="23"/>
      <c r="O23" s="23"/>
      <c r="P23" s="23"/>
      <c r="Q23" s="20"/>
      <c r="R23" s="23"/>
      <c r="S23" s="23"/>
      <c r="T23" s="23"/>
    </row>
    <row r="24" spans="1:20" ht="16.8" x14ac:dyDescent="0.3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5" t="s">
        <v>4</v>
      </c>
      <c r="N24" s="25"/>
      <c r="O24" s="25"/>
      <c r="P24" s="25">
        <f>SUM(P7:P23)</f>
        <v>1364972.7799999998</v>
      </c>
      <c r="Q24" s="24"/>
      <c r="R24" s="25">
        <f>SUM(R6:R23)</f>
        <v>1232878</v>
      </c>
      <c r="S24" s="24"/>
      <c r="T24" s="25">
        <f>SUM(T7:T23)</f>
        <v>132094.78000000003</v>
      </c>
    </row>
    <row r="25" spans="1:20" ht="16.2" x14ac:dyDescent="0.3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7.399999999999999" thickBot="1" x14ac:dyDescent="0.35">
      <c r="A26" s="12"/>
      <c r="B26" s="12"/>
      <c r="C26" s="12"/>
      <c r="D26" s="12"/>
      <c r="E26" s="12">
        <f t="shared" ref="E26:O26" si="0">SUM(E7:E23)</f>
        <v>2358973.7799999998</v>
      </c>
      <c r="F26" s="12">
        <f t="shared" si="0"/>
        <v>537915</v>
      </c>
      <c r="G26" s="12">
        <f t="shared" si="0"/>
        <v>1551064</v>
      </c>
      <c r="H26" s="12"/>
      <c r="I26" s="12"/>
      <c r="J26" s="12"/>
      <c r="K26" s="27">
        <f t="shared" si="0"/>
        <v>77553.2</v>
      </c>
      <c r="L26" s="27">
        <f t="shared" si="0"/>
        <v>155106.4</v>
      </c>
      <c r="M26" s="27">
        <f t="shared" si="0"/>
        <v>155106.4</v>
      </c>
      <c r="N26" s="27">
        <f t="shared" si="0"/>
        <v>279191.52</v>
      </c>
      <c r="O26" s="27">
        <f t="shared" si="0"/>
        <v>0</v>
      </c>
      <c r="P26" s="12"/>
      <c r="Q26" s="12"/>
      <c r="R26" s="27">
        <f>P24-R24</f>
        <v>132094.7799999998</v>
      </c>
      <c r="S26" s="12"/>
      <c r="T26" s="27"/>
    </row>
    <row r="29" spans="1:20" ht="14.4" thickBot="1" x14ac:dyDescent="0.35"/>
    <row r="30" spans="1:20" ht="14.4" thickBot="1" x14ac:dyDescent="0.35">
      <c r="L30" s="57" t="s">
        <v>7</v>
      </c>
      <c r="M30" s="58"/>
      <c r="N30" s="58"/>
      <c r="O30" s="59"/>
    </row>
    <row r="31" spans="1:20" x14ac:dyDescent="0.3">
      <c r="L31" s="60">
        <v>45799</v>
      </c>
      <c r="M31" s="58"/>
      <c r="N31" s="58"/>
      <c r="O31" s="59"/>
    </row>
    <row r="32" spans="1:20" x14ac:dyDescent="0.3">
      <c r="L32" s="61" t="s">
        <v>12</v>
      </c>
      <c r="M32" s="62"/>
      <c r="N32" s="63">
        <f>K26+L26+M26</f>
        <v>387766</v>
      </c>
      <c r="O32" s="64"/>
    </row>
    <row r="33" spans="12:15" x14ac:dyDescent="0.3">
      <c r="L33" s="61" t="s">
        <v>13</v>
      </c>
      <c r="M33" s="62"/>
      <c r="N33" s="28"/>
      <c r="O33" s="29"/>
    </row>
    <row r="34" spans="12:15" x14ac:dyDescent="0.3">
      <c r="L34" s="61" t="s">
        <v>14</v>
      </c>
      <c r="M34" s="62"/>
      <c r="N34" s="63">
        <f>R26</f>
        <v>132094.7799999998</v>
      </c>
      <c r="O34" s="64"/>
    </row>
    <row r="35" spans="12:15" ht="14.4" thickBot="1" x14ac:dyDescent="0.35">
      <c r="L35" s="53" t="s">
        <v>15</v>
      </c>
      <c r="M35" s="54"/>
      <c r="N35" s="55">
        <f>N26-P18-P15-P11</f>
        <v>9196.7400000000343</v>
      </c>
      <c r="O35" s="56"/>
    </row>
  </sheetData>
  <mergeCells count="9">
    <mergeCell ref="L35:M35"/>
    <mergeCell ref="N35:O35"/>
    <mergeCell ref="L30:O30"/>
    <mergeCell ref="L31:O31"/>
    <mergeCell ref="L32:M32"/>
    <mergeCell ref="N32:O32"/>
    <mergeCell ref="L33:M33"/>
    <mergeCell ref="L34:M34"/>
    <mergeCell ref="N34:O3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2022-06-10T14:20:18Z</cp:lastPrinted>
  <dcterms:created xsi:type="dcterms:W3CDTF">2022-06-10T14:11:52Z</dcterms:created>
  <dcterms:modified xsi:type="dcterms:W3CDTF">2025-05-28T11:18:22Z</dcterms:modified>
</cp:coreProperties>
</file>