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Umarnawaj\"/>
    </mc:Choice>
  </mc:AlternateContent>
  <xr:revisionPtr revIDLastSave="0" documentId="13_ncr:1_{74DE1FB5-D11A-4580-9214-91551495FAA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G20" i="1"/>
  <c r="J20" i="1" s="1"/>
  <c r="Q19" i="1"/>
  <c r="O24" i="1"/>
  <c r="L20" i="1" l="1"/>
  <c r="M20" i="1"/>
  <c r="K20" i="1"/>
  <c r="H20" i="1"/>
  <c r="N20" i="1" s="1"/>
  <c r="G16" i="1"/>
  <c r="G10" i="1"/>
  <c r="I20" i="1" l="1"/>
  <c r="P20" i="1" s="1"/>
  <c r="W23" i="1" s="1"/>
  <c r="K16" i="1"/>
  <c r="J16" i="1"/>
  <c r="H16" i="1"/>
  <c r="N16" i="1" s="1"/>
  <c r="H10" i="1"/>
  <c r="N10" i="1" s="1"/>
  <c r="J10" i="1"/>
  <c r="K10" i="1"/>
  <c r="I16" i="1" l="1"/>
  <c r="P16" i="1" s="1"/>
  <c r="I10" i="1"/>
  <c r="P10" i="1" s="1"/>
  <c r="M24" i="1" l="1"/>
  <c r="L24" i="1"/>
  <c r="U9" i="1"/>
  <c r="U8" i="1"/>
  <c r="G9" i="1"/>
  <c r="K9" i="1" s="1"/>
  <c r="G15" i="1"/>
  <c r="K15" i="1" s="1"/>
  <c r="Q14" i="1"/>
  <c r="Q7" i="1"/>
  <c r="J9" i="1" l="1"/>
  <c r="H9" i="1"/>
  <c r="N9" i="1" s="1"/>
  <c r="H15" i="1"/>
  <c r="N15" i="1" s="1"/>
  <c r="I9" i="1"/>
  <c r="J15" i="1"/>
  <c r="G12" i="2"/>
  <c r="G11" i="2"/>
  <c r="G10" i="2"/>
  <c r="G9" i="2"/>
  <c r="G8" i="2"/>
  <c r="G7" i="2"/>
  <c r="A8" i="2"/>
  <c r="A9" i="2" s="1"/>
  <c r="A10" i="2" s="1"/>
  <c r="A11" i="2" s="1"/>
  <c r="A12" i="2" s="1"/>
  <c r="I15" i="1" l="1"/>
  <c r="P15" i="1" s="1"/>
  <c r="W19" i="1" s="1"/>
  <c r="P9" i="1"/>
  <c r="G8" i="1"/>
  <c r="H8" i="1" s="1"/>
  <c r="K8" i="1" l="1"/>
  <c r="K24" i="1" s="1"/>
  <c r="K33" i="1" s="1"/>
  <c r="I8" i="1"/>
  <c r="J8" i="1"/>
  <c r="N8" i="1"/>
  <c r="N24" i="1" s="1"/>
  <c r="K36" i="1" s="1"/>
  <c r="P8" i="1" l="1"/>
  <c r="W14" i="1" s="1"/>
  <c r="W24" i="1" s="1"/>
  <c r="U24" i="1"/>
  <c r="P24" i="1" l="1"/>
  <c r="U26" i="1" s="1"/>
  <c r="K34" i="1" s="1"/>
</calcChain>
</file>

<file path=xl/sharedStrings.xml><?xml version="1.0" encoding="utf-8"?>
<sst xmlns="http://schemas.openxmlformats.org/spreadsheetml/2006/main" count="73" uniqueCount="62">
  <si>
    <t>Amount</t>
  </si>
  <si>
    <t>PAYMENT NOTE No.</t>
  </si>
  <si>
    <t>UTR</t>
  </si>
  <si>
    <t>TDS Amount @ 1% on BASIC AMOUNT</t>
  </si>
  <si>
    <t>Pipeline Laying work</t>
  </si>
  <si>
    <t>Hold Amount For Quantity excess against DPR</t>
  </si>
  <si>
    <t>5% &amp; 10%</t>
  </si>
  <si>
    <t>SR Enterprises</t>
  </si>
  <si>
    <t>Sr. No.</t>
  </si>
  <si>
    <t>HDPE PIPE Dia. In mm</t>
  </si>
  <si>
    <t>PMC NO. 54116</t>
  </si>
  <si>
    <t>Unit</t>
  </si>
  <si>
    <t>Work done qty.</t>
  </si>
  <si>
    <t xml:space="preserve">Received Qty. </t>
  </si>
  <si>
    <t>Rmt.</t>
  </si>
  <si>
    <t>Balance</t>
  </si>
  <si>
    <t>As per DPR Qty.</t>
  </si>
  <si>
    <t>RA Bill No.01</t>
  </si>
  <si>
    <t>RA Bill No.02</t>
  </si>
  <si>
    <t>Islampur Ghasoli Village  Pump House  work</t>
  </si>
  <si>
    <t>Umarnawaj</t>
  </si>
  <si>
    <t>17-10-2023 NEFT/AXISP00435127254/RIUP23/2672/UMARNAWAJ/IDIB000K228 173900.00</t>
  </si>
  <si>
    <t>RIUP23/2672</t>
  </si>
  <si>
    <t>15-12-2023 NEFT/AXISP00453272891/RIUP23/3732/UMARNAWAJ/IDIB000K228 155400.00</t>
  </si>
  <si>
    <t>RIUP23/2891</t>
  </si>
  <si>
    <t>Advance Village Wise</t>
  </si>
  <si>
    <t>Hold Amount</t>
  </si>
  <si>
    <t>Avance / Surplus</t>
  </si>
  <si>
    <t>Debit</t>
  </si>
  <si>
    <t>Nil</t>
  </si>
  <si>
    <t>GST Remaining</t>
  </si>
  <si>
    <t>05-02-2024 NEFT/AXISP00468222712/RIUP23/4567/UMARNAWAJ/IDIB000K228 173900.00</t>
  </si>
  <si>
    <t>12-03-2024 NEFT/AXISP00480051199/RIUP23/5064/UMARNAWAJ/IDIB000K228 184240.00</t>
  </si>
  <si>
    <t>22-03-2024 NEFT/AXISP00483290481/RIUP23/5063/UMARNAWAJ/IDIB000K228 10340.00</t>
  </si>
  <si>
    <t>03-05-2024 NEFT/AXISP00496514881/RIUP24/0367/UMARNAWAJ/IDIB000 K228 18500.00</t>
  </si>
  <si>
    <t>6-8-24 - Nakshatra</t>
  </si>
  <si>
    <t>01-08-2024 NEFT/AXISP00523993788/RIUP24/1097/UMARNAWAJ/IDIB000 K228 100000.00</t>
  </si>
  <si>
    <t>06-08-2024 NEFT/AXISP00525393932/RIUP24/1388/UMARNAWAJ/IDIB000K228 34647.00</t>
  </si>
  <si>
    <t xml:space="preserve">Hold Amount Release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</si>
  <si>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</si>
  <si>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</si>
  <si>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</si>
  <si>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</si>
  <si>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</si>
  <si>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</si>
  <si>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</si>
  <si>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</si>
  <si>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</si>
  <si>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</si>
  <si>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</si>
  <si>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</si>
  <si>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</si>
  <si>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</si>
  <si>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</si>
  <si>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</si>
  <si>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</si>
  <si>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</si>
  <si>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</si>
  <si>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</si>
  <si>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</si>
  <si>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CHADAW Village Pump House Construction Work </t>
  </si>
  <si>
    <t xml:space="preserve">ISLAMPUR GHASAULI village ROAD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</si>
</sst>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omic Sans MS"/>
      <family val="4"/>
    </font>
    <font>
      <b/>
      <sz val="10"/>
      <color theme="1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164" fontId="0" fillId="3" borderId="7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9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9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3" fillId="2" borderId="5" xfId="1" applyNumberFormat="1" applyFont="1" applyFill="1" applyBorder="1" applyAlignment="1">
      <alignment vertical="center" wrapText="1"/>
    </xf>
    <xf numFmtId="164" fontId="5" fillId="2" borderId="6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/>
    </xf>
    <xf numFmtId="164" fontId="5" fillId="2" borderId="8" xfId="1" applyNumberFormat="1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 vertical="center"/>
    </xf>
    <xf numFmtId="164" fontId="9" fillId="2" borderId="4" xfId="1" applyNumberFormat="1" applyFont="1" applyFill="1" applyBorder="1" applyAlignment="1">
      <alignment horizontal="center" vertical="center"/>
    </xf>
    <xf numFmtId="164" fontId="9" fillId="2" borderId="8" xfId="1" applyNumberFormat="1" applyFont="1" applyFill="1" applyBorder="1" applyAlignment="1">
      <alignment horizontal="center" vertical="center"/>
    </xf>
    <xf numFmtId="0" fontId="6" fillId="0" borderId="0" xfId="0" applyFont="1"/>
    <xf numFmtId="164" fontId="10" fillId="2" borderId="1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12" fillId="2" borderId="9" xfId="2" applyFont="1" applyFill="1" applyBorder="1" applyAlignment="1">
      <alignment horizontal="center" vertical="center"/>
    </xf>
    <xf numFmtId="164" fontId="6" fillId="2" borderId="9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B68B8163-7D09-45C7-8DD4-E9AB79A61A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zoomScaleNormal="100" workbookViewId="0">
      <selection activeCell="E2" sqref="E2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4" customWidth="1"/>
    <col min="9" max="9" width="12.88671875" style="14" bestFit="1" customWidth="1"/>
    <col min="10" max="10" width="10.6640625" style="2" bestFit="1" customWidth="1"/>
    <col min="11" max="11" width="13" style="2" customWidth="1"/>
    <col min="12" max="12" width="15" style="2" bestFit="1" customWidth="1"/>
    <col min="13" max="13" width="12.6640625" style="2" customWidth="1"/>
    <col min="14" max="16" width="14.88671875" style="2" customWidth="1"/>
    <col min="17" max="17" width="10.5546875" style="2" bestFit="1" customWidth="1"/>
    <col min="18" max="18" width="21.6640625" style="2" hidden="1" customWidth="1"/>
    <col min="19" max="19" width="12.6640625" style="2" hidden="1" customWidth="1"/>
    <col min="20" max="20" width="14.5546875" style="2" hidden="1" customWidth="1"/>
    <col min="21" max="21" width="18.88671875" style="2" bestFit="1" customWidth="1"/>
    <col min="22" max="22" width="79.109375" style="2" customWidth="1"/>
    <col min="23" max="23" width="15" style="2" customWidth="1"/>
    <col min="24" max="16384" width="9" style="2"/>
  </cols>
  <sheetData>
    <row r="1" spans="1:23" ht="24.9" customHeight="1" thickBot="1" x14ac:dyDescent="0.35">
      <c r="A1" s="54" t="s">
        <v>39</v>
      </c>
      <c r="B1" s="5" t="s">
        <v>20</v>
      </c>
      <c r="E1" s="3"/>
      <c r="F1" s="3"/>
      <c r="G1" s="3"/>
      <c r="H1" s="4"/>
      <c r="I1" s="4"/>
    </row>
    <row r="2" spans="1:23" ht="24.9" customHeight="1" thickBot="1" x14ac:dyDescent="0.35">
      <c r="A2" s="54" t="s">
        <v>40</v>
      </c>
      <c r="B2" s="55" t="s">
        <v>41</v>
      </c>
      <c r="C2" s="5"/>
      <c r="D2" s="5"/>
      <c r="H2" s="15" t="s">
        <v>4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3" ht="24.9" customHeight="1" thickBot="1" x14ac:dyDescent="0.35">
      <c r="A3" s="54" t="s">
        <v>42</v>
      </c>
      <c r="B3" s="56" t="s">
        <v>43</v>
      </c>
      <c r="C3" s="5"/>
      <c r="D3" s="5"/>
      <c r="H3" s="15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3" ht="24.9" customHeight="1" thickBot="1" x14ac:dyDescent="0.35">
      <c r="A4" s="54" t="s">
        <v>44</v>
      </c>
      <c r="B4" s="57" t="s">
        <v>43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25"/>
      <c r="R4" s="7"/>
      <c r="S4" s="10"/>
      <c r="T4" s="10"/>
      <c r="U4" s="10"/>
      <c r="V4" s="10"/>
    </row>
    <row r="5" spans="1:23" ht="24.9" customHeight="1" x14ac:dyDescent="0.3">
      <c r="A5" s="58" t="s">
        <v>45</v>
      </c>
      <c r="B5" s="59" t="s">
        <v>46</v>
      </c>
      <c r="C5" s="60" t="s">
        <v>47</v>
      </c>
      <c r="D5" s="61" t="s">
        <v>48</v>
      </c>
      <c r="E5" s="59" t="s">
        <v>49</v>
      </c>
      <c r="F5" s="59" t="s">
        <v>50</v>
      </c>
      <c r="G5" s="61" t="s">
        <v>51</v>
      </c>
      <c r="H5" s="62" t="s">
        <v>52</v>
      </c>
      <c r="I5" s="63" t="s">
        <v>0</v>
      </c>
      <c r="J5" s="59" t="s">
        <v>53</v>
      </c>
      <c r="K5" s="59" t="s">
        <v>54</v>
      </c>
      <c r="L5" s="59" t="s">
        <v>55</v>
      </c>
      <c r="M5" s="59" t="s">
        <v>56</v>
      </c>
      <c r="N5" s="59" t="s">
        <v>57</v>
      </c>
      <c r="O5" s="27" t="s">
        <v>5</v>
      </c>
      <c r="P5" s="59" t="s">
        <v>58</v>
      </c>
      <c r="Q5" s="27"/>
      <c r="R5" s="27" t="s">
        <v>1</v>
      </c>
      <c r="S5" s="27" t="s">
        <v>0</v>
      </c>
      <c r="T5" s="27" t="s">
        <v>3</v>
      </c>
      <c r="U5" s="59" t="s">
        <v>59</v>
      </c>
      <c r="V5" s="59" t="s">
        <v>2</v>
      </c>
      <c r="W5" s="46" t="s">
        <v>25</v>
      </c>
    </row>
    <row r="6" spans="1:23" ht="24.9" customHeight="1" x14ac:dyDescent="0.3">
      <c r="A6" s="20"/>
      <c r="B6" s="11"/>
      <c r="C6" s="11"/>
      <c r="D6" s="11"/>
      <c r="E6" s="11"/>
      <c r="F6" s="11"/>
      <c r="G6" s="11"/>
      <c r="H6" s="11"/>
      <c r="I6" s="11"/>
      <c r="J6" s="28">
        <v>0.01</v>
      </c>
      <c r="K6" s="28">
        <v>0.05</v>
      </c>
      <c r="L6" s="28" t="s">
        <v>6</v>
      </c>
      <c r="M6" s="28">
        <v>0.1</v>
      </c>
      <c r="N6" s="11"/>
      <c r="O6" s="11"/>
      <c r="P6" s="11"/>
      <c r="Q6" s="29"/>
      <c r="R6" s="11"/>
      <c r="S6" s="11"/>
      <c r="T6" s="28">
        <v>0.01</v>
      </c>
      <c r="U6" s="11"/>
      <c r="V6" s="11"/>
      <c r="W6" s="47"/>
    </row>
    <row r="7" spans="1:23" s="18" customFormat="1" ht="24.9" customHeight="1" x14ac:dyDescent="0.3">
      <c r="A7" s="21"/>
      <c r="B7" s="19"/>
      <c r="C7" s="19"/>
      <c r="D7" s="19"/>
      <c r="E7" s="19"/>
      <c r="F7" s="19"/>
      <c r="G7" s="19"/>
      <c r="H7" s="19"/>
      <c r="I7" s="19"/>
      <c r="J7" s="30"/>
      <c r="K7" s="30"/>
      <c r="L7" s="30"/>
      <c r="M7" s="30"/>
      <c r="N7" s="19"/>
      <c r="O7" s="19"/>
      <c r="P7" s="19"/>
      <c r="Q7" s="31">
        <f>A8</f>
        <v>59479</v>
      </c>
      <c r="R7" s="19"/>
      <c r="S7" s="19"/>
      <c r="T7" s="30"/>
      <c r="U7" s="19"/>
      <c r="V7" s="19"/>
      <c r="W7" s="21"/>
    </row>
    <row r="8" spans="1:23" ht="28.5" customHeight="1" x14ac:dyDescent="0.3">
      <c r="A8" s="20">
        <v>59479</v>
      </c>
      <c r="B8" s="32" t="s">
        <v>19</v>
      </c>
      <c r="C8" s="1">
        <v>45209</v>
      </c>
      <c r="D8" s="33">
        <v>1</v>
      </c>
      <c r="E8" s="11">
        <v>185000</v>
      </c>
      <c r="F8" s="11">
        <v>0</v>
      </c>
      <c r="G8" s="11">
        <f>E8-F8</f>
        <v>185000</v>
      </c>
      <c r="H8" s="11">
        <f>G8*18%</f>
        <v>33300</v>
      </c>
      <c r="I8" s="11">
        <f>ROUND(G8+H8,)</f>
        <v>218300</v>
      </c>
      <c r="J8" s="11">
        <f>ROUND(G8*$J$6,)</f>
        <v>1850</v>
      </c>
      <c r="K8" s="11">
        <f>G8*5%</f>
        <v>9250</v>
      </c>
      <c r="L8" s="11">
        <v>0</v>
      </c>
      <c r="M8" s="11">
        <v>0</v>
      </c>
      <c r="N8" s="11">
        <f>H8</f>
        <v>33300</v>
      </c>
      <c r="O8" s="11">
        <v>0</v>
      </c>
      <c r="P8" s="11">
        <f>ROUND(I8-SUM(J8:O8),)</f>
        <v>173900</v>
      </c>
      <c r="Q8" s="29"/>
      <c r="R8" s="11" t="s">
        <v>22</v>
      </c>
      <c r="S8" s="11">
        <v>173900</v>
      </c>
      <c r="T8" s="11"/>
      <c r="U8" s="11">
        <f>S8-T8</f>
        <v>173900</v>
      </c>
      <c r="V8" s="34" t="s">
        <v>21</v>
      </c>
      <c r="W8" s="20"/>
    </row>
    <row r="9" spans="1:23" ht="24.9" customHeight="1" x14ac:dyDescent="0.3">
      <c r="A9" s="20">
        <v>59479</v>
      </c>
      <c r="B9" s="32" t="s">
        <v>19</v>
      </c>
      <c r="C9" s="1">
        <v>45260</v>
      </c>
      <c r="D9" s="33">
        <v>2</v>
      </c>
      <c r="E9" s="11">
        <v>185000</v>
      </c>
      <c r="F9" s="11">
        <v>0</v>
      </c>
      <c r="G9" s="11">
        <f>E9-F9</f>
        <v>185000</v>
      </c>
      <c r="H9" s="11">
        <f>G9*18%</f>
        <v>33300</v>
      </c>
      <c r="I9" s="11">
        <f>ROUND(G9+H9,)</f>
        <v>218300</v>
      </c>
      <c r="J9" s="11">
        <f>ROUND(G9*$J$6,)</f>
        <v>1850</v>
      </c>
      <c r="K9" s="11">
        <f>G9*5%</f>
        <v>9250</v>
      </c>
      <c r="L9" s="11">
        <v>0</v>
      </c>
      <c r="M9" s="11">
        <v>0</v>
      </c>
      <c r="N9" s="11">
        <f>H9</f>
        <v>33300</v>
      </c>
      <c r="O9" s="11">
        <v>18500</v>
      </c>
      <c r="P9" s="11">
        <f>ROUND(I9-SUM(J9:O9),)</f>
        <v>155400</v>
      </c>
      <c r="Q9" s="29"/>
      <c r="R9" s="11" t="s">
        <v>24</v>
      </c>
      <c r="S9" s="11">
        <v>155400</v>
      </c>
      <c r="T9" s="11"/>
      <c r="U9" s="11">
        <f>S9-T9</f>
        <v>155400</v>
      </c>
      <c r="V9" s="34" t="s">
        <v>23</v>
      </c>
      <c r="W9" s="20"/>
    </row>
    <row r="10" spans="1:23" ht="24.9" customHeight="1" x14ac:dyDescent="0.3">
      <c r="A10" s="20">
        <v>59479</v>
      </c>
      <c r="B10" s="32" t="s">
        <v>19</v>
      </c>
      <c r="C10" s="1">
        <v>45356</v>
      </c>
      <c r="D10" s="33">
        <v>5</v>
      </c>
      <c r="E10" s="11">
        <v>11000</v>
      </c>
      <c r="F10" s="11">
        <v>0</v>
      </c>
      <c r="G10" s="11">
        <f>E10-F10</f>
        <v>11000</v>
      </c>
      <c r="H10" s="11">
        <f>G10*18%</f>
        <v>1980</v>
      </c>
      <c r="I10" s="11">
        <f>ROUND(G10+H10,)</f>
        <v>12980</v>
      </c>
      <c r="J10" s="11">
        <f>ROUND(G10*$J$6,)</f>
        <v>110</v>
      </c>
      <c r="K10" s="11">
        <f>G10*5%</f>
        <v>550</v>
      </c>
      <c r="L10" s="11">
        <v>0</v>
      </c>
      <c r="M10" s="11">
        <v>0</v>
      </c>
      <c r="N10" s="11">
        <f>H10</f>
        <v>1980</v>
      </c>
      <c r="O10" s="11">
        <v>0</v>
      </c>
      <c r="P10" s="11">
        <f>ROUND(I10-SUM(J10:O10),)</f>
        <v>10340</v>
      </c>
      <c r="Q10" s="29"/>
      <c r="R10" s="11"/>
      <c r="S10" s="11"/>
      <c r="T10" s="11"/>
      <c r="U10" s="11">
        <v>10340</v>
      </c>
      <c r="V10" s="34" t="s">
        <v>33</v>
      </c>
      <c r="W10" s="20"/>
    </row>
    <row r="11" spans="1:23" ht="24.9" customHeight="1" x14ac:dyDescent="0.3">
      <c r="A11" s="20">
        <v>59479</v>
      </c>
      <c r="B11" s="32" t="s">
        <v>38</v>
      </c>
      <c r="C11" s="1"/>
      <c r="D11" s="33"/>
      <c r="E11" s="11">
        <v>18500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E11</f>
        <v>18500</v>
      </c>
      <c r="Q11" s="29"/>
      <c r="R11" s="11"/>
      <c r="S11" s="11"/>
      <c r="T11" s="11"/>
      <c r="U11" s="11">
        <v>18500</v>
      </c>
      <c r="V11" s="34" t="s">
        <v>34</v>
      </c>
      <c r="W11" s="20"/>
    </row>
    <row r="12" spans="1:23" ht="24.9" customHeight="1" x14ac:dyDescent="0.3">
      <c r="A12" s="20"/>
      <c r="B12" s="32"/>
      <c r="C12" s="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29"/>
      <c r="R12" s="11"/>
      <c r="S12" s="11"/>
      <c r="T12" s="11"/>
      <c r="U12" s="11"/>
      <c r="V12" s="34"/>
      <c r="W12" s="20"/>
    </row>
    <row r="13" spans="1:23" ht="24.9" customHeight="1" x14ac:dyDescent="0.3">
      <c r="A13" s="2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9"/>
      <c r="R13" s="11"/>
      <c r="S13" s="11"/>
      <c r="T13" s="11"/>
      <c r="U13" s="11"/>
      <c r="V13" s="34"/>
      <c r="W13" s="20"/>
    </row>
    <row r="14" spans="1:23" s="18" customFormat="1" ht="24.9" customHeight="1" x14ac:dyDescent="0.3">
      <c r="A14" s="21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1">
        <f>A15</f>
        <v>61992</v>
      </c>
      <c r="R14" s="19"/>
      <c r="S14" s="19"/>
      <c r="T14" s="19"/>
      <c r="U14" s="19"/>
      <c r="V14" s="21"/>
      <c r="W14" s="22">
        <f>SUM(P8:P13)-SUM(U8:U13)</f>
        <v>0</v>
      </c>
    </row>
    <row r="15" spans="1:23" ht="24.9" customHeight="1" x14ac:dyDescent="0.3">
      <c r="A15" s="20">
        <v>61992</v>
      </c>
      <c r="B15" s="35" t="s">
        <v>60</v>
      </c>
      <c r="C15" s="1">
        <v>45318</v>
      </c>
      <c r="D15" s="33">
        <v>3</v>
      </c>
      <c r="E15" s="11">
        <v>185000</v>
      </c>
      <c r="F15" s="11">
        <v>0</v>
      </c>
      <c r="G15" s="11">
        <f>E15-F15</f>
        <v>185000</v>
      </c>
      <c r="H15" s="11">
        <f>G15*18%</f>
        <v>33300</v>
      </c>
      <c r="I15" s="11">
        <f>ROUND(G15+H15,)</f>
        <v>218300</v>
      </c>
      <c r="J15" s="11">
        <f>ROUND(G15*$J$6,)</f>
        <v>1850</v>
      </c>
      <c r="K15" s="11">
        <f>G15*5%</f>
        <v>9250</v>
      </c>
      <c r="L15" s="11">
        <v>0</v>
      </c>
      <c r="M15" s="11">
        <v>0</v>
      </c>
      <c r="N15" s="11">
        <f>H15</f>
        <v>33300</v>
      </c>
      <c r="O15" s="11">
        <v>0</v>
      </c>
      <c r="P15" s="11">
        <f>ROUND(I15-SUM(J15:O15),)</f>
        <v>173900</v>
      </c>
      <c r="Q15" s="29"/>
      <c r="R15" s="11"/>
      <c r="S15" s="11"/>
      <c r="T15" s="11"/>
      <c r="U15" s="11">
        <v>173900</v>
      </c>
      <c r="V15" s="34" t="s">
        <v>31</v>
      </c>
      <c r="W15" s="20"/>
    </row>
    <row r="16" spans="1:23" ht="24.9" customHeight="1" x14ac:dyDescent="0.3">
      <c r="A16" s="20">
        <v>61992</v>
      </c>
      <c r="B16" s="35" t="s">
        <v>60</v>
      </c>
      <c r="C16" s="1">
        <v>45356</v>
      </c>
      <c r="D16" s="33">
        <v>4</v>
      </c>
      <c r="E16" s="11">
        <v>196000</v>
      </c>
      <c r="F16" s="11">
        <v>0</v>
      </c>
      <c r="G16" s="11">
        <f>E16-F16</f>
        <v>196000</v>
      </c>
      <c r="H16" s="11">
        <f>G16*18%</f>
        <v>35280</v>
      </c>
      <c r="I16" s="11">
        <f>ROUND(G16+H16,)</f>
        <v>231280</v>
      </c>
      <c r="J16" s="11">
        <f>ROUND(G16*$J$6,)</f>
        <v>1960</v>
      </c>
      <c r="K16" s="11">
        <f>G16*5%</f>
        <v>9800</v>
      </c>
      <c r="L16" s="11">
        <v>0</v>
      </c>
      <c r="M16" s="11">
        <v>0</v>
      </c>
      <c r="N16" s="11">
        <f>H16</f>
        <v>35280</v>
      </c>
      <c r="O16" s="11">
        <v>0</v>
      </c>
      <c r="P16" s="11">
        <f>ROUND(I16-SUM(J16:O16),)</f>
        <v>184240</v>
      </c>
      <c r="Q16" s="29"/>
      <c r="R16" s="11"/>
      <c r="S16" s="11"/>
      <c r="T16" s="11"/>
      <c r="U16" s="11">
        <v>184240</v>
      </c>
      <c r="V16" s="34" t="s">
        <v>32</v>
      </c>
      <c r="W16" s="20"/>
    </row>
    <row r="17" spans="1:23" ht="24.9" customHeight="1" x14ac:dyDescent="0.3">
      <c r="A17" s="20"/>
      <c r="B17" s="35"/>
      <c r="C17" s="1"/>
      <c r="D17" s="3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9"/>
      <c r="R17" s="11"/>
      <c r="S17" s="11"/>
      <c r="T17" s="11"/>
      <c r="U17" s="11"/>
      <c r="V17" s="34"/>
      <c r="W17" s="20"/>
    </row>
    <row r="18" spans="1:23" ht="24.9" customHeight="1" x14ac:dyDescent="0.3">
      <c r="A18" s="20"/>
      <c r="B18" s="35"/>
      <c r="C18" s="1"/>
      <c r="D18" s="3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9"/>
      <c r="R18" s="11"/>
      <c r="S18" s="11"/>
      <c r="T18" s="11"/>
      <c r="U18" s="11"/>
      <c r="V18" s="34"/>
      <c r="W18" s="20"/>
    </row>
    <row r="19" spans="1:23" ht="24.9" customHeight="1" x14ac:dyDescent="0.3">
      <c r="A19" s="2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31">
        <f>A20</f>
        <v>64585</v>
      </c>
      <c r="R19" s="19"/>
      <c r="S19" s="19"/>
      <c r="T19" s="19"/>
      <c r="U19" s="19"/>
      <c r="V19" s="21"/>
      <c r="W19" s="22">
        <f>SUM(P13:P18)-SUM(U13:U18)</f>
        <v>0</v>
      </c>
    </row>
    <row r="20" spans="1:23" ht="24.9" customHeight="1" x14ac:dyDescent="0.3">
      <c r="A20" s="20">
        <v>64585</v>
      </c>
      <c r="B20" s="35" t="s">
        <v>61</v>
      </c>
      <c r="C20" s="1">
        <v>45476</v>
      </c>
      <c r="D20" s="33">
        <v>1</v>
      </c>
      <c r="E20" s="11">
        <v>181957</v>
      </c>
      <c r="F20" s="11">
        <v>0</v>
      </c>
      <c r="G20" s="11">
        <f>E20-F20</f>
        <v>181957</v>
      </c>
      <c r="H20" s="11">
        <f>G20*18%</f>
        <v>32752.26</v>
      </c>
      <c r="I20" s="11">
        <f>ROUND(G20+H20,)</f>
        <v>214709</v>
      </c>
      <c r="J20" s="11">
        <f>ROUND(G20*$J$6,)</f>
        <v>1820</v>
      </c>
      <c r="K20" s="11">
        <f>G20*5%</f>
        <v>9097.85</v>
      </c>
      <c r="L20" s="11">
        <f>G20*10%</f>
        <v>18195.7</v>
      </c>
      <c r="M20" s="11">
        <f>G20*10%</f>
        <v>18195.7</v>
      </c>
      <c r="N20" s="11">
        <f>H20</f>
        <v>32752.26</v>
      </c>
      <c r="O20" s="11">
        <v>0</v>
      </c>
      <c r="P20" s="11">
        <f>ROUND(I20-SUM(J20:O20),)</f>
        <v>134647</v>
      </c>
      <c r="Q20" s="29"/>
      <c r="R20" s="11"/>
      <c r="S20" s="11"/>
      <c r="T20" s="11"/>
      <c r="U20" s="11">
        <v>100000</v>
      </c>
      <c r="V20" s="34" t="s">
        <v>36</v>
      </c>
      <c r="W20" s="20"/>
    </row>
    <row r="21" spans="1:23" ht="24.9" customHeight="1" x14ac:dyDescent="0.3">
      <c r="A21" s="20">
        <v>64585</v>
      </c>
      <c r="B21" s="35"/>
      <c r="C21" s="1"/>
      <c r="D21" s="3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29"/>
      <c r="R21" s="11"/>
      <c r="S21" s="11"/>
      <c r="T21" s="11"/>
      <c r="U21" s="11">
        <v>34647</v>
      </c>
      <c r="V21" s="34" t="s">
        <v>37</v>
      </c>
      <c r="W21" s="20"/>
    </row>
    <row r="22" spans="1:23" ht="24.9" customHeight="1" x14ac:dyDescent="0.3">
      <c r="A22" s="20"/>
      <c r="B22" s="35"/>
      <c r="C22" s="1"/>
      <c r="D22" s="3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9"/>
      <c r="R22" s="11"/>
      <c r="S22" s="11"/>
      <c r="T22" s="11"/>
      <c r="U22" s="11"/>
      <c r="V22" s="34"/>
      <c r="W22" s="20"/>
    </row>
    <row r="23" spans="1:23" ht="24.9" customHeight="1" thickBot="1" x14ac:dyDescent="0.35">
      <c r="A23" s="37"/>
      <c r="B23" s="38"/>
      <c r="C23" s="38"/>
      <c r="D23" s="3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39"/>
      <c r="R23" s="12"/>
      <c r="S23" s="12"/>
      <c r="T23" s="12"/>
      <c r="U23" s="12"/>
      <c r="V23" s="12"/>
      <c r="W23" s="23">
        <f>SUM(P20:P22)-SUM(U20:U22)</f>
        <v>0</v>
      </c>
    </row>
    <row r="24" spans="1:23" ht="24.9" customHeight="1" x14ac:dyDescent="0.3">
      <c r="A24" s="26"/>
      <c r="B24" s="40"/>
      <c r="C24" s="40"/>
      <c r="D24" s="40"/>
      <c r="E24" s="40"/>
      <c r="F24" s="40"/>
      <c r="G24" s="40"/>
      <c r="H24" s="40"/>
      <c r="I24" s="40"/>
      <c r="J24" s="40"/>
      <c r="K24" s="41">
        <f t="shared" ref="K24:P24" si="0">SUM(K8:K23)</f>
        <v>47197.85</v>
      </c>
      <c r="L24" s="41">
        <f t="shared" si="0"/>
        <v>18195.7</v>
      </c>
      <c r="M24" s="41">
        <f t="shared" si="0"/>
        <v>18195.7</v>
      </c>
      <c r="N24" s="41">
        <f t="shared" si="0"/>
        <v>169912.26</v>
      </c>
      <c r="O24" s="41">
        <f t="shared" si="0"/>
        <v>18500</v>
      </c>
      <c r="P24" s="41">
        <f t="shared" si="0"/>
        <v>850927</v>
      </c>
      <c r="Q24" s="40"/>
      <c r="R24" s="40"/>
      <c r="S24" s="40"/>
      <c r="T24" s="40"/>
      <c r="U24" s="41">
        <f>SUM(U6:U23)</f>
        <v>850927</v>
      </c>
      <c r="V24" s="40"/>
      <c r="W24" s="41">
        <f>SUM(W6:W23)</f>
        <v>0</v>
      </c>
    </row>
    <row r="25" spans="1:23" ht="24.9" customHeight="1" x14ac:dyDescent="0.3">
      <c r="A25" s="2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20"/>
    </row>
    <row r="26" spans="1:23" ht="24.9" customHeight="1" thickBot="1" x14ac:dyDescent="0.35">
      <c r="A26" s="2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36">
        <f>P24-U24</f>
        <v>0</v>
      </c>
      <c r="V26" s="13"/>
      <c r="W26" s="24"/>
    </row>
    <row r="30" spans="1:23" ht="24.9" customHeight="1" thickBot="1" x14ac:dyDescent="0.35"/>
    <row r="31" spans="1:23" ht="24.9" customHeight="1" thickBot="1" x14ac:dyDescent="0.35">
      <c r="I31" s="48" t="s">
        <v>20</v>
      </c>
      <c r="J31" s="49"/>
      <c r="K31" s="49"/>
      <c r="L31" s="50"/>
    </row>
    <row r="32" spans="1:23" ht="24.9" customHeight="1" thickBot="1" x14ac:dyDescent="0.35">
      <c r="I32" s="51" t="s">
        <v>35</v>
      </c>
      <c r="J32" s="52"/>
      <c r="K32" s="52"/>
      <c r="L32" s="53"/>
    </row>
    <row r="33" spans="9:12" ht="24.9" customHeight="1" thickBot="1" x14ac:dyDescent="0.35">
      <c r="I33" s="42" t="s">
        <v>26</v>
      </c>
      <c r="J33" s="43"/>
      <c r="K33" s="42">
        <f>K24+L24+M24</f>
        <v>83589.25</v>
      </c>
      <c r="L33" s="43"/>
    </row>
    <row r="34" spans="9:12" ht="24.9" customHeight="1" thickBot="1" x14ac:dyDescent="0.35">
      <c r="I34" s="42" t="s">
        <v>27</v>
      </c>
      <c r="J34" s="43"/>
      <c r="K34" s="42">
        <f>U26</f>
        <v>0</v>
      </c>
      <c r="L34" s="43"/>
    </row>
    <row r="35" spans="9:12" ht="24.9" customHeight="1" thickBot="1" x14ac:dyDescent="0.35">
      <c r="I35" s="42" t="s">
        <v>28</v>
      </c>
      <c r="J35" s="43"/>
      <c r="K35" s="44" t="s">
        <v>29</v>
      </c>
      <c r="L35" s="45"/>
    </row>
    <row r="36" spans="9:12" ht="24.9" customHeight="1" thickBot="1" x14ac:dyDescent="0.35">
      <c r="I36" s="42" t="s">
        <v>30</v>
      </c>
      <c r="J36" s="43"/>
      <c r="K36" s="42">
        <f>N24-P11--P22</f>
        <v>151412.26</v>
      </c>
      <c r="L36" s="43"/>
    </row>
  </sheetData>
  <mergeCells count="11">
    <mergeCell ref="I35:J35"/>
    <mergeCell ref="K35:L35"/>
    <mergeCell ref="I36:J36"/>
    <mergeCell ref="K36:L36"/>
    <mergeCell ref="W5:W6"/>
    <mergeCell ref="I31:L31"/>
    <mergeCell ref="I32:L32"/>
    <mergeCell ref="I33:J33"/>
    <mergeCell ref="K33:L33"/>
    <mergeCell ref="I34:J34"/>
    <mergeCell ref="K34:L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2"/>
  <sheetViews>
    <sheetView workbookViewId="0">
      <selection activeCell="F18" sqref="F18"/>
    </sheetView>
  </sheetViews>
  <sheetFormatPr defaultColWidth="9.109375" defaultRowHeight="14.4" x14ac:dyDescent="0.3"/>
  <cols>
    <col min="1" max="3" width="9.109375" style="3"/>
    <col min="4" max="4" width="12.33203125" style="3" bestFit="1" customWidth="1"/>
    <col min="5" max="16384" width="9.109375" style="3"/>
  </cols>
  <sheetData>
    <row r="3" spans="1:8" x14ac:dyDescent="0.3">
      <c r="B3" s="3" t="s">
        <v>10</v>
      </c>
    </row>
    <row r="4" spans="1:8" x14ac:dyDescent="0.3">
      <c r="B4" s="3" t="s">
        <v>7</v>
      </c>
    </row>
    <row r="5" spans="1:8" s="16" customFormat="1" ht="43.2" x14ac:dyDescent="0.3">
      <c r="A5" s="16" t="s">
        <v>8</v>
      </c>
      <c r="B5" s="16" t="s">
        <v>9</v>
      </c>
      <c r="C5" s="16" t="s">
        <v>11</v>
      </c>
      <c r="D5" s="16" t="s">
        <v>12</v>
      </c>
      <c r="F5" s="16" t="s">
        <v>13</v>
      </c>
      <c r="G5" s="16" t="s">
        <v>15</v>
      </c>
      <c r="H5" s="16" t="s">
        <v>16</v>
      </c>
    </row>
    <row r="6" spans="1:8" x14ac:dyDescent="0.3">
      <c r="D6" s="3" t="s">
        <v>17</v>
      </c>
      <c r="E6" s="3" t="s">
        <v>18</v>
      </c>
    </row>
    <row r="7" spans="1:8" x14ac:dyDescent="0.3">
      <c r="A7" s="3">
        <v>1</v>
      </c>
      <c r="B7" s="3">
        <v>63</v>
      </c>
      <c r="C7" s="3" t="s">
        <v>14</v>
      </c>
      <c r="D7" s="17">
        <v>2798.1</v>
      </c>
      <c r="E7" s="17"/>
      <c r="F7" s="17">
        <v>7222</v>
      </c>
      <c r="G7" s="17">
        <f>F7-D7-E7</f>
        <v>4423.8999999999996</v>
      </c>
    </row>
    <row r="8" spans="1:8" x14ac:dyDescent="0.3">
      <c r="A8" s="3">
        <f>A7+1</f>
        <v>2</v>
      </c>
      <c r="B8" s="3">
        <v>75</v>
      </c>
      <c r="C8" s="3" t="s">
        <v>14</v>
      </c>
      <c r="D8" s="17">
        <v>815.5</v>
      </c>
      <c r="E8" s="17"/>
      <c r="F8" s="17">
        <v>2350</v>
      </c>
      <c r="G8" s="17">
        <f t="shared" ref="G8:G12" si="0">F8-D8-E8</f>
        <v>1534.5</v>
      </c>
    </row>
    <row r="9" spans="1:8" x14ac:dyDescent="0.3">
      <c r="A9" s="3">
        <f>A8+1</f>
        <v>3</v>
      </c>
      <c r="B9" s="3">
        <v>90</v>
      </c>
      <c r="C9" s="3" t="s">
        <v>14</v>
      </c>
      <c r="D9" s="17">
        <v>1049</v>
      </c>
      <c r="E9" s="17"/>
      <c r="F9" s="17">
        <v>2000</v>
      </c>
      <c r="G9" s="17">
        <f t="shared" si="0"/>
        <v>951</v>
      </c>
    </row>
    <row r="10" spans="1:8" x14ac:dyDescent="0.3">
      <c r="A10" s="3">
        <f>A9+1</f>
        <v>4</v>
      </c>
      <c r="B10" s="3">
        <v>110</v>
      </c>
      <c r="C10" s="3" t="s">
        <v>14</v>
      </c>
      <c r="D10" s="17">
        <v>2110</v>
      </c>
      <c r="E10" s="17"/>
      <c r="F10" s="17">
        <v>2200</v>
      </c>
      <c r="G10" s="17">
        <f t="shared" si="0"/>
        <v>90</v>
      </c>
    </row>
    <row r="11" spans="1:8" x14ac:dyDescent="0.3">
      <c r="A11" s="3">
        <f>A10+1</f>
        <v>5</v>
      </c>
      <c r="B11" s="3">
        <v>160</v>
      </c>
      <c r="C11" s="3" t="s">
        <v>14</v>
      </c>
      <c r="D11" s="17">
        <v>1322.6</v>
      </c>
      <c r="E11" s="17"/>
      <c r="F11" s="17">
        <v>2208</v>
      </c>
      <c r="G11" s="17">
        <f t="shared" si="0"/>
        <v>885.40000000000009</v>
      </c>
    </row>
    <row r="12" spans="1:8" x14ac:dyDescent="0.3">
      <c r="A12" s="3">
        <f>A11+1</f>
        <v>6</v>
      </c>
      <c r="B12" s="3">
        <v>200</v>
      </c>
      <c r="C12" s="3" t="s">
        <v>14</v>
      </c>
      <c r="D12" s="17">
        <v>743.6</v>
      </c>
      <c r="E12" s="17"/>
      <c r="F12" s="17">
        <v>792</v>
      </c>
      <c r="G12" s="17">
        <f t="shared" si="0"/>
        <v>48.399999999999977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2025-05-28T11:23:08Z</dcterms:modified>
</cp:coreProperties>
</file>