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DEDA7FB3-2E4C-415A-A925-CB6CDF302F50}" xr6:coauthVersionLast="47" xr6:coauthVersionMax="47" xr10:uidLastSave="{00000000-0000-0000-0000-000000000000}"/>
  <bookViews>
    <workbookView xWindow="0" yWindow="1704" windowWidth="23040" windowHeight="1125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2" l="1"/>
  <c r="G28" i="2"/>
  <c r="M28" i="2" s="1"/>
  <c r="Q27" i="2"/>
  <c r="M27" i="2"/>
  <c r="G27" i="2"/>
  <c r="L27" i="2" s="1"/>
  <c r="L24" i="2"/>
  <c r="J24" i="2"/>
  <c r="H24" i="2"/>
  <c r="N24" i="2" s="1"/>
  <c r="E25" i="2" s="1"/>
  <c r="P25" i="2" s="1"/>
  <c r="G24" i="2"/>
  <c r="M24" i="2" s="1"/>
  <c r="G22" i="2"/>
  <c r="L22" i="2" s="1"/>
  <c r="U21" i="2"/>
  <c r="G21" i="2"/>
  <c r="J21" i="2" s="1"/>
  <c r="Q20" i="2"/>
  <c r="L15" i="2"/>
  <c r="G15" i="2"/>
  <c r="K15" i="2" s="1"/>
  <c r="T14" i="2"/>
  <c r="U13" i="2"/>
  <c r="G13" i="2"/>
  <c r="L13" i="2" s="1"/>
  <c r="Q12" i="2"/>
  <c r="L10" i="2"/>
  <c r="J10" i="2"/>
  <c r="H10" i="2"/>
  <c r="I10" i="2" s="1"/>
  <c r="G10" i="2"/>
  <c r="K10" i="2" s="1"/>
  <c r="U8" i="2"/>
  <c r="U33" i="2" s="1"/>
  <c r="J8" i="2"/>
  <c r="H8" i="2"/>
  <c r="I8" i="2" s="1"/>
  <c r="G8" i="2"/>
  <c r="K8" i="2" s="1"/>
  <c r="Q7" i="2"/>
  <c r="N8" i="2" l="1"/>
  <c r="E9" i="2" s="1"/>
  <c r="P9" i="2" s="1"/>
  <c r="M22" i="2"/>
  <c r="L8" i="2"/>
  <c r="P8" i="2" s="1"/>
  <c r="M10" i="2"/>
  <c r="M13" i="2"/>
  <c r="H15" i="2"/>
  <c r="N15" i="2" s="1"/>
  <c r="E16" i="2" s="1"/>
  <c r="P16" i="2" s="1"/>
  <c r="M8" i="2"/>
  <c r="N10" i="2"/>
  <c r="E11" i="2" s="1"/>
  <c r="P11" i="2" s="1"/>
  <c r="J15" i="2"/>
  <c r="J28" i="2"/>
  <c r="P10" i="2"/>
  <c r="K21" i="2"/>
  <c r="J13" i="2"/>
  <c r="I15" i="2"/>
  <c r="P15" i="2" s="1"/>
  <c r="M15" i="2"/>
  <c r="H21" i="2"/>
  <c r="N21" i="2" s="1"/>
  <c r="E23" i="2" s="1"/>
  <c r="P23" i="2" s="1"/>
  <c r="L21" i="2"/>
  <c r="J22" i="2"/>
  <c r="K24" i="2"/>
  <c r="J27" i="2"/>
  <c r="K28" i="2"/>
  <c r="M21" i="2"/>
  <c r="K22" i="2"/>
  <c r="K27" i="2"/>
  <c r="H28" i="2"/>
  <c r="N28" i="2" s="1"/>
  <c r="E29" i="2" s="1"/>
  <c r="P29" i="2" s="1"/>
  <c r="L28" i="2"/>
  <c r="K13" i="2"/>
  <c r="H13" i="2"/>
  <c r="H22" i="2"/>
  <c r="I24" i="2"/>
  <c r="P24" i="2" s="1"/>
  <c r="H27" i="2"/>
  <c r="L33" i="2" l="1"/>
  <c r="I28" i="2"/>
  <c r="P28" i="2" s="1"/>
  <c r="W31" i="2" s="1"/>
  <c r="K33" i="2"/>
  <c r="M40" i="2" s="1"/>
  <c r="M33" i="2"/>
  <c r="I13" i="2"/>
  <c r="N13" i="2"/>
  <c r="I27" i="2"/>
  <c r="P27" i="2" s="1"/>
  <c r="N27" i="2"/>
  <c r="N22" i="2"/>
  <c r="E26" i="2" s="1"/>
  <c r="P26" i="2" s="1"/>
  <c r="I22" i="2"/>
  <c r="P22" i="2" s="1"/>
  <c r="I21" i="2"/>
  <c r="P21" i="2" s="1"/>
  <c r="W27" i="2" s="1"/>
  <c r="W12" i="2"/>
  <c r="E14" i="2" l="1"/>
  <c r="P14" i="2" s="1"/>
  <c r="N33" i="2"/>
  <c r="P13" i="2"/>
  <c r="W20" i="2" l="1"/>
  <c r="W33" i="2" s="1"/>
  <c r="P33" i="2"/>
  <c r="U35" i="2" s="1"/>
  <c r="M41" i="2" s="1"/>
  <c r="M43" i="2"/>
</calcChain>
</file>

<file path=xl/sharedStrings.xml><?xml version="1.0" encoding="utf-8"?>
<sst xmlns="http://schemas.openxmlformats.org/spreadsheetml/2006/main" count="74" uniqueCount="60">
  <si>
    <t>Amount</t>
  </si>
  <si>
    <t>PAYMENT NOTE No.</t>
  </si>
  <si>
    <t>UTR</t>
  </si>
  <si>
    <t>TDS Amount @ 1% on BASIC AMOUNT</t>
  </si>
  <si>
    <t>Balance Payable Amount Rs. -</t>
  </si>
  <si>
    <t>Total Paid Amount Rs. -</t>
  </si>
  <si>
    <t>Testing Deposit</t>
  </si>
  <si>
    <t>Excess Hold</t>
  </si>
  <si>
    <t>Total Hold</t>
  </si>
  <si>
    <t>Advance / Surplus</t>
  </si>
  <si>
    <t>Debit</t>
  </si>
  <si>
    <t xml:space="preserve">Unique Production Services </t>
  </si>
  <si>
    <t>08-02-2024 IFT/IFT24039066190/RIUP23/4411/UNIQUE PRODUCTION 261170.00</t>
  </si>
  <si>
    <t>05-02-2024 IFT/IFT24036025147/RIUP23/4410/UNIQUE PRODUCTION 266547.00</t>
  </si>
  <si>
    <t>RIUP23/4410</t>
  </si>
  <si>
    <t>RIUP23/4411</t>
  </si>
  <si>
    <t>Advance Village Wise</t>
  </si>
  <si>
    <t>Nil</t>
  </si>
  <si>
    <t>GST</t>
  </si>
  <si>
    <t>08-01-2024 IFT/IFT24008065307/RIUP23/3958/UNIQUE PRODUCTION ₹ 3,63,770.00</t>
  </si>
  <si>
    <t>RIUP23/3958</t>
  </si>
  <si>
    <t>GST Remaining</t>
  </si>
  <si>
    <t>21-03-2024 IFT/IFT24081029269/RIUP23/4778/UNIQUE PRODUCTION 159132.00</t>
  </si>
  <si>
    <t>31-03-2024 IFT/IFT24091034200/RIUP23/5180/UNIQUE PRODUCTION 97236.00</t>
  </si>
  <si>
    <t>31-03-2024 IFT/IFT24091034199/RIUP23/5181/UNIQUE PRODUCTION 64836.00</t>
  </si>
  <si>
    <t>16-03-2024 IFT/IFT24076016190/RIUP23/5152/UNIQUE PRODUCTION 198000.00</t>
  </si>
  <si>
    <t>16-03-2024 IFT/IFT24076016192/RIUP23/4737/UNIQUE PRODUCTION 88485.00</t>
  </si>
  <si>
    <t>02-05-2024 IFT/IFT24123084036/RIUP24/0234/UNIQUE PRODUCTION ₹ 63,528.00</t>
  </si>
  <si>
    <t>08-05-2024 IFT/IFT24129034839/RIUP24/0374/UNIQUE PRODUCTION 71814.00</t>
  </si>
  <si>
    <t>08-05-2024 IFT/IFT24129034835/RIUP24/0235/UNIQUE PRODUCTION 7198.00</t>
  </si>
  <si>
    <t>17-05-2024 IFT/IFT24138018960/RIUP24/0450/UNIQUE PRODUCTION 7048.00</t>
  </si>
  <si>
    <t>17-05-2024 IFT/IFT24138018961/RIUP24/0527/UNIQUE PRODUCTION 38708.00</t>
  </si>
  <si>
    <t>17-05-2024 IFT/IFT24145035199/RIUP24/084/UNIQUE PRODUCTION 28974.00</t>
  </si>
  <si>
    <t>14-08-2024 IFT/IFT24227020857/RIUP24/1016/UNIQUE PRODUCTION 88054.00</t>
  </si>
  <si>
    <t>14-08-2024 IFT/IFT24227020858/RIUP24/1256/UNIQUE PRODUCTION 125770.00</t>
  </si>
  <si>
    <t>30/08/24  - Nakshatra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</si>
  <si>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</si>
  <si>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</si>
  <si>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</si>
  <si>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</si>
  <si>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</si>
  <si>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</si>
  <si>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</si>
  <si>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</si>
  <si>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</si>
  <si>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</si>
  <si>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</si>
  <si>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</si>
  <si>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</si>
  <si>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</si>
  <si>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</si>
  <si>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</si>
  <si>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</si>
  <si>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</si>
  <si>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</si>
  <si>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Total_Amount</t>
  </si>
  <si>
    <t>Ulhani Bina Mazra village Pipe Line Road Restoration Work</t>
  </si>
  <si>
    <t xml:space="preserve">DHATERA village Pipe Line Road Restoration Work </t>
  </si>
  <si>
    <t>TODA village Pipe Line Road Restoration Work</t>
  </si>
  <si>
    <t xml:space="preserve">PEER KHERA village Pipe Line Road Restoration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</si>
</sst>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b/>
      <sz val="14"/>
      <color theme="1"/>
      <name val="Comic Sans MS"/>
      <family val="4"/>
    </font>
    <font>
      <sz val="10"/>
      <color theme="1"/>
      <name val="Comic Sans MS"/>
      <family val="4"/>
    </font>
    <font>
      <sz val="9"/>
      <color rgb="FFFF0000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15" fontId="3" fillId="2" borderId="6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9" fillId="2" borderId="6" xfId="1" applyNumberFormat="1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9" fontId="3" fillId="3" borderId="6" xfId="1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64" fontId="3" fillId="2" borderId="15" xfId="1" applyNumberFormat="1" applyFont="1" applyFill="1" applyBorder="1" applyAlignment="1">
      <alignment vertical="center"/>
    </xf>
    <xf numFmtId="164" fontId="5" fillId="2" borderId="15" xfId="1" applyNumberFormat="1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9" fontId="3" fillId="2" borderId="15" xfId="1" applyNumberFormat="1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164" fontId="5" fillId="2" borderId="7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5" fillId="2" borderId="14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64" fontId="10" fillId="5" borderId="6" xfId="1" applyNumberFormat="1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0" xfId="0" applyFont="1"/>
    <xf numFmtId="164" fontId="11" fillId="2" borderId="1" xfId="2" applyFont="1" applyFill="1" applyBorder="1" applyAlignment="1">
      <alignment vertical="center"/>
    </xf>
    <xf numFmtId="164" fontId="11" fillId="2" borderId="2" xfId="2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14" fontId="6" fillId="2" borderId="14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64" fontId="13" fillId="2" borderId="14" xfId="2" applyFont="1" applyFill="1" applyBorder="1" applyAlignment="1">
      <alignment horizontal="center" vertical="center"/>
    </xf>
    <xf numFmtId="164" fontId="6" fillId="2" borderId="14" xfId="2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164" fontId="7" fillId="2" borderId="13" xfId="1" applyNumberFormat="1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right"/>
    </xf>
    <xf numFmtId="164" fontId="7" fillId="2" borderId="12" xfId="1" applyNumberFormat="1" applyFont="1" applyFill="1" applyBorder="1" applyAlignment="1">
      <alignment horizontal="right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164" fontId="8" fillId="2" borderId="9" xfId="1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</cellXfs>
  <cellStyles count="3">
    <cellStyle name="Comma" xfId="1" builtinId="3"/>
    <cellStyle name="Comma 2" xfId="2" xr:uid="{E637359F-7BE3-4445-BC99-026D5AEA209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C59C-3E5A-4086-97E6-358C563D70F3}">
  <dimension ref="A1:BJ43"/>
  <sheetViews>
    <sheetView tabSelected="1" topLeftCell="A13" workbookViewId="0">
      <selection activeCell="E1" sqref="E1"/>
    </sheetView>
  </sheetViews>
  <sheetFormatPr defaultColWidth="9" defaultRowHeight="14.4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3" customWidth="1"/>
    <col min="9" max="9" width="12.88671875" style="13" bestFit="1" customWidth="1"/>
    <col min="10" max="10" width="10.6640625" style="2" bestFit="1" customWidth="1"/>
    <col min="11" max="11" width="12.5546875" style="2" customWidth="1"/>
    <col min="12" max="12" width="14.6640625" style="2" customWidth="1"/>
    <col min="13" max="13" width="14" style="2" bestFit="1" customWidth="1"/>
    <col min="14" max="16" width="14.88671875" style="2" customWidth="1"/>
    <col min="17" max="17" width="10.44140625" style="2" bestFit="1" customWidth="1"/>
    <col min="18" max="18" width="21.6640625" style="2" hidden="1" customWidth="1"/>
    <col min="19" max="19" width="12.6640625" style="2" hidden="1" customWidth="1"/>
    <col min="20" max="20" width="35.109375" style="2" hidden="1" customWidth="1"/>
    <col min="21" max="21" width="19.6640625" style="2" bestFit="1" customWidth="1"/>
    <col min="22" max="22" width="71.6640625" style="2" customWidth="1"/>
    <col min="23" max="23" width="20.44140625" style="2" bestFit="1" customWidth="1"/>
    <col min="24" max="16384" width="9" style="2"/>
  </cols>
  <sheetData>
    <row r="1" spans="1:62" ht="24.9" customHeight="1" thickBot="1" x14ac:dyDescent="0.35">
      <c r="A1" s="46" t="s">
        <v>36</v>
      </c>
      <c r="B1" s="5" t="s">
        <v>11</v>
      </c>
      <c r="E1" s="3"/>
      <c r="F1" s="3"/>
      <c r="G1" s="3"/>
      <c r="H1" s="4"/>
      <c r="I1" s="4"/>
    </row>
    <row r="2" spans="1:62" ht="24.9" customHeight="1" thickBot="1" x14ac:dyDescent="0.35">
      <c r="A2" s="46" t="s">
        <v>37</v>
      </c>
      <c r="B2" s="47" t="s">
        <v>38</v>
      </c>
      <c r="C2" s="5"/>
      <c r="D2" s="5"/>
      <c r="G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62" ht="24.9" customHeight="1" thickBot="1" x14ac:dyDescent="0.35">
      <c r="A3" s="46" t="s">
        <v>39</v>
      </c>
      <c r="B3" s="48" t="s">
        <v>40</v>
      </c>
      <c r="C3" s="5"/>
      <c r="D3" s="5"/>
      <c r="G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62" ht="24.9" customHeight="1" thickBot="1" x14ac:dyDescent="0.35">
      <c r="A4" s="46" t="s">
        <v>41</v>
      </c>
      <c r="B4" s="49" t="s">
        <v>40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Q4" s="43"/>
      <c r="R4" s="7"/>
      <c r="S4" s="10"/>
      <c r="T4" s="10"/>
      <c r="U4" s="10"/>
      <c r="V4" s="10"/>
    </row>
    <row r="5" spans="1:62" ht="24.9" customHeight="1" x14ac:dyDescent="0.3">
      <c r="A5" s="50" t="s">
        <v>42</v>
      </c>
      <c r="B5" s="45" t="s">
        <v>43</v>
      </c>
      <c r="C5" s="51" t="s">
        <v>44</v>
      </c>
      <c r="D5" s="52" t="s">
        <v>45</v>
      </c>
      <c r="E5" s="45" t="s">
        <v>46</v>
      </c>
      <c r="F5" s="45" t="s">
        <v>47</v>
      </c>
      <c r="G5" s="52" t="s">
        <v>48</v>
      </c>
      <c r="H5" s="53" t="s">
        <v>49</v>
      </c>
      <c r="I5" s="54" t="s">
        <v>0</v>
      </c>
      <c r="J5" s="45" t="s">
        <v>50</v>
      </c>
      <c r="K5" s="45" t="s">
        <v>51</v>
      </c>
      <c r="L5" s="45" t="s">
        <v>52</v>
      </c>
      <c r="M5" s="22" t="s">
        <v>6</v>
      </c>
      <c r="N5" s="45" t="s">
        <v>53</v>
      </c>
      <c r="O5" s="22" t="s">
        <v>7</v>
      </c>
      <c r="P5" s="45" t="s">
        <v>54</v>
      </c>
      <c r="Q5" s="22"/>
      <c r="R5" s="22" t="s">
        <v>1</v>
      </c>
      <c r="S5" s="22" t="s">
        <v>0</v>
      </c>
      <c r="T5" s="22" t="s">
        <v>3</v>
      </c>
      <c r="U5" s="45" t="s">
        <v>55</v>
      </c>
      <c r="V5" s="45" t="s">
        <v>2</v>
      </c>
      <c r="W5" s="59" t="s">
        <v>16</v>
      </c>
    </row>
    <row r="6" spans="1:62" ht="24.9" customHeight="1" thickBot="1" x14ac:dyDescent="0.35">
      <c r="A6" s="33"/>
      <c r="B6" s="31"/>
      <c r="C6" s="31"/>
      <c r="D6" s="31"/>
      <c r="E6" s="31"/>
      <c r="F6" s="31"/>
      <c r="G6" s="31"/>
      <c r="H6" s="37">
        <v>0.18</v>
      </c>
      <c r="I6" s="31"/>
      <c r="J6" s="37">
        <v>0.01</v>
      </c>
      <c r="K6" s="37">
        <v>0.05</v>
      </c>
      <c r="L6" s="37">
        <v>0.1</v>
      </c>
      <c r="M6" s="37">
        <v>0.1</v>
      </c>
      <c r="N6" s="37">
        <v>0.18</v>
      </c>
      <c r="O6" s="37"/>
      <c r="P6" s="31"/>
      <c r="Q6" s="38"/>
      <c r="R6" s="31"/>
      <c r="S6" s="31"/>
      <c r="T6" s="37">
        <v>0.01</v>
      </c>
      <c r="U6" s="31"/>
      <c r="V6" s="31"/>
      <c r="W6" s="60"/>
    </row>
    <row r="7" spans="1:62" ht="24.9" customHeight="1" x14ac:dyDescent="0.3">
      <c r="A7" s="34"/>
      <c r="B7" s="14"/>
      <c r="C7" s="14"/>
      <c r="D7" s="14"/>
      <c r="E7" s="14"/>
      <c r="F7" s="14"/>
      <c r="G7" s="14"/>
      <c r="H7" s="35"/>
      <c r="I7" s="14"/>
      <c r="J7" s="35"/>
      <c r="K7" s="35"/>
      <c r="L7" s="35"/>
      <c r="M7" s="35"/>
      <c r="N7" s="35"/>
      <c r="O7" s="35"/>
      <c r="P7" s="14"/>
      <c r="Q7" s="36">
        <f>A8</f>
        <v>60925</v>
      </c>
      <c r="R7" s="14"/>
      <c r="S7" s="14"/>
      <c r="T7" s="35"/>
      <c r="U7" s="14"/>
      <c r="V7" s="14"/>
      <c r="W7" s="34"/>
    </row>
    <row r="8" spans="1:62" ht="24.9" customHeight="1" x14ac:dyDescent="0.3">
      <c r="A8" s="19">
        <v>60925</v>
      </c>
      <c r="B8" s="27" t="s">
        <v>56</v>
      </c>
      <c r="C8" s="1">
        <v>45275</v>
      </c>
      <c r="D8" s="28">
        <v>14</v>
      </c>
      <c r="E8" s="11">
        <v>571696</v>
      </c>
      <c r="F8" s="11">
        <v>80115</v>
      </c>
      <c r="G8" s="11">
        <f>E8-F8</f>
        <v>491581</v>
      </c>
      <c r="H8" s="11">
        <f>G8*18%</f>
        <v>88484.58</v>
      </c>
      <c r="I8" s="11">
        <f>G8+H8</f>
        <v>580065.57999999996</v>
      </c>
      <c r="J8" s="11">
        <f>G8*1%</f>
        <v>4915.8100000000004</v>
      </c>
      <c r="K8" s="11">
        <f>G8*5%</f>
        <v>24579.050000000003</v>
      </c>
      <c r="L8" s="11">
        <f>G8*10%</f>
        <v>49158.100000000006</v>
      </c>
      <c r="M8" s="11">
        <f>G8*10%</f>
        <v>49158.100000000006</v>
      </c>
      <c r="N8" s="44">
        <f>H8</f>
        <v>88484.58</v>
      </c>
      <c r="O8" s="11">
        <v>0</v>
      </c>
      <c r="P8" s="11">
        <f>I8-SUM(J8:O8)</f>
        <v>363769.93999999994</v>
      </c>
      <c r="Q8" s="24"/>
      <c r="R8" s="17" t="s">
        <v>20</v>
      </c>
      <c r="S8" s="17">
        <v>363770</v>
      </c>
      <c r="T8" s="17">
        <v>0</v>
      </c>
      <c r="U8" s="17">
        <f t="shared" ref="U8" si="0">S8-T8</f>
        <v>363770</v>
      </c>
      <c r="V8" s="29" t="s">
        <v>19</v>
      </c>
      <c r="W8" s="19"/>
    </row>
    <row r="9" spans="1:62" ht="24.9" customHeight="1" x14ac:dyDescent="0.3">
      <c r="A9" s="19">
        <v>60925</v>
      </c>
      <c r="B9" s="11" t="s">
        <v>18</v>
      </c>
      <c r="C9" s="11"/>
      <c r="D9" s="28">
        <v>14</v>
      </c>
      <c r="E9" s="11">
        <f>N8</f>
        <v>88484.58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44">
        <f>E9</f>
        <v>88484.58</v>
      </c>
      <c r="Q9" s="24"/>
      <c r="R9" s="11"/>
      <c r="S9" s="11"/>
      <c r="T9" s="23"/>
      <c r="U9" s="11">
        <v>88485</v>
      </c>
      <c r="V9" s="11" t="s">
        <v>26</v>
      </c>
      <c r="W9" s="30"/>
    </row>
    <row r="10" spans="1:62" ht="24.9" customHeight="1" x14ac:dyDescent="0.3">
      <c r="A10" s="19">
        <v>60925</v>
      </c>
      <c r="B10" s="27" t="s">
        <v>56</v>
      </c>
      <c r="C10" s="1">
        <v>45360</v>
      </c>
      <c r="D10" s="28">
        <v>23</v>
      </c>
      <c r="E10" s="11">
        <v>9727</v>
      </c>
      <c r="F10" s="11">
        <v>0</v>
      </c>
      <c r="G10" s="11">
        <f>E10-F10</f>
        <v>9727</v>
      </c>
      <c r="H10" s="11">
        <f>G10*18%</f>
        <v>1750.86</v>
      </c>
      <c r="I10" s="11">
        <f>G10+H10</f>
        <v>11477.86</v>
      </c>
      <c r="J10" s="11">
        <f>G10*1%</f>
        <v>97.27</v>
      </c>
      <c r="K10" s="11">
        <f>G10*5%</f>
        <v>486.35</v>
      </c>
      <c r="L10" s="11">
        <f>G10*10%</f>
        <v>972.7</v>
      </c>
      <c r="M10" s="11">
        <f>G10*10%</f>
        <v>972.7</v>
      </c>
      <c r="N10" s="44">
        <f>H10</f>
        <v>1750.86</v>
      </c>
      <c r="O10" s="11">
        <v>0</v>
      </c>
      <c r="P10" s="11">
        <f>I10-SUM(J10:O10)</f>
        <v>7197.9800000000005</v>
      </c>
      <c r="Q10" s="24"/>
      <c r="R10" s="11"/>
      <c r="S10" s="11"/>
      <c r="T10" s="23"/>
      <c r="U10" s="11">
        <v>7198</v>
      </c>
      <c r="V10" s="11" t="s">
        <v>29</v>
      </c>
      <c r="W10" s="30"/>
    </row>
    <row r="11" spans="1:62" ht="24.9" customHeight="1" x14ac:dyDescent="0.3">
      <c r="A11" s="19">
        <v>60925</v>
      </c>
      <c r="B11" s="27" t="s">
        <v>18</v>
      </c>
      <c r="C11" s="1"/>
      <c r="D11" s="28">
        <v>23</v>
      </c>
      <c r="E11" s="11">
        <f>N10</f>
        <v>1750.86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44">
        <f>E11</f>
        <v>1750.86</v>
      </c>
      <c r="Q11" s="24"/>
      <c r="R11" s="11"/>
      <c r="S11" s="11"/>
      <c r="T11" s="23"/>
      <c r="U11" s="11"/>
      <c r="V11" s="11"/>
      <c r="W11" s="30"/>
    </row>
    <row r="12" spans="1:62" s="15" customFormat="1" ht="24.9" customHeight="1" x14ac:dyDescent="0.3">
      <c r="A12" s="18"/>
      <c r="B12" s="16"/>
      <c r="C12" s="16"/>
      <c r="D12" s="16"/>
      <c r="E12" s="16"/>
      <c r="F12" s="16"/>
      <c r="G12" s="16"/>
      <c r="H12" s="25"/>
      <c r="I12" s="16"/>
      <c r="J12" s="25"/>
      <c r="K12" s="25"/>
      <c r="L12" s="25"/>
      <c r="M12" s="25"/>
      <c r="N12" s="25"/>
      <c r="O12" s="25"/>
      <c r="P12" s="16"/>
      <c r="Q12" s="26">
        <f>A13</f>
        <v>61595</v>
      </c>
      <c r="R12" s="16"/>
      <c r="S12" s="16"/>
      <c r="T12" s="25"/>
      <c r="U12" s="16"/>
      <c r="V12" s="16"/>
      <c r="W12" s="21">
        <f>SUM(P8:P11,0)-SUM(U8:U11,0)</f>
        <v>1750.3599999999278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ht="24.9" customHeight="1" x14ac:dyDescent="0.3">
      <c r="A13" s="19">
        <v>61595</v>
      </c>
      <c r="B13" s="27" t="s">
        <v>57</v>
      </c>
      <c r="C13" s="1">
        <v>45294</v>
      </c>
      <c r="D13" s="28">
        <v>16</v>
      </c>
      <c r="E13" s="11">
        <v>360199</v>
      </c>
      <c r="F13" s="11">
        <v>0</v>
      </c>
      <c r="G13" s="11">
        <f>E13-F13</f>
        <v>360199</v>
      </c>
      <c r="H13" s="11">
        <f>G13*18%</f>
        <v>64835.82</v>
      </c>
      <c r="I13" s="11">
        <f>G13+H13</f>
        <v>425034.82</v>
      </c>
      <c r="J13" s="11">
        <f>G13*1%</f>
        <v>3601.9900000000002</v>
      </c>
      <c r="K13" s="11">
        <f>G13*5%</f>
        <v>18009.95</v>
      </c>
      <c r="L13" s="11">
        <f>G13*10%</f>
        <v>36019.9</v>
      </c>
      <c r="M13" s="11">
        <f>G13*10%</f>
        <v>36019.9</v>
      </c>
      <c r="N13" s="44">
        <f>H13</f>
        <v>64835.82</v>
      </c>
      <c r="O13" s="11">
        <v>0</v>
      </c>
      <c r="P13" s="11">
        <f>I13-SUM(J13:O13)</f>
        <v>266547.26</v>
      </c>
      <c r="Q13" s="24"/>
      <c r="R13" s="17" t="s">
        <v>14</v>
      </c>
      <c r="S13" s="17">
        <v>266547</v>
      </c>
      <c r="T13" s="17">
        <v>0</v>
      </c>
      <c r="U13" s="17">
        <f t="shared" ref="U13" si="1">S13-T13</f>
        <v>266547</v>
      </c>
      <c r="V13" s="29" t="s">
        <v>13</v>
      </c>
      <c r="W13" s="19"/>
    </row>
    <row r="14" spans="1:62" ht="24.9" customHeight="1" x14ac:dyDescent="0.3">
      <c r="A14" s="19">
        <v>61595</v>
      </c>
      <c r="B14" s="11" t="s">
        <v>18</v>
      </c>
      <c r="C14" s="11"/>
      <c r="D14" s="28">
        <v>16</v>
      </c>
      <c r="E14" s="11">
        <f>N13</f>
        <v>64835.82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44">
        <f>E14</f>
        <v>64835.82</v>
      </c>
      <c r="Q14" s="24"/>
      <c r="R14" s="11"/>
      <c r="S14" s="11"/>
      <c r="T14" s="11">
        <f>S14*$T$6</f>
        <v>0</v>
      </c>
      <c r="U14" s="11">
        <v>198000</v>
      </c>
      <c r="V14" s="29" t="s">
        <v>25</v>
      </c>
      <c r="W14" s="19"/>
    </row>
    <row r="15" spans="1:62" ht="24.9" customHeight="1" x14ac:dyDescent="0.3">
      <c r="A15" s="19">
        <v>61595</v>
      </c>
      <c r="B15" s="27" t="s">
        <v>57</v>
      </c>
      <c r="C15" s="1">
        <v>45360</v>
      </c>
      <c r="D15" s="28">
        <v>21</v>
      </c>
      <c r="E15" s="11">
        <v>427580</v>
      </c>
      <c r="F15" s="11">
        <v>28613</v>
      </c>
      <c r="G15" s="11">
        <f>E15-F15</f>
        <v>398967</v>
      </c>
      <c r="H15" s="11">
        <f>G15*18%</f>
        <v>71814.06</v>
      </c>
      <c r="I15" s="11">
        <f>G15+H15</f>
        <v>470781.06</v>
      </c>
      <c r="J15" s="11">
        <f>G15*1%</f>
        <v>3989.67</v>
      </c>
      <c r="K15" s="11">
        <f>G15*5%</f>
        <v>19948.350000000002</v>
      </c>
      <c r="L15" s="11">
        <f>G15*10%</f>
        <v>39896.700000000004</v>
      </c>
      <c r="M15" s="11">
        <f>G15*10%</f>
        <v>39896.700000000004</v>
      </c>
      <c r="N15" s="44">
        <f>H15</f>
        <v>71814.06</v>
      </c>
      <c r="O15" s="11">
        <v>0</v>
      </c>
      <c r="P15" s="11">
        <f>I15-SUM(J15:O15)</f>
        <v>295235.57999999996</v>
      </c>
      <c r="Q15" s="24"/>
      <c r="R15" s="11"/>
      <c r="S15" s="11"/>
      <c r="T15" s="11"/>
      <c r="U15" s="11">
        <v>97236</v>
      </c>
      <c r="V15" s="29" t="s">
        <v>23</v>
      </c>
      <c r="W15" s="19"/>
    </row>
    <row r="16" spans="1:62" ht="24.9" customHeight="1" x14ac:dyDescent="0.3">
      <c r="A16" s="19">
        <v>61595</v>
      </c>
      <c r="B16" s="11" t="s">
        <v>18</v>
      </c>
      <c r="C16" s="11"/>
      <c r="D16" s="28">
        <v>21</v>
      </c>
      <c r="E16" s="11">
        <f>N15</f>
        <v>71814.06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44">
        <f>E16</f>
        <v>71814.06</v>
      </c>
      <c r="Q16" s="24"/>
      <c r="R16" s="11"/>
      <c r="S16" s="11"/>
      <c r="T16" s="11"/>
      <c r="U16" s="11">
        <v>64836</v>
      </c>
      <c r="V16" s="29" t="s">
        <v>24</v>
      </c>
      <c r="W16" s="19"/>
    </row>
    <row r="17" spans="1:62" ht="24.9" customHeight="1" x14ac:dyDescent="0.3">
      <c r="A17" s="19">
        <v>61595</v>
      </c>
      <c r="B17" s="11"/>
      <c r="C17" s="11"/>
      <c r="D17" s="2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24"/>
      <c r="R17" s="11"/>
      <c r="S17" s="11"/>
      <c r="T17" s="11"/>
      <c r="U17" s="11">
        <v>71814</v>
      </c>
      <c r="V17" s="29" t="s">
        <v>28</v>
      </c>
      <c r="W17" s="19"/>
    </row>
    <row r="18" spans="1:62" ht="24.9" customHeight="1" x14ac:dyDescent="0.3">
      <c r="A18" s="19"/>
      <c r="B18" s="11"/>
      <c r="C18" s="11"/>
      <c r="D18" s="28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24"/>
      <c r="R18" s="11"/>
      <c r="S18" s="11"/>
      <c r="T18" s="11"/>
      <c r="U18" s="11"/>
      <c r="V18" s="29"/>
      <c r="W18" s="19"/>
    </row>
    <row r="19" spans="1:62" ht="24.9" customHeight="1" x14ac:dyDescent="0.3">
      <c r="A19" s="19"/>
      <c r="B19" s="11"/>
      <c r="C19" s="11"/>
      <c r="D19" s="28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24"/>
      <c r="R19" s="11"/>
      <c r="S19" s="11"/>
      <c r="T19" s="11"/>
      <c r="U19" s="11"/>
      <c r="V19" s="29"/>
      <c r="W19" s="19"/>
    </row>
    <row r="20" spans="1:62" s="15" customFormat="1" ht="24.9" customHeight="1" x14ac:dyDescent="0.3">
      <c r="A20" s="18"/>
      <c r="B20" s="16"/>
      <c r="C20" s="16"/>
      <c r="D20" s="16"/>
      <c r="E20" s="16"/>
      <c r="F20" s="16"/>
      <c r="G20" s="16"/>
      <c r="H20" s="25"/>
      <c r="I20" s="16"/>
      <c r="J20" s="25"/>
      <c r="K20" s="25"/>
      <c r="L20" s="25"/>
      <c r="M20" s="25"/>
      <c r="N20" s="25"/>
      <c r="O20" s="25"/>
      <c r="P20" s="16"/>
      <c r="Q20" s="26">
        <f>A21</f>
        <v>61596</v>
      </c>
      <c r="R20" s="16"/>
      <c r="S20" s="16"/>
      <c r="T20" s="25"/>
      <c r="U20" s="16"/>
      <c r="V20" s="16"/>
      <c r="W20" s="21">
        <f>SUM(P13:P18,0)-SUM(U13:U19,0)</f>
        <v>-0.28000000002793968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24.9" customHeight="1" x14ac:dyDescent="0.3">
      <c r="A21" s="19">
        <v>61596</v>
      </c>
      <c r="B21" s="27" t="s">
        <v>58</v>
      </c>
      <c r="C21" s="1">
        <v>45294</v>
      </c>
      <c r="D21" s="28">
        <v>17</v>
      </c>
      <c r="E21" s="11">
        <v>448305</v>
      </c>
      <c r="F21" s="11">
        <v>95375</v>
      </c>
      <c r="G21" s="11">
        <f>E21-F21</f>
        <v>352930</v>
      </c>
      <c r="H21" s="11">
        <f>G21*18%</f>
        <v>63527.399999999994</v>
      </c>
      <c r="I21" s="11">
        <f>G21+H21</f>
        <v>416457.4</v>
      </c>
      <c r="J21" s="11">
        <f>G21*1%</f>
        <v>3529.3</v>
      </c>
      <c r="K21" s="11">
        <f>G21*5%</f>
        <v>17646.5</v>
      </c>
      <c r="L21" s="11">
        <f>G21*10%</f>
        <v>35293</v>
      </c>
      <c r="M21" s="11">
        <f>G21*10%</f>
        <v>35293</v>
      </c>
      <c r="N21" s="44">
        <f>H21</f>
        <v>63527.399999999994</v>
      </c>
      <c r="O21" s="11">
        <v>0</v>
      </c>
      <c r="P21" s="11">
        <f>I21-SUM(J21:O21)</f>
        <v>261168.2</v>
      </c>
      <c r="Q21" s="24"/>
      <c r="R21" s="17" t="s">
        <v>15</v>
      </c>
      <c r="S21" s="17">
        <v>261170</v>
      </c>
      <c r="T21" s="17">
        <v>0</v>
      </c>
      <c r="U21" s="17">
        <f t="shared" ref="U21" si="2">S21-T21</f>
        <v>261170</v>
      </c>
      <c r="V21" s="29" t="s">
        <v>12</v>
      </c>
      <c r="W21" s="19"/>
    </row>
    <row r="22" spans="1:62" ht="24.9" customHeight="1" x14ac:dyDescent="0.3">
      <c r="A22" s="19">
        <v>61596</v>
      </c>
      <c r="B22" s="27" t="s">
        <v>58</v>
      </c>
      <c r="C22" s="1">
        <v>45335</v>
      </c>
      <c r="D22" s="28">
        <v>18</v>
      </c>
      <c r="E22" s="11">
        <v>358108</v>
      </c>
      <c r="F22" s="11">
        <v>143063</v>
      </c>
      <c r="G22" s="11">
        <f>E22-F22</f>
        <v>215045</v>
      </c>
      <c r="H22" s="11">
        <f>G22*18%</f>
        <v>38708.1</v>
      </c>
      <c r="I22" s="11">
        <f>G22+H22</f>
        <v>253753.1</v>
      </c>
      <c r="J22" s="11">
        <f>G22*1%</f>
        <v>2150.4499999999998</v>
      </c>
      <c r="K22" s="11">
        <f>G22*5%</f>
        <v>10752.25</v>
      </c>
      <c r="L22" s="11">
        <f>G22*10%</f>
        <v>21504.5</v>
      </c>
      <c r="M22" s="11">
        <f>G22*10%</f>
        <v>21504.5</v>
      </c>
      <c r="N22" s="44">
        <f>H22</f>
        <v>38708.1</v>
      </c>
      <c r="O22" s="11">
        <v>0</v>
      </c>
      <c r="P22" s="11">
        <f>I22-SUM(J22:O22)</f>
        <v>159133.30000000002</v>
      </c>
      <c r="Q22" s="24"/>
      <c r="R22" s="11"/>
      <c r="S22" s="11"/>
      <c r="T22" s="11"/>
      <c r="U22" s="11">
        <v>159132</v>
      </c>
      <c r="V22" s="29" t="s">
        <v>22</v>
      </c>
      <c r="W22" s="19"/>
    </row>
    <row r="23" spans="1:62" ht="24.9" customHeight="1" x14ac:dyDescent="0.3">
      <c r="A23" s="19">
        <v>61596</v>
      </c>
      <c r="B23" s="11" t="s">
        <v>18</v>
      </c>
      <c r="C23" s="11"/>
      <c r="D23" s="28">
        <v>17</v>
      </c>
      <c r="E23" s="11">
        <f>N21</f>
        <v>63527.399999999994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44">
        <f>E23</f>
        <v>63527.399999999994</v>
      </c>
      <c r="Q23" s="11"/>
      <c r="R23" s="11"/>
      <c r="S23" s="11"/>
      <c r="T23" s="11"/>
      <c r="U23" s="11">
        <v>63528</v>
      </c>
      <c r="V23" s="29" t="s">
        <v>27</v>
      </c>
      <c r="W23" s="19"/>
    </row>
    <row r="24" spans="1:62" ht="24.9" customHeight="1" x14ac:dyDescent="0.3">
      <c r="A24" s="19">
        <v>61596</v>
      </c>
      <c r="B24" s="27" t="s">
        <v>58</v>
      </c>
      <c r="C24" s="1">
        <v>45360</v>
      </c>
      <c r="D24" s="28">
        <v>22</v>
      </c>
      <c r="E24" s="11">
        <v>39154</v>
      </c>
      <c r="F24" s="11">
        <v>0</v>
      </c>
      <c r="G24" s="11">
        <f>E24-F24</f>
        <v>39154</v>
      </c>
      <c r="H24" s="11">
        <f>G24*18%</f>
        <v>7047.7199999999993</v>
      </c>
      <c r="I24" s="11">
        <f>G24+H24</f>
        <v>46201.72</v>
      </c>
      <c r="J24" s="11">
        <f>G24*1%</f>
        <v>391.54</v>
      </c>
      <c r="K24" s="11">
        <f>G24*5%</f>
        <v>1957.7</v>
      </c>
      <c r="L24" s="11">
        <f>G24*10%</f>
        <v>3915.4</v>
      </c>
      <c r="M24" s="11">
        <f>G24*10%</f>
        <v>3915.4</v>
      </c>
      <c r="N24" s="44">
        <f>H24</f>
        <v>7047.7199999999993</v>
      </c>
      <c r="O24" s="11">
        <v>0</v>
      </c>
      <c r="P24" s="11">
        <f>I24-SUM(J24:O24)</f>
        <v>28973.96</v>
      </c>
      <c r="Q24" s="11"/>
      <c r="R24" s="11"/>
      <c r="S24" s="11"/>
      <c r="T24" s="11"/>
      <c r="U24" s="11">
        <v>7048</v>
      </c>
      <c r="V24" s="29" t="s">
        <v>30</v>
      </c>
      <c r="W24" s="19"/>
    </row>
    <row r="25" spans="1:62" ht="24.9" customHeight="1" x14ac:dyDescent="0.3">
      <c r="A25" s="19">
        <v>61596</v>
      </c>
      <c r="B25" s="27" t="s">
        <v>18</v>
      </c>
      <c r="C25" s="1"/>
      <c r="D25" s="28">
        <v>22</v>
      </c>
      <c r="E25" s="11">
        <f>N24</f>
        <v>7047.7199999999993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44">
        <f>E25</f>
        <v>7047.7199999999993</v>
      </c>
      <c r="Q25" s="11"/>
      <c r="R25" s="11"/>
      <c r="S25" s="11"/>
      <c r="T25" s="11"/>
      <c r="U25" s="11">
        <v>38708</v>
      </c>
      <c r="V25" s="29" t="s">
        <v>31</v>
      </c>
      <c r="W25" s="19"/>
    </row>
    <row r="26" spans="1:62" ht="24.9" customHeight="1" x14ac:dyDescent="0.3">
      <c r="A26" s="19">
        <v>61596</v>
      </c>
      <c r="B26" s="27" t="s">
        <v>18</v>
      </c>
      <c r="C26" s="1"/>
      <c r="D26" s="28">
        <v>18</v>
      </c>
      <c r="E26" s="11">
        <f>N22</f>
        <v>38708.1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44">
        <f>E26</f>
        <v>38708.1</v>
      </c>
      <c r="Q26" s="11"/>
      <c r="R26" s="11"/>
      <c r="S26" s="11"/>
      <c r="T26" s="11"/>
      <c r="U26" s="11">
        <v>28974</v>
      </c>
      <c r="V26" s="29" t="s">
        <v>32</v>
      </c>
      <c r="W26" s="19"/>
    </row>
    <row r="27" spans="1:62" s="15" customFormat="1" ht="24.9" customHeight="1" x14ac:dyDescent="0.3">
      <c r="A27" s="18"/>
      <c r="B27" s="16"/>
      <c r="C27" s="16"/>
      <c r="D27" s="16"/>
      <c r="E27" s="16"/>
      <c r="F27" s="16"/>
      <c r="G27" s="16">
        <f t="shared" ref="G27" si="3">ROUND(E27-F27,)</f>
        <v>0</v>
      </c>
      <c r="H27" s="16">
        <f t="shared" ref="H27" si="4">ROUND(G27*$H$6,0)</f>
        <v>0</v>
      </c>
      <c r="I27" s="16">
        <f t="shared" ref="I27" si="5">G27+H27</f>
        <v>0</v>
      </c>
      <c r="J27" s="16">
        <f t="shared" ref="J27" si="6">ROUND(G27*$J$6,)</f>
        <v>0</v>
      </c>
      <c r="K27" s="16">
        <f t="shared" ref="K27" si="7">ROUND(G27*$K$6,)</f>
        <v>0</v>
      </c>
      <c r="L27" s="16">
        <f t="shared" ref="L27" si="8">ROUND(G27*$L$6,)</f>
        <v>0</v>
      </c>
      <c r="M27" s="16">
        <f t="shared" ref="M27" si="9">ROUND(G27*$M$6,)</f>
        <v>0</v>
      </c>
      <c r="N27" s="16">
        <f t="shared" ref="N27" si="10">H27</f>
        <v>0</v>
      </c>
      <c r="O27" s="16"/>
      <c r="P27" s="16">
        <f>ROUND(I27-SUM(J27:N27),0)</f>
        <v>0</v>
      </c>
      <c r="Q27" s="26">
        <f>A28</f>
        <v>63308</v>
      </c>
      <c r="R27" s="16"/>
      <c r="S27" s="16"/>
      <c r="T27" s="16"/>
      <c r="U27" s="16"/>
      <c r="V27" s="18"/>
      <c r="W27" s="21">
        <f>SUM(P21:P26,0)-SUM(U21:U26,0)</f>
        <v>-1.3199999999487773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24.9" customHeight="1" x14ac:dyDescent="0.3">
      <c r="A28" s="19">
        <v>63308</v>
      </c>
      <c r="B28" s="27" t="s">
        <v>59</v>
      </c>
      <c r="C28" s="1">
        <v>45382</v>
      </c>
      <c r="D28" s="28">
        <v>25</v>
      </c>
      <c r="E28" s="11">
        <v>698721</v>
      </c>
      <c r="F28" s="11">
        <v>0</v>
      </c>
      <c r="G28" s="11">
        <f>E28-F28</f>
        <v>698721</v>
      </c>
      <c r="H28" s="11">
        <f>G28*18%</f>
        <v>125769.78</v>
      </c>
      <c r="I28" s="11">
        <f>G28+H28</f>
        <v>824490.78</v>
      </c>
      <c r="J28" s="11">
        <f>G28*1%</f>
        <v>6987.21</v>
      </c>
      <c r="K28" s="11">
        <f>G28*5%</f>
        <v>34936.050000000003</v>
      </c>
      <c r="L28" s="11">
        <f>G28*10%</f>
        <v>69872.100000000006</v>
      </c>
      <c r="M28" s="11">
        <f>G28*10%</f>
        <v>69872.100000000006</v>
      </c>
      <c r="N28" s="11">
        <f>H28</f>
        <v>125769.78</v>
      </c>
      <c r="O28" s="11">
        <v>82500</v>
      </c>
      <c r="P28" s="11">
        <f>I28-SUM(J28:O28)</f>
        <v>434553.54000000004</v>
      </c>
      <c r="Q28" s="24"/>
      <c r="R28" s="11"/>
      <c r="S28" s="11"/>
      <c r="T28" s="11"/>
      <c r="U28" s="11">
        <v>88054</v>
      </c>
      <c r="V28" s="29" t="s">
        <v>33</v>
      </c>
      <c r="W28" s="19"/>
    </row>
    <row r="29" spans="1:62" ht="24.9" customHeight="1" x14ac:dyDescent="0.3">
      <c r="A29" s="19">
        <v>63308</v>
      </c>
      <c r="B29" s="27" t="s">
        <v>18</v>
      </c>
      <c r="C29" s="1"/>
      <c r="D29" s="28">
        <v>25</v>
      </c>
      <c r="E29" s="11">
        <f>N28</f>
        <v>125769.78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44">
        <f>E29</f>
        <v>125769.78</v>
      </c>
      <c r="Q29" s="24"/>
      <c r="R29" s="11"/>
      <c r="S29" s="11"/>
      <c r="T29" s="11"/>
      <c r="U29" s="11">
        <v>125770</v>
      </c>
      <c r="V29" s="29" t="s">
        <v>34</v>
      </c>
      <c r="W29" s="19"/>
    </row>
    <row r="30" spans="1:62" ht="24.9" customHeight="1" x14ac:dyDescent="0.3">
      <c r="A30" s="19">
        <v>63308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24"/>
      <c r="R30" s="11"/>
      <c r="S30" s="11"/>
      <c r="T30" s="11"/>
      <c r="U30" s="11"/>
      <c r="V30" s="29"/>
      <c r="W30" s="20"/>
    </row>
    <row r="31" spans="1:62" s="15" customFormat="1" ht="24.9" customHeight="1" x14ac:dyDescent="0.3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6"/>
      <c r="R31" s="16"/>
      <c r="S31" s="16"/>
      <c r="T31" s="16"/>
      <c r="U31" s="16"/>
      <c r="V31" s="18"/>
      <c r="W31" s="21">
        <f>SUM(P28:P30,0)-SUM(U28:U30,0)</f>
        <v>346499.32000000007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24.9" customHeight="1" thickBo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39"/>
      <c r="P32" s="12"/>
      <c r="Q32" s="12"/>
      <c r="R32" s="12"/>
      <c r="S32" s="12"/>
      <c r="T32" s="12"/>
      <c r="U32" s="12"/>
      <c r="V32" s="12"/>
      <c r="W32" s="40"/>
    </row>
    <row r="33" spans="1:23" ht="24.9" customHeight="1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2">
        <f t="shared" ref="K33:L33" si="11">SUM(K8:K31)</f>
        <v>128316.20000000001</v>
      </c>
      <c r="L33" s="42">
        <f t="shared" si="11"/>
        <v>256632.40000000002</v>
      </c>
      <c r="M33" s="42">
        <f>SUM(M8:M31)</f>
        <v>256632.40000000002</v>
      </c>
      <c r="N33" s="42">
        <f>SUM(N8:N31)</f>
        <v>461938.31999999995</v>
      </c>
      <c r="O33" s="42">
        <f>SUM(O8:O31)</f>
        <v>82500</v>
      </c>
      <c r="P33" s="42">
        <f>SUM(P8:P31)</f>
        <v>2278518.0799999996</v>
      </c>
      <c r="Q33" s="42"/>
      <c r="R33" s="42" t="s">
        <v>5</v>
      </c>
      <c r="S33" s="42"/>
      <c r="T33" s="42"/>
      <c r="U33" s="42">
        <f>SUM(U6:U31)</f>
        <v>1930270</v>
      </c>
      <c r="V33" s="41"/>
      <c r="W33" s="42">
        <f>SUM(W6:W31)</f>
        <v>348248.08</v>
      </c>
    </row>
    <row r="34" spans="1:23" ht="24.9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9"/>
    </row>
    <row r="35" spans="1:23" ht="24.9" customHeight="1" thickBot="1" x14ac:dyDescent="0.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2" t="s">
        <v>4</v>
      </c>
      <c r="S35" s="31"/>
      <c r="T35" s="31"/>
      <c r="U35" s="32">
        <f>P33-U33</f>
        <v>348248.07999999961</v>
      </c>
      <c r="V35" s="31"/>
      <c r="W35" s="33"/>
    </row>
    <row r="37" spans="1:23" ht="24.9" customHeight="1" thickBot="1" x14ac:dyDescent="0.35"/>
    <row r="38" spans="1:23" ht="24.9" customHeight="1" thickBot="1" x14ac:dyDescent="0.35">
      <c r="K38" s="61" t="s">
        <v>11</v>
      </c>
      <c r="L38" s="62"/>
      <c r="M38" s="62"/>
      <c r="N38" s="63"/>
    </row>
    <row r="39" spans="1:23" ht="24.9" customHeight="1" thickBot="1" x14ac:dyDescent="0.35">
      <c r="K39" s="64" t="s">
        <v>35</v>
      </c>
      <c r="L39" s="65"/>
      <c r="M39" s="65"/>
      <c r="N39" s="66"/>
    </row>
    <row r="40" spans="1:23" ht="24.9" customHeight="1" thickBot="1" x14ac:dyDescent="0.55000000000000004">
      <c r="K40" s="64" t="s">
        <v>8</v>
      </c>
      <c r="L40" s="65"/>
      <c r="M40" s="67">
        <f>K33+L33+M33</f>
        <v>641581</v>
      </c>
      <c r="N40" s="68"/>
    </row>
    <row r="41" spans="1:23" ht="24.9" customHeight="1" thickBot="1" x14ac:dyDescent="0.55000000000000004">
      <c r="K41" s="64" t="s">
        <v>9</v>
      </c>
      <c r="L41" s="65"/>
      <c r="M41" s="67">
        <f>U35</f>
        <v>348248.07999999961</v>
      </c>
      <c r="N41" s="68"/>
    </row>
    <row r="42" spans="1:23" ht="24.9" customHeight="1" thickBot="1" x14ac:dyDescent="0.55000000000000004">
      <c r="K42" s="55" t="s">
        <v>10</v>
      </c>
      <c r="L42" s="56"/>
      <c r="M42" s="57" t="s">
        <v>17</v>
      </c>
      <c r="N42" s="58"/>
    </row>
    <row r="43" spans="1:23" ht="24.9" customHeight="1" thickBot="1" x14ac:dyDescent="0.55000000000000004">
      <c r="K43" s="55" t="s">
        <v>21</v>
      </c>
      <c r="L43" s="56"/>
      <c r="M43" s="57">
        <f>N33-P23-P14-P9-P11-P16-P25-P26-P29</f>
        <v>0</v>
      </c>
      <c r="N43" s="58"/>
    </row>
  </sheetData>
  <mergeCells count="11">
    <mergeCell ref="K42:L42"/>
    <mergeCell ref="M42:N42"/>
    <mergeCell ref="K43:L43"/>
    <mergeCell ref="M43:N43"/>
    <mergeCell ref="W5:W6"/>
    <mergeCell ref="K38:N38"/>
    <mergeCell ref="K39:N39"/>
    <mergeCell ref="K40:L40"/>
    <mergeCell ref="M40:N40"/>
    <mergeCell ref="K41:L41"/>
    <mergeCell ref="M41:N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2024-04-20T10:10:05Z</cp:lastPrinted>
  <dcterms:created xsi:type="dcterms:W3CDTF">2022-06-10T14:11:52Z</dcterms:created>
  <dcterms:modified xsi:type="dcterms:W3CDTF">2025-05-28T11:29:03Z</dcterms:modified>
</cp:coreProperties>
</file>