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V.K. ENTERPRISES\"/>
    </mc:Choice>
  </mc:AlternateContent>
  <xr:revisionPtr revIDLastSave="0" documentId="13_ncr:1_{037440A2-28B6-48E6-B49F-B8A43907ECC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L30" i="1"/>
  <c r="G24" i="1"/>
  <c r="J24" i="1" s="1"/>
  <c r="V25" i="1"/>
  <c r="U26" i="1"/>
  <c r="V26" i="1" s="1"/>
  <c r="P22" i="1"/>
  <c r="V15" i="1"/>
  <c r="U14" i="1"/>
  <c r="V14" i="1" s="1"/>
  <c r="V13" i="1"/>
  <c r="V12" i="1"/>
  <c r="U11" i="1"/>
  <c r="V11" i="1" s="1"/>
  <c r="U10" i="1"/>
  <c r="V10" i="1" s="1"/>
  <c r="H24" i="1" l="1"/>
  <c r="O24" i="1"/>
  <c r="K24" i="1"/>
  <c r="Q24" i="1" s="1"/>
  <c r="I24" i="1"/>
  <c r="N24" i="1"/>
  <c r="M24" i="1"/>
  <c r="R7" i="1"/>
  <c r="U9" i="1"/>
  <c r="V9" i="1" s="1"/>
  <c r="U8" i="1"/>
  <c r="V8" i="1" s="1"/>
  <c r="Q11" i="1"/>
  <c r="G10" i="1"/>
  <c r="N10" i="1" s="1"/>
  <c r="G9" i="1"/>
  <c r="I9" i="1" s="1"/>
  <c r="Q9" i="1" s="1"/>
  <c r="G8" i="1"/>
  <c r="N8" i="1" s="1"/>
  <c r="H8" i="1" l="1"/>
  <c r="O8" i="1" s="1"/>
  <c r="I8" i="1"/>
  <c r="J8" i="1"/>
  <c r="K8" i="1"/>
  <c r="M8" i="1"/>
  <c r="H10" i="1"/>
  <c r="O10" i="1" s="1"/>
  <c r="J10" i="1"/>
  <c r="K10" i="1"/>
  <c r="M10" i="1"/>
  <c r="G22" i="1"/>
  <c r="M22" i="1" s="1"/>
  <c r="U24" i="1"/>
  <c r="V24" i="1" s="1"/>
  <c r="V23" i="1"/>
  <c r="V22" i="1"/>
  <c r="U21" i="1"/>
  <c r="V21" i="1" s="1"/>
  <c r="U20" i="1"/>
  <c r="V20" i="1" s="1"/>
  <c r="U19" i="1"/>
  <c r="V19" i="1" s="1"/>
  <c r="U18" i="1"/>
  <c r="V18" i="1" s="1"/>
  <c r="V30" i="1" s="1"/>
  <c r="O19" i="1"/>
  <c r="R17" i="1"/>
  <c r="H22" i="1" l="1"/>
  <c r="I10" i="1"/>
  <c r="J22" i="1"/>
  <c r="K22" i="1"/>
  <c r="Q10" i="1"/>
  <c r="Q8" i="1"/>
  <c r="N22" i="1"/>
  <c r="O22" i="1"/>
  <c r="I22" i="1"/>
  <c r="X17" i="1" l="1"/>
  <c r="Q22" i="1"/>
  <c r="O21" i="1"/>
  <c r="G20" i="1"/>
  <c r="G18" i="1"/>
  <c r="J18" i="1" s="1"/>
  <c r="H20" i="1" l="1"/>
  <c r="H18" i="1"/>
  <c r="E19" i="1" s="1"/>
  <c r="G19" i="1" s="1"/>
  <c r="I19" i="1" s="1"/>
  <c r="K18" i="1"/>
  <c r="M18" i="1"/>
  <c r="N18" i="1"/>
  <c r="O18" i="1"/>
  <c r="O30" i="1" s="1"/>
  <c r="J20" i="1"/>
  <c r="K20" i="1"/>
  <c r="M20" i="1"/>
  <c r="N20" i="1"/>
  <c r="I18" i="1"/>
  <c r="O20" i="1"/>
  <c r="M30" i="1" l="1"/>
  <c r="K30" i="1"/>
  <c r="N30" i="1"/>
  <c r="Q18" i="1"/>
  <c r="Q20" i="1"/>
  <c r="I20" i="1"/>
  <c r="E21" i="1"/>
  <c r="M38" i="1" l="1"/>
  <c r="P38" i="1" s="1"/>
  <c r="X29" i="1"/>
  <c r="X30" i="1" s="1"/>
  <c r="Q21" i="1"/>
  <c r="M41" i="1" s="1"/>
  <c r="G21" i="1"/>
  <c r="I21" i="1" s="1"/>
  <c r="Q30" i="1" l="1"/>
  <c r="V32" i="1" s="1"/>
  <c r="M39" i="1" s="1"/>
</calcChain>
</file>

<file path=xl/sharedStrings.xml><?xml version="1.0" encoding="utf-8"?>
<sst xmlns="http://schemas.openxmlformats.org/spreadsheetml/2006/main" count="92" uniqueCount="84">
  <si>
    <t>Amount</t>
  </si>
  <si>
    <t>PAYMENT NOTE No.</t>
  </si>
  <si>
    <t>UTR</t>
  </si>
  <si>
    <t>Balance Payable Amount Rs. -</t>
  </si>
  <si>
    <t>Total Paid Amount Rs. -</t>
  </si>
  <si>
    <t>Testing Deposit</t>
  </si>
  <si>
    <t>Pipe latying work</t>
  </si>
  <si>
    <t>V.K. Enterprises</t>
  </si>
  <si>
    <t>03-06-2023 NEFT/AXISP00395307457/RIUP23/492/V K ENTERPRISES 99000.00</t>
  </si>
  <si>
    <t>RIUP23/492</t>
  </si>
  <si>
    <t>GST Release Note</t>
  </si>
  <si>
    <t>Commissioning</t>
  </si>
  <si>
    <t>SPUP23/0151</t>
  </si>
  <si>
    <t>17-04-2023 NEFT/AXISP00382452434/SPUP23/0151/V K ENTERPRISES 99000.00</t>
  </si>
  <si>
    <t>SPUP23/0364</t>
  </si>
  <si>
    <t>RIUP23/391</t>
  </si>
  <si>
    <t>25-05-2023 NEFT/AXISP00392563369/RIUP23/391/V K ENTERPRISES 99000.00</t>
  </si>
  <si>
    <t>RIUP23/490</t>
  </si>
  <si>
    <t>05-06-2023 NEFT/AXISP00395678419/RIUP23/490/V K ENTERPRISES 62588.00</t>
  </si>
  <si>
    <t>DPR Quantity Exceede Hold</t>
  </si>
  <si>
    <t>25-07-2023 NEFT/AXISP00409244027/RIUP23/1216/V K ENTERPRISES 99000.00</t>
  </si>
  <si>
    <t>RIUP23/1216</t>
  </si>
  <si>
    <t>14-08-2023 NEFT/AXISP00415763058/RIUP23/1521/V K ENTERPRISES ₹ 1,48,500.00</t>
  </si>
  <si>
    <t>RIUP23/1521</t>
  </si>
  <si>
    <t>30-08-2023 NEFT/AXISP00415763586/RIUP23/1796/V K ENTERPRISES ₹ 99000.00</t>
  </si>
  <si>
    <t>RIUP23/1796</t>
  </si>
  <si>
    <t>GST</t>
  </si>
  <si>
    <t>01-09-2023 NEFT/AXISP00420941786/RIUP23/1815/V K ENTERPRISES/SBIN0050645 ₹ 75,651.00</t>
  </si>
  <si>
    <t>14-09-2023 NEFT/AXISP00424905749/RIUP23/2010/V K ENTERPRISES/SBIN0050645 49337.00</t>
  </si>
  <si>
    <t>20-09-2023 NEFT/AXISP00426184647/RIUP23/2164/V K ENTERPRISES/SBIN0050645 99000.00</t>
  </si>
  <si>
    <t>RIUP23/1815</t>
  </si>
  <si>
    <t>RIUP23/2010</t>
  </si>
  <si>
    <t>RIUP23/2164</t>
  </si>
  <si>
    <t>18-08-2023 NEFT/AXISP00416613503/RIUP23/1588/V K ENTERPRISES 54377.00</t>
  </si>
  <si>
    <t>15-07-2023 NEFT/AXISP00407218706/RIUP23/1090/V K ENTERPRISES 99000.00</t>
  </si>
  <si>
    <t>RIUP23/1090</t>
  </si>
  <si>
    <t>RIUP23/1588</t>
  </si>
  <si>
    <t>11-04-2023 NEFT/AXISP00380947718/SPUP23/0089/V K ENTERPRISES 99000.00</t>
  </si>
  <si>
    <t>RIUP23/0089</t>
  </si>
  <si>
    <t>04-05-2023 NEFT/AXISP00387370512/SPUP23/0364/V K ENTERPRISES 148500.00</t>
  </si>
  <si>
    <t>06-07-2023 NEFT/AXISP00404467603/RIUP23/1010/V K ENTERPRISES 35353.00</t>
  </si>
  <si>
    <t>RIUP23/1010</t>
  </si>
  <si>
    <t>25-10-2023 NEFT/AXISP00436928376/RIUP23/2871/V K ENTERPRISES/SBIN0050645 79200.00</t>
  </si>
  <si>
    <t>RIUP23/2871</t>
  </si>
  <si>
    <t>16-10-2023 NEFT/AXISP00434684638/RIUP23/2676/V K ENTERPRISES/SBIN0050645 77759.00</t>
  </si>
  <si>
    <t>RIUP23/2676</t>
  </si>
  <si>
    <t>04-11-2023 NEFT/AXISP00440424963/RIUP23/2972/V K ENTERPRISES/SBIN0050645 80908.00</t>
  </si>
  <si>
    <t>RIUP23/2972</t>
  </si>
  <si>
    <t>30-11-2023 NEFT/AXISP00447586137/RIUP23/3518/V K ENTERPRISES/SBIN0050645 49500.00</t>
  </si>
  <si>
    <t>RIUP23/3518</t>
  </si>
  <si>
    <t>M/s Soray Pratap contractor</t>
  </si>
  <si>
    <t>Updated On 02-02-2024 ( By Vikash  )</t>
  </si>
  <si>
    <t>Hold Amount</t>
  </si>
  <si>
    <t>Avance / Surplus</t>
  </si>
  <si>
    <t>Debit</t>
  </si>
  <si>
    <t>Nil</t>
  </si>
  <si>
    <t>GST Remaining</t>
  </si>
  <si>
    <t>Advance Village Wise</t>
  </si>
  <si>
    <t>05-02-2024 NEFT/AXISP00468222710/RIUP23/4566/V K ENTERPRISES/SBIN0050645 19699.00</t>
  </si>
  <si>
    <t>15-5-24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</si>
  <si>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</si>
  <si>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</si>
  <si>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</si>
  <si>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</si>
  <si>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</si>
  <si>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</si>
  <si>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</si>
  <si>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</si>
  <si>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Aldi village Pipe laying work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</si>
  <si>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</si>
  <si>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</si>
  <si>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</si>
  <si>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</si>
  <si>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</si>
  <si>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</si>
  <si>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</si>
  <si>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</si>
  <si>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</si>
  <si>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</si>
  <si>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</si>
  <si>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Payment_Amount</t>
  </si>
  <si>
    <t>TDS_Payment_Amount</t>
  </si>
  <si>
    <t>Total_Amount</t>
  </si>
  <si>
    <t>Pautikalan Kaigana village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</si>
</sst>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6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b/>
      <sz val="10"/>
      <color theme="1"/>
      <name val="Comic Sans MS"/>
      <family val="4"/>
    </font>
    <font>
      <b/>
      <sz val="12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9" fontId="3" fillId="2" borderId="12" xfId="1" applyNumberFormat="1" applyFont="1" applyFill="1" applyBorder="1" applyAlignment="1">
      <alignment vertical="center"/>
    </xf>
    <xf numFmtId="9" fontId="3" fillId="2" borderId="26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horizontal="center" vertical="center" wrapText="1"/>
    </xf>
    <xf numFmtId="164" fontId="3" fillId="2" borderId="31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13" xfId="1" applyNumberFormat="1" applyFont="1" applyFill="1" applyBorder="1" applyAlignment="1">
      <alignment vertical="center"/>
    </xf>
    <xf numFmtId="164" fontId="3" fillId="3" borderId="16" xfId="1" applyNumberFormat="1" applyFont="1" applyFill="1" applyBorder="1" applyAlignment="1">
      <alignment vertical="center"/>
    </xf>
    <xf numFmtId="164" fontId="3" fillId="3" borderId="29" xfId="1" applyNumberFormat="1" applyFont="1" applyFill="1" applyBorder="1" applyAlignment="1">
      <alignment vertical="center"/>
    </xf>
    <xf numFmtId="164" fontId="3" fillId="3" borderId="0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9" fontId="3" fillId="3" borderId="12" xfId="1" applyNumberFormat="1" applyFont="1" applyFill="1" applyBorder="1" applyAlignment="1">
      <alignment vertical="center"/>
    </xf>
    <xf numFmtId="9" fontId="3" fillId="3" borderId="26" xfId="1" applyNumberFormat="1" applyFont="1" applyFill="1" applyBorder="1" applyAlignment="1">
      <alignment vertical="center"/>
    </xf>
    <xf numFmtId="164" fontId="3" fillId="3" borderId="26" xfId="1" applyNumberFormat="1" applyFont="1" applyFill="1" applyBorder="1" applyAlignment="1">
      <alignment vertical="center"/>
    </xf>
    <xf numFmtId="164" fontId="3" fillId="3" borderId="11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0" fillId="3" borderId="14" xfId="0" applyFill="1" applyBorder="1" applyAlignment="1">
      <alignment vertical="center"/>
    </xf>
    <xf numFmtId="164" fontId="3" fillId="3" borderId="27" xfId="1" applyNumberFormat="1" applyFont="1" applyFill="1" applyBorder="1" applyAlignment="1">
      <alignment vertical="center"/>
    </xf>
    <xf numFmtId="164" fontId="3" fillId="3" borderId="14" xfId="1" applyNumberFormat="1" applyFont="1" applyFill="1" applyBorder="1" applyAlignment="1">
      <alignment vertical="center"/>
    </xf>
    <xf numFmtId="164" fontId="3" fillId="3" borderId="24" xfId="1" applyNumberFormat="1" applyFont="1" applyFill="1" applyBorder="1" applyAlignment="1">
      <alignment vertical="center"/>
    </xf>
    <xf numFmtId="0" fontId="5" fillId="4" borderId="16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164" fontId="3" fillId="2" borderId="23" xfId="1" applyNumberFormat="1" applyFont="1" applyFill="1" applyBorder="1" applyAlignment="1">
      <alignment horizontal="right"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0" fontId="5" fillId="2" borderId="2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164" fontId="3" fillId="2" borderId="14" xfId="1" applyNumberFormat="1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164" fontId="5" fillId="2" borderId="28" xfId="1" applyNumberFormat="1" applyFont="1" applyFill="1" applyBorder="1" applyAlignment="1">
      <alignment vertical="center"/>
    </xf>
    <xf numFmtId="164" fontId="0" fillId="3" borderId="19" xfId="0" applyNumberForma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" borderId="23" xfId="0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164" fontId="5" fillId="2" borderId="3" xfId="1" applyNumberFormat="1" applyFont="1" applyFill="1" applyBorder="1" applyAlignment="1">
      <alignment horizontal="center" vertical="center"/>
    </xf>
    <xf numFmtId="164" fontId="5" fillId="2" borderId="25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right" vertical="center"/>
    </xf>
    <xf numFmtId="164" fontId="5" fillId="2" borderId="25" xfId="1" applyNumberFormat="1" applyFont="1" applyFill="1" applyBorder="1" applyAlignment="1">
      <alignment horizontal="right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 vertical="center"/>
    </xf>
    <xf numFmtId="164" fontId="7" fillId="2" borderId="25" xfId="1" applyNumberFormat="1" applyFont="1" applyFill="1" applyBorder="1" applyAlignment="1">
      <alignment horizontal="center" vertical="center"/>
    </xf>
    <xf numFmtId="164" fontId="8" fillId="2" borderId="3" xfId="1" applyNumberFormat="1" applyFont="1" applyFill="1" applyBorder="1" applyAlignment="1">
      <alignment horizontal="center" vertical="center"/>
    </xf>
    <xf numFmtId="164" fontId="8" fillId="2" borderId="5" xfId="1" applyNumberFormat="1" applyFont="1" applyFill="1" applyBorder="1" applyAlignment="1">
      <alignment horizontal="center" vertical="center"/>
    </xf>
    <xf numFmtId="164" fontId="8" fillId="2" borderId="25" xfId="1" applyNumberFormat="1" applyFont="1" applyFill="1" applyBorder="1" applyAlignment="1">
      <alignment horizontal="center" vertical="center"/>
    </xf>
    <xf numFmtId="0" fontId="6" fillId="0" borderId="0" xfId="0" applyFont="1"/>
    <xf numFmtId="164" fontId="10" fillId="2" borderId="1" xfId="2" applyFont="1" applyFill="1" applyBorder="1" applyAlignment="1">
      <alignment vertical="center"/>
    </xf>
    <xf numFmtId="164" fontId="10" fillId="2" borderId="2" xfId="2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0" fontId="6" fillId="2" borderId="38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/>
    </xf>
    <xf numFmtId="164" fontId="12" fillId="2" borderId="38" xfId="2" applyFont="1" applyFill="1" applyBorder="1" applyAlignment="1">
      <alignment horizontal="center" vertical="center"/>
    </xf>
    <xf numFmtId="164" fontId="6" fillId="2" borderId="38" xfId="2" applyFont="1" applyFill="1" applyBorder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6" fontId="2" fillId="2" borderId="0" xfId="1" applyNumberFormat="1" applyFont="1" applyFill="1" applyBorder="1" applyAlignment="1">
      <alignment vertical="center"/>
    </xf>
    <xf numFmtId="166" fontId="3" fillId="2" borderId="2" xfId="0" applyNumberFormat="1" applyFont="1" applyFill="1" applyBorder="1" applyAlignment="1">
      <alignment vertical="center"/>
    </xf>
    <xf numFmtId="166" fontId="6" fillId="2" borderId="38" xfId="0" applyNumberFormat="1" applyFont="1" applyFill="1" applyBorder="1" applyAlignment="1">
      <alignment horizontal="center" vertical="center"/>
    </xf>
    <xf numFmtId="166" fontId="3" fillId="2" borderId="19" xfId="1" applyNumberFormat="1" applyFont="1" applyFill="1" applyBorder="1" applyAlignment="1">
      <alignment vertical="center"/>
    </xf>
    <xf numFmtId="166" fontId="3" fillId="3" borderId="19" xfId="1" applyNumberFormat="1" applyFont="1" applyFill="1" applyBorder="1" applyAlignment="1">
      <alignment vertical="center"/>
    </xf>
    <xf numFmtId="166" fontId="3" fillId="2" borderId="19" xfId="0" applyNumberFormat="1" applyFont="1" applyFill="1" applyBorder="1" applyAlignment="1">
      <alignment horizontal="center" vertical="center"/>
    </xf>
    <xf numFmtId="166" fontId="3" fillId="2" borderId="12" xfId="0" applyNumberFormat="1" applyFont="1" applyFill="1" applyBorder="1" applyAlignment="1">
      <alignment horizontal="center" vertical="center"/>
    </xf>
    <xf numFmtId="166" fontId="3" fillId="2" borderId="29" xfId="0" applyNumberFormat="1" applyFont="1" applyFill="1" applyBorder="1" applyAlignment="1">
      <alignment horizontal="center" vertical="center"/>
    </xf>
    <xf numFmtId="166" fontId="0" fillId="3" borderId="14" xfId="0" applyNumberFormat="1" applyFill="1" applyBorder="1" applyAlignment="1">
      <alignment vertical="center"/>
    </xf>
    <xf numFmtId="166" fontId="3" fillId="2" borderId="20" xfId="1" applyNumberFormat="1" applyFont="1" applyFill="1" applyBorder="1" applyAlignment="1">
      <alignment vertical="center"/>
    </xf>
    <xf numFmtId="166" fontId="3" fillId="2" borderId="20" xfId="0" applyNumberFormat="1" applyFont="1" applyFill="1" applyBorder="1" applyAlignment="1">
      <alignment horizontal="center" vertical="center"/>
    </xf>
    <xf numFmtId="166" fontId="3" fillId="2" borderId="14" xfId="0" applyNumberFormat="1" applyFont="1" applyFill="1" applyBorder="1" applyAlignment="1">
      <alignment horizontal="center" vertical="center"/>
    </xf>
    <xf numFmtId="166" fontId="3" fillId="2" borderId="14" xfId="1" applyNumberFormat="1" applyFont="1" applyFill="1" applyBorder="1" applyAlignment="1">
      <alignment vertical="center"/>
    </xf>
    <xf numFmtId="166" fontId="3" fillId="2" borderId="31" xfId="1" applyNumberFormat="1" applyFont="1" applyFill="1" applyBorder="1" applyAlignment="1">
      <alignment vertical="center"/>
    </xf>
    <xf numFmtId="166" fontId="3" fillId="2" borderId="4" xfId="1" applyNumberFormat="1" applyFont="1" applyFill="1" applyBorder="1" applyAlignment="1">
      <alignment vertical="center"/>
    </xf>
    <xf numFmtId="166" fontId="3" fillId="2" borderId="7" xfId="1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6" fillId="2" borderId="38" xfId="0" applyNumberFormat="1" applyFont="1" applyFill="1" applyBorder="1" applyAlignment="1">
      <alignment horizontal="center" vertical="center"/>
    </xf>
    <xf numFmtId="0" fontId="3" fillId="2" borderId="19" xfId="1" applyNumberFormat="1" applyFont="1" applyFill="1" applyBorder="1" applyAlignment="1">
      <alignment vertical="center"/>
    </xf>
    <xf numFmtId="0" fontId="3" fillId="3" borderId="12" xfId="1" applyNumberFormat="1" applyFont="1" applyFill="1" applyBorder="1" applyAlignment="1">
      <alignment vertical="center"/>
    </xf>
    <xf numFmtId="0" fontId="3" fillId="2" borderId="12" xfId="0" applyNumberFormat="1" applyFont="1" applyFill="1" applyBorder="1" applyAlignment="1">
      <alignment horizontal="center" vertical="center"/>
    </xf>
    <xf numFmtId="0" fontId="0" fillId="3" borderId="14" xfId="0" applyNumberFormat="1" applyFill="1" applyBorder="1" applyAlignment="1">
      <alignment vertical="center"/>
    </xf>
    <xf numFmtId="0" fontId="3" fillId="2" borderId="20" xfId="1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4" xfId="1" applyNumberFormat="1" applyFont="1" applyFill="1" applyBorder="1" applyAlignment="1">
      <alignment vertical="center"/>
    </xf>
    <xf numFmtId="0" fontId="3" fillId="2" borderId="31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0" fontId="3" fillId="2" borderId="7" xfId="1" applyNumberFormat="1" applyFont="1" applyFill="1" applyBorder="1" applyAlignment="1">
      <alignment vertical="center"/>
    </xf>
  </cellXfs>
  <cellStyles count="3">
    <cellStyle name="Comma" xfId="1" builtinId="3"/>
    <cellStyle name="Comma 2" xfId="2" xr:uid="{D7F28DE2-1398-4EE4-BBF8-14CE0DFB7F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workbookViewId="0">
      <pane ySplit="5" topLeftCell="A6" activePane="bottomLeft" state="frozen"/>
      <selection pane="bottomLeft" activeCell="D2" sqref="D2"/>
    </sheetView>
  </sheetViews>
  <sheetFormatPr defaultColWidth="9" defaultRowHeight="30" customHeight="1" x14ac:dyDescent="0.3"/>
  <cols>
    <col min="1" max="1" width="9" style="6"/>
    <col min="2" max="2" width="30" style="6" customWidth="1"/>
    <col min="3" max="3" width="13.44140625" style="106" bestFit="1" customWidth="1"/>
    <col min="4" max="4" width="14.6640625" style="123" customWidth="1"/>
    <col min="5" max="5" width="13.33203125" style="6" bestFit="1" customWidth="1"/>
    <col min="6" max="7" width="13.33203125" style="6" customWidth="1"/>
    <col min="8" max="8" width="14.6640625" style="35" customWidth="1"/>
    <col min="9" max="9" width="12.88671875" style="35" bestFit="1" customWidth="1"/>
    <col min="10" max="10" width="10.6640625" style="6" bestFit="1" customWidth="1"/>
    <col min="11" max="11" width="12.6640625" style="6" customWidth="1"/>
    <col min="12" max="12" width="10.44140625" style="6" hidden="1" customWidth="1"/>
    <col min="13" max="13" width="13.109375" style="6" customWidth="1"/>
    <col min="14" max="14" width="13.5546875" style="6" customWidth="1"/>
    <col min="15" max="17" width="14.88671875" style="6" customWidth="1"/>
    <col min="18" max="18" width="7.33203125" style="6" customWidth="1"/>
    <col min="19" max="19" width="21.6640625" style="6" bestFit="1" customWidth="1"/>
    <col min="20" max="20" width="12.6640625" style="6" bestFit="1" customWidth="1"/>
    <col min="21" max="21" width="14.5546875" style="6" bestFit="1" customWidth="1"/>
    <col min="22" max="22" width="19.6640625" style="6" bestFit="1" customWidth="1"/>
    <col min="23" max="23" width="84.109375" style="6" bestFit="1" customWidth="1"/>
    <col min="24" max="24" width="12.5546875" style="6" customWidth="1"/>
    <col min="25" max="16384" width="9" style="6"/>
  </cols>
  <sheetData>
    <row r="1" spans="1:24" ht="30" customHeight="1" thickBot="1" x14ac:dyDescent="0.35">
      <c r="A1" s="97" t="s">
        <v>60</v>
      </c>
      <c r="B1" s="9" t="s">
        <v>7</v>
      </c>
      <c r="E1" s="7"/>
      <c r="F1" s="7"/>
      <c r="G1" s="7"/>
      <c r="H1" s="8"/>
      <c r="I1" s="8"/>
    </row>
    <row r="2" spans="1:24" ht="30" customHeight="1" thickBot="1" x14ac:dyDescent="0.35">
      <c r="A2" s="97" t="s">
        <v>61</v>
      </c>
      <c r="B2" s="98" t="s">
        <v>62</v>
      </c>
      <c r="C2" s="107"/>
      <c r="D2" s="124"/>
      <c r="G2" s="10"/>
      <c r="I2" s="10" t="s">
        <v>6</v>
      </c>
      <c r="J2" s="11"/>
      <c r="K2" s="11"/>
      <c r="L2" s="11"/>
      <c r="M2" s="11"/>
      <c r="N2" s="11"/>
      <c r="O2" s="11"/>
      <c r="P2" s="11"/>
      <c r="Q2" s="11"/>
      <c r="R2" s="11" t="s">
        <v>59</v>
      </c>
      <c r="S2" s="11"/>
      <c r="T2" s="11"/>
      <c r="U2" s="11"/>
    </row>
    <row r="3" spans="1:24" ht="30" customHeight="1" thickBot="1" x14ac:dyDescent="0.35">
      <c r="A3" s="97" t="s">
        <v>63</v>
      </c>
      <c r="B3" s="99" t="s">
        <v>64</v>
      </c>
      <c r="C3" s="107"/>
      <c r="D3" s="124"/>
      <c r="G3" s="10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4" ht="30" customHeight="1" thickBot="1" x14ac:dyDescent="0.35">
      <c r="A4" s="97" t="s">
        <v>65</v>
      </c>
      <c r="B4" s="100" t="s">
        <v>64</v>
      </c>
      <c r="C4" s="108"/>
      <c r="D4" s="125"/>
      <c r="E4" s="12"/>
      <c r="F4" s="11"/>
      <c r="G4" s="11"/>
      <c r="H4" s="13"/>
      <c r="I4" s="13"/>
      <c r="J4" s="11"/>
      <c r="K4" s="11"/>
      <c r="L4" s="11"/>
      <c r="M4" s="11"/>
      <c r="N4" s="11"/>
      <c r="S4" s="11"/>
      <c r="T4" s="14"/>
      <c r="U4" s="14"/>
      <c r="V4" s="14"/>
      <c r="W4" s="14"/>
    </row>
    <row r="5" spans="1:24" ht="30" customHeight="1" thickBot="1" x14ac:dyDescent="0.35">
      <c r="A5" s="101" t="s">
        <v>66</v>
      </c>
      <c r="B5" s="102" t="s">
        <v>67</v>
      </c>
      <c r="C5" s="109" t="s">
        <v>69</v>
      </c>
      <c r="D5" s="126" t="s">
        <v>70</v>
      </c>
      <c r="E5" s="102" t="s">
        <v>71</v>
      </c>
      <c r="F5" s="102" t="s">
        <v>72</v>
      </c>
      <c r="G5" s="103" t="s">
        <v>73</v>
      </c>
      <c r="H5" s="104" t="s">
        <v>74</v>
      </c>
      <c r="I5" s="105" t="s">
        <v>0</v>
      </c>
      <c r="J5" s="102" t="s">
        <v>75</v>
      </c>
      <c r="K5" s="102" t="s">
        <v>76</v>
      </c>
      <c r="L5" s="102" t="s">
        <v>77</v>
      </c>
      <c r="M5" s="5" t="s">
        <v>11</v>
      </c>
      <c r="N5" s="5" t="s">
        <v>5</v>
      </c>
      <c r="O5" s="102" t="s">
        <v>78</v>
      </c>
      <c r="P5" s="5" t="s">
        <v>19</v>
      </c>
      <c r="Q5" s="102" t="s">
        <v>79</v>
      </c>
      <c r="R5" s="2"/>
      <c r="S5" s="1" t="s">
        <v>1</v>
      </c>
      <c r="T5" s="102" t="s">
        <v>80</v>
      </c>
      <c r="U5" s="102" t="s">
        <v>81</v>
      </c>
      <c r="V5" s="102" t="s">
        <v>82</v>
      </c>
      <c r="W5" s="102" t="s">
        <v>2</v>
      </c>
      <c r="X5" s="89" t="s">
        <v>57</v>
      </c>
    </row>
    <row r="6" spans="1:24" ht="30" customHeight="1" x14ac:dyDescent="0.3">
      <c r="B6" s="15"/>
      <c r="C6" s="110"/>
      <c r="D6" s="127"/>
      <c r="E6" s="17"/>
      <c r="F6" s="36"/>
      <c r="G6" s="36"/>
      <c r="H6" s="24">
        <v>0.18</v>
      </c>
      <c r="I6" s="19"/>
      <c r="J6" s="20">
        <v>0.01</v>
      </c>
      <c r="K6" s="21">
        <v>0.05</v>
      </c>
      <c r="L6" s="21">
        <v>0</v>
      </c>
      <c r="M6" s="21">
        <v>0.1</v>
      </c>
      <c r="N6" s="21">
        <v>0.1</v>
      </c>
      <c r="O6" s="21">
        <v>0.18</v>
      </c>
      <c r="P6" s="21"/>
      <c r="Q6" s="22"/>
      <c r="R6" s="2"/>
      <c r="S6" s="23"/>
      <c r="T6" s="18"/>
      <c r="U6" s="24">
        <v>0.01</v>
      </c>
      <c r="V6" s="25"/>
      <c r="W6" s="36"/>
      <c r="X6" s="90"/>
    </row>
    <row r="7" spans="1:24" s="42" customFormat="1" ht="30" customHeight="1" x14ac:dyDescent="0.3">
      <c r="B7" s="43"/>
      <c r="C7" s="111"/>
      <c r="D7" s="128"/>
      <c r="E7" s="44"/>
      <c r="F7" s="45"/>
      <c r="G7" s="46"/>
      <c r="H7" s="47"/>
      <c r="I7" s="48"/>
      <c r="J7" s="49"/>
      <c r="K7" s="50"/>
      <c r="L7" s="50"/>
      <c r="M7" s="50"/>
      <c r="N7" s="50"/>
      <c r="O7" s="50"/>
      <c r="P7" s="50"/>
      <c r="Q7" s="51"/>
      <c r="R7" s="55">
        <f>A8</f>
        <v>56161</v>
      </c>
      <c r="S7" s="52"/>
      <c r="T7" s="53"/>
      <c r="U7" s="47"/>
      <c r="V7" s="54"/>
      <c r="W7" s="45"/>
      <c r="X7" s="82"/>
    </row>
    <row r="8" spans="1:24" s="42" customFormat="1" ht="30" customHeight="1" x14ac:dyDescent="0.3">
      <c r="A8" s="6">
        <v>56161</v>
      </c>
      <c r="B8" s="3" t="s">
        <v>68</v>
      </c>
      <c r="C8" s="112">
        <v>45026</v>
      </c>
      <c r="D8" s="129">
        <v>1</v>
      </c>
      <c r="E8" s="26">
        <v>365722.5</v>
      </c>
      <c r="F8" s="37">
        <v>18014</v>
      </c>
      <c r="G8" s="18">
        <f>E8-F8</f>
        <v>347708.5</v>
      </c>
      <c r="H8" s="18">
        <f>G8*18%</f>
        <v>62587.53</v>
      </c>
      <c r="I8" s="19">
        <f>G8+H8</f>
        <v>410296.03</v>
      </c>
      <c r="J8" s="27">
        <f>G8*1%</f>
        <v>3477.085</v>
      </c>
      <c r="K8" s="27">
        <f>G8*5%</f>
        <v>17385.424999999999</v>
      </c>
      <c r="L8" s="22"/>
      <c r="M8" s="22">
        <f>G8*10%</f>
        <v>34770.85</v>
      </c>
      <c r="N8" s="22">
        <f>G8*10%</f>
        <v>34770.85</v>
      </c>
      <c r="O8" s="22">
        <f>H8</f>
        <v>62587.53</v>
      </c>
      <c r="P8" s="22"/>
      <c r="Q8" s="22">
        <f>I8-J8-K8-M8-N8-O8-P8</f>
        <v>257304.29000000007</v>
      </c>
      <c r="R8" s="2"/>
      <c r="S8" s="28" t="s">
        <v>38</v>
      </c>
      <c r="T8" s="18">
        <v>100000</v>
      </c>
      <c r="U8" s="31">
        <f>T8*1%</f>
        <v>1000</v>
      </c>
      <c r="V8" s="25">
        <f t="shared" ref="V8:V15" si="0">T8-U8</f>
        <v>99000</v>
      </c>
      <c r="W8" s="77" t="s">
        <v>37</v>
      </c>
      <c r="X8" s="82"/>
    </row>
    <row r="9" spans="1:24" ht="30" customHeight="1" x14ac:dyDescent="0.3">
      <c r="A9" s="6">
        <v>56161</v>
      </c>
      <c r="B9" s="3" t="s">
        <v>10</v>
      </c>
      <c r="C9" s="112">
        <v>45079</v>
      </c>
      <c r="D9" s="129">
        <v>1</v>
      </c>
      <c r="E9" s="26">
        <v>62587</v>
      </c>
      <c r="F9" s="37"/>
      <c r="G9" s="18">
        <f t="shared" ref="G9:G10" si="1">E9-F9</f>
        <v>62587</v>
      </c>
      <c r="H9" s="18">
        <v>0</v>
      </c>
      <c r="I9" s="19">
        <f t="shared" ref="I9:I10" si="2">G9+H9</f>
        <v>62587</v>
      </c>
      <c r="J9" s="27">
        <v>0</v>
      </c>
      <c r="K9" s="27">
        <v>0</v>
      </c>
      <c r="L9" s="22"/>
      <c r="M9" s="22">
        <v>0</v>
      </c>
      <c r="N9" s="22">
        <v>0</v>
      </c>
      <c r="O9" s="22">
        <v>0</v>
      </c>
      <c r="P9" s="22"/>
      <c r="Q9" s="22">
        <f t="shared" ref="Q9:Q10" si="3">I9-J9-K9-M9-N9-O9-P9</f>
        <v>62587</v>
      </c>
      <c r="R9" s="2"/>
      <c r="S9" s="28" t="s">
        <v>12</v>
      </c>
      <c r="T9" s="31">
        <v>100000</v>
      </c>
      <c r="U9" s="31">
        <f>T9*1%</f>
        <v>1000</v>
      </c>
      <c r="V9" s="25">
        <f t="shared" si="0"/>
        <v>99000</v>
      </c>
      <c r="W9" s="78" t="s">
        <v>13</v>
      </c>
      <c r="X9" s="81"/>
    </row>
    <row r="10" spans="1:24" ht="30" customHeight="1" x14ac:dyDescent="0.3">
      <c r="A10" s="6">
        <v>56161</v>
      </c>
      <c r="B10" s="3" t="s">
        <v>68</v>
      </c>
      <c r="C10" s="112">
        <v>45107</v>
      </c>
      <c r="D10" s="129">
        <v>2</v>
      </c>
      <c r="E10" s="26">
        <v>302093</v>
      </c>
      <c r="F10" s="37"/>
      <c r="G10" s="18">
        <f t="shared" si="1"/>
        <v>302093</v>
      </c>
      <c r="H10" s="18">
        <f>G10*18%</f>
        <v>54376.74</v>
      </c>
      <c r="I10" s="19">
        <f t="shared" si="2"/>
        <v>356469.74</v>
      </c>
      <c r="J10" s="27">
        <f>G10*1%</f>
        <v>3020.93</v>
      </c>
      <c r="K10" s="27">
        <f>G10*5%</f>
        <v>15104.650000000001</v>
      </c>
      <c r="L10" s="22"/>
      <c r="M10" s="22">
        <f>G10*10%</f>
        <v>30209.300000000003</v>
      </c>
      <c r="N10" s="22">
        <f>G10*10%</f>
        <v>30209.300000000003</v>
      </c>
      <c r="O10" s="22">
        <f>H10</f>
        <v>54376.74</v>
      </c>
      <c r="P10" s="22"/>
      <c r="Q10" s="22">
        <f t="shared" si="3"/>
        <v>223548.82</v>
      </c>
      <c r="R10" s="2"/>
      <c r="S10" s="28" t="s">
        <v>14</v>
      </c>
      <c r="T10" s="31">
        <v>150000</v>
      </c>
      <c r="U10" s="31">
        <f>T10*1%</f>
        <v>1500</v>
      </c>
      <c r="V10" s="25">
        <f t="shared" si="0"/>
        <v>148500</v>
      </c>
      <c r="W10" s="78" t="s">
        <v>39</v>
      </c>
      <c r="X10" s="81"/>
    </row>
    <row r="11" spans="1:24" ht="30" customHeight="1" x14ac:dyDescent="0.3">
      <c r="A11" s="6">
        <v>56161</v>
      </c>
      <c r="B11" s="3" t="s">
        <v>10</v>
      </c>
      <c r="C11" s="113">
        <v>45155</v>
      </c>
      <c r="D11" s="129">
        <v>2</v>
      </c>
      <c r="E11" s="37">
        <v>54376</v>
      </c>
      <c r="F11" s="37"/>
      <c r="G11" s="18"/>
      <c r="H11" s="18"/>
      <c r="I11" s="19"/>
      <c r="J11" s="27"/>
      <c r="K11" s="22"/>
      <c r="L11" s="22"/>
      <c r="M11" s="22"/>
      <c r="N11" s="22"/>
      <c r="O11" s="22"/>
      <c r="P11" s="22"/>
      <c r="Q11" s="22">
        <f>E11</f>
        <v>54376</v>
      </c>
      <c r="R11" s="2"/>
      <c r="S11" s="28" t="s">
        <v>15</v>
      </c>
      <c r="T11" s="31">
        <v>100000</v>
      </c>
      <c r="U11" s="31">
        <f>T11*1%</f>
        <v>1000</v>
      </c>
      <c r="V11" s="25">
        <f t="shared" si="0"/>
        <v>99000</v>
      </c>
      <c r="W11" s="78" t="s">
        <v>16</v>
      </c>
      <c r="X11" s="81"/>
    </row>
    <row r="12" spans="1:24" ht="30" customHeight="1" x14ac:dyDescent="0.3">
      <c r="A12" s="6">
        <v>56161</v>
      </c>
      <c r="B12" s="3"/>
      <c r="C12" s="113"/>
      <c r="D12" s="129"/>
      <c r="E12" s="37"/>
      <c r="F12" s="37"/>
      <c r="G12" s="18"/>
      <c r="H12" s="18"/>
      <c r="I12" s="19"/>
      <c r="J12" s="27"/>
      <c r="K12" s="22"/>
      <c r="L12" s="22"/>
      <c r="M12" s="22"/>
      <c r="N12" s="22"/>
      <c r="O12" s="22"/>
      <c r="P12" s="22"/>
      <c r="Q12" s="22"/>
      <c r="R12" s="4"/>
      <c r="S12" s="28" t="s">
        <v>17</v>
      </c>
      <c r="T12" s="31">
        <v>62588</v>
      </c>
      <c r="U12" s="31"/>
      <c r="V12" s="25">
        <f t="shared" si="0"/>
        <v>62588</v>
      </c>
      <c r="W12" s="78" t="s">
        <v>18</v>
      </c>
      <c r="X12" s="81"/>
    </row>
    <row r="13" spans="1:24" ht="30" customHeight="1" x14ac:dyDescent="0.3">
      <c r="A13" s="6">
        <v>56161</v>
      </c>
      <c r="B13" s="3"/>
      <c r="C13" s="113"/>
      <c r="D13" s="129"/>
      <c r="E13" s="37"/>
      <c r="F13" s="37"/>
      <c r="G13" s="18"/>
      <c r="H13" s="18"/>
      <c r="I13" s="19"/>
      <c r="J13" s="27"/>
      <c r="K13" s="22"/>
      <c r="L13" s="22"/>
      <c r="M13" s="22"/>
      <c r="N13" s="22"/>
      <c r="O13" s="22"/>
      <c r="P13" s="22"/>
      <c r="Q13" s="22"/>
      <c r="R13" s="4"/>
      <c r="S13" s="28" t="s">
        <v>41</v>
      </c>
      <c r="T13" s="31">
        <v>35353</v>
      </c>
      <c r="U13" s="31"/>
      <c r="V13" s="25">
        <f t="shared" si="0"/>
        <v>35353</v>
      </c>
      <c r="W13" s="78" t="s">
        <v>40</v>
      </c>
      <c r="X13" s="81"/>
    </row>
    <row r="14" spans="1:24" ht="30" customHeight="1" x14ac:dyDescent="0.3">
      <c r="A14" s="6">
        <v>56161</v>
      </c>
      <c r="B14" s="62"/>
      <c r="C14" s="114"/>
      <c r="D14" s="129"/>
      <c r="E14" s="37"/>
      <c r="F14" s="37"/>
      <c r="G14" s="18"/>
      <c r="H14" s="18"/>
      <c r="I14" s="19"/>
      <c r="J14" s="27"/>
      <c r="K14" s="22"/>
      <c r="L14" s="22"/>
      <c r="M14" s="22"/>
      <c r="N14" s="22"/>
      <c r="O14" s="22"/>
      <c r="P14" s="22"/>
      <c r="Q14" s="22"/>
      <c r="R14" s="4"/>
      <c r="S14" s="28" t="s">
        <v>35</v>
      </c>
      <c r="T14" s="31">
        <v>100000</v>
      </c>
      <c r="U14" s="31">
        <f>T14*1%</f>
        <v>1000</v>
      </c>
      <c r="V14" s="25">
        <f t="shared" si="0"/>
        <v>99000</v>
      </c>
      <c r="W14" s="78" t="s">
        <v>34</v>
      </c>
      <c r="X14" s="81"/>
    </row>
    <row r="15" spans="1:24" ht="30" customHeight="1" x14ac:dyDescent="0.3">
      <c r="A15" s="6">
        <v>56161</v>
      </c>
      <c r="B15" s="62"/>
      <c r="C15" s="114"/>
      <c r="D15" s="129"/>
      <c r="E15" s="37"/>
      <c r="F15" s="37"/>
      <c r="G15" s="18"/>
      <c r="H15" s="18"/>
      <c r="I15" s="19"/>
      <c r="J15" s="27"/>
      <c r="K15" s="22"/>
      <c r="L15" s="22"/>
      <c r="M15" s="22"/>
      <c r="N15" s="22"/>
      <c r="O15" s="22"/>
      <c r="P15" s="22"/>
      <c r="Q15" s="22"/>
      <c r="R15" s="4"/>
      <c r="S15" s="28" t="s">
        <v>36</v>
      </c>
      <c r="T15" s="31">
        <v>54377</v>
      </c>
      <c r="U15" s="31"/>
      <c r="V15" s="25">
        <f t="shared" si="0"/>
        <v>54377</v>
      </c>
      <c r="W15" s="78" t="s">
        <v>33</v>
      </c>
      <c r="X15" s="81"/>
    </row>
    <row r="16" spans="1:24" ht="30" customHeight="1" x14ac:dyDescent="0.3">
      <c r="B16" s="62"/>
      <c r="C16" s="114"/>
      <c r="D16" s="129"/>
      <c r="E16" s="37"/>
      <c r="F16" s="37"/>
      <c r="G16" s="18"/>
      <c r="H16" s="18"/>
      <c r="I16" s="19"/>
      <c r="J16" s="27"/>
      <c r="K16" s="22"/>
      <c r="L16" s="22"/>
      <c r="M16" s="22"/>
      <c r="N16" s="22"/>
      <c r="O16" s="22"/>
      <c r="P16" s="22"/>
      <c r="Q16" s="22"/>
      <c r="R16" s="4"/>
      <c r="S16" s="28"/>
      <c r="T16" s="31"/>
      <c r="U16" s="31"/>
      <c r="V16" s="25"/>
      <c r="W16" s="78"/>
      <c r="X16" s="81"/>
    </row>
    <row r="17" spans="1:24" s="42" customFormat="1" ht="30" customHeight="1" x14ac:dyDescent="0.3">
      <c r="B17" s="61"/>
      <c r="C17" s="115"/>
      <c r="D17" s="130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60">
        <f>A18</f>
        <v>57670</v>
      </c>
      <c r="S17" s="57"/>
      <c r="T17" s="58"/>
      <c r="U17" s="58"/>
      <c r="V17" s="59"/>
      <c r="W17" s="79"/>
      <c r="X17" s="76">
        <f>SUM(Q8:Q16)-SUM(V8:V16)</f>
        <v>-99001.889999999898</v>
      </c>
    </row>
    <row r="18" spans="1:24" ht="30" customHeight="1" x14ac:dyDescent="0.3">
      <c r="A18" s="6">
        <v>57670</v>
      </c>
      <c r="B18" s="63" t="s">
        <v>83</v>
      </c>
      <c r="C18" s="116">
        <v>45134</v>
      </c>
      <c r="D18" s="131">
        <v>3</v>
      </c>
      <c r="E18" s="30">
        <v>274094</v>
      </c>
      <c r="F18" s="31">
        <v>0</v>
      </c>
      <c r="G18" s="30">
        <f>E18-F18</f>
        <v>274094</v>
      </c>
      <c r="H18" s="31">
        <f>G18*H6</f>
        <v>49336.92</v>
      </c>
      <c r="I18" s="32">
        <f>G18+H18</f>
        <v>323430.92</v>
      </c>
      <c r="J18" s="16">
        <f>G18*J6</f>
        <v>2740.94</v>
      </c>
      <c r="K18" s="33">
        <f>G18*K6</f>
        <v>13704.7</v>
      </c>
      <c r="L18" s="33"/>
      <c r="M18" s="33">
        <f>G18*M6</f>
        <v>27409.4</v>
      </c>
      <c r="N18" s="33">
        <f>G18*N6</f>
        <v>27409.4</v>
      </c>
      <c r="O18" s="33">
        <f>G18*O6</f>
        <v>49336.92</v>
      </c>
      <c r="P18" s="33">
        <v>7680</v>
      </c>
      <c r="Q18" s="33">
        <f>G18-J18-K18-M18-N18</f>
        <v>202829.56</v>
      </c>
      <c r="R18" s="4"/>
      <c r="S18" s="28" t="s">
        <v>9</v>
      </c>
      <c r="T18" s="31">
        <v>100000</v>
      </c>
      <c r="U18" s="31">
        <f>T18*1%</f>
        <v>1000</v>
      </c>
      <c r="V18" s="34">
        <f>T18-U18</f>
        <v>99000</v>
      </c>
      <c r="W18" s="78" t="s">
        <v>8</v>
      </c>
      <c r="X18" s="81"/>
    </row>
    <row r="19" spans="1:24" ht="30" customHeight="1" x14ac:dyDescent="0.3">
      <c r="A19" s="6">
        <v>57670</v>
      </c>
      <c r="B19" s="69" t="s">
        <v>26</v>
      </c>
      <c r="C19" s="112">
        <v>45134</v>
      </c>
      <c r="D19" s="131">
        <v>3</v>
      </c>
      <c r="E19" s="30">
        <f>H18</f>
        <v>49336.92</v>
      </c>
      <c r="F19" s="31"/>
      <c r="G19" s="30">
        <f t="shared" ref="G19" si="4">ROUND(E19-F19,)</f>
        <v>49337</v>
      </c>
      <c r="H19" s="31">
        <v>0</v>
      </c>
      <c r="I19" s="32">
        <f t="shared" ref="I19" si="5">G19+H19</f>
        <v>49337</v>
      </c>
      <c r="J19" s="16">
        <v>0</v>
      </c>
      <c r="K19" s="33">
        <v>0</v>
      </c>
      <c r="L19" s="33"/>
      <c r="M19" s="33">
        <v>0</v>
      </c>
      <c r="N19" s="33"/>
      <c r="O19" s="33">
        <f t="shared" ref="O19" si="6">H19</f>
        <v>0</v>
      </c>
      <c r="P19" s="33">
        <v>0</v>
      </c>
      <c r="Q19" s="33">
        <v>49337</v>
      </c>
      <c r="R19" s="4"/>
      <c r="S19" s="28" t="s">
        <v>21</v>
      </c>
      <c r="T19" s="31">
        <v>100000</v>
      </c>
      <c r="U19" s="31">
        <f t="shared" ref="U19:U24" si="7">T19*1%</f>
        <v>1000</v>
      </c>
      <c r="V19" s="34">
        <f>T19-U19</f>
        <v>99000</v>
      </c>
      <c r="W19" s="78" t="s">
        <v>20</v>
      </c>
      <c r="X19" s="81"/>
    </row>
    <row r="20" spans="1:24" ht="30" customHeight="1" x14ac:dyDescent="0.3">
      <c r="A20" s="6">
        <v>57670</v>
      </c>
      <c r="B20" s="63" t="s">
        <v>83</v>
      </c>
      <c r="C20" s="116">
        <v>45166</v>
      </c>
      <c r="D20" s="131">
        <v>4</v>
      </c>
      <c r="E20" s="30">
        <v>476511.1</v>
      </c>
      <c r="F20" s="31">
        <v>27021</v>
      </c>
      <c r="G20" s="30">
        <f>E20-F20</f>
        <v>449490.1</v>
      </c>
      <c r="H20" s="31">
        <f>G20*18%</f>
        <v>80908.217999999993</v>
      </c>
      <c r="I20" s="32">
        <f>G20+H20</f>
        <v>530398.31799999997</v>
      </c>
      <c r="J20" s="16">
        <f>G20*J6</f>
        <v>4494.9009999999998</v>
      </c>
      <c r="K20" s="33">
        <f>G20*K6</f>
        <v>22474.505000000001</v>
      </c>
      <c r="L20" s="33"/>
      <c r="M20" s="33">
        <f>G20*M6</f>
        <v>44949.01</v>
      </c>
      <c r="N20" s="33">
        <f>G20*N6</f>
        <v>44949.01</v>
      </c>
      <c r="O20" s="33">
        <f>G20*O6</f>
        <v>80908.217999999993</v>
      </c>
      <c r="P20" s="33">
        <v>6620.6</v>
      </c>
      <c r="Q20" s="33">
        <f>G20-J20-K20-M20-N20-P20</f>
        <v>326002.07399999996</v>
      </c>
      <c r="R20" s="4"/>
      <c r="S20" s="28" t="s">
        <v>23</v>
      </c>
      <c r="T20" s="31">
        <v>150000</v>
      </c>
      <c r="U20" s="31">
        <f t="shared" si="7"/>
        <v>1500</v>
      </c>
      <c r="V20" s="34">
        <f>T20-U20</f>
        <v>148500</v>
      </c>
      <c r="W20" s="78" t="s">
        <v>22</v>
      </c>
      <c r="X20" s="81"/>
    </row>
    <row r="21" spans="1:24" ht="30" customHeight="1" x14ac:dyDescent="0.3">
      <c r="A21" s="6">
        <v>57670</v>
      </c>
      <c r="B21" s="69" t="s">
        <v>26</v>
      </c>
      <c r="C21" s="112">
        <v>45134</v>
      </c>
      <c r="D21" s="131">
        <v>4</v>
      </c>
      <c r="E21" s="30">
        <f>H20</f>
        <v>80908.217999999993</v>
      </c>
      <c r="F21" s="31"/>
      <c r="G21" s="30">
        <f t="shared" ref="G21" si="8">ROUND(E21-F21,)</f>
        <v>80908</v>
      </c>
      <c r="H21" s="31">
        <v>0</v>
      </c>
      <c r="I21" s="32">
        <f t="shared" ref="I21" si="9">G21+H21</f>
        <v>80908</v>
      </c>
      <c r="J21" s="16">
        <v>0</v>
      </c>
      <c r="K21" s="33">
        <v>0</v>
      </c>
      <c r="L21" s="33"/>
      <c r="M21" s="33">
        <v>0</v>
      </c>
      <c r="N21" s="33"/>
      <c r="O21" s="33">
        <f t="shared" ref="O21" si="10">H21</f>
        <v>0</v>
      </c>
      <c r="P21" s="33">
        <v>0</v>
      </c>
      <c r="Q21" s="33">
        <f>E21</f>
        <v>80908.217999999993</v>
      </c>
      <c r="R21" s="4"/>
      <c r="S21" s="28" t="s">
        <v>25</v>
      </c>
      <c r="T21" s="31">
        <v>100000</v>
      </c>
      <c r="U21" s="31">
        <f t="shared" si="7"/>
        <v>1000</v>
      </c>
      <c r="V21" s="34">
        <f>T21-U21</f>
        <v>99000</v>
      </c>
      <c r="W21" s="78" t="s">
        <v>24</v>
      </c>
      <c r="X21" s="81"/>
    </row>
    <row r="22" spans="1:24" ht="30" customHeight="1" x14ac:dyDescent="0.3">
      <c r="A22" s="6">
        <v>57670</v>
      </c>
      <c r="B22" s="63" t="s">
        <v>83</v>
      </c>
      <c r="C22" s="116">
        <v>45211</v>
      </c>
      <c r="D22" s="131">
        <v>5</v>
      </c>
      <c r="E22" s="30">
        <v>303086</v>
      </c>
      <c r="F22" s="31">
        <v>0</v>
      </c>
      <c r="G22" s="30">
        <f>E22-F22</f>
        <v>303086</v>
      </c>
      <c r="H22" s="31">
        <f>G22*H6</f>
        <v>54555.479999999996</v>
      </c>
      <c r="I22" s="32">
        <f>G22+H22</f>
        <v>357641.48</v>
      </c>
      <c r="J22" s="16">
        <f>G22*J6</f>
        <v>3030.86</v>
      </c>
      <c r="K22" s="33">
        <f>G22*5%</f>
        <v>15154.300000000001</v>
      </c>
      <c r="L22" s="33"/>
      <c r="M22" s="33">
        <f>G22*10%</f>
        <v>30308.600000000002</v>
      </c>
      <c r="N22" s="33">
        <f>G22*10%</f>
        <v>30308.600000000002</v>
      </c>
      <c r="O22" s="33">
        <f>G22*18%</f>
        <v>54555.479999999996</v>
      </c>
      <c r="P22" s="33">
        <f>47524</f>
        <v>47524</v>
      </c>
      <c r="Q22" s="33">
        <f>G22-J22-K22-M22-N22-P22</f>
        <v>176759.64</v>
      </c>
      <c r="R22" s="4"/>
      <c r="S22" s="28" t="s">
        <v>30</v>
      </c>
      <c r="T22" s="31">
        <v>75651</v>
      </c>
      <c r="U22" s="31">
        <v>0</v>
      </c>
      <c r="V22" s="34">
        <f t="shared" ref="V22:V24" si="11">T22-U22</f>
        <v>75651</v>
      </c>
      <c r="W22" s="30" t="s">
        <v>27</v>
      </c>
      <c r="X22" s="81"/>
    </row>
    <row r="23" spans="1:24" ht="30" customHeight="1" x14ac:dyDescent="0.3">
      <c r="A23" s="6">
        <v>57670</v>
      </c>
      <c r="B23" s="69" t="s">
        <v>26</v>
      </c>
      <c r="C23" s="117"/>
      <c r="D23" s="132">
        <v>5</v>
      </c>
      <c r="E23" s="64"/>
      <c r="F23" s="64"/>
      <c r="G23" s="64"/>
      <c r="H23" s="65"/>
      <c r="I23" s="66"/>
      <c r="J23" s="29"/>
      <c r="K23" s="67"/>
      <c r="L23" s="67"/>
      <c r="M23" s="67"/>
      <c r="N23" s="67"/>
      <c r="O23" s="67"/>
      <c r="P23" s="67"/>
      <c r="Q23" s="67"/>
      <c r="R23" s="68"/>
      <c r="S23" s="28" t="s">
        <v>31</v>
      </c>
      <c r="T23" s="31">
        <v>49337</v>
      </c>
      <c r="U23" s="31">
        <v>0</v>
      </c>
      <c r="V23" s="34">
        <f t="shared" si="11"/>
        <v>49337</v>
      </c>
      <c r="W23" s="32" t="s">
        <v>28</v>
      </c>
      <c r="X23" s="81"/>
    </row>
    <row r="24" spans="1:24" ht="30" customHeight="1" x14ac:dyDescent="0.3">
      <c r="A24" s="6">
        <v>57670</v>
      </c>
      <c r="B24" s="63" t="s">
        <v>83</v>
      </c>
      <c r="C24" s="116">
        <v>45315</v>
      </c>
      <c r="D24" s="131">
        <v>6</v>
      </c>
      <c r="E24" s="30">
        <v>204158</v>
      </c>
      <c r="F24" s="31">
        <v>0</v>
      </c>
      <c r="G24" s="30">
        <f>E24-F24</f>
        <v>204158</v>
      </c>
      <c r="H24" s="31">
        <f>G24*18%</f>
        <v>36748.439999999995</v>
      </c>
      <c r="I24" s="32">
        <f>G24+H24</f>
        <v>240906.44</v>
      </c>
      <c r="J24" s="16">
        <f>G24*1%</f>
        <v>2041.5800000000002</v>
      </c>
      <c r="K24" s="33">
        <f>G24*5%</f>
        <v>10207.900000000001</v>
      </c>
      <c r="L24" s="33"/>
      <c r="M24" s="33">
        <f>G24*10%</f>
        <v>20415.800000000003</v>
      </c>
      <c r="N24" s="33">
        <f>G24*10%</f>
        <v>20415.800000000003</v>
      </c>
      <c r="O24" s="33">
        <f>G24*18%</f>
        <v>36748.439999999995</v>
      </c>
      <c r="P24" s="33">
        <v>2678</v>
      </c>
      <c r="Q24" s="33">
        <f>G24-J24-K24-M24-N24-P24</f>
        <v>148398.92000000004</v>
      </c>
      <c r="R24" s="71"/>
      <c r="S24" s="28" t="s">
        <v>32</v>
      </c>
      <c r="T24" s="31">
        <v>100000</v>
      </c>
      <c r="U24" s="31">
        <f t="shared" si="7"/>
        <v>1000</v>
      </c>
      <c r="V24" s="34">
        <f t="shared" si="11"/>
        <v>99000</v>
      </c>
      <c r="W24" s="32" t="s">
        <v>29</v>
      </c>
      <c r="X24" s="81"/>
    </row>
    <row r="25" spans="1:24" ht="30" customHeight="1" x14ac:dyDescent="0.3">
      <c r="A25" s="6">
        <v>57670</v>
      </c>
      <c r="B25" s="69"/>
      <c r="C25" s="118"/>
      <c r="D25" s="133"/>
      <c r="E25" s="70"/>
      <c r="F25" s="70"/>
      <c r="G25" s="70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71"/>
      <c r="S25" s="28" t="s">
        <v>45</v>
      </c>
      <c r="T25" s="31">
        <v>77759</v>
      </c>
      <c r="U25" s="31">
        <v>0</v>
      </c>
      <c r="V25" s="34">
        <f t="shared" ref="V25" si="12">T25-U25</f>
        <v>77759</v>
      </c>
      <c r="W25" s="32" t="s">
        <v>44</v>
      </c>
      <c r="X25" s="81"/>
    </row>
    <row r="26" spans="1:24" ht="30" customHeight="1" x14ac:dyDescent="0.3">
      <c r="A26" s="6">
        <v>57670</v>
      </c>
      <c r="B26" s="69"/>
      <c r="C26" s="118"/>
      <c r="D26" s="133"/>
      <c r="E26" s="70"/>
      <c r="F26" s="70"/>
      <c r="G26" s="70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71"/>
      <c r="S26" s="28" t="s">
        <v>43</v>
      </c>
      <c r="T26" s="31">
        <v>80000</v>
      </c>
      <c r="U26" s="31">
        <f t="shared" ref="U26" si="13">T26*1%</f>
        <v>800</v>
      </c>
      <c r="V26" s="34">
        <f t="shared" ref="V26" si="14">T26-U26</f>
        <v>79200</v>
      </c>
      <c r="W26" s="32" t="s">
        <v>42</v>
      </c>
      <c r="X26" s="81"/>
    </row>
    <row r="27" spans="1:24" ht="30" customHeight="1" x14ac:dyDescent="0.3">
      <c r="A27" s="6">
        <v>57670</v>
      </c>
      <c r="B27" s="69"/>
      <c r="C27" s="118"/>
      <c r="D27" s="133"/>
      <c r="E27" s="70"/>
      <c r="F27" s="70"/>
      <c r="G27" s="70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71"/>
      <c r="S27" s="31" t="s">
        <v>47</v>
      </c>
      <c r="T27" s="31"/>
      <c r="U27" s="31"/>
      <c r="V27" s="31">
        <v>80908</v>
      </c>
      <c r="W27" s="32" t="s">
        <v>46</v>
      </c>
      <c r="X27" s="81"/>
    </row>
    <row r="28" spans="1:24" ht="30" customHeight="1" thickBot="1" x14ac:dyDescent="0.35">
      <c r="A28" s="19"/>
      <c r="B28" s="31"/>
      <c r="C28" s="119"/>
      <c r="D28" s="134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 t="s">
        <v>49</v>
      </c>
      <c r="T28" s="31"/>
      <c r="U28" s="31"/>
      <c r="V28" s="31">
        <v>49500</v>
      </c>
      <c r="W28" s="32" t="s">
        <v>48</v>
      </c>
      <c r="X28" s="81"/>
    </row>
    <row r="29" spans="1:24" ht="30" customHeight="1" thickBot="1" x14ac:dyDescent="0.35">
      <c r="A29" s="40"/>
      <c r="B29" s="40"/>
      <c r="C29" s="120"/>
      <c r="D29" s="135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74"/>
      <c r="Q29" s="40"/>
      <c r="R29" s="40"/>
      <c r="S29" s="40"/>
      <c r="T29" s="40"/>
      <c r="U29" s="40"/>
      <c r="V29" s="41">
        <v>19699</v>
      </c>
      <c r="W29" s="66" t="s">
        <v>58</v>
      </c>
      <c r="X29" s="76">
        <f>SUM(Q18:Q28)-SUM(V18:V29)</f>
        <v>7681.4120000000112</v>
      </c>
    </row>
    <row r="30" spans="1:24" ht="30" customHeight="1" thickBot="1" x14ac:dyDescent="0.35">
      <c r="A30" s="72"/>
      <c r="B30" s="73"/>
      <c r="C30" s="121"/>
      <c r="D30" s="136"/>
      <c r="E30" s="73"/>
      <c r="F30" s="73"/>
      <c r="G30" s="73"/>
      <c r="H30" s="73"/>
      <c r="I30" s="73"/>
      <c r="J30" s="74"/>
      <c r="K30" s="74">
        <f t="shared" ref="K30:P30" si="15">SUM(K8:K29)</f>
        <v>94031.48000000001</v>
      </c>
      <c r="L30" s="74">
        <f t="shared" si="15"/>
        <v>0</v>
      </c>
      <c r="M30" s="74">
        <f t="shared" si="15"/>
        <v>188062.96000000002</v>
      </c>
      <c r="N30" s="74">
        <f t="shared" si="15"/>
        <v>188062.96000000002</v>
      </c>
      <c r="O30" s="74">
        <f t="shared" si="15"/>
        <v>338513.32799999998</v>
      </c>
      <c r="P30" s="74">
        <f t="shared" si="15"/>
        <v>64502.6</v>
      </c>
      <c r="Q30" s="74">
        <f>SUM(Q8:Q29)</f>
        <v>1582051.5220000003</v>
      </c>
      <c r="R30" s="74"/>
      <c r="S30" s="74" t="s">
        <v>4</v>
      </c>
      <c r="T30" s="74"/>
      <c r="U30" s="74"/>
      <c r="V30" s="75">
        <f>SUM(V8:V29)</f>
        <v>1673372</v>
      </c>
      <c r="W30" s="80"/>
      <c r="X30" s="83">
        <f>SUM(X8:X29)</f>
        <v>-91320.477999999886</v>
      </c>
    </row>
    <row r="31" spans="1:24" ht="30" customHeight="1" thickBot="1" x14ac:dyDescent="0.35">
      <c r="A31" s="40"/>
      <c r="B31" s="40"/>
      <c r="C31" s="120"/>
      <c r="D31" s="135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1"/>
      <c r="W31" s="41"/>
      <c r="X31" s="81"/>
    </row>
    <row r="32" spans="1:24" ht="30" customHeight="1" thickBot="1" x14ac:dyDescent="0.35">
      <c r="A32" s="72"/>
      <c r="B32" s="73"/>
      <c r="C32" s="121"/>
      <c r="D32" s="136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4" t="s">
        <v>3</v>
      </c>
      <c r="T32" s="73"/>
      <c r="U32" s="73"/>
      <c r="V32" s="75">
        <f>Q30-V30</f>
        <v>-91320.477999999654</v>
      </c>
      <c r="W32" s="80"/>
      <c r="X32" s="81"/>
    </row>
    <row r="33" spans="1:24" ht="30" customHeight="1" thickBot="1" x14ac:dyDescent="0.35">
      <c r="A33" s="18"/>
      <c r="B33" s="18"/>
      <c r="C33" s="122"/>
      <c r="D33" s="13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9"/>
      <c r="W33" s="19"/>
      <c r="X33" s="84"/>
    </row>
    <row r="35" spans="1:24" ht="30" customHeight="1" thickBot="1" x14ac:dyDescent="0.35">
      <c r="S35" s="38"/>
      <c r="V35" s="38"/>
      <c r="W35" s="39"/>
    </row>
    <row r="36" spans="1:24" ht="30" customHeight="1" thickBot="1" x14ac:dyDescent="0.35">
      <c r="K36" s="91" t="s">
        <v>50</v>
      </c>
      <c r="L36" s="92"/>
      <c r="M36" s="92"/>
      <c r="N36" s="93"/>
    </row>
    <row r="37" spans="1:24" ht="30" customHeight="1" thickBot="1" x14ac:dyDescent="0.35">
      <c r="K37" s="94" t="s">
        <v>51</v>
      </c>
      <c r="L37" s="95"/>
      <c r="M37" s="95"/>
      <c r="N37" s="96"/>
    </row>
    <row r="38" spans="1:24" ht="30" customHeight="1" thickBot="1" x14ac:dyDescent="0.35">
      <c r="K38" s="85" t="s">
        <v>52</v>
      </c>
      <c r="L38" s="86"/>
      <c r="M38" s="85">
        <f>K30+M30+N30</f>
        <v>470157.40000000008</v>
      </c>
      <c r="N38" s="86"/>
      <c r="P38" s="38">
        <f>M38+P30</f>
        <v>534660.00000000012</v>
      </c>
    </row>
    <row r="39" spans="1:24" ht="30" customHeight="1" thickBot="1" x14ac:dyDescent="0.35">
      <c r="K39" s="85" t="s">
        <v>53</v>
      </c>
      <c r="L39" s="86"/>
      <c r="M39" s="85">
        <f>V32</f>
        <v>-91320.477999999654</v>
      </c>
      <c r="N39" s="86"/>
    </row>
    <row r="40" spans="1:24" ht="30" customHeight="1" thickBot="1" x14ac:dyDescent="0.35">
      <c r="K40" s="85" t="s">
        <v>54</v>
      </c>
      <c r="L40" s="86"/>
      <c r="M40" s="87" t="s">
        <v>55</v>
      </c>
      <c r="N40" s="88"/>
    </row>
    <row r="41" spans="1:24" ht="30" customHeight="1" thickBot="1" x14ac:dyDescent="0.35">
      <c r="K41" s="85" t="s">
        <v>56</v>
      </c>
      <c r="L41" s="86"/>
      <c r="M41" s="85">
        <f>O30-Q9-Q11-Q19-Q21-Q23</f>
        <v>91305.109999999986</v>
      </c>
      <c r="N41" s="86"/>
    </row>
  </sheetData>
  <mergeCells count="11">
    <mergeCell ref="K40:L40"/>
    <mergeCell ref="M40:N40"/>
    <mergeCell ref="K41:L41"/>
    <mergeCell ref="M41:N41"/>
    <mergeCell ref="X5:X6"/>
    <mergeCell ref="K36:N36"/>
    <mergeCell ref="K37:N37"/>
    <mergeCell ref="K38:L38"/>
    <mergeCell ref="M38:N38"/>
    <mergeCell ref="K39:L39"/>
    <mergeCell ref="M39:N39"/>
  </mergeCells>
  <pageMargins left="0.7" right="0.7" top="0.75" bottom="0.75" header="0.3" footer="0.3"/>
  <pageSetup orientation="portrait" r:id="rId1"/>
  <ignoredErrors>
    <ignoredError sqref="G19:G21 O20 Q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2025-05-28T11:35:43Z</dcterms:modified>
</cp:coreProperties>
</file>