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 P Enterprises\"/>
    </mc:Choice>
  </mc:AlternateContent>
  <xr:revisionPtr revIDLastSave="0" documentId="13_ncr:1_{E6EB49E7-A563-4807-9803-3A5B944AB8A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O19" i="1" l="1"/>
  <c r="M32" i="1" s="1"/>
  <c r="M30" i="1"/>
  <c r="T9" i="1" l="1"/>
  <c r="W9" i="1" s="1"/>
  <c r="T7" i="1" l="1"/>
  <c r="W8" i="1" l="1"/>
  <c r="W7" i="1"/>
  <c r="G10" i="1" l="1"/>
  <c r="I10" i="1" s="1"/>
  <c r="W10" i="1"/>
  <c r="P10" i="1" l="1"/>
  <c r="G7" i="1"/>
  <c r="H7" i="1" s="1"/>
  <c r="E9" i="1" s="1"/>
  <c r="G9" i="1" s="1"/>
  <c r="I9" i="1" l="1"/>
  <c r="P9" i="1" s="1"/>
  <c r="I7" i="1"/>
  <c r="M7" i="1"/>
  <c r="K7" i="1"/>
  <c r="J7" i="1"/>
  <c r="L7" i="1"/>
  <c r="N7" i="1" l="1"/>
  <c r="W21" i="1"/>
  <c r="G8" i="1" l="1"/>
  <c r="K8" i="1"/>
  <c r="K19" i="1" s="1"/>
  <c r="M29" i="1" s="1"/>
  <c r="J8" i="1"/>
  <c r="M8" i="1"/>
  <c r="M19" i="1" s="1"/>
  <c r="L8" i="1"/>
  <c r="L19" i="1" s="1"/>
  <c r="H8" i="1"/>
  <c r="N8" i="1" s="1"/>
  <c r="N19" i="1" s="1"/>
  <c r="P7" i="1"/>
  <c r="I8" i="1" l="1"/>
  <c r="P8" i="1" s="1"/>
  <c r="P19" i="1" s="1"/>
  <c r="W23" i="1" s="1"/>
</calcChain>
</file>

<file path=xl/sharedStrings.xml><?xml version="1.0" encoding="utf-8"?>
<sst xmlns="http://schemas.openxmlformats.org/spreadsheetml/2006/main" count="57" uniqueCount="52">
  <si>
    <t>Amount</t>
  </si>
  <si>
    <t>PAYMENT NOTE No.</t>
  </si>
  <si>
    <t>UTR</t>
  </si>
  <si>
    <t>SD (5%)</t>
  </si>
  <si>
    <t>Advance paid</t>
  </si>
  <si>
    <t xml:space="preserve">Debit </t>
  </si>
  <si>
    <t>Pipe Laying work</t>
  </si>
  <si>
    <t>Total Payable Amount Rs. -</t>
  </si>
  <si>
    <t>Total Paid Amount Rs. -</t>
  </si>
  <si>
    <t>Balance Payable Amount Rs. -</t>
  </si>
  <si>
    <t>Hold the Amount because the Qty. is more then the DPR</t>
  </si>
  <si>
    <t>V P Enterprises</t>
  </si>
  <si>
    <t xml:space="preserve">Aldi Village Pipe laying work </t>
  </si>
  <si>
    <t>21-12-2022 IFT/IFT22355021697/RIUP22/1592/V P ENTERPRISES 247500.00</t>
  </si>
  <si>
    <t>RIUP22/1592</t>
  </si>
  <si>
    <t>07-01-2023 IFT/IFT23007057537/RIUP22/1719/V P ENTERPRISES 124636.00</t>
  </si>
  <si>
    <t>RIUP22/1719</t>
  </si>
  <si>
    <t>23-01-2023 IFT/IFT23023012476/RIUP22/1944/V P ENTERPRISES ₹ 49,500.00</t>
  </si>
  <si>
    <t>GST release note</t>
  </si>
  <si>
    <t>31-01-2023 IFT/IFT23031059986/RIUP22/2015/V P ENTERPRISES 323393.00</t>
  </si>
  <si>
    <t>RIUP22/2015</t>
  </si>
  <si>
    <t>20-02-2023 IFT/IFT23051015381/RIUP22/2217/V P ENTERPRISES 109600.00</t>
  </si>
  <si>
    <t>RIUP22/2217</t>
  </si>
  <si>
    <t>01-03-2023 IFT/IFT23060041287/RIUP22/2384/V P ENTERPRISES 100506.00</t>
  </si>
  <si>
    <t>RIUP22/2384</t>
  </si>
  <si>
    <t>Updated On 23-02-2024</t>
  </si>
  <si>
    <t xml:space="preserve">Hold Amount </t>
  </si>
  <si>
    <t>Advance / Surplus</t>
  </si>
  <si>
    <t xml:space="preserve">DPR Excess Hold Amount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</si>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</sst>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15" fontId="3" fillId="2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9" fontId="3" fillId="2" borderId="31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164" fontId="3" fillId="2" borderId="27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64" fontId="3" fillId="2" borderId="36" xfId="1" applyNumberFormat="1" applyFont="1" applyFill="1" applyBorder="1" applyAlignment="1">
      <alignment vertical="center"/>
    </xf>
    <xf numFmtId="0" fontId="3" fillId="2" borderId="11" xfId="0" quotePrefix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164" fontId="7" fillId="2" borderId="12" xfId="1" applyNumberFormat="1" applyFont="1" applyFill="1" applyBorder="1" applyAlignment="1">
      <alignment horizontal="center" vertical="center"/>
    </xf>
    <xf numFmtId="164" fontId="7" fillId="2" borderId="36" xfId="1" applyNumberFormat="1" applyFont="1" applyFill="1" applyBorder="1" applyAlignment="1">
      <alignment horizontal="center" vertical="center"/>
    </xf>
    <xf numFmtId="164" fontId="7" fillId="2" borderId="3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30" xfId="1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164" fontId="7" fillId="2" borderId="18" xfId="1" applyNumberFormat="1" applyFont="1" applyFill="1" applyBorder="1" applyAlignment="1">
      <alignment horizontal="center" vertical="center"/>
    </xf>
    <xf numFmtId="164" fontId="7" fillId="2" borderId="23" xfId="1" applyNumberFormat="1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164" fontId="7" fillId="2" borderId="37" xfId="1" applyNumberFormat="1" applyFont="1" applyFill="1" applyBorder="1" applyAlignment="1">
      <alignment horizontal="center" vertical="center"/>
    </xf>
    <xf numFmtId="164" fontId="7" fillId="2" borderId="25" xfId="1" applyNumberFormat="1" applyFont="1" applyFill="1" applyBorder="1" applyAlignment="1">
      <alignment horizontal="center" vertical="center"/>
    </xf>
    <xf numFmtId="0" fontId="6" fillId="0" borderId="0" xfId="0" applyFont="1"/>
    <xf numFmtId="164" fontId="8" fillId="2" borderId="1" xfId="2" applyFont="1" applyFill="1" applyBorder="1" applyAlignment="1">
      <alignment vertical="center"/>
    </xf>
    <xf numFmtId="164" fontId="8" fillId="2" borderId="2" xfId="2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0" fontId="6" fillId="2" borderId="38" xfId="0" applyFont="1" applyFill="1" applyBorder="1" applyAlignment="1">
      <alignment horizontal="center" vertical="center" wrapText="1"/>
    </xf>
    <xf numFmtId="14" fontId="6" fillId="2" borderId="38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64" fontId="10" fillId="2" borderId="38" xfId="2" applyFont="1" applyFill="1" applyBorder="1" applyAlignment="1">
      <alignment horizontal="center" vertical="center"/>
    </xf>
    <xf numFmtId="164" fontId="6" fillId="2" borderId="38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412ED7BD-2540-4266-84D0-4F5E401C75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zoomScale="85" zoomScaleNormal="85" workbookViewId="0">
      <selection activeCell="B13" sqref="B13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51" customWidth="1"/>
    <col min="9" max="9" width="12.88671875" style="51" bestFit="1" customWidth="1"/>
    <col min="10" max="10" width="10.6640625" style="11" bestFit="1" customWidth="1"/>
    <col min="11" max="11" width="12.109375" style="11" bestFit="1" customWidth="1"/>
    <col min="12" max="12" width="18.88671875" style="11" bestFit="1" customWidth="1"/>
    <col min="13" max="13" width="13.33203125" style="11" bestFit="1" customWidth="1"/>
    <col min="14" max="16" width="14.88671875" style="11" customWidth="1"/>
    <col min="17" max="17" width="9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4" style="11" customWidth="1"/>
    <col min="24" max="24" width="84.109375" style="11" bestFit="1" customWidth="1"/>
    <col min="25" max="16384" width="9" style="11"/>
  </cols>
  <sheetData>
    <row r="1" spans="1:24" ht="20.399999999999999" thickBot="1" x14ac:dyDescent="0.35">
      <c r="A1" s="70" t="s">
        <v>29</v>
      </c>
      <c r="B1" s="14" t="s">
        <v>11</v>
      </c>
      <c r="E1" s="12"/>
      <c r="F1" s="12"/>
      <c r="G1" s="12"/>
      <c r="H1" s="13"/>
      <c r="I1" s="13"/>
    </row>
    <row r="2" spans="1:24" ht="20.399999999999999" thickBot="1" x14ac:dyDescent="0.35">
      <c r="A2" s="70" t="s">
        <v>30</v>
      </c>
      <c r="B2" s="71" t="s">
        <v>31</v>
      </c>
      <c r="C2" s="14"/>
      <c r="D2" s="14" t="s">
        <v>11</v>
      </c>
      <c r="G2" s="15"/>
      <c r="I2" s="15" t="s">
        <v>6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0.399999999999999" thickBot="1" x14ac:dyDescent="0.35">
      <c r="A3" s="70" t="s">
        <v>32</v>
      </c>
      <c r="B3" s="72" t="s">
        <v>33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" thickBot="1" x14ac:dyDescent="0.35">
      <c r="A4" s="70" t="s">
        <v>34</v>
      </c>
      <c r="B4" s="73" t="s">
        <v>33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43.95" customHeight="1" thickBot="1" x14ac:dyDescent="0.35">
      <c r="A5" s="74" t="s">
        <v>35</v>
      </c>
      <c r="B5" s="75" t="s">
        <v>36</v>
      </c>
      <c r="C5" s="76" t="s">
        <v>37</v>
      </c>
      <c r="D5" s="77" t="s">
        <v>38</v>
      </c>
      <c r="E5" s="75" t="s">
        <v>39</v>
      </c>
      <c r="F5" s="75" t="s">
        <v>40</v>
      </c>
      <c r="G5" s="77" t="s">
        <v>41</v>
      </c>
      <c r="H5" s="78" t="s">
        <v>42</v>
      </c>
      <c r="I5" s="79" t="s">
        <v>0</v>
      </c>
      <c r="J5" s="75" t="s">
        <v>43</v>
      </c>
      <c r="K5" s="75" t="s">
        <v>44</v>
      </c>
      <c r="L5" s="75" t="s">
        <v>45</v>
      </c>
      <c r="M5" s="75" t="s">
        <v>46</v>
      </c>
      <c r="N5" s="75" t="s">
        <v>47</v>
      </c>
      <c r="O5" s="10" t="s">
        <v>10</v>
      </c>
      <c r="P5" s="75" t="s">
        <v>48</v>
      </c>
      <c r="Q5" s="3"/>
      <c r="R5" s="2" t="s">
        <v>1</v>
      </c>
      <c r="S5" s="75" t="s">
        <v>49</v>
      </c>
      <c r="T5" s="75" t="s">
        <v>50</v>
      </c>
      <c r="U5" s="1" t="s">
        <v>3</v>
      </c>
      <c r="V5" s="2" t="s">
        <v>4</v>
      </c>
      <c r="W5" s="75" t="s">
        <v>51</v>
      </c>
      <c r="X5" s="75" t="s">
        <v>2</v>
      </c>
    </row>
    <row r="6" spans="1:24" ht="24.75" customHeight="1" x14ac:dyDescent="0.3">
      <c r="B6" s="20"/>
      <c r="C6" s="21"/>
      <c r="D6" s="21"/>
      <c r="E6" s="22"/>
      <c r="F6" s="53"/>
      <c r="G6" s="53"/>
      <c r="H6" s="29">
        <v>0.18</v>
      </c>
      <c r="I6" s="24"/>
      <c r="J6" s="25">
        <v>0.01</v>
      </c>
      <c r="K6" s="26">
        <v>0.05</v>
      </c>
      <c r="L6" s="26">
        <v>0.1</v>
      </c>
      <c r="M6" s="26">
        <v>0.1</v>
      </c>
      <c r="N6" s="26">
        <v>0.18</v>
      </c>
      <c r="O6" s="26"/>
      <c r="P6" s="27"/>
      <c r="Q6" s="57">
        <f>A7</f>
        <v>53176</v>
      </c>
      <c r="R6" s="28"/>
      <c r="S6" s="23"/>
      <c r="T6" s="29">
        <v>0.01</v>
      </c>
      <c r="U6" s="30">
        <v>0.05</v>
      </c>
      <c r="V6" s="24"/>
      <c r="W6" s="31"/>
      <c r="X6" s="27"/>
    </row>
    <row r="7" spans="1:24" ht="28.2" customHeight="1" x14ac:dyDescent="0.3">
      <c r="A7" s="11">
        <v>53176</v>
      </c>
      <c r="B7" s="5" t="s">
        <v>12</v>
      </c>
      <c r="C7" s="6">
        <v>44909</v>
      </c>
      <c r="D7" s="55">
        <v>1</v>
      </c>
      <c r="E7" s="32">
        <v>608891</v>
      </c>
      <c r="F7" s="54">
        <v>0</v>
      </c>
      <c r="G7" s="54">
        <f>E7-F7</f>
        <v>608891</v>
      </c>
      <c r="H7" s="23">
        <f>ROUND(G7*$H$6,0)</f>
        <v>109600</v>
      </c>
      <c r="I7" s="24">
        <f>ROUND(G7+H7,)</f>
        <v>718491</v>
      </c>
      <c r="J7" s="33">
        <f>G7*$J$6</f>
        <v>6088.91</v>
      </c>
      <c r="K7" s="27">
        <f>G7*$K$6</f>
        <v>30444.550000000003</v>
      </c>
      <c r="L7" s="27">
        <f>G7*$L$6</f>
        <v>60889.100000000006</v>
      </c>
      <c r="M7" s="27">
        <f>G7*$M$6</f>
        <v>60889.100000000006</v>
      </c>
      <c r="N7" s="27">
        <f>H7</f>
        <v>109600</v>
      </c>
      <c r="O7" s="27">
        <v>78443</v>
      </c>
      <c r="P7" s="27">
        <f>ROUND(I7-SUM(J7:O7),0)</f>
        <v>372136</v>
      </c>
      <c r="Q7" s="3"/>
      <c r="R7" s="34" t="s">
        <v>14</v>
      </c>
      <c r="S7" s="23">
        <v>250000</v>
      </c>
      <c r="T7" s="23">
        <f>S7*$T$6</f>
        <v>2500</v>
      </c>
      <c r="U7" s="24">
        <v>0</v>
      </c>
      <c r="V7" s="24">
        <v>0</v>
      </c>
      <c r="W7" s="31">
        <f t="shared" ref="W7:W8" si="0">ROUND(S7-T7-U7-V7,0)</f>
        <v>247500</v>
      </c>
      <c r="X7" s="35" t="s">
        <v>13</v>
      </c>
    </row>
    <row r="8" spans="1:24" ht="28.2" customHeight="1" x14ac:dyDescent="0.3">
      <c r="A8" s="11">
        <v>53176</v>
      </c>
      <c r="B8" s="5" t="s">
        <v>12</v>
      </c>
      <c r="C8" s="6">
        <v>44946</v>
      </c>
      <c r="D8" s="8">
        <v>2</v>
      </c>
      <c r="E8" s="32">
        <v>558364</v>
      </c>
      <c r="F8" s="54"/>
      <c r="G8" s="54">
        <f>E8-F8</f>
        <v>558364</v>
      </c>
      <c r="H8" s="23">
        <f>ROUND(G8*$H$6,0)</f>
        <v>100506</v>
      </c>
      <c r="I8" s="24">
        <f>G8+H8</f>
        <v>658870</v>
      </c>
      <c r="J8" s="33">
        <f>G8*$J$6</f>
        <v>5583.64</v>
      </c>
      <c r="K8" s="27">
        <f>G8*$K$6</f>
        <v>27918.2</v>
      </c>
      <c r="L8" s="27">
        <f>G8*$L$6</f>
        <v>55836.4</v>
      </c>
      <c r="M8" s="27">
        <f>G8*$M$6</f>
        <v>55836.4</v>
      </c>
      <c r="N8" s="27">
        <f>H8</f>
        <v>100506</v>
      </c>
      <c r="O8" s="27">
        <v>40297</v>
      </c>
      <c r="P8" s="27">
        <f>ROUND(I8-SUM(J8:O8),0)</f>
        <v>372892</v>
      </c>
      <c r="Q8" s="3"/>
      <c r="R8" s="34" t="s">
        <v>16</v>
      </c>
      <c r="S8" s="23">
        <v>124636</v>
      </c>
      <c r="T8" s="23">
        <v>0</v>
      </c>
      <c r="U8" s="24">
        <v>0</v>
      </c>
      <c r="V8" s="24">
        <v>0</v>
      </c>
      <c r="W8" s="31">
        <f t="shared" si="0"/>
        <v>124636</v>
      </c>
      <c r="X8" s="35" t="s">
        <v>15</v>
      </c>
    </row>
    <row r="9" spans="1:24" ht="28.2" customHeight="1" x14ac:dyDescent="0.3">
      <c r="A9" s="11">
        <v>53176</v>
      </c>
      <c r="B9" s="5" t="s">
        <v>18</v>
      </c>
      <c r="C9" s="6"/>
      <c r="D9" s="8">
        <v>1</v>
      </c>
      <c r="E9" s="22">
        <f>H7</f>
        <v>109600</v>
      </c>
      <c r="F9" s="39"/>
      <c r="G9" s="54">
        <f>E9-F9</f>
        <v>109600</v>
      </c>
      <c r="H9" s="23">
        <v>0</v>
      </c>
      <c r="I9" s="24">
        <f>G9+H9</f>
        <v>109600</v>
      </c>
      <c r="J9" s="33">
        <v>0</v>
      </c>
      <c r="K9" s="41"/>
      <c r="L9" s="41"/>
      <c r="M9" s="41"/>
      <c r="N9" s="41"/>
      <c r="O9" s="27"/>
      <c r="P9" s="27">
        <f>I9-SUM(J9:N9)</f>
        <v>109600</v>
      </c>
      <c r="Q9" s="3"/>
      <c r="R9" s="34" t="s">
        <v>14</v>
      </c>
      <c r="S9" s="23">
        <v>50000</v>
      </c>
      <c r="T9" s="23">
        <f>S9*$T$6</f>
        <v>500</v>
      </c>
      <c r="U9" s="24">
        <v>0</v>
      </c>
      <c r="V9" s="24">
        <v>0</v>
      </c>
      <c r="W9" s="31">
        <f t="shared" ref="W9" si="1">ROUND(S9-T9-U9-V9,0)</f>
        <v>49500</v>
      </c>
      <c r="X9" s="35" t="s">
        <v>17</v>
      </c>
    </row>
    <row r="10" spans="1:24" ht="28.2" customHeight="1" x14ac:dyDescent="0.3">
      <c r="A10" s="11">
        <v>53176</v>
      </c>
      <c r="B10" s="5" t="s">
        <v>18</v>
      </c>
      <c r="C10" s="6">
        <v>44984</v>
      </c>
      <c r="D10" s="8">
        <v>2</v>
      </c>
      <c r="E10" s="38">
        <v>100506</v>
      </c>
      <c r="F10" s="39"/>
      <c r="G10" s="54">
        <f>E10-F10</f>
        <v>100506</v>
      </c>
      <c r="H10" s="39">
        <v>0</v>
      </c>
      <c r="I10" s="24">
        <f>G10+H10</f>
        <v>100506</v>
      </c>
      <c r="J10" s="33">
        <v>0</v>
      </c>
      <c r="K10" s="27">
        <v>0</v>
      </c>
      <c r="L10" s="27"/>
      <c r="M10" s="27"/>
      <c r="N10" s="27">
        <v>0</v>
      </c>
      <c r="O10" s="27"/>
      <c r="P10" s="27">
        <f>I10-SUM(J10:N10)</f>
        <v>100506</v>
      </c>
      <c r="Q10" s="9"/>
      <c r="R10" s="34" t="s">
        <v>20</v>
      </c>
      <c r="S10" s="23">
        <v>323393</v>
      </c>
      <c r="T10" s="23"/>
      <c r="U10" s="24"/>
      <c r="V10" s="24"/>
      <c r="W10" s="31">
        <f>S10-T10-U10-V10</f>
        <v>323393</v>
      </c>
      <c r="X10" s="35" t="s">
        <v>19</v>
      </c>
    </row>
    <row r="11" spans="1:24" ht="28.2" customHeight="1" x14ac:dyDescent="0.3">
      <c r="A11" s="11">
        <v>53176</v>
      </c>
      <c r="B11" s="36"/>
      <c r="C11" s="37"/>
      <c r="D11" s="37"/>
      <c r="E11" s="38"/>
      <c r="F11" s="39"/>
      <c r="G11" s="38"/>
      <c r="H11" s="39"/>
      <c r="I11" s="40"/>
      <c r="J11" s="21"/>
      <c r="K11" s="41"/>
      <c r="L11" s="41"/>
      <c r="M11" s="41"/>
      <c r="N11" s="41"/>
      <c r="O11" s="41"/>
      <c r="P11" s="41"/>
      <c r="Q11" s="9"/>
      <c r="R11" s="34" t="s">
        <v>22</v>
      </c>
      <c r="S11" s="39">
        <v>109600</v>
      </c>
      <c r="T11" s="39"/>
      <c r="U11" s="39"/>
      <c r="V11" s="39"/>
      <c r="W11" s="42">
        <v>109600</v>
      </c>
      <c r="X11" s="43" t="s">
        <v>21</v>
      </c>
    </row>
    <row r="12" spans="1:24" x14ac:dyDescent="0.3">
      <c r="A12" s="11">
        <v>53176</v>
      </c>
      <c r="B12" s="36"/>
      <c r="C12" s="37"/>
      <c r="D12" s="37"/>
      <c r="E12" s="38"/>
      <c r="F12" s="39"/>
      <c r="G12" s="38"/>
      <c r="H12" s="39"/>
      <c r="I12" s="40"/>
      <c r="J12" s="21"/>
      <c r="K12" s="41"/>
      <c r="L12" s="41"/>
      <c r="M12" s="41"/>
      <c r="N12" s="41"/>
      <c r="O12" s="41"/>
      <c r="P12" s="41"/>
      <c r="Q12" s="9"/>
      <c r="R12" s="34" t="s">
        <v>24</v>
      </c>
      <c r="S12" s="39">
        <v>100506</v>
      </c>
      <c r="T12" s="39"/>
      <c r="U12" s="39"/>
      <c r="V12" s="39"/>
      <c r="W12" s="42">
        <v>100506</v>
      </c>
      <c r="X12" s="43" t="s">
        <v>23</v>
      </c>
    </row>
    <row r="13" spans="1:24" x14ac:dyDescent="0.3">
      <c r="B13" s="36"/>
      <c r="C13" s="37"/>
      <c r="D13" s="37"/>
      <c r="E13" s="38"/>
      <c r="F13" s="39"/>
      <c r="G13" s="38"/>
      <c r="H13" s="39"/>
      <c r="I13" s="40"/>
      <c r="J13" s="21"/>
      <c r="K13" s="41"/>
      <c r="L13" s="41"/>
      <c r="M13" s="41"/>
      <c r="N13" s="41"/>
      <c r="O13" s="41"/>
      <c r="P13" s="41"/>
      <c r="Q13" s="9"/>
      <c r="R13" s="34"/>
      <c r="S13" s="39"/>
      <c r="T13" s="39"/>
      <c r="U13" s="39"/>
      <c r="V13" s="39"/>
      <c r="W13" s="42"/>
      <c r="X13" s="43"/>
    </row>
    <row r="14" spans="1:24" x14ac:dyDescent="0.3">
      <c r="B14" s="36"/>
      <c r="C14" s="37"/>
      <c r="D14" s="37"/>
      <c r="E14" s="38"/>
      <c r="F14" s="39"/>
      <c r="G14" s="38"/>
      <c r="H14" s="39"/>
      <c r="I14" s="40"/>
      <c r="J14" s="21"/>
      <c r="K14" s="41"/>
      <c r="L14" s="41"/>
      <c r="M14" s="41"/>
      <c r="N14" s="41"/>
      <c r="O14" s="41"/>
      <c r="P14" s="41"/>
      <c r="Q14" s="9"/>
      <c r="R14" s="34"/>
      <c r="S14" s="39"/>
      <c r="T14" s="39"/>
      <c r="U14" s="39"/>
      <c r="V14" s="39"/>
      <c r="W14" s="42"/>
      <c r="X14" s="43"/>
    </row>
    <row r="15" spans="1:24" x14ac:dyDescent="0.3">
      <c r="B15" s="36"/>
      <c r="C15" s="37"/>
      <c r="D15" s="37"/>
      <c r="E15" s="38"/>
      <c r="F15" s="39"/>
      <c r="G15" s="38"/>
      <c r="H15" s="39"/>
      <c r="I15" s="40"/>
      <c r="J15" s="21"/>
      <c r="K15" s="41"/>
      <c r="L15" s="41"/>
      <c r="M15" s="41"/>
      <c r="N15" s="41"/>
      <c r="O15" s="41"/>
      <c r="P15" s="41"/>
      <c r="Q15" s="9"/>
      <c r="R15" s="34"/>
      <c r="S15" s="39"/>
      <c r="T15" s="39"/>
      <c r="U15" s="39"/>
      <c r="V15" s="39"/>
      <c r="W15" s="42"/>
      <c r="X15" s="43"/>
    </row>
    <row r="16" spans="1:24" x14ac:dyDescent="0.3">
      <c r="B16" s="36"/>
      <c r="C16" s="37"/>
      <c r="D16" s="37"/>
      <c r="E16" s="38"/>
      <c r="F16" s="39"/>
      <c r="G16" s="38"/>
      <c r="H16" s="39"/>
      <c r="I16" s="40"/>
      <c r="J16" s="21"/>
      <c r="K16" s="41"/>
      <c r="L16" s="41"/>
      <c r="M16" s="41"/>
      <c r="N16" s="41"/>
      <c r="O16" s="41"/>
      <c r="P16" s="41"/>
      <c r="Q16" s="9"/>
      <c r="R16" s="34"/>
      <c r="S16" s="39"/>
      <c r="T16" s="39"/>
      <c r="U16" s="39"/>
      <c r="V16" s="39"/>
      <c r="W16" s="42"/>
      <c r="X16" s="43"/>
    </row>
    <row r="17" spans="1:24" x14ac:dyDescent="0.3">
      <c r="B17" s="36"/>
      <c r="C17" s="37"/>
      <c r="D17" s="37"/>
      <c r="E17" s="38"/>
      <c r="F17" s="39"/>
      <c r="G17" s="38"/>
      <c r="H17" s="39"/>
      <c r="I17" s="40"/>
      <c r="J17" s="21"/>
      <c r="K17" s="41"/>
      <c r="L17" s="41"/>
      <c r="M17" s="41"/>
      <c r="N17" s="41"/>
      <c r="O17" s="41"/>
      <c r="P17" s="41"/>
      <c r="Q17" s="9"/>
      <c r="R17" s="34"/>
      <c r="S17" s="39"/>
      <c r="T17" s="39"/>
      <c r="U17" s="39"/>
      <c r="V17" s="39"/>
      <c r="W17" s="42"/>
      <c r="X17" s="43"/>
    </row>
    <row r="18" spans="1:24" ht="15" thickBot="1" x14ac:dyDescent="0.35">
      <c r="B18" s="4"/>
      <c r="C18" s="7"/>
      <c r="D18" s="7"/>
      <c r="E18" s="44"/>
      <c r="F18" s="44"/>
      <c r="G18" s="44"/>
      <c r="H18" s="45"/>
      <c r="I18" s="46"/>
      <c r="J18" s="47"/>
      <c r="K18" s="48"/>
      <c r="L18" s="48"/>
      <c r="M18" s="48"/>
      <c r="N18" s="48"/>
      <c r="O18" s="48"/>
      <c r="P18" s="48"/>
      <c r="Q18" s="9"/>
      <c r="R18" s="49"/>
      <c r="S18" s="45"/>
      <c r="T18" s="45"/>
      <c r="U18" s="45"/>
      <c r="V18" s="45"/>
      <c r="W18" s="50"/>
      <c r="X18" s="48"/>
    </row>
    <row r="19" spans="1:24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56">
        <f t="shared" ref="K19:O19" si="2">SUM(K7:K18)</f>
        <v>58362.75</v>
      </c>
      <c r="L19" s="56">
        <f t="shared" si="2"/>
        <v>116725.5</v>
      </c>
      <c r="M19" s="56">
        <f t="shared" si="2"/>
        <v>116725.5</v>
      </c>
      <c r="N19" s="56">
        <f t="shared" si="2"/>
        <v>210106</v>
      </c>
      <c r="O19" s="56">
        <f t="shared" si="2"/>
        <v>118740</v>
      </c>
      <c r="P19" s="56">
        <f>SUM(P7:P18)</f>
        <v>955134</v>
      </c>
      <c r="Q19" s="23"/>
      <c r="R19" s="23"/>
      <c r="S19" s="23"/>
      <c r="T19" s="23"/>
      <c r="U19" s="23"/>
      <c r="V19" s="23"/>
      <c r="W19" s="24"/>
      <c r="X19" s="23"/>
    </row>
    <row r="20" spans="1:24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39"/>
    </row>
    <row r="21" spans="1:24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M21" s="56"/>
      <c r="N21" s="56"/>
      <c r="O21" s="56" t="s">
        <v>7</v>
      </c>
      <c r="Q21" s="56"/>
      <c r="R21" s="56"/>
      <c r="S21" s="56"/>
      <c r="T21" s="56" t="s">
        <v>8</v>
      </c>
      <c r="U21" s="56"/>
      <c r="V21" s="56"/>
      <c r="W21" s="52">
        <f>SUM(W6:W18)</f>
        <v>955135</v>
      </c>
      <c r="X21" s="39"/>
    </row>
    <row r="22" spans="1:24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39"/>
    </row>
    <row r="23" spans="1:24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56" t="s">
        <v>9</v>
      </c>
      <c r="U23" s="23"/>
      <c r="V23" s="23"/>
      <c r="W23" s="52">
        <f>P19-W21</f>
        <v>-1</v>
      </c>
      <c r="X23" s="39"/>
    </row>
    <row r="24" spans="1:24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39"/>
    </row>
    <row r="27" spans="1:24" ht="15" thickBot="1" x14ac:dyDescent="0.35"/>
    <row r="28" spans="1:24" ht="18.600000000000001" thickBot="1" x14ac:dyDescent="0.35">
      <c r="K28" s="61" t="s">
        <v>25</v>
      </c>
      <c r="L28" s="62"/>
      <c r="M28" s="62"/>
      <c r="N28" s="63"/>
    </row>
    <row r="29" spans="1:24" ht="18" x14ac:dyDescent="0.3">
      <c r="K29" s="58" t="s">
        <v>26</v>
      </c>
      <c r="L29" s="59"/>
      <c r="M29" s="58">
        <f>K19+L19+M19</f>
        <v>291813.75</v>
      </c>
      <c r="N29" s="60"/>
    </row>
    <row r="30" spans="1:24" ht="18" x14ac:dyDescent="0.3">
      <c r="K30" s="64" t="s">
        <v>27</v>
      </c>
      <c r="L30" s="65"/>
      <c r="M30" s="64">
        <f>U22</f>
        <v>0</v>
      </c>
      <c r="N30" s="66"/>
    </row>
    <row r="31" spans="1:24" ht="18.600000000000001" thickBot="1" x14ac:dyDescent="0.35">
      <c r="K31" s="67" t="s">
        <v>5</v>
      </c>
      <c r="L31" s="68"/>
      <c r="M31" s="67">
        <v>0</v>
      </c>
      <c r="N31" s="69"/>
    </row>
    <row r="32" spans="1:24" ht="18" x14ac:dyDescent="0.3">
      <c r="K32" s="58" t="s">
        <v>28</v>
      </c>
      <c r="L32" s="59"/>
      <c r="M32" s="58">
        <f>O19</f>
        <v>118740</v>
      </c>
      <c r="N32" s="60"/>
    </row>
  </sheetData>
  <mergeCells count="9">
    <mergeCell ref="K32:L32"/>
    <mergeCell ref="M32:N32"/>
    <mergeCell ref="K28:N28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2025-05-28T11:31:01Z</dcterms:modified>
</cp:coreProperties>
</file>