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ankaj_File_work\Excel\Pankaj\"/>
    </mc:Choice>
  </mc:AlternateContent>
  <bookViews>
    <workbookView xWindow="0" yWindow="0" windowWidth="28800" windowHeight="13500"/>
  </bookViews>
  <sheets>
    <sheet name="Sheet1" sheetId="1" r:id="rId1"/>
  </sheets>
  <definedNames>
    <definedName name="_xlnm._FilterDatabase" localSheetId="0" hidden="1">Sheet1!$A$1:$A$26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4" i="1" l="1"/>
  <c r="E11" i="1"/>
  <c r="N11" i="1" s="1"/>
  <c r="O12" i="1"/>
  <c r="P25" i="1" l="1"/>
  <c r="G13" i="1"/>
  <c r="J13" i="1" s="1"/>
  <c r="G22" i="1"/>
  <c r="G10" i="1"/>
  <c r="H10" i="1" s="1"/>
  <c r="K13" i="1" l="1"/>
  <c r="H13" i="1"/>
  <c r="M13" i="1" s="1"/>
  <c r="E14" i="1" s="1"/>
  <c r="N14" i="1" s="1"/>
  <c r="J10" i="1"/>
  <c r="K22" i="1"/>
  <c r="J22" i="1"/>
  <c r="H22" i="1"/>
  <c r="M22" i="1" s="1"/>
  <c r="E23" i="1" s="1"/>
  <c r="N23" i="1" s="1"/>
  <c r="M10" i="1"/>
  <c r="I10" i="1"/>
  <c r="K10" i="1"/>
  <c r="G20" i="1"/>
  <c r="J20" i="1" s="1"/>
  <c r="M32" i="1"/>
  <c r="I13" i="1" l="1"/>
  <c r="N13" i="1" s="1"/>
  <c r="I22" i="1"/>
  <c r="N22" i="1" s="1"/>
  <c r="N10" i="1"/>
  <c r="K20" i="1"/>
  <c r="H20" i="1"/>
  <c r="M20" i="1" s="1"/>
  <c r="E21" i="1" s="1"/>
  <c r="N21" i="1" s="1"/>
  <c r="O19" i="1"/>
  <c r="O16" i="1"/>
  <c r="Q25" i="1"/>
  <c r="O7" i="1"/>
  <c r="I20" i="1" l="1"/>
  <c r="N20" i="1" s="1"/>
  <c r="S23" i="1" s="1"/>
  <c r="S19" i="1" l="1"/>
  <c r="S16" i="1" l="1"/>
  <c r="G8" i="1" l="1"/>
  <c r="J8" i="1" l="1"/>
  <c r="K8" i="1"/>
  <c r="K25" i="1" s="1"/>
  <c r="M31" i="1" s="1"/>
  <c r="H8" i="1"/>
  <c r="M8" i="1" s="1"/>
  <c r="M25" i="1" l="1"/>
  <c r="E9" i="1"/>
  <c r="N9" i="1" s="1"/>
  <c r="I8" i="1"/>
  <c r="L25" i="1" s="1"/>
  <c r="M35" i="1" s="1"/>
  <c r="N8" i="1" l="1"/>
  <c r="S12" i="1" l="1"/>
  <c r="S25" i="1" s="1"/>
  <c r="N25" i="1"/>
  <c r="P26" i="1" s="1"/>
  <c r="Q26" i="1" l="1"/>
  <c r="M33" i="1" s="1"/>
</calcChain>
</file>

<file path=xl/sharedStrings.xml><?xml version="1.0" encoding="utf-8"?>
<sst xmlns="http://schemas.openxmlformats.org/spreadsheetml/2006/main" count="59" uniqueCount="50">
  <si>
    <t>Amount</t>
  </si>
  <si>
    <t>UTR</t>
  </si>
  <si>
    <t>Hold Amount for excess working as per Work Order</t>
  </si>
  <si>
    <t>Total Paid</t>
  </si>
  <si>
    <t>Balance payable</t>
  </si>
  <si>
    <t>All work</t>
  </si>
  <si>
    <t>Advance Village Wise</t>
  </si>
  <si>
    <t>Hold</t>
  </si>
  <si>
    <t xml:space="preserve">Total Debit </t>
  </si>
  <si>
    <t>Advance/ Surplus</t>
  </si>
  <si>
    <t>GST Remaining</t>
  </si>
  <si>
    <t>DPR excess Hold</t>
  </si>
  <si>
    <t>VDS Enterprises</t>
  </si>
  <si>
    <t>01-06-2024 NEFT/AXISP00505106996/RIUP24/0725/V D S ENTERPRISES/CBIN0284022 99000.00</t>
  </si>
  <si>
    <t>01-06-2024 NEFT/AXISP00505106995/RIUP24/0726/V D S ENTERPRISES/CBIN0284022 99000.00</t>
  </si>
  <si>
    <t>07-06-2024 NEFT/AXISP00507404838/RIUP24/0800/V D S ENTERPRISES/CBIN0284022 99000.00</t>
  </si>
  <si>
    <t>GST</t>
  </si>
  <si>
    <t>10-09-2024 NEFT/AXISP00538795705/RIUP24/1410/V D S ENTERPRISES/CBIN0284022 180950.00</t>
  </si>
  <si>
    <t>14-01-2025 NEFT/AXISP00598257719/RIUP24/2916/V D S ENTERPRISES/CBIN0284022 197100.00</t>
  </si>
  <si>
    <t>06-02-2025 NEFT/AXISP00611496705/RIUP24/2245/V D S ENTERPRISES/CBIN0284022 34650.00</t>
  </si>
  <si>
    <t>06-02-2025 NEFT/AXISP00611496708/RIUP24/3107/V D S ENTERPRISES/CBIN0284022 98700.00</t>
  </si>
  <si>
    <t>06-02-2025 NEFT/AXISP00611496704/RIUP24/2244/V D S ENTERPRISES/CBIN0284022 20773.00</t>
  </si>
  <si>
    <t>20-02-2025 NEFT/AXISP00619585408/RIUP24/3192/V D S ENTERPRISES/CBIN0284022 56700.00</t>
  </si>
  <si>
    <t>30-04-2025 NEFT/AXISP00658414392/RIUP24/3503/V D S ENTERPRISES/CBIN0284022 18900.00</t>
  </si>
  <si>
    <t xml:space="preserve">30-04-2025 NEFT/AXISP00658307175/RIUP24/3501/V D S ENTERPRISES/CBIN0284022 100000.00
</t>
  </si>
  <si>
    <t>30-04-2025 NEFT/AXISP00658414391/RIUP24/3502/V D S ENTERPRISES/CBIN0284022 18900.00</t>
  </si>
  <si>
    <t>Subcontractor:</t>
  </si>
  <si>
    <t>State:</t>
  </si>
  <si>
    <t>District:</t>
  </si>
  <si>
    <t>Block:</t>
  </si>
  <si>
    <t>Uttar Pradesh</t>
  </si>
  <si>
    <t>Muzaffarnagar</t>
  </si>
  <si>
    <t>UMARPUR-LISODA village CONSTRUCTION OF PUMP HOUSE WORK  AT UMARPUR-LISODA</t>
  </si>
  <si>
    <t>PAL village CONSTRUCTION OF PUMP HOUSE WORK  AT PAL</t>
  </si>
  <si>
    <t>NONA MOGHPUR village CONSTRUCTION OF PUMP HOUSE WORK  AT NONA MOGHPUR</t>
  </si>
  <si>
    <t>FAHIMPUR KALAN village CONSTRUCTION OF PUMP HOUSE WORK  AT FAHIMPUR KALAN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</si>
  <si>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</si>
  <si>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</si>
  <si>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</si>
  <si>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</si>
  <si>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</si>
  <si>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</si>
  <si>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</si>
  <si>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</si>
  <si>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</si>
  <si>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</si>
  <si>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GST_SD_Amount</t>
  </si>
  <si>
    <t>Final_Amount</t>
  </si>
  <si>
    <t>Payment_Amount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</si>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</sst>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(* #,##0.00_);_(* \(#,##0.00\);_(* &quot;-&quot;??_);_(@_)"/>
    <numFmt numFmtId="165" formatCode="&quot;₹&quot;\ 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0.39997558519241921"/>
      <name val="Comic Sans MS"/>
      <family val="4"/>
    </font>
    <font>
      <b/>
      <sz val="11"/>
      <color theme="1"/>
      <name val="Comic Sans MS"/>
      <family val="4"/>
    </font>
    <font>
      <sz val="11"/>
      <color theme="1"/>
      <name val="Comic Sans MS"/>
      <family val="4"/>
    </font>
    <font>
      <b/>
      <sz val="11"/>
      <color theme="4" tint="-0.249977111117893"/>
      <name val="Comic Sans MS"/>
      <family val="4"/>
    </font>
    <font>
      <sz val="11"/>
      <name val="Comic Sans MS"/>
      <family val="4"/>
    </font>
    <font>
      <sz val="11"/>
      <color rgb="FFFF0000"/>
      <name val="Comic Sans MS"/>
      <family val="4"/>
    </font>
    <font>
      <sz val="10"/>
      <color theme="1"/>
      <name val="Comic Sans MS"/>
      <family val="4"/>
    </font>
    <font>
      <sz val="10"/>
      <color rgb="FFFF0000"/>
      <name val="Comic Sans MS"/>
      <family val="4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7">
    <xf numFmtId="0" fontId="0" fillId="0" borderId="0" xfId="0"/>
    <xf numFmtId="43" fontId="0" fillId="2" borderId="0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0" fontId="3" fillId="2" borderId="5" xfId="0" applyFont="1" applyFill="1" applyBorder="1" applyAlignment="1">
      <alignment vertical="center" wrapText="1"/>
    </xf>
    <xf numFmtId="0" fontId="2" fillId="4" borderId="6" xfId="0" applyFont="1" applyFill="1" applyBorder="1" applyAlignment="1">
      <alignment vertical="center"/>
    </xf>
    <xf numFmtId="165" fontId="3" fillId="2" borderId="3" xfId="0" applyNumberFormat="1" applyFont="1" applyFill="1" applyBorder="1" applyAlignment="1">
      <alignment vertical="center"/>
    </xf>
    <xf numFmtId="165" fontId="3" fillId="2" borderId="12" xfId="0" applyNumberFormat="1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3" fontId="4" fillId="2" borderId="2" xfId="1" applyNumberFormat="1" applyFont="1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43" fontId="5" fillId="2" borderId="0" xfId="1" applyNumberFormat="1" applyFont="1" applyFill="1" applyBorder="1" applyAlignment="1">
      <alignment horizontal="center" vertical="center"/>
    </xf>
    <xf numFmtId="43" fontId="6" fillId="2" borderId="0" xfId="1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43" fontId="6" fillId="2" borderId="0" xfId="1" applyNumberFormat="1" applyFont="1" applyFill="1" applyBorder="1" applyAlignment="1">
      <alignment vertical="center"/>
    </xf>
    <xf numFmtId="14" fontId="0" fillId="2" borderId="0" xfId="0" applyNumberForma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5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2" borderId="7" xfId="0" applyFill="1" applyBorder="1" applyAlignment="1">
      <alignment vertical="center"/>
    </xf>
    <xf numFmtId="43" fontId="6" fillId="2" borderId="7" xfId="1" applyNumberFormat="1" applyFont="1" applyFill="1" applyBorder="1" applyAlignment="1">
      <alignment vertical="center"/>
    </xf>
    <xf numFmtId="0" fontId="6" fillId="2" borderId="7" xfId="1" applyNumberFormat="1" applyFont="1" applyFill="1" applyBorder="1" applyAlignment="1">
      <alignment horizontal="center" vertical="center"/>
    </xf>
    <xf numFmtId="9" fontId="6" fillId="2" borderId="7" xfId="1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horizontal="center" vertical="center" wrapText="1"/>
    </xf>
    <xf numFmtId="0" fontId="0" fillId="4" borderId="8" xfId="0" applyFill="1" applyBorder="1" applyAlignment="1">
      <alignment vertical="center"/>
    </xf>
    <xf numFmtId="43" fontId="6" fillId="4" borderId="8" xfId="1" applyNumberFormat="1" applyFont="1" applyFill="1" applyBorder="1" applyAlignment="1">
      <alignment vertical="center"/>
    </xf>
    <xf numFmtId="0" fontId="6" fillId="4" borderId="8" xfId="1" applyNumberFormat="1" applyFont="1" applyFill="1" applyBorder="1" applyAlignment="1">
      <alignment horizontal="center" vertical="center"/>
    </xf>
    <xf numFmtId="9" fontId="6" fillId="4" borderId="8" xfId="1" applyNumberFormat="1" applyFont="1" applyFill="1" applyBorder="1" applyAlignment="1">
      <alignment vertical="center"/>
    </xf>
    <xf numFmtId="0" fontId="5" fillId="3" borderId="8" xfId="0" applyFont="1" applyFill="1" applyBorder="1" applyAlignment="1">
      <alignment horizontal="center" vertical="center" wrapText="1"/>
    </xf>
    <xf numFmtId="0" fontId="0" fillId="4" borderId="0" xfId="0" applyFill="1" applyAlignment="1">
      <alignment vertical="center"/>
    </xf>
    <xf numFmtId="0" fontId="0" fillId="2" borderId="6" xfId="0" applyFill="1" applyBorder="1" applyAlignment="1">
      <alignment vertical="center"/>
    </xf>
    <xf numFmtId="15" fontId="6" fillId="2" borderId="6" xfId="0" applyNumberFormat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43" fontId="6" fillId="2" borderId="6" xfId="1" applyNumberFormat="1" applyFont="1" applyFill="1" applyBorder="1" applyAlignment="1">
      <alignment vertical="center"/>
    </xf>
    <xf numFmtId="0" fontId="0" fillId="0" borderId="6" xfId="0" applyBorder="1" applyAlignment="1">
      <alignment vertical="center" wrapText="1"/>
    </xf>
    <xf numFmtId="43" fontId="8" fillId="5" borderId="6" xfId="1" applyNumberFormat="1" applyFont="1" applyFill="1" applyBorder="1" applyAlignment="1">
      <alignment vertical="center"/>
    </xf>
    <xf numFmtId="0" fontId="5" fillId="2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vertical="center"/>
    </xf>
    <xf numFmtId="43" fontId="0" fillId="2" borderId="6" xfId="0" applyNumberFormat="1" applyFill="1" applyBorder="1" applyAlignment="1">
      <alignment vertical="center"/>
    </xf>
    <xf numFmtId="15" fontId="9" fillId="4" borderId="6" xfId="0" applyNumberFormat="1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43" fontId="9" fillId="4" borderId="6" xfId="1" applyNumberFormat="1" applyFont="1" applyFill="1" applyBorder="1" applyAlignment="1">
      <alignment vertical="center"/>
    </xf>
    <xf numFmtId="0" fontId="5" fillId="3" borderId="6" xfId="0" applyFont="1" applyFill="1" applyBorder="1" applyAlignment="1">
      <alignment horizontal="center" vertical="center" wrapText="1"/>
    </xf>
    <xf numFmtId="43" fontId="0" fillId="4" borderId="6" xfId="0" applyNumberFormat="1" applyFill="1" applyBorder="1" applyAlignment="1">
      <alignment vertical="center"/>
    </xf>
    <xf numFmtId="43" fontId="8" fillId="2" borderId="6" xfId="1" applyNumberFormat="1" applyFont="1" applyFill="1" applyBorder="1" applyAlignment="1">
      <alignment vertical="center"/>
    </xf>
    <xf numFmtId="0" fontId="6" fillId="2" borderId="6" xfId="0" quotePrefix="1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43" fontId="6" fillId="2" borderId="5" xfId="1" applyNumberFormat="1" applyFont="1" applyFill="1" applyBorder="1" applyAlignment="1">
      <alignment vertical="center"/>
    </xf>
    <xf numFmtId="0" fontId="6" fillId="2" borderId="5" xfId="1" applyNumberFormat="1" applyFont="1" applyFill="1" applyBorder="1" applyAlignment="1">
      <alignment horizontal="center" vertical="center"/>
    </xf>
    <xf numFmtId="43" fontId="5" fillId="2" borderId="5" xfId="1" applyNumberFormat="1" applyFont="1" applyFill="1" applyBorder="1" applyAlignment="1">
      <alignment vertical="center"/>
    </xf>
    <xf numFmtId="43" fontId="5" fillId="2" borderId="7" xfId="1" applyNumberFormat="1" applyFont="1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43" fontId="0" fillId="2" borderId="0" xfId="0" applyNumberFormat="1" applyFill="1" applyAlignment="1">
      <alignment vertical="center"/>
    </xf>
    <xf numFmtId="0" fontId="10" fillId="2" borderId="6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164" fontId="0" fillId="2" borderId="0" xfId="1" applyFont="1" applyFill="1" applyAlignment="1">
      <alignment vertical="center"/>
    </xf>
    <xf numFmtId="164" fontId="6" fillId="2" borderId="0" xfId="1" applyFont="1" applyFill="1" applyAlignment="1">
      <alignment vertical="center"/>
    </xf>
    <xf numFmtId="164" fontId="5" fillId="2" borderId="5" xfId="1" applyFont="1" applyFill="1" applyBorder="1" applyAlignment="1">
      <alignment horizontal="center" vertical="center" wrapText="1"/>
    </xf>
    <xf numFmtId="164" fontId="5" fillId="2" borderId="7" xfId="1" applyFont="1" applyFill="1" applyBorder="1" applyAlignment="1">
      <alignment horizontal="center" vertical="center" wrapText="1"/>
    </xf>
    <xf numFmtId="164" fontId="5" fillId="4" borderId="8" xfId="1" applyFont="1" applyFill="1" applyBorder="1" applyAlignment="1">
      <alignment horizontal="center" vertical="center" wrapText="1"/>
    </xf>
    <xf numFmtId="164" fontId="5" fillId="2" borderId="6" xfId="1" applyFont="1" applyFill="1" applyBorder="1" applyAlignment="1">
      <alignment horizontal="center" vertical="center" wrapText="1"/>
    </xf>
    <xf numFmtId="164" fontId="5" fillId="4" borderId="6" xfId="1" applyFont="1" applyFill="1" applyBorder="1" applyAlignment="1">
      <alignment horizontal="center" vertical="center" wrapText="1"/>
    </xf>
    <xf numFmtId="164" fontId="5" fillId="2" borderId="5" xfId="1" applyFont="1" applyFill="1" applyBorder="1" applyAlignment="1">
      <alignment vertical="center"/>
    </xf>
    <xf numFmtId="164" fontId="5" fillId="2" borderId="7" xfId="1" applyFont="1" applyFill="1" applyBorder="1" applyAlignment="1">
      <alignment vertical="center"/>
    </xf>
    <xf numFmtId="0" fontId="10" fillId="2" borderId="8" xfId="0" applyFont="1" applyFill="1" applyBorder="1" applyAlignment="1">
      <alignment horizontal="center" vertical="center" wrapText="1"/>
    </xf>
    <xf numFmtId="15" fontId="6" fillId="2" borderId="8" xfId="0" applyNumberFormat="1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43" fontId="6" fillId="2" borderId="8" xfId="1" applyNumberFormat="1" applyFont="1" applyFill="1" applyBorder="1" applyAlignment="1">
      <alignment vertical="center"/>
    </xf>
    <xf numFmtId="43" fontId="8" fillId="2" borderId="8" xfId="1" applyNumberFormat="1" applyFont="1" applyFill="1" applyBorder="1" applyAlignment="1">
      <alignment vertical="center"/>
    </xf>
    <xf numFmtId="0" fontId="5" fillId="2" borderId="13" xfId="0" applyFont="1" applyFill="1" applyBorder="1" applyAlignment="1">
      <alignment horizontal="center" vertical="center" wrapText="1"/>
    </xf>
    <xf numFmtId="164" fontId="5" fillId="2" borderId="13" xfId="1" applyFont="1" applyFill="1" applyBorder="1" applyAlignment="1">
      <alignment horizontal="center" vertical="center" wrapText="1"/>
    </xf>
    <xf numFmtId="43" fontId="6" fillId="2" borderId="13" xfId="1" applyNumberFormat="1" applyFont="1" applyFill="1" applyBorder="1" applyAlignment="1">
      <alignment vertical="center"/>
    </xf>
    <xf numFmtId="43" fontId="0" fillId="4" borderId="8" xfId="0" applyNumberFormat="1" applyFill="1" applyBorder="1" applyAlignment="1">
      <alignment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43" fontId="3" fillId="2" borderId="9" xfId="2" applyFont="1" applyFill="1" applyBorder="1" applyAlignment="1">
      <alignment horizontal="center" vertical="center"/>
    </xf>
    <xf numFmtId="43" fontId="3" fillId="2" borderId="2" xfId="2" applyFont="1" applyFill="1" applyBorder="1" applyAlignment="1">
      <alignment horizontal="center" vertical="center"/>
    </xf>
    <xf numFmtId="43" fontId="3" fillId="2" borderId="4" xfId="2" applyFont="1" applyFill="1" applyBorder="1" applyAlignment="1">
      <alignment horizontal="center" vertical="center"/>
    </xf>
    <xf numFmtId="14" fontId="3" fillId="2" borderId="9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43" fontId="4" fillId="2" borderId="1" xfId="1" applyNumberFormat="1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3" fillId="0" borderId="0" xfId="0" applyFont="1"/>
    <xf numFmtId="0" fontId="0" fillId="0" borderId="0" xfId="0" applyFont="1"/>
    <xf numFmtId="0" fontId="3" fillId="2" borderId="5" xfId="0" applyFont="1" applyFill="1" applyBorder="1" applyAlignment="1">
      <alignment vertical="center"/>
    </xf>
    <xf numFmtId="0" fontId="3" fillId="2" borderId="5" xfId="0" applyFont="1" applyFill="1" applyBorder="1" applyAlignment="1">
      <alignment horizontal="center" vertical="center" wrapText="1"/>
    </xf>
    <xf numFmtId="14" fontId="3" fillId="2" borderId="5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43" fontId="12" fillId="2" borderId="5" xfId="2" applyNumberFormat="1" applyFont="1" applyFill="1" applyBorder="1" applyAlignment="1">
      <alignment horizontal="center" vertical="center"/>
    </xf>
    <xf numFmtId="43" fontId="3" fillId="2" borderId="5" xfId="2" applyNumberFormat="1" applyFont="1" applyFill="1" applyBorder="1" applyAlignment="1">
      <alignment horizontal="center" vertical="center"/>
    </xf>
  </cellXfs>
  <cellStyles count="3">
    <cellStyle name="Comma" xfId="1" builtinId="3"/>
    <cellStyle name="Comma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35"/>
  <sheetViews>
    <sheetView tabSelected="1" zoomScale="115" zoomScaleNormal="115" workbookViewId="0">
      <pane ySplit="5" topLeftCell="A6" activePane="bottomLeft" state="frozen"/>
      <selection pane="bottomLeft" activeCell="Q28" sqref="Q28"/>
    </sheetView>
  </sheetViews>
  <sheetFormatPr defaultColWidth="9" defaultRowHeight="15" x14ac:dyDescent="0.25"/>
  <cols>
    <col min="1" max="1" width="17.140625" style="7" customWidth="1"/>
    <col min="2" max="2" width="37.42578125" style="7" bestFit="1" customWidth="1"/>
    <col min="3" max="3" width="13.5703125" style="7" bestFit="1" customWidth="1"/>
    <col min="4" max="4" width="10.85546875" style="55" customWidth="1"/>
    <col min="5" max="5" width="15.5703125" style="7" bestFit="1" customWidth="1"/>
    <col min="6" max="6" width="12.5703125" style="7" customWidth="1"/>
    <col min="7" max="7" width="14.140625" style="7" bestFit="1" customWidth="1"/>
    <col min="8" max="8" width="12.42578125" style="2" bestFit="1" customWidth="1"/>
    <col min="9" max="9" width="14.140625" style="2" bestFit="1" customWidth="1"/>
    <col min="10" max="10" width="12" style="7" bestFit="1" customWidth="1"/>
    <col min="11" max="11" width="14.42578125" style="7" bestFit="1" customWidth="1"/>
    <col min="12" max="12" width="16.7109375" style="7" customWidth="1"/>
    <col min="13" max="13" width="16.7109375" style="7" bestFit="1" customWidth="1"/>
    <col min="14" max="14" width="18" style="7" bestFit="1" customWidth="1"/>
    <col min="15" max="15" width="12.42578125" style="7" bestFit="1" customWidth="1"/>
    <col min="16" max="16" width="21.85546875" style="59" customWidth="1"/>
    <col min="17" max="17" width="16.7109375" style="7" bestFit="1" customWidth="1"/>
    <col min="18" max="18" width="88.7109375" style="7" bestFit="1" customWidth="1"/>
    <col min="19" max="19" width="14.85546875" style="7" customWidth="1"/>
    <col min="20" max="16384" width="9" style="7"/>
  </cols>
  <sheetData>
    <row r="1" spans="1:79" ht="15.75" thickBot="1" x14ac:dyDescent="0.3">
      <c r="A1" s="89" t="s">
        <v>26</v>
      </c>
      <c r="B1" s="7" t="s">
        <v>12</v>
      </c>
      <c r="D1" s="8"/>
      <c r="E1" s="9"/>
      <c r="G1" s="9"/>
      <c r="H1" s="1"/>
      <c r="I1" s="1"/>
    </row>
    <row r="2" spans="1:79" ht="18.75" thickBot="1" x14ac:dyDescent="0.3">
      <c r="A2" s="89" t="s">
        <v>27</v>
      </c>
      <c r="B2" s="90" t="s">
        <v>30</v>
      </c>
      <c r="C2" s="10" t="s">
        <v>12</v>
      </c>
      <c r="D2" s="11"/>
      <c r="E2" s="12"/>
      <c r="H2" s="13" t="s">
        <v>5</v>
      </c>
      <c r="I2" s="14"/>
      <c r="J2" s="15"/>
      <c r="K2" s="15"/>
      <c r="L2" s="15"/>
      <c r="M2" s="15"/>
      <c r="N2" s="15"/>
      <c r="O2" s="15"/>
      <c r="P2" s="60"/>
    </row>
    <row r="3" spans="1:79" ht="18.75" thickBot="1" x14ac:dyDescent="0.3">
      <c r="A3" s="89" t="s">
        <v>28</v>
      </c>
      <c r="B3" s="90" t="s">
        <v>31</v>
      </c>
      <c r="C3" s="86"/>
      <c r="D3" s="87"/>
      <c r="E3" s="88"/>
      <c r="H3" s="13"/>
      <c r="I3" s="14"/>
      <c r="J3" s="15"/>
      <c r="K3" s="15"/>
      <c r="L3" s="15"/>
      <c r="M3" s="15"/>
      <c r="N3" s="15"/>
      <c r="O3" s="15"/>
      <c r="P3" s="60"/>
    </row>
    <row r="4" spans="1:79" ht="18.75" thickBot="1" x14ac:dyDescent="0.3">
      <c r="A4" s="89" t="s">
        <v>29</v>
      </c>
      <c r="B4" s="90" t="s">
        <v>31</v>
      </c>
      <c r="C4" s="16"/>
      <c r="D4" s="17"/>
      <c r="E4" s="16"/>
      <c r="F4" s="15"/>
      <c r="G4" s="15"/>
      <c r="H4" s="18"/>
      <c r="I4" s="18"/>
      <c r="J4" s="15"/>
      <c r="K4" s="15"/>
      <c r="L4" s="15"/>
      <c r="O4" s="19"/>
      <c r="Q4" s="20"/>
      <c r="R4" s="20"/>
    </row>
    <row r="5" spans="1:79" s="22" customFormat="1" ht="72" x14ac:dyDescent="0.25">
      <c r="A5" s="91" t="s">
        <v>36</v>
      </c>
      <c r="B5" s="92" t="s">
        <v>37</v>
      </c>
      <c r="C5" s="93" t="s">
        <v>38</v>
      </c>
      <c r="D5" s="94" t="s">
        <v>39</v>
      </c>
      <c r="E5" s="92" t="s">
        <v>40</v>
      </c>
      <c r="F5" s="92" t="s">
        <v>41</v>
      </c>
      <c r="G5" s="94" t="s">
        <v>42</v>
      </c>
      <c r="H5" s="95" t="s">
        <v>43</v>
      </c>
      <c r="I5" s="96" t="s">
        <v>0</v>
      </c>
      <c r="J5" s="92" t="s">
        <v>44</v>
      </c>
      <c r="K5" s="92" t="s">
        <v>45</v>
      </c>
      <c r="L5" s="21" t="s">
        <v>2</v>
      </c>
      <c r="M5" s="92" t="s">
        <v>46</v>
      </c>
      <c r="N5" s="92" t="s">
        <v>47</v>
      </c>
      <c r="O5" s="21"/>
      <c r="P5" s="61" t="s">
        <v>48</v>
      </c>
      <c r="Q5" s="92" t="s">
        <v>49</v>
      </c>
      <c r="R5" s="92" t="s">
        <v>1</v>
      </c>
      <c r="S5" s="3" t="s">
        <v>6</v>
      </c>
    </row>
    <row r="6" spans="1:79" ht="18.75" thickBot="1" x14ac:dyDescent="0.3">
      <c r="A6" s="23"/>
      <c r="B6" s="24"/>
      <c r="C6" s="24"/>
      <c r="D6" s="25"/>
      <c r="E6" s="24"/>
      <c r="F6" s="24"/>
      <c r="G6" s="24"/>
      <c r="H6" s="24"/>
      <c r="I6" s="24"/>
      <c r="J6" s="26">
        <v>0.01</v>
      </c>
      <c r="K6" s="26">
        <v>0.05</v>
      </c>
      <c r="L6" s="26"/>
      <c r="M6" s="24"/>
      <c r="N6" s="24"/>
      <c r="O6" s="27"/>
      <c r="P6" s="62"/>
      <c r="Q6" s="24"/>
      <c r="R6" s="24"/>
      <c r="S6" s="23"/>
    </row>
    <row r="7" spans="1:79" s="33" customFormat="1" ht="18" x14ac:dyDescent="0.25">
      <c r="A7" s="28"/>
      <c r="B7" s="29"/>
      <c r="C7" s="29"/>
      <c r="D7" s="30"/>
      <c r="E7" s="29"/>
      <c r="F7" s="29"/>
      <c r="G7" s="29"/>
      <c r="H7" s="29"/>
      <c r="I7" s="29"/>
      <c r="J7" s="31"/>
      <c r="K7" s="31"/>
      <c r="L7" s="31"/>
      <c r="M7" s="29"/>
      <c r="N7" s="29"/>
      <c r="O7" s="32">
        <f>A8</f>
        <v>63268</v>
      </c>
      <c r="P7" s="63"/>
      <c r="Q7" s="29"/>
      <c r="R7" s="29"/>
      <c r="S7" s="28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</row>
    <row r="8" spans="1:79" ht="45" x14ac:dyDescent="0.25">
      <c r="A8" s="34">
        <v>63268</v>
      </c>
      <c r="B8" s="57" t="s">
        <v>32</v>
      </c>
      <c r="C8" s="35">
        <v>45503</v>
      </c>
      <c r="D8" s="36">
        <v>17</v>
      </c>
      <c r="E8" s="37">
        <v>210000</v>
      </c>
      <c r="F8" s="38">
        <v>94591</v>
      </c>
      <c r="G8" s="37">
        <f>E8-F8</f>
        <v>115409</v>
      </c>
      <c r="H8" s="37">
        <f>ROUND(G8*18%,0)</f>
        <v>20774</v>
      </c>
      <c r="I8" s="37">
        <f>G8+H8</f>
        <v>136183</v>
      </c>
      <c r="J8" s="37">
        <f>ROUND(G8*J6,0)</f>
        <v>1154</v>
      </c>
      <c r="K8" s="37">
        <f>ROUND(G8*5%,0)</f>
        <v>5770</v>
      </c>
      <c r="L8" s="37">
        <v>0</v>
      </c>
      <c r="M8" s="39">
        <f>H8</f>
        <v>20774</v>
      </c>
      <c r="N8" s="37">
        <f>ROUND(I8-SUM(J8:M8),0)</f>
        <v>108485</v>
      </c>
      <c r="O8" s="40"/>
      <c r="P8" s="64">
        <v>100000</v>
      </c>
      <c r="Q8" s="37">
        <v>99000</v>
      </c>
      <c r="R8" s="41" t="s">
        <v>13</v>
      </c>
      <c r="S8" s="34"/>
    </row>
    <row r="9" spans="1:79" ht="18" x14ac:dyDescent="0.25">
      <c r="A9" s="34">
        <v>63268</v>
      </c>
      <c r="B9" s="57" t="s">
        <v>16</v>
      </c>
      <c r="C9" s="35"/>
      <c r="D9" s="36">
        <v>17</v>
      </c>
      <c r="E9" s="37">
        <f>M8</f>
        <v>20774</v>
      </c>
      <c r="F9" s="37"/>
      <c r="G9" s="37"/>
      <c r="H9" s="37"/>
      <c r="I9" s="37"/>
      <c r="J9" s="37"/>
      <c r="K9" s="37"/>
      <c r="L9" s="37"/>
      <c r="M9" s="37"/>
      <c r="N9" s="39">
        <f>E9</f>
        <v>20774</v>
      </c>
      <c r="O9" s="40"/>
      <c r="P9" s="64"/>
      <c r="Q9" s="37">
        <v>20773</v>
      </c>
      <c r="R9" s="41" t="s">
        <v>21</v>
      </c>
      <c r="S9" s="34"/>
    </row>
    <row r="10" spans="1:79" ht="45" x14ac:dyDescent="0.25">
      <c r="A10" s="34">
        <v>63268</v>
      </c>
      <c r="B10" s="57" t="s">
        <v>32</v>
      </c>
      <c r="C10" s="35">
        <v>45610</v>
      </c>
      <c r="D10" s="36">
        <v>36</v>
      </c>
      <c r="E10" s="37">
        <v>105000</v>
      </c>
      <c r="F10" s="38">
        <v>0</v>
      </c>
      <c r="G10" s="37">
        <f>E10-F10</f>
        <v>105000</v>
      </c>
      <c r="H10" s="37">
        <f>ROUND(G10*18%,0)</f>
        <v>18900</v>
      </c>
      <c r="I10" s="37">
        <f>G10+H10</f>
        <v>123900</v>
      </c>
      <c r="J10" s="37">
        <f>ROUND(G10*J6,0)</f>
        <v>1050</v>
      </c>
      <c r="K10" s="37">
        <f>ROUND(G10*5%,0)</f>
        <v>5250</v>
      </c>
      <c r="L10" s="37">
        <v>0</v>
      </c>
      <c r="M10" s="39">
        <f>H10</f>
        <v>18900</v>
      </c>
      <c r="N10" s="37">
        <f>ROUND(I10-SUM(J10:M10),0)</f>
        <v>98700</v>
      </c>
      <c r="O10" s="40"/>
      <c r="P10" s="64"/>
      <c r="Q10" s="37">
        <v>100000</v>
      </c>
      <c r="R10" s="38" t="s">
        <v>24</v>
      </c>
      <c r="S10" s="34"/>
    </row>
    <row r="11" spans="1:79" ht="18" x14ac:dyDescent="0.25">
      <c r="A11" s="34">
        <v>63268</v>
      </c>
      <c r="B11" s="57" t="s">
        <v>16</v>
      </c>
      <c r="C11" s="35"/>
      <c r="D11" s="36">
        <v>36</v>
      </c>
      <c r="E11" s="37">
        <f>M10</f>
        <v>18900</v>
      </c>
      <c r="F11" s="37"/>
      <c r="G11" s="37"/>
      <c r="H11" s="37"/>
      <c r="I11" s="37"/>
      <c r="J11" s="37"/>
      <c r="K11" s="37"/>
      <c r="L11" s="37"/>
      <c r="M11" s="48"/>
      <c r="N11" s="39">
        <f>E11</f>
        <v>18900</v>
      </c>
      <c r="O11" s="40"/>
      <c r="P11" s="64"/>
      <c r="Q11" s="37">
        <v>18900</v>
      </c>
      <c r="R11" s="41" t="s">
        <v>25</v>
      </c>
      <c r="S11" s="42"/>
    </row>
    <row r="12" spans="1:79" s="33" customFormat="1" ht="18" x14ac:dyDescent="0.25">
      <c r="A12" s="4"/>
      <c r="B12" s="58"/>
      <c r="C12" s="43"/>
      <c r="D12" s="44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6">
        <f>A13</f>
        <v>63845</v>
      </c>
      <c r="P12" s="65"/>
      <c r="Q12" s="45"/>
      <c r="R12" s="4"/>
      <c r="S12" s="47">
        <f>SUM(N8:N11,0)-SUM(Q8:Q11,0)</f>
        <v>8186</v>
      </c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</row>
    <row r="13" spans="1:79" ht="30" x14ac:dyDescent="0.25">
      <c r="A13" s="34">
        <v>63845</v>
      </c>
      <c r="B13" s="57" t="s">
        <v>33</v>
      </c>
      <c r="C13" s="35">
        <v>45654</v>
      </c>
      <c r="D13" s="36">
        <v>41</v>
      </c>
      <c r="E13" s="37">
        <v>315000</v>
      </c>
      <c r="F13" s="38">
        <v>0</v>
      </c>
      <c r="G13" s="37">
        <f>E13-F13</f>
        <v>315000</v>
      </c>
      <c r="H13" s="37">
        <f>ROUND(G13*18%,0)</f>
        <v>56700</v>
      </c>
      <c r="I13" s="37">
        <f>G13+H13</f>
        <v>371700</v>
      </c>
      <c r="J13" s="37">
        <f>ROUND(G13*J6,0)</f>
        <v>3150</v>
      </c>
      <c r="K13" s="37">
        <f>ROUND(G13*5%,0)</f>
        <v>15750</v>
      </c>
      <c r="L13" s="37">
        <v>0</v>
      </c>
      <c r="M13" s="39">
        <f>H13</f>
        <v>56700</v>
      </c>
      <c r="N13" s="37">
        <f>ROUND(I13-SUM(J13:M13),0)</f>
        <v>296100</v>
      </c>
      <c r="O13" s="40"/>
      <c r="P13" s="64">
        <v>100000</v>
      </c>
      <c r="Q13" s="37">
        <v>99000</v>
      </c>
      <c r="R13" s="41" t="s">
        <v>14</v>
      </c>
      <c r="S13" s="34"/>
    </row>
    <row r="14" spans="1:79" ht="18" x14ac:dyDescent="0.25">
      <c r="A14" s="34">
        <v>63845</v>
      </c>
      <c r="B14" s="57" t="s">
        <v>16</v>
      </c>
      <c r="C14" s="35"/>
      <c r="D14" s="36">
        <v>41</v>
      </c>
      <c r="E14" s="37">
        <f>M13</f>
        <v>56700</v>
      </c>
      <c r="F14" s="37"/>
      <c r="G14" s="37"/>
      <c r="H14" s="37"/>
      <c r="I14" s="37"/>
      <c r="J14" s="37"/>
      <c r="K14" s="37"/>
      <c r="L14" s="37"/>
      <c r="M14" s="37"/>
      <c r="N14" s="39">
        <f>E14</f>
        <v>56700</v>
      </c>
      <c r="O14" s="40"/>
      <c r="P14" s="64">
        <v>197100</v>
      </c>
      <c r="Q14" s="37">
        <v>197100</v>
      </c>
      <c r="R14" s="41" t="s">
        <v>18</v>
      </c>
      <c r="S14" s="34"/>
    </row>
    <row r="15" spans="1:79" ht="18" x14ac:dyDescent="0.25">
      <c r="A15" s="34">
        <v>63845</v>
      </c>
      <c r="B15" s="57"/>
      <c r="C15" s="35"/>
      <c r="D15" s="36"/>
      <c r="E15" s="37"/>
      <c r="F15" s="37"/>
      <c r="G15" s="37"/>
      <c r="H15" s="37"/>
      <c r="I15" s="37"/>
      <c r="J15" s="37"/>
      <c r="K15" s="37"/>
      <c r="L15" s="37"/>
      <c r="M15" s="48"/>
      <c r="N15" s="48"/>
      <c r="O15" s="40"/>
      <c r="P15" s="64"/>
      <c r="Q15" s="37">
        <v>56700</v>
      </c>
      <c r="R15" s="41" t="s">
        <v>22</v>
      </c>
      <c r="S15" s="34"/>
    </row>
    <row r="16" spans="1:79" s="33" customFormat="1" ht="18" x14ac:dyDescent="0.25">
      <c r="A16" s="4"/>
      <c r="B16" s="58"/>
      <c r="C16" s="43"/>
      <c r="D16" s="44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6">
        <f>A17</f>
        <v>63942</v>
      </c>
      <c r="P16" s="65"/>
      <c r="Q16" s="45"/>
      <c r="R16" s="4"/>
      <c r="S16" s="47">
        <f>SUM(N13:N15,0)-SUM(Q13:Q15,0)</f>
        <v>0</v>
      </c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</row>
    <row r="17" spans="1:79" ht="45" x14ac:dyDescent="0.25">
      <c r="A17" s="34">
        <v>63942</v>
      </c>
      <c r="B17" s="57" t="s">
        <v>34</v>
      </c>
      <c r="C17" s="35"/>
      <c r="D17" s="49"/>
      <c r="E17" s="37"/>
      <c r="F17" s="37"/>
      <c r="G17" s="37"/>
      <c r="H17" s="37"/>
      <c r="I17" s="37"/>
      <c r="J17" s="37"/>
      <c r="K17" s="37"/>
      <c r="L17" s="37"/>
      <c r="M17" s="48"/>
      <c r="N17" s="48"/>
      <c r="O17" s="40"/>
      <c r="P17" s="64">
        <v>100000</v>
      </c>
      <c r="Q17" s="37">
        <v>99000</v>
      </c>
      <c r="R17" s="41" t="s">
        <v>15</v>
      </c>
      <c r="S17" s="34"/>
    </row>
    <row r="18" spans="1:79" ht="18" x14ac:dyDescent="0.25">
      <c r="A18" s="34">
        <v>63942</v>
      </c>
      <c r="B18" s="57"/>
      <c r="C18" s="35"/>
      <c r="D18" s="36"/>
      <c r="E18" s="37"/>
      <c r="F18" s="37"/>
      <c r="G18" s="37"/>
      <c r="H18" s="37"/>
      <c r="I18" s="37"/>
      <c r="J18" s="37"/>
      <c r="K18" s="37"/>
      <c r="L18" s="37"/>
      <c r="M18" s="48"/>
      <c r="N18" s="48"/>
      <c r="O18" s="40"/>
      <c r="P18" s="64"/>
      <c r="Q18" s="37"/>
      <c r="R18" s="41"/>
      <c r="S18" s="42"/>
    </row>
    <row r="19" spans="1:79" s="33" customFormat="1" ht="18" x14ac:dyDescent="0.25">
      <c r="A19" s="4"/>
      <c r="B19" s="58"/>
      <c r="C19" s="43"/>
      <c r="D19" s="44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6">
        <f>A20</f>
        <v>64470</v>
      </c>
      <c r="P19" s="65"/>
      <c r="Q19" s="45"/>
      <c r="R19" s="4"/>
      <c r="S19" s="47">
        <f>SUM(N17:N18,0)-SUM(Q17:Q18,0)</f>
        <v>-99000</v>
      </c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</row>
    <row r="20" spans="1:79" ht="45" x14ac:dyDescent="0.25">
      <c r="A20" s="34">
        <v>64470</v>
      </c>
      <c r="B20" s="57" t="s">
        <v>35</v>
      </c>
      <c r="C20" s="35">
        <v>45503</v>
      </c>
      <c r="D20" s="36">
        <v>18</v>
      </c>
      <c r="E20" s="37">
        <v>210000</v>
      </c>
      <c r="F20" s="38">
        <v>17500</v>
      </c>
      <c r="G20" s="37">
        <f>E20-F20</f>
        <v>192500</v>
      </c>
      <c r="H20" s="37">
        <f>ROUND(G20*18%,0)</f>
        <v>34650</v>
      </c>
      <c r="I20" s="37">
        <f>G20+H20</f>
        <v>227150</v>
      </c>
      <c r="J20" s="37">
        <f>G20*1%</f>
        <v>1925</v>
      </c>
      <c r="K20" s="37">
        <f>ROUND(G20*5%,0)</f>
        <v>9625</v>
      </c>
      <c r="L20" s="37">
        <v>0</v>
      </c>
      <c r="M20" s="39">
        <f>H20</f>
        <v>34650</v>
      </c>
      <c r="N20" s="37">
        <f>ROUND(I20-SUM(J20:M20),0)</f>
        <v>180950</v>
      </c>
      <c r="O20" s="40"/>
      <c r="P20" s="64">
        <v>180950</v>
      </c>
      <c r="Q20" s="37">
        <v>180950</v>
      </c>
      <c r="R20" s="41" t="s">
        <v>17</v>
      </c>
      <c r="S20" s="34"/>
    </row>
    <row r="21" spans="1:79" ht="18" x14ac:dyDescent="0.25">
      <c r="A21" s="34">
        <v>64470</v>
      </c>
      <c r="B21" s="57" t="s">
        <v>16</v>
      </c>
      <c r="C21" s="35"/>
      <c r="D21" s="36">
        <v>18</v>
      </c>
      <c r="E21" s="37">
        <f>M20</f>
        <v>34650</v>
      </c>
      <c r="F21" s="37"/>
      <c r="G21" s="37"/>
      <c r="H21" s="37"/>
      <c r="I21" s="37"/>
      <c r="J21" s="37"/>
      <c r="K21" s="37"/>
      <c r="L21" s="37"/>
      <c r="M21" s="48"/>
      <c r="N21" s="39">
        <f>E21</f>
        <v>34650</v>
      </c>
      <c r="O21" s="40"/>
      <c r="P21" s="64"/>
      <c r="Q21" s="37">
        <v>34650</v>
      </c>
      <c r="R21" s="41" t="s">
        <v>19</v>
      </c>
      <c r="S21" s="42"/>
    </row>
    <row r="22" spans="1:79" ht="45" x14ac:dyDescent="0.25">
      <c r="A22" s="34">
        <v>64470</v>
      </c>
      <c r="B22" s="57" t="s">
        <v>35</v>
      </c>
      <c r="C22" s="35">
        <v>45610</v>
      </c>
      <c r="D22" s="36">
        <v>37</v>
      </c>
      <c r="E22" s="37">
        <v>105000</v>
      </c>
      <c r="F22" s="38">
        <v>0</v>
      </c>
      <c r="G22" s="37">
        <f>E22-F22</f>
        <v>105000</v>
      </c>
      <c r="H22" s="37">
        <f>ROUND(G22*18%,0)</f>
        <v>18900</v>
      </c>
      <c r="I22" s="37">
        <f>G22+H22</f>
        <v>123900</v>
      </c>
      <c r="J22" s="37">
        <f>G22*1%</f>
        <v>1050</v>
      </c>
      <c r="K22" s="37">
        <f>ROUND(G22*5%,0)</f>
        <v>5250</v>
      </c>
      <c r="L22" s="37">
        <v>0</v>
      </c>
      <c r="M22" s="39">
        <f>H22</f>
        <v>18900</v>
      </c>
      <c r="N22" s="37">
        <f>ROUND(I22-SUM(J22:M22),0)</f>
        <v>98700</v>
      </c>
      <c r="O22" s="40"/>
      <c r="P22" s="64"/>
      <c r="Q22" s="37">
        <v>98700</v>
      </c>
      <c r="R22" s="41" t="s">
        <v>20</v>
      </c>
      <c r="S22" s="34"/>
    </row>
    <row r="23" spans="1:79" ht="16.5" x14ac:dyDescent="0.25">
      <c r="A23" s="34">
        <v>64470</v>
      </c>
      <c r="B23" s="57" t="s">
        <v>16</v>
      </c>
      <c r="C23" s="35"/>
      <c r="D23" s="36">
        <v>18</v>
      </c>
      <c r="E23" s="37">
        <f>M22</f>
        <v>18900</v>
      </c>
      <c r="F23" s="37"/>
      <c r="G23" s="37"/>
      <c r="H23" s="37"/>
      <c r="I23" s="37"/>
      <c r="J23" s="37"/>
      <c r="K23" s="37"/>
      <c r="L23" s="37"/>
      <c r="M23" s="48"/>
      <c r="N23" s="39">
        <f>E23</f>
        <v>18900</v>
      </c>
      <c r="O23" s="37"/>
      <c r="P23" s="37"/>
      <c r="Q23" s="37">
        <v>18900</v>
      </c>
      <c r="R23" s="41" t="s">
        <v>23</v>
      </c>
      <c r="S23" s="47">
        <f>SUM(N20:N23,0)-SUM(Q20:Q23,0)</f>
        <v>0</v>
      </c>
    </row>
    <row r="24" spans="1:79" ht="18.75" thickBot="1" x14ac:dyDescent="0.3">
      <c r="A24" s="34">
        <v>64470</v>
      </c>
      <c r="B24" s="68"/>
      <c r="C24" s="69"/>
      <c r="D24" s="70"/>
      <c r="E24" s="71"/>
      <c r="F24" s="71"/>
      <c r="G24" s="71"/>
      <c r="H24" s="71"/>
      <c r="I24" s="71"/>
      <c r="J24" s="71"/>
      <c r="K24" s="71"/>
      <c r="L24" s="71"/>
      <c r="M24" s="72"/>
      <c r="N24" s="72"/>
      <c r="O24" s="73"/>
      <c r="P24" s="74"/>
      <c r="Q24" s="75"/>
      <c r="R24" s="75"/>
      <c r="S24" s="76"/>
    </row>
    <row r="25" spans="1:79" ht="18" x14ac:dyDescent="0.25">
      <c r="A25" s="50"/>
      <c r="B25" s="51"/>
      <c r="C25" s="51"/>
      <c r="D25" s="52"/>
      <c r="E25" s="51"/>
      <c r="F25" s="51"/>
      <c r="G25" s="51"/>
      <c r="H25" s="51"/>
      <c r="I25" s="51"/>
      <c r="J25" s="51"/>
      <c r="K25" s="53">
        <f>SUM(K8:K23)</f>
        <v>41645</v>
      </c>
      <c r="L25" s="53">
        <f>SUM(L8:L23)</f>
        <v>0</v>
      </c>
      <c r="M25" s="53">
        <f>SUM(M8:M23)</f>
        <v>149924</v>
      </c>
      <c r="N25" s="53">
        <f>SUM(N8:N23)</f>
        <v>932859</v>
      </c>
      <c r="O25" s="53"/>
      <c r="P25" s="66">
        <f>SUM(P8:P23)</f>
        <v>678050</v>
      </c>
      <c r="Q25" s="53">
        <f>SUM(Q8:Q23)</f>
        <v>1023673</v>
      </c>
      <c r="R25" s="53" t="s">
        <v>3</v>
      </c>
      <c r="S25" s="53">
        <f>SUM(S8:S23)</f>
        <v>-90814</v>
      </c>
    </row>
    <row r="26" spans="1:79" ht="18.75" thickBot="1" x14ac:dyDescent="0.3">
      <c r="A26" s="23"/>
      <c r="B26" s="24"/>
      <c r="C26" s="24"/>
      <c r="D26" s="25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67">
        <f>N25-P25</f>
        <v>254809</v>
      </c>
      <c r="Q26" s="54">
        <f>N25-Q25</f>
        <v>-90814</v>
      </c>
      <c r="R26" s="54" t="s">
        <v>4</v>
      </c>
      <c r="S26" s="23"/>
    </row>
    <row r="28" spans="1:79" ht="15.75" thickBot="1" x14ac:dyDescent="0.3">
      <c r="M28" s="56"/>
    </row>
    <row r="29" spans="1:79" ht="15.75" thickBot="1" x14ac:dyDescent="0.3">
      <c r="I29" s="7"/>
      <c r="K29" s="79" t="s">
        <v>12</v>
      </c>
      <c r="L29" s="80"/>
      <c r="M29" s="81"/>
    </row>
    <row r="30" spans="1:79" ht="15.75" thickBot="1" x14ac:dyDescent="0.3">
      <c r="K30" s="82">
        <v>45743</v>
      </c>
      <c r="L30" s="83"/>
      <c r="M30" s="84"/>
    </row>
    <row r="31" spans="1:79" ht="15.75" thickBot="1" x14ac:dyDescent="0.3">
      <c r="K31" s="85" t="s">
        <v>7</v>
      </c>
      <c r="L31" s="84"/>
      <c r="M31" s="5">
        <f>K25</f>
        <v>41645</v>
      </c>
    </row>
    <row r="32" spans="1:79" ht="15.75" thickBot="1" x14ac:dyDescent="0.3">
      <c r="K32" s="85" t="s">
        <v>8</v>
      </c>
      <c r="L32" s="84"/>
      <c r="M32" s="5">
        <f>T26</f>
        <v>0</v>
      </c>
    </row>
    <row r="33" spans="11:13" ht="15.75" thickBot="1" x14ac:dyDescent="0.3">
      <c r="K33" s="77" t="s">
        <v>9</v>
      </c>
      <c r="L33" s="78"/>
      <c r="M33" s="6">
        <f>Q26</f>
        <v>-90814</v>
      </c>
    </row>
    <row r="34" spans="11:13" ht="15.75" thickBot="1" x14ac:dyDescent="0.3">
      <c r="K34" s="77" t="s">
        <v>10</v>
      </c>
      <c r="L34" s="78"/>
      <c r="M34" s="6">
        <f>M25-N21-N18-N14-N9-N11-N23</f>
        <v>0</v>
      </c>
    </row>
    <row r="35" spans="11:13" ht="15.75" thickBot="1" x14ac:dyDescent="0.3">
      <c r="K35" s="77" t="s">
        <v>11</v>
      </c>
      <c r="L35" s="78"/>
      <c r="M35" s="6">
        <f>L25</f>
        <v>0</v>
      </c>
    </row>
  </sheetData>
  <autoFilter ref="A1:A26"/>
  <mergeCells count="7">
    <mergeCell ref="K35:L35"/>
    <mergeCell ref="K29:M29"/>
    <mergeCell ref="K30:M30"/>
    <mergeCell ref="K31:L31"/>
    <mergeCell ref="K32:L32"/>
    <mergeCell ref="K33:L33"/>
    <mergeCell ref="K34:L3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2022-06-28T06:22:04Z</cp:lastPrinted>
  <dcterms:created xsi:type="dcterms:W3CDTF">2022-06-10T14:11:52Z</dcterms:created>
  <dcterms:modified xsi:type="dcterms:W3CDTF">2025-05-27T09:05:19Z</dcterms:modified>
</cp:coreProperties>
</file>