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ansh Const\"/>
    </mc:Choice>
  </mc:AlternateContent>
  <xr:revisionPtr revIDLastSave="0" documentId="13_ncr:1_{68098A7C-18FC-4BFF-890C-291A53AE419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Y15" i="1" l="1"/>
  <c r="T9" i="1"/>
  <c r="W9" i="1"/>
  <c r="N13" i="1" l="1"/>
  <c r="M13" i="1"/>
  <c r="L13" i="1"/>
  <c r="K13" i="1"/>
  <c r="J13" i="1"/>
  <c r="H13" i="1"/>
  <c r="I13" i="1" s="1"/>
  <c r="P8" i="1" l="1"/>
  <c r="H28" i="1" l="1"/>
  <c r="J28" i="1" s="1"/>
  <c r="H27" i="1"/>
  <c r="J27" i="1" s="1"/>
  <c r="G7" i="1"/>
  <c r="L7" i="1" s="1"/>
  <c r="L20" i="1" s="1"/>
  <c r="J29" i="1" l="1"/>
  <c r="J7" i="1"/>
  <c r="M7" i="1"/>
  <c r="M20" i="1" s="1"/>
  <c r="K7" i="1"/>
  <c r="K20" i="1" s="1"/>
  <c r="H7" i="1"/>
  <c r="W20" i="1"/>
  <c r="N7" i="1" l="1"/>
  <c r="N20" i="1" s="1"/>
  <c r="I7" i="1"/>
  <c r="P7" i="1" s="1"/>
  <c r="P20" i="1" l="1"/>
  <c r="Y9" i="1"/>
  <c r="K24" i="1"/>
  <c r="W22" i="1" l="1"/>
</calcChain>
</file>

<file path=xl/sharedStrings.xml><?xml version="1.0" encoding="utf-8"?>
<sst xmlns="http://schemas.openxmlformats.org/spreadsheetml/2006/main" count="57" uniqueCount="56">
  <si>
    <t>Amount</t>
  </si>
  <si>
    <t>PAYMENT NOTE No.</t>
  </si>
  <si>
    <t>UTR</t>
  </si>
  <si>
    <t>SD (5%)</t>
  </si>
  <si>
    <t>Advance paid</t>
  </si>
  <si>
    <t>Total Paid Amount Rs. -</t>
  </si>
  <si>
    <t>Balance Payable Amount Rs. -</t>
  </si>
  <si>
    <t>Hold Amount For Quantity excess against DPR</t>
  </si>
  <si>
    <t>VANSH CONSTRUCTION</t>
  </si>
  <si>
    <t>ITEM</t>
  </si>
  <si>
    <t>DPR</t>
  </si>
  <si>
    <t>CUM</t>
  </si>
  <si>
    <t>EXCESS</t>
  </si>
  <si>
    <t>RATE</t>
  </si>
  <si>
    <t>AMT</t>
  </si>
  <si>
    <t>BOE</t>
  </si>
  <si>
    <t>R BOE</t>
  </si>
  <si>
    <t>HOLD AMOUNT</t>
  </si>
  <si>
    <t>RIUP23/218</t>
  </si>
  <si>
    <t>12-05-2023 NEFT/AXISP00389894131/RIUP23/218/VANSH CONSTRUCTI 414877.00</t>
  </si>
  <si>
    <t>16-06-2023 NEFT/AXISP00399009121/RIUP23/640/VANSH CONSTRUCTI 124363.00</t>
  </si>
  <si>
    <t>21-07-2023 NEFT/AXISP00408446752/RIUP23/1130/VANSH CONSTRUCT 49877.00</t>
  </si>
  <si>
    <t>GSt release note</t>
  </si>
  <si>
    <t>15-07-2023 NEFT/AXISP00407207182/RIUP23/1074/VANSH CONSTRUCT 264120.00</t>
  </si>
  <si>
    <t>RIUP23/1074</t>
  </si>
  <si>
    <t>24-07-2023 NEFT/AXISP00408935254/RIUP23/1131/VANSH CONSTRUCT 102058.00</t>
  </si>
  <si>
    <t>RIUP23/1131</t>
  </si>
  <si>
    <t>28-07-2023 NEFT/AXISP00410054448/RIUP23/1253/VANSH CONSTRUCT 39600.00</t>
  </si>
  <si>
    <t>RIUP23/640</t>
  </si>
  <si>
    <t>RIUP23/1130</t>
  </si>
  <si>
    <t>RIUP23/1253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</si>
  <si>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</si>
  <si>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</si>
  <si>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</si>
  <si>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</si>
  <si>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</si>
  <si>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</si>
  <si>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</si>
  <si>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</si>
  <si>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</si>
  <si>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</si>
  <si>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</si>
  <si>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</si>
  <si>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</si>
  <si>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</si>
  <si>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</si>
  <si>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</si>
  <si>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</si>
  <si>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</si>
  <si>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</si>
  <si>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</si>
  <si>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</si>
  <si>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</si>
  <si>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</si>
  <si>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Khanpur village Pipeline work</t>
  </si>
  <si>
    <t>Dokpura village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</si>
</sst>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7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color theme="4" tint="-0.249977111117893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0" fillId="0" borderId="2" xfId="0" applyFont="1" applyBorder="1" applyAlignment="1">
      <alignment vertical="center"/>
    </xf>
    <xf numFmtId="164" fontId="0" fillId="2" borderId="3" xfId="1" applyNumberFormat="1" applyFont="1" applyFill="1" applyBorder="1" applyAlignment="1">
      <alignment vertical="center"/>
    </xf>
    <xf numFmtId="164" fontId="0" fillId="2" borderId="5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5" fontId="3" fillId="2" borderId="1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64" fontId="0" fillId="2" borderId="4" xfId="1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5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6" fillId="0" borderId="0" xfId="0" applyFont="1"/>
    <xf numFmtId="164" fontId="11" fillId="2" borderId="6" xfId="2" applyFont="1" applyFill="1" applyBorder="1" applyAlignment="1">
      <alignment vertical="center"/>
    </xf>
    <xf numFmtId="164" fontId="11" fillId="2" borderId="7" xfId="2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13" fillId="2" borderId="4" xfId="2" applyFont="1" applyFill="1" applyBorder="1" applyAlignment="1">
      <alignment horizontal="center" vertical="center"/>
    </xf>
    <xf numFmtId="164" fontId="6" fillId="2" borderId="4" xfId="2" applyFont="1" applyFill="1" applyBorder="1" applyAlignment="1">
      <alignment horizontal="center" vertical="center"/>
    </xf>
    <xf numFmtId="167" fontId="8" fillId="0" borderId="2" xfId="0" applyNumberFormat="1" applyFont="1" applyBorder="1"/>
  </cellXfs>
  <cellStyles count="3">
    <cellStyle name="Comma" xfId="1" builtinId="3"/>
    <cellStyle name="Comma 2" xfId="2" xr:uid="{D2D6FA42-613E-433F-9A6A-6B45556FFB0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zoomScale="85" zoomScaleNormal="85" workbookViewId="0">
      <selection activeCell="F2" sqref="F2"/>
    </sheetView>
  </sheetViews>
  <sheetFormatPr defaultColWidth="9" defaultRowHeight="24.9" customHeight="1" x14ac:dyDescent="0.3"/>
  <cols>
    <col min="1" max="1" width="9" style="40"/>
    <col min="2" max="2" width="30" style="40" customWidth="1"/>
    <col min="3" max="3" width="15.5546875" style="40" customWidth="1"/>
    <col min="4" max="4" width="11.5546875" style="40" bestFit="1" customWidth="1"/>
    <col min="5" max="5" width="13.33203125" style="40" bestFit="1" customWidth="1"/>
    <col min="6" max="7" width="13.33203125" style="40" customWidth="1"/>
    <col min="8" max="8" width="14.6640625" style="41" customWidth="1"/>
    <col min="9" max="9" width="12.88671875" style="41" bestFit="1" customWidth="1"/>
    <col min="10" max="10" width="10.6640625" style="40" bestFit="1" customWidth="1"/>
    <col min="11" max="11" width="11" style="40" bestFit="1" customWidth="1"/>
    <col min="12" max="12" width="10.44140625" style="40" customWidth="1"/>
    <col min="13" max="13" width="12.6640625" style="40" customWidth="1"/>
    <col min="14" max="16" width="14.88671875" style="40" customWidth="1"/>
    <col min="17" max="17" width="7.33203125" style="40" customWidth="1"/>
    <col min="18" max="18" width="21.6640625" style="40" bestFit="1" customWidth="1"/>
    <col min="19" max="19" width="12.6640625" style="40" bestFit="1" customWidth="1"/>
    <col min="20" max="20" width="14.5546875" style="40" bestFit="1" customWidth="1"/>
    <col min="21" max="22" width="14.5546875" style="40" customWidth="1"/>
    <col min="23" max="23" width="18.88671875" style="40" bestFit="1" customWidth="1"/>
    <col min="24" max="24" width="85.33203125" style="40" bestFit="1" customWidth="1"/>
    <col min="25" max="25" width="12.44140625" style="40" bestFit="1" customWidth="1"/>
    <col min="26" max="16384" width="9" style="40"/>
  </cols>
  <sheetData>
    <row r="1" spans="1:25" ht="24.9" customHeight="1" thickBot="1" x14ac:dyDescent="0.35">
      <c r="A1" s="53" t="s">
        <v>31</v>
      </c>
      <c r="B1" s="42" t="s">
        <v>8</v>
      </c>
    </row>
    <row r="2" spans="1:25" ht="24.9" customHeight="1" thickBot="1" x14ac:dyDescent="0.35">
      <c r="A2" s="53" t="s">
        <v>32</v>
      </c>
      <c r="B2" s="54" t="s">
        <v>33</v>
      </c>
      <c r="C2" s="42"/>
      <c r="E2" s="42"/>
      <c r="H2" s="43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5" ht="24.9" customHeight="1" thickBot="1" x14ac:dyDescent="0.35">
      <c r="A3" s="53" t="s">
        <v>34</v>
      </c>
      <c r="B3" s="55" t="s">
        <v>35</v>
      </c>
      <c r="C3" s="42"/>
      <c r="H3" s="43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5" ht="24.9" customHeight="1" thickBot="1" x14ac:dyDescent="0.35">
      <c r="A4" s="53" t="s">
        <v>36</v>
      </c>
      <c r="B4" s="56" t="s">
        <v>35</v>
      </c>
      <c r="C4" s="45"/>
      <c r="D4" s="45"/>
      <c r="E4" s="45"/>
      <c r="F4" s="45"/>
      <c r="G4" s="45"/>
      <c r="H4" s="46"/>
      <c r="I4" s="46"/>
      <c r="J4" s="45"/>
      <c r="K4" s="45"/>
      <c r="L4" s="45"/>
      <c r="M4" s="45"/>
      <c r="R4" s="45"/>
      <c r="S4" s="47"/>
      <c r="T4" s="47"/>
      <c r="U4" s="47"/>
      <c r="V4" s="47"/>
      <c r="W4" s="47"/>
      <c r="X4" s="48"/>
    </row>
    <row r="5" spans="1:25" s="3" customFormat="1" ht="24.9" customHeight="1" x14ac:dyDescent="0.3">
      <c r="A5" s="57" t="s">
        <v>37</v>
      </c>
      <c r="B5" s="15" t="s">
        <v>38</v>
      </c>
      <c r="C5" s="58" t="s">
        <v>39</v>
      </c>
      <c r="D5" s="59" t="s">
        <v>40</v>
      </c>
      <c r="E5" s="15" t="s">
        <v>41</v>
      </c>
      <c r="F5" s="15" t="s">
        <v>42</v>
      </c>
      <c r="G5" s="59" t="s">
        <v>43</v>
      </c>
      <c r="H5" s="60" t="s">
        <v>44</v>
      </c>
      <c r="I5" s="61" t="s">
        <v>0</v>
      </c>
      <c r="J5" s="15" t="s">
        <v>45</v>
      </c>
      <c r="K5" s="15" t="s">
        <v>46</v>
      </c>
      <c r="L5" s="15" t="s">
        <v>47</v>
      </c>
      <c r="M5" s="15" t="s">
        <v>48</v>
      </c>
      <c r="N5" s="15" t="s">
        <v>49</v>
      </c>
      <c r="O5" s="14" t="s">
        <v>7</v>
      </c>
      <c r="P5" s="15" t="s">
        <v>50</v>
      </c>
      <c r="Q5" s="14"/>
      <c r="R5" s="14" t="s">
        <v>1</v>
      </c>
      <c r="S5" s="15" t="s">
        <v>51</v>
      </c>
      <c r="T5" s="15" t="s">
        <v>52</v>
      </c>
      <c r="U5" s="14" t="s">
        <v>3</v>
      </c>
      <c r="V5" s="14" t="s">
        <v>4</v>
      </c>
      <c r="W5" s="15" t="s">
        <v>53</v>
      </c>
      <c r="X5" s="15" t="s">
        <v>2</v>
      </c>
      <c r="Y5" s="13"/>
    </row>
    <row r="6" spans="1:25" s="3" customFormat="1" ht="24.9" customHeight="1" thickBot="1" x14ac:dyDescent="0.35">
      <c r="A6" s="24"/>
      <c r="B6" s="11"/>
      <c r="C6" s="11"/>
      <c r="D6" s="11"/>
      <c r="E6" s="11"/>
      <c r="F6" s="11"/>
      <c r="G6" s="11"/>
      <c r="H6" s="11"/>
      <c r="I6" s="11"/>
      <c r="J6" s="29">
        <v>0.01</v>
      </c>
      <c r="K6" s="29">
        <v>0.05</v>
      </c>
      <c r="L6" s="29">
        <v>0.1</v>
      </c>
      <c r="M6" s="29">
        <v>0.1</v>
      </c>
      <c r="N6" s="11"/>
      <c r="O6" s="11"/>
      <c r="P6" s="11"/>
      <c r="Q6" s="30"/>
      <c r="R6" s="11"/>
      <c r="S6" s="11"/>
      <c r="T6" s="29">
        <v>0.01</v>
      </c>
      <c r="U6" s="29">
        <v>0.05</v>
      </c>
      <c r="V6" s="11"/>
      <c r="W6" s="11"/>
      <c r="X6" s="9"/>
      <c r="Y6" s="24"/>
    </row>
    <row r="7" spans="1:25" s="3" customFormat="1" ht="24.9" customHeight="1" x14ac:dyDescent="0.3">
      <c r="A7" s="25">
        <v>57226</v>
      </c>
      <c r="B7" s="26" t="s">
        <v>54</v>
      </c>
      <c r="C7" s="12">
        <v>45081</v>
      </c>
      <c r="D7" s="2">
        <v>2</v>
      </c>
      <c r="E7" s="4">
        <v>277098</v>
      </c>
      <c r="F7" s="4">
        <v>0</v>
      </c>
      <c r="G7" s="4">
        <f>E7-F7</f>
        <v>277098</v>
      </c>
      <c r="H7" s="4">
        <f>G7*18%</f>
        <v>49877.64</v>
      </c>
      <c r="I7" s="4">
        <f>G7+H7</f>
        <v>326975.64</v>
      </c>
      <c r="J7" s="4">
        <f>G7*J6</f>
        <v>2770.98</v>
      </c>
      <c r="K7" s="4">
        <f>G7*K6</f>
        <v>13854.900000000001</v>
      </c>
      <c r="L7" s="4">
        <f>G7*L6</f>
        <v>27709.800000000003</v>
      </c>
      <c r="M7" s="4">
        <f>G7*M6</f>
        <v>27709.800000000003</v>
      </c>
      <c r="N7" s="4">
        <f>H7</f>
        <v>49877.64</v>
      </c>
      <c r="O7" s="4">
        <v>80687</v>
      </c>
      <c r="P7" s="4">
        <f>I7-SUM(J7:O7)</f>
        <v>124365.52000000002</v>
      </c>
      <c r="Q7" s="27"/>
      <c r="R7" s="4" t="s">
        <v>28</v>
      </c>
      <c r="S7" s="4">
        <v>124363</v>
      </c>
      <c r="T7" s="4">
        <v>0</v>
      </c>
      <c r="U7" s="4"/>
      <c r="V7" s="4"/>
      <c r="W7" s="4">
        <v>124363</v>
      </c>
      <c r="X7" s="28" t="s">
        <v>20</v>
      </c>
      <c r="Y7" s="25"/>
    </row>
    <row r="8" spans="1:25" s="3" customFormat="1" ht="24.9" customHeight="1" x14ac:dyDescent="0.3">
      <c r="A8" s="25">
        <v>57226</v>
      </c>
      <c r="B8" s="20" t="s">
        <v>22</v>
      </c>
      <c r="C8" s="1"/>
      <c r="D8" s="21">
        <v>2</v>
      </c>
      <c r="E8" s="17">
        <v>49877.64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>
        <f>E8</f>
        <v>49877.64</v>
      </c>
      <c r="Q8" s="18"/>
      <c r="R8" s="17" t="s">
        <v>29</v>
      </c>
      <c r="S8" s="17">
        <v>49877</v>
      </c>
      <c r="T8" s="17">
        <v>0</v>
      </c>
      <c r="U8" s="17"/>
      <c r="V8" s="17"/>
      <c r="W8" s="17">
        <v>49877</v>
      </c>
      <c r="X8" s="6" t="s">
        <v>21</v>
      </c>
      <c r="Y8" s="16"/>
    </row>
    <row r="9" spans="1:25" s="3" customFormat="1" ht="24.9" customHeight="1" x14ac:dyDescent="0.3">
      <c r="A9" s="25">
        <v>57226</v>
      </c>
      <c r="B9" s="20"/>
      <c r="C9" s="1"/>
      <c r="D9" s="21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7" t="s">
        <v>30</v>
      </c>
      <c r="S9" s="17">
        <v>40000</v>
      </c>
      <c r="T9" s="17">
        <f>S9*1%</f>
        <v>400</v>
      </c>
      <c r="U9" s="17"/>
      <c r="V9" s="17"/>
      <c r="W9" s="17">
        <f>S9-T9</f>
        <v>39600</v>
      </c>
      <c r="X9" s="6" t="s">
        <v>27</v>
      </c>
      <c r="Y9" s="22">
        <f>SUM(P7:P10)-SUM(W7:W10)</f>
        <v>-39596.839999999967</v>
      </c>
    </row>
    <row r="10" spans="1:25" s="3" customFormat="1" ht="24.9" customHeight="1" x14ac:dyDescent="0.3">
      <c r="A10" s="34"/>
      <c r="B10" s="35"/>
      <c r="C10" s="36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  <c r="R10" s="38"/>
      <c r="S10" s="38"/>
      <c r="T10" s="38"/>
      <c r="U10" s="38"/>
      <c r="V10" s="38"/>
      <c r="W10" s="38"/>
      <c r="X10" s="34"/>
      <c r="Y10" s="34"/>
    </row>
    <row r="11" spans="1:25" s="3" customFormat="1" ht="24.9" customHeight="1" x14ac:dyDescent="0.3">
      <c r="A11" s="16"/>
      <c r="B11" s="20"/>
      <c r="C11" s="1"/>
      <c r="D11" s="21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8"/>
      <c r="R11" s="17"/>
      <c r="S11" s="17"/>
      <c r="T11" s="17"/>
      <c r="U11" s="17"/>
      <c r="V11" s="17"/>
      <c r="W11" s="17"/>
      <c r="X11" s="6"/>
      <c r="Y11" s="16"/>
    </row>
    <row r="12" spans="1:25" s="3" customFormat="1" ht="24.9" customHeight="1" x14ac:dyDescent="0.3">
      <c r="A12" s="16">
        <v>57225</v>
      </c>
      <c r="B12" s="20" t="s">
        <v>55</v>
      </c>
      <c r="C12" s="1">
        <v>45066</v>
      </c>
      <c r="D12" s="21">
        <v>1</v>
      </c>
      <c r="E12" s="17">
        <v>566989</v>
      </c>
      <c r="F12" s="17">
        <v>0</v>
      </c>
      <c r="G12" s="17">
        <v>566989</v>
      </c>
      <c r="H12" s="17">
        <v>102058</v>
      </c>
      <c r="I12" s="17">
        <v>669047</v>
      </c>
      <c r="J12" s="17">
        <v>5670</v>
      </c>
      <c r="K12" s="17">
        <v>28349</v>
      </c>
      <c r="L12" s="17">
        <v>56699</v>
      </c>
      <c r="M12" s="17">
        <v>56699</v>
      </c>
      <c r="N12" s="17">
        <v>102058</v>
      </c>
      <c r="O12" s="17">
        <v>4695</v>
      </c>
      <c r="P12" s="17">
        <v>414877</v>
      </c>
      <c r="Q12" s="18"/>
      <c r="R12" s="17" t="s">
        <v>18</v>
      </c>
      <c r="S12" s="17">
        <v>414877</v>
      </c>
      <c r="T12" s="17"/>
      <c r="U12" s="17"/>
      <c r="V12" s="17"/>
      <c r="W12" s="17">
        <v>414877</v>
      </c>
      <c r="X12" s="6" t="s">
        <v>19</v>
      </c>
      <c r="Y12" s="16"/>
    </row>
    <row r="13" spans="1:25" s="3" customFormat="1" ht="24.9" customHeight="1" x14ac:dyDescent="0.2">
      <c r="A13" s="16">
        <v>57225</v>
      </c>
      <c r="B13" s="20"/>
      <c r="C13" s="62">
        <v>45110</v>
      </c>
      <c r="D13" s="21">
        <v>3</v>
      </c>
      <c r="E13" s="17">
        <v>361335.3</v>
      </c>
      <c r="F13" s="17"/>
      <c r="G13" s="17">
        <v>361335.5</v>
      </c>
      <c r="H13" s="17">
        <f>G13*18%</f>
        <v>65040.39</v>
      </c>
      <c r="I13" s="17">
        <f>H13+G13</f>
        <v>426375.89</v>
      </c>
      <c r="J13" s="17">
        <f>G13*1%</f>
        <v>3613.355</v>
      </c>
      <c r="K13" s="17">
        <f>G13*5%</f>
        <v>18066.775000000001</v>
      </c>
      <c r="L13" s="17">
        <f>G13*10%</f>
        <v>36133.550000000003</v>
      </c>
      <c r="M13" s="17">
        <f>G13*10%</f>
        <v>36133.550000000003</v>
      </c>
      <c r="N13" s="17">
        <f>G13*18%</f>
        <v>65040.39</v>
      </c>
      <c r="O13" s="17">
        <v>3910</v>
      </c>
      <c r="P13" s="17">
        <v>264120</v>
      </c>
      <c r="Q13" s="18"/>
      <c r="R13" s="17" t="s">
        <v>24</v>
      </c>
      <c r="S13" s="17">
        <v>264120</v>
      </c>
      <c r="T13" s="17"/>
      <c r="U13" s="17"/>
      <c r="V13" s="17"/>
      <c r="W13" s="17">
        <v>264120</v>
      </c>
      <c r="X13" s="7" t="s">
        <v>23</v>
      </c>
      <c r="Y13" s="16"/>
    </row>
    <row r="14" spans="1:25" s="3" customFormat="1" ht="24.9" customHeight="1" x14ac:dyDescent="0.3">
      <c r="A14" s="16">
        <v>57225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8"/>
      <c r="R14" s="17" t="s">
        <v>26</v>
      </c>
      <c r="S14" s="17">
        <v>102058</v>
      </c>
      <c r="T14" s="17"/>
      <c r="U14" s="17"/>
      <c r="V14" s="17"/>
      <c r="W14" s="17">
        <v>102058</v>
      </c>
      <c r="X14" s="7" t="s">
        <v>25</v>
      </c>
      <c r="Y14" s="16"/>
    </row>
    <row r="15" spans="1:25" s="3" customFormat="1" ht="24.9" customHeight="1" x14ac:dyDescent="0.3">
      <c r="A15" s="34"/>
      <c r="B15" s="35"/>
      <c r="C15" s="36"/>
      <c r="D15" s="37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9"/>
      <c r="R15" s="38"/>
      <c r="S15" s="38"/>
      <c r="T15" s="38"/>
      <c r="U15" s="38"/>
      <c r="V15" s="38"/>
      <c r="W15" s="38"/>
      <c r="X15" s="34"/>
      <c r="Y15" s="34">
        <f>SUM(P12:P16)-SUM(W12:W16)</f>
        <v>-102058</v>
      </c>
    </row>
    <row r="16" spans="1:25" s="3" customFormat="1" ht="24.9" customHeight="1" x14ac:dyDescent="0.3">
      <c r="A16" s="16"/>
      <c r="B16" s="21"/>
      <c r="C16" s="21"/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8"/>
      <c r="R16" s="17"/>
      <c r="S16" s="17"/>
      <c r="T16" s="17"/>
      <c r="U16" s="17"/>
      <c r="V16" s="17"/>
      <c r="W16" s="17"/>
      <c r="X16" s="19"/>
      <c r="Y16" s="16"/>
    </row>
    <row r="17" spans="1:25" s="3" customFormat="1" ht="24.9" customHeight="1" x14ac:dyDescent="0.3">
      <c r="A17" s="16"/>
      <c r="B17" s="21"/>
      <c r="C17" s="21"/>
      <c r="D17" s="2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8"/>
      <c r="R17" s="17"/>
      <c r="S17" s="17"/>
      <c r="T17" s="17"/>
      <c r="U17" s="17"/>
      <c r="V17" s="17"/>
      <c r="W17" s="17"/>
      <c r="X17" s="19"/>
      <c r="Y17" s="16"/>
    </row>
    <row r="18" spans="1:25" s="3" customFormat="1" ht="24.9" customHeight="1" x14ac:dyDescent="0.3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9"/>
      <c r="Y18" s="16"/>
    </row>
    <row r="19" spans="1:25" s="3" customFormat="1" ht="24.9" customHeight="1" thickBot="1" x14ac:dyDescent="0.35">
      <c r="A19" s="3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8"/>
      <c r="Y19" s="31"/>
    </row>
    <row r="20" spans="1:25" s="3" customFormat="1" ht="24.9" customHeight="1" x14ac:dyDescent="0.3">
      <c r="A20" s="13"/>
      <c r="B20" s="10"/>
      <c r="C20" s="10"/>
      <c r="D20" s="10"/>
      <c r="E20" s="10"/>
      <c r="F20" s="10"/>
      <c r="G20" s="10"/>
      <c r="H20" s="10"/>
      <c r="I20" s="10"/>
      <c r="J20" s="10"/>
      <c r="K20" s="32">
        <f t="shared" ref="K20:O20" si="0">SUM(K7:K15)</f>
        <v>60270.675000000003</v>
      </c>
      <c r="L20" s="32">
        <f t="shared" si="0"/>
        <v>120542.35</v>
      </c>
      <c r="M20" s="32">
        <f t="shared" si="0"/>
        <v>120542.35</v>
      </c>
      <c r="N20" s="32">
        <f t="shared" si="0"/>
        <v>216976.03000000003</v>
      </c>
      <c r="O20" s="32">
        <f t="shared" si="0"/>
        <v>89292</v>
      </c>
      <c r="P20" s="32">
        <f>SUM(P7:P15)</f>
        <v>853240.16</v>
      </c>
      <c r="Q20" s="10"/>
      <c r="R20" s="10"/>
      <c r="S20" s="10"/>
      <c r="T20" s="10"/>
      <c r="U20" s="32" t="s">
        <v>5</v>
      </c>
      <c r="V20" s="10"/>
      <c r="W20" s="32">
        <f>SUM(W6:W16)</f>
        <v>994895</v>
      </c>
      <c r="X20" s="33"/>
      <c r="Y20" s="13"/>
    </row>
    <row r="21" spans="1:25" s="3" customFormat="1" ht="24.9" customHeight="1" x14ac:dyDescent="0.3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9"/>
      <c r="Y21" s="16"/>
    </row>
    <row r="22" spans="1:25" s="3" customFormat="1" ht="24.9" customHeight="1" x14ac:dyDescent="0.3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23" t="s">
        <v>6</v>
      </c>
      <c r="V22" s="17"/>
      <c r="W22" s="23">
        <f>P20-W20</f>
        <v>-141654.83999999997</v>
      </c>
      <c r="X22" s="19"/>
      <c r="Y22" s="16"/>
    </row>
    <row r="23" spans="1:25" s="3" customFormat="1" ht="24.9" customHeight="1" thickBot="1" x14ac:dyDescent="0.35">
      <c r="A23" s="24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9"/>
      <c r="Y23" s="24"/>
    </row>
    <row r="24" spans="1:25" ht="24.9" customHeight="1" x14ac:dyDescent="0.3">
      <c r="B24" s="46"/>
      <c r="C24" s="46"/>
      <c r="D24" s="46"/>
      <c r="E24" s="46"/>
      <c r="F24" s="46"/>
      <c r="G24" s="46"/>
      <c r="H24" s="46"/>
      <c r="I24" s="46"/>
      <c r="J24" s="46"/>
      <c r="K24" s="46">
        <f>K22+M22</f>
        <v>0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1"/>
    </row>
    <row r="26" spans="1:25" ht="24.9" customHeight="1" x14ac:dyDescent="0.3">
      <c r="E26" s="49" t="s">
        <v>9</v>
      </c>
      <c r="F26" s="49" t="s">
        <v>10</v>
      </c>
      <c r="G26" s="49" t="s">
        <v>11</v>
      </c>
      <c r="H26" s="50" t="s">
        <v>12</v>
      </c>
      <c r="I26" s="50" t="s">
        <v>13</v>
      </c>
      <c r="J26" s="49" t="s">
        <v>14</v>
      </c>
    </row>
    <row r="27" spans="1:25" ht="24.9" customHeight="1" x14ac:dyDescent="0.3">
      <c r="E27" s="49" t="s">
        <v>15</v>
      </c>
      <c r="F27" s="49">
        <v>0</v>
      </c>
      <c r="G27" s="49">
        <v>419.54</v>
      </c>
      <c r="H27" s="50">
        <f>G27-F27</f>
        <v>419.54</v>
      </c>
      <c r="I27" s="50">
        <v>50</v>
      </c>
      <c r="J27" s="49">
        <f>H27*I27</f>
        <v>20977</v>
      </c>
    </row>
    <row r="28" spans="1:25" ht="24.9" customHeight="1" x14ac:dyDescent="0.3">
      <c r="E28" s="49" t="s">
        <v>16</v>
      </c>
      <c r="F28" s="49">
        <v>0</v>
      </c>
      <c r="G28" s="49">
        <v>298.55</v>
      </c>
      <c r="H28" s="50">
        <f>G28-F28</f>
        <v>298.55</v>
      </c>
      <c r="I28" s="50">
        <v>200</v>
      </c>
      <c r="J28" s="49">
        <f>H28*I28</f>
        <v>59710</v>
      </c>
    </row>
    <row r="29" spans="1:25" ht="24.9" customHeight="1" x14ac:dyDescent="0.3">
      <c r="E29" s="49"/>
      <c r="F29" s="49"/>
      <c r="G29" s="49"/>
      <c r="H29" s="52" t="s">
        <v>17</v>
      </c>
      <c r="I29" s="52"/>
      <c r="J29" s="51">
        <f>SUM(J27:J28)</f>
        <v>80687</v>
      </c>
    </row>
  </sheetData>
  <mergeCells count="1">
    <mergeCell ref="H29:I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2025-05-28T11:43:33Z</dcterms:modified>
</cp:coreProperties>
</file>