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Welcome construction &amp; Company\"/>
    </mc:Choice>
  </mc:AlternateContent>
  <xr:revisionPtr revIDLastSave="0" documentId="13_ncr:1_{84EBDE59-EB35-49CD-BD5D-FE4CEDE6A341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O22" i="1"/>
  <c r="K30" i="1" l="1"/>
  <c r="G10" i="1"/>
  <c r="J10" i="1" s="1"/>
  <c r="G8" i="1"/>
  <c r="J8" i="1" s="1"/>
  <c r="H10" i="1" l="1"/>
  <c r="P10" i="1" s="1"/>
  <c r="M10" i="1"/>
  <c r="N10" i="1"/>
  <c r="K10" i="1"/>
  <c r="M8" i="1"/>
  <c r="H8" i="1"/>
  <c r="P8" i="1" s="1"/>
  <c r="E9" i="1" s="1"/>
  <c r="Q9" i="1" s="1"/>
  <c r="K8" i="1"/>
  <c r="N8" i="1"/>
  <c r="N22" i="1" s="1"/>
  <c r="M22" i="1" l="1"/>
  <c r="I10" i="1"/>
  <c r="Q10" i="1" s="1"/>
  <c r="I8" i="1"/>
  <c r="Q8" i="1" s="1"/>
  <c r="U14" i="1" l="1"/>
  <c r="R14" i="1"/>
  <c r="R7" i="1"/>
  <c r="L22" i="1" l="1"/>
  <c r="K22" i="1" l="1"/>
  <c r="K29" i="1" s="1"/>
  <c r="P22" i="1" l="1"/>
  <c r="K33" i="1" s="1"/>
  <c r="U22" i="1" l="1"/>
  <c r="Q22" i="1" l="1"/>
  <c r="S24" i="1" s="1"/>
  <c r="K31" i="1" s="1"/>
</calcChain>
</file>

<file path=xl/sharedStrings.xml><?xml version="1.0" encoding="utf-8"?>
<sst xmlns="http://schemas.openxmlformats.org/spreadsheetml/2006/main" count="45" uniqueCount="41">
  <si>
    <t>Amount</t>
  </si>
  <si>
    <t>UTR</t>
  </si>
  <si>
    <t>Pipeline Laying work</t>
  </si>
  <si>
    <t>Hold Amount For Quantity excess against DPR</t>
  </si>
  <si>
    <t>Painting Hold</t>
  </si>
  <si>
    <t xml:space="preserve">Total Hold </t>
  </si>
  <si>
    <t>Advance / Surplus</t>
  </si>
  <si>
    <t>08-05-2024 NEFT/AXISP00498179038/RIUP24/0376/WELCOME CONSTRUCTI/UBIN0563498 300000.00</t>
  </si>
  <si>
    <t>28-05-2024 NEFT/AXISP00503313837/RIUP24/0632/WELCOME CONSTRUCTI/UBIN0563498 125000.00</t>
  </si>
  <si>
    <t>GST</t>
  </si>
  <si>
    <t>Welcome Construction &amp; Company</t>
  </si>
  <si>
    <t xml:space="preserve">DPR Excess Hold </t>
  </si>
  <si>
    <t>12-06-2024 NEFT/AXISP00508731094/RIUP24/0736/WELCOME CONSTRUCTI/UBIN0563498 51619.00</t>
  </si>
  <si>
    <t>12-06-2024 NEFT/AXISP00508731095/RIUP24/0737/WELCOME CONSTRUCTI/UBIN0563498 188478.00</t>
  </si>
  <si>
    <t>06-07-2024 NEFT/AXISP00516372440/RIUP24/0621/WELCOME CONSTRUCTI/UBIN0563498 ₹ 1,15,934.00</t>
  </si>
  <si>
    <t>Duplicate issue</t>
  </si>
  <si>
    <t>GST Remaining</t>
  </si>
  <si>
    <t>03-08-2024 NEFT/AXISP00524511280/RIUP24/1350/WELCOME CONSTRUCTI/UBIN0563498 74250.00</t>
  </si>
  <si>
    <t>Nakshatra  - 13.08.24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</si>
  <si>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</si>
  <si>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</si>
  <si>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</si>
  <si>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</si>
  <si>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</si>
  <si>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</si>
  <si>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</si>
  <si>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</si>
  <si>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</si>
  <si>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</si>
  <si>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</si>
  <si>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</si>
  <si>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</si>
  <si>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</si>
  <si>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</si>
  <si>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</si>
  <si>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</si>
  <si>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</si>
  <si>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</si>
  <si>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</si>
  <si>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</si>
  <si>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AHATAGOSHGARH VILLAGE PIPE LINE ROAD RESTORATION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</si>
</sst>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333333"/>
      <name val="Verdana"/>
      <family val="2"/>
    </font>
    <font>
      <sz val="10"/>
      <color rgb="FFFF0000"/>
      <name val="Comic Sans MS"/>
      <family val="4"/>
    </font>
    <font>
      <sz val="9"/>
      <color rgb="FFFF0000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7">
    <xf numFmtId="0" fontId="0" fillId="0" borderId="0" xfId="0"/>
    <xf numFmtId="15" fontId="3" fillId="2" borderId="7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5" fontId="3" fillId="3" borderId="7" xfId="0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1" applyNumberFormat="1" applyFont="1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164" fontId="7" fillId="2" borderId="7" xfId="1" applyNumberFormat="1" applyFont="1" applyFill="1" applyBorder="1" applyAlignment="1">
      <alignment vertical="center"/>
    </xf>
    <xf numFmtId="164" fontId="0" fillId="2" borderId="7" xfId="0" applyNumberForma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vertical="center"/>
    </xf>
    <xf numFmtId="0" fontId="3" fillId="2" borderId="8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164" fontId="5" fillId="2" borderId="9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164" fontId="3" fillId="2" borderId="10" xfId="1" applyNumberFormat="1" applyFont="1" applyFill="1" applyBorder="1" applyAlignment="1">
      <alignment vertical="center"/>
    </xf>
    <xf numFmtId="0" fontId="3" fillId="2" borderId="10" xfId="1" applyNumberFormat="1" applyFont="1" applyFill="1" applyBorder="1" applyAlignment="1">
      <alignment horizontal="center"/>
    </xf>
    <xf numFmtId="164" fontId="5" fillId="2" borderId="10" xfId="1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3" borderId="3" xfId="1" applyNumberFormat="1" applyFont="1" applyFill="1" applyBorder="1" applyAlignment="1">
      <alignment horizontal="center"/>
    </xf>
    <xf numFmtId="9" fontId="3" fillId="3" borderId="3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9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164" fontId="0" fillId="3" borderId="7" xfId="0" applyNumberForma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10" fillId="0" borderId="0" xfId="0" applyFont="1"/>
    <xf numFmtId="164" fontId="11" fillId="5" borderId="7" xfId="1" applyNumberFormat="1" applyFont="1" applyFill="1" applyBorder="1" applyAlignment="1">
      <alignment vertical="center"/>
    </xf>
    <xf numFmtId="164" fontId="12" fillId="5" borderId="7" xfId="1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64" fontId="9" fillId="2" borderId="4" xfId="1" applyNumberFormat="1" applyFont="1" applyFill="1" applyBorder="1" applyAlignment="1">
      <alignment horizontal="center" vertical="center"/>
    </xf>
    <xf numFmtId="164" fontId="9" fillId="2" borderId="6" xfId="1" applyNumberFormat="1" applyFont="1" applyFill="1" applyBorder="1" applyAlignment="1">
      <alignment horizontal="center" vertical="center"/>
    </xf>
    <xf numFmtId="164" fontId="9" fillId="2" borderId="4" xfId="1" applyNumberFormat="1" applyFont="1" applyFill="1" applyBorder="1" applyAlignment="1">
      <alignment horizontal="right" vertical="center"/>
    </xf>
    <xf numFmtId="164" fontId="9" fillId="2" borderId="6" xfId="1" applyNumberFormat="1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6" fillId="0" borderId="0" xfId="0" applyFont="1"/>
    <xf numFmtId="164" fontId="13" fillId="2" borderId="1" xfId="2" applyFont="1" applyFill="1" applyBorder="1" applyAlignment="1">
      <alignment vertical="center"/>
    </xf>
    <xf numFmtId="164" fontId="13" fillId="2" borderId="2" xfId="2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4" fontId="15" fillId="2" borderId="10" xfId="2" applyFont="1" applyFill="1" applyBorder="1" applyAlignment="1">
      <alignment horizontal="center" vertical="center"/>
    </xf>
    <xf numFmtId="164" fontId="6" fillId="2" borderId="10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8E96BFBD-D1A8-4146-8777-B2DE9D1BEB5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3"/>
  <sheetViews>
    <sheetView tabSelected="1" zoomScale="85" zoomScaleNormal="85" workbookViewId="0">
      <pane ySplit="5" topLeftCell="A6" activePane="bottomLeft" state="frozen"/>
      <selection pane="bottomLeft" activeCell="F2" sqref="F2"/>
    </sheetView>
  </sheetViews>
  <sheetFormatPr defaultColWidth="9" defaultRowHeight="24.9" customHeight="1" x14ac:dyDescent="0.3"/>
  <cols>
    <col min="1" max="1" width="9" style="2" customWidth="1"/>
    <col min="2" max="2" width="30" style="2" customWidth="1"/>
    <col min="3" max="3" width="18.33203125" style="2" customWidth="1"/>
    <col min="4" max="4" width="11.5546875" style="23" bestFit="1" customWidth="1"/>
    <col min="5" max="5" width="13.33203125" style="2" bestFit="1" customWidth="1"/>
    <col min="6" max="7" width="13.33203125" style="2" customWidth="1"/>
    <col min="8" max="8" width="14.6640625" style="14" customWidth="1"/>
    <col min="9" max="9" width="12.88671875" style="14" bestFit="1" customWidth="1"/>
    <col min="10" max="10" width="13.5546875" style="2" customWidth="1"/>
    <col min="11" max="11" width="14.6640625" style="2" customWidth="1"/>
    <col min="12" max="13" width="14.44140625" style="2" customWidth="1"/>
    <col min="14" max="14" width="14.5546875" style="2" customWidth="1"/>
    <col min="15" max="17" width="14.88671875" style="2" customWidth="1"/>
    <col min="18" max="18" width="10.5546875" style="2" bestFit="1" customWidth="1"/>
    <col min="19" max="19" width="18.88671875" style="2" bestFit="1" customWidth="1"/>
    <col min="20" max="20" width="98.6640625" style="2" bestFit="1" customWidth="1"/>
    <col min="21" max="21" width="12.44140625" style="2" bestFit="1" customWidth="1"/>
    <col min="22" max="16384" width="9" style="2"/>
  </cols>
  <sheetData>
    <row r="1" spans="1:59" ht="24.9" customHeight="1" thickBot="1" x14ac:dyDescent="0.5">
      <c r="A1" s="67" t="s">
        <v>19</v>
      </c>
      <c r="B1" s="24" t="s">
        <v>10</v>
      </c>
      <c r="E1" s="3"/>
      <c r="F1" s="3"/>
      <c r="G1" s="3"/>
      <c r="H1" s="4"/>
      <c r="I1" s="4"/>
    </row>
    <row r="2" spans="1:59" ht="24.9" customHeight="1" thickBot="1" x14ac:dyDescent="0.5">
      <c r="A2" s="67" t="s">
        <v>20</v>
      </c>
      <c r="B2" s="68" t="s">
        <v>21</v>
      </c>
      <c r="C2" s="5"/>
      <c r="D2" s="24"/>
      <c r="H2" s="15" t="s">
        <v>2</v>
      </c>
      <c r="I2" s="6"/>
      <c r="J2" s="7"/>
      <c r="K2" s="7"/>
      <c r="L2" s="7"/>
      <c r="M2" s="7"/>
      <c r="N2" s="7"/>
      <c r="O2" s="7"/>
      <c r="P2" s="7"/>
      <c r="Q2" s="7"/>
      <c r="R2" s="7"/>
    </row>
    <row r="3" spans="1:59" ht="24.9" customHeight="1" thickBot="1" x14ac:dyDescent="0.5">
      <c r="A3" s="67" t="s">
        <v>22</v>
      </c>
      <c r="B3" s="69" t="s">
        <v>23</v>
      </c>
      <c r="C3" s="5"/>
      <c r="D3" s="24"/>
      <c r="H3" s="15"/>
      <c r="I3" s="6"/>
      <c r="J3" s="7"/>
      <c r="K3" s="7"/>
      <c r="L3" s="7"/>
      <c r="M3" s="7"/>
      <c r="N3" s="7"/>
      <c r="O3" s="7"/>
      <c r="P3" s="7"/>
      <c r="Q3" s="7"/>
      <c r="R3" s="7"/>
    </row>
    <row r="4" spans="1:59" ht="24.9" customHeight="1" thickBot="1" x14ac:dyDescent="0.35">
      <c r="A4" s="67" t="s">
        <v>24</v>
      </c>
      <c r="B4" s="70" t="s">
        <v>23</v>
      </c>
      <c r="C4" s="8"/>
      <c r="D4" s="25"/>
      <c r="E4" s="8"/>
      <c r="F4" s="7"/>
      <c r="G4" s="7"/>
      <c r="H4" s="9"/>
      <c r="I4" s="9"/>
      <c r="J4" s="7"/>
      <c r="K4" s="7"/>
      <c r="L4" s="7"/>
      <c r="M4" s="7"/>
      <c r="N4" s="7"/>
      <c r="R4" s="55"/>
      <c r="S4" s="10"/>
      <c r="T4" s="10"/>
    </row>
    <row r="5" spans="1:59" ht="24.9" customHeight="1" x14ac:dyDescent="0.3">
      <c r="A5" s="71" t="s">
        <v>25</v>
      </c>
      <c r="B5" s="72" t="s">
        <v>26</v>
      </c>
      <c r="C5" s="73" t="s">
        <v>27</v>
      </c>
      <c r="D5" s="74" t="s">
        <v>28</v>
      </c>
      <c r="E5" s="72" t="s">
        <v>29</v>
      </c>
      <c r="F5" s="72" t="s">
        <v>30</v>
      </c>
      <c r="G5" s="74" t="s">
        <v>31</v>
      </c>
      <c r="H5" s="75" t="s">
        <v>32</v>
      </c>
      <c r="I5" s="76" t="s">
        <v>0</v>
      </c>
      <c r="J5" s="72" t="s">
        <v>33</v>
      </c>
      <c r="K5" s="72" t="s">
        <v>34</v>
      </c>
      <c r="L5" s="28" t="s">
        <v>4</v>
      </c>
      <c r="M5" s="72" t="s">
        <v>35</v>
      </c>
      <c r="N5" s="72" t="s">
        <v>36</v>
      </c>
      <c r="O5" s="28" t="s">
        <v>3</v>
      </c>
      <c r="P5" s="72" t="s">
        <v>37</v>
      </c>
      <c r="Q5" s="72" t="s">
        <v>38</v>
      </c>
      <c r="R5" s="28"/>
      <c r="S5" s="72" t="s">
        <v>39</v>
      </c>
      <c r="T5" s="72" t="s">
        <v>1</v>
      </c>
      <c r="U5" s="27"/>
    </row>
    <row r="6" spans="1:59" ht="24.9" customHeight="1" thickBot="1" x14ac:dyDescent="0.35">
      <c r="A6" s="37"/>
      <c r="B6" s="13"/>
      <c r="C6" s="13"/>
      <c r="D6" s="38"/>
      <c r="E6" s="13"/>
      <c r="F6" s="13"/>
      <c r="G6" s="13"/>
      <c r="H6" s="13"/>
      <c r="I6" s="13"/>
      <c r="J6" s="52">
        <v>0.01</v>
      </c>
      <c r="K6" s="52">
        <v>0.05</v>
      </c>
      <c r="L6" s="52">
        <v>0.05</v>
      </c>
      <c r="M6" s="52">
        <v>0.1</v>
      </c>
      <c r="N6" s="52">
        <v>0.1</v>
      </c>
      <c r="O6" s="13"/>
      <c r="P6" s="13"/>
      <c r="Q6" s="13"/>
      <c r="R6" s="53"/>
      <c r="S6" s="13"/>
      <c r="T6" s="13"/>
      <c r="U6" s="37"/>
    </row>
    <row r="7" spans="1:59" s="16" customFormat="1" ht="24.9" customHeight="1" x14ac:dyDescent="0.3">
      <c r="A7" s="48"/>
      <c r="B7" s="18"/>
      <c r="C7" s="18"/>
      <c r="D7" s="49"/>
      <c r="E7" s="18"/>
      <c r="F7" s="18"/>
      <c r="G7" s="18"/>
      <c r="H7" s="18"/>
      <c r="I7" s="18"/>
      <c r="J7" s="50"/>
      <c r="K7" s="50"/>
      <c r="L7" s="50"/>
      <c r="M7" s="50"/>
      <c r="N7" s="50"/>
      <c r="O7" s="18"/>
      <c r="P7" s="18"/>
      <c r="Q7" s="18"/>
      <c r="R7" s="51">
        <f>A8</f>
        <v>62539</v>
      </c>
      <c r="S7" s="18"/>
      <c r="T7" s="18"/>
      <c r="U7" s="48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ht="26.4" x14ac:dyDescent="0.3">
      <c r="A8" s="20">
        <v>62539</v>
      </c>
      <c r="B8" s="19" t="s">
        <v>40</v>
      </c>
      <c r="C8" s="1">
        <v>45382</v>
      </c>
      <c r="D8" s="56">
        <v>127</v>
      </c>
      <c r="E8" s="11">
        <v>644080</v>
      </c>
      <c r="F8" s="11">
        <v>0</v>
      </c>
      <c r="G8" s="11">
        <f t="shared" ref="G8" si="0">E8-F8</f>
        <v>644080</v>
      </c>
      <c r="H8" s="11">
        <f t="shared" ref="H8" si="1">G8*18%</f>
        <v>115934.39999999999</v>
      </c>
      <c r="I8" s="11">
        <f t="shared" ref="I8" si="2">G8+H8</f>
        <v>760014.4</v>
      </c>
      <c r="J8" s="11">
        <f t="shared" ref="J8" si="3">G8*1%</f>
        <v>6440.8</v>
      </c>
      <c r="K8" s="11">
        <f t="shared" ref="K8" si="4">G8*5%</f>
        <v>32204</v>
      </c>
      <c r="L8" s="11"/>
      <c r="M8" s="11">
        <f t="shared" ref="M8" si="5">G8*10%</f>
        <v>64408</v>
      </c>
      <c r="N8" s="11">
        <f t="shared" ref="N8" si="6">G8*10%</f>
        <v>64408</v>
      </c>
      <c r="O8" s="33">
        <v>0</v>
      </c>
      <c r="P8" s="58">
        <f>H8</f>
        <v>115934.39999999999</v>
      </c>
      <c r="Q8" s="11">
        <f t="shared" ref="Q8" si="7">ROUND(I8-SUM(J8:P8),)</f>
        <v>476619</v>
      </c>
      <c r="R8" s="20"/>
      <c r="S8" s="11">
        <v>300000</v>
      </c>
      <c r="T8" s="32" t="s">
        <v>7</v>
      </c>
      <c r="U8" s="20"/>
    </row>
    <row r="9" spans="1:59" ht="24.9" customHeight="1" x14ac:dyDescent="0.3">
      <c r="A9" s="20">
        <v>62539</v>
      </c>
      <c r="B9" s="19" t="s">
        <v>9</v>
      </c>
      <c r="C9" s="1"/>
      <c r="D9" s="22">
        <v>127</v>
      </c>
      <c r="E9" s="11">
        <f>P8</f>
        <v>115934.39999999999</v>
      </c>
      <c r="F9" s="11"/>
      <c r="G9" s="11"/>
      <c r="H9" s="11"/>
      <c r="I9" s="11"/>
      <c r="J9" s="11"/>
      <c r="K9" s="11"/>
      <c r="L9" s="20"/>
      <c r="M9" s="11"/>
      <c r="N9" s="11"/>
      <c r="O9" s="11"/>
      <c r="P9" s="11"/>
      <c r="Q9" s="59">
        <f>E9</f>
        <v>115934.39999999999</v>
      </c>
      <c r="R9" s="20"/>
      <c r="S9" s="11">
        <v>125000</v>
      </c>
      <c r="T9" s="32" t="s">
        <v>8</v>
      </c>
      <c r="U9" s="20"/>
    </row>
    <row r="10" spans="1:59" ht="24.9" customHeight="1" x14ac:dyDescent="0.2">
      <c r="A10" s="20">
        <v>62539</v>
      </c>
      <c r="B10" s="19" t="s">
        <v>40</v>
      </c>
      <c r="C10" s="1">
        <v>45436</v>
      </c>
      <c r="D10" s="56">
        <v>170</v>
      </c>
      <c r="E10" s="11">
        <v>365455</v>
      </c>
      <c r="F10" s="11">
        <v>0</v>
      </c>
      <c r="G10" s="11">
        <f t="shared" ref="G10" si="8">E10-F10</f>
        <v>365455</v>
      </c>
      <c r="H10" s="11">
        <f t="shared" ref="H10" si="9">G10*18%</f>
        <v>65781.899999999994</v>
      </c>
      <c r="I10" s="11">
        <f t="shared" ref="I10" si="10">G10+H10</f>
        <v>431236.9</v>
      </c>
      <c r="J10" s="11">
        <f t="shared" ref="J10" si="11">G10*1%</f>
        <v>3654.55</v>
      </c>
      <c r="K10" s="11">
        <f t="shared" ref="K10" si="12">G10*5%</f>
        <v>18272.75</v>
      </c>
      <c r="L10" s="11"/>
      <c r="M10" s="11">
        <f t="shared" ref="M10" si="13">G10*10%</f>
        <v>36545.5</v>
      </c>
      <c r="N10" s="11">
        <f t="shared" ref="N10" si="14">G10*10%</f>
        <v>36545.5</v>
      </c>
      <c r="O10" s="33">
        <v>81957</v>
      </c>
      <c r="P10" s="33">
        <f>H10</f>
        <v>65781.899999999994</v>
      </c>
      <c r="Q10" s="11">
        <f t="shared" ref="Q10" si="15">ROUND(I10-SUM(J10:P10),)</f>
        <v>188480</v>
      </c>
      <c r="R10" s="20"/>
      <c r="S10" s="11">
        <v>51619</v>
      </c>
      <c r="T10" s="57" t="s">
        <v>12</v>
      </c>
      <c r="U10" s="20"/>
    </row>
    <row r="11" spans="1:59" ht="24.9" customHeight="1" x14ac:dyDescent="0.3">
      <c r="A11" s="20">
        <v>62539</v>
      </c>
      <c r="B11" s="19" t="s">
        <v>9</v>
      </c>
      <c r="C11" s="1"/>
      <c r="D11" s="22">
        <v>170</v>
      </c>
      <c r="E11" s="11">
        <v>65781.899999999994</v>
      </c>
      <c r="F11" s="11"/>
      <c r="G11" s="11"/>
      <c r="H11" s="11"/>
      <c r="I11" s="11"/>
      <c r="J11" s="11"/>
      <c r="K11" s="11"/>
      <c r="L11" s="20"/>
      <c r="M11" s="11"/>
      <c r="N11" s="11"/>
      <c r="O11" s="11"/>
      <c r="P11" s="11"/>
      <c r="Q11" s="11">
        <v>65781.899999999994</v>
      </c>
      <c r="R11" s="20"/>
      <c r="S11" s="11">
        <v>188478</v>
      </c>
      <c r="T11" s="57" t="s">
        <v>13</v>
      </c>
      <c r="U11" s="20"/>
    </row>
    <row r="12" spans="1:59" ht="24.9" customHeight="1" x14ac:dyDescent="0.3">
      <c r="A12" s="20">
        <v>62539</v>
      </c>
      <c r="B12" s="19"/>
      <c r="C12" s="1"/>
      <c r="D12" s="2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21"/>
      <c r="S12" s="11">
        <v>115934</v>
      </c>
      <c r="T12" s="32" t="s">
        <v>14</v>
      </c>
      <c r="U12" s="34"/>
    </row>
    <row r="13" spans="1:59" ht="24.9" customHeight="1" x14ac:dyDescent="0.3">
      <c r="A13" s="20">
        <v>62539</v>
      </c>
      <c r="B13" s="19"/>
      <c r="C13" s="1"/>
      <c r="D13" s="2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21"/>
      <c r="S13" s="11">
        <v>74250</v>
      </c>
      <c r="T13" s="32" t="s">
        <v>17</v>
      </c>
      <c r="U13" s="20"/>
    </row>
    <row r="14" spans="1:59" s="16" customFormat="1" ht="24.9" customHeight="1" x14ac:dyDescent="0.3">
      <c r="A14" s="29"/>
      <c r="B14" s="35" t="s">
        <v>15</v>
      </c>
      <c r="C14" s="17"/>
      <c r="D14" s="36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>
        <f>A15</f>
        <v>63924</v>
      </c>
      <c r="S14" s="30"/>
      <c r="T14" s="29"/>
      <c r="U14" s="54">
        <f>SUM(Q8:Q13)-SUM(S8:S13)</f>
        <v>-8465.6999999999534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ht="24.9" customHeight="1" x14ac:dyDescent="0.3">
      <c r="A15" s="20">
        <v>63924</v>
      </c>
      <c r="B15" s="19"/>
      <c r="C15" s="1"/>
      <c r="D15" s="2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21"/>
      <c r="S15" s="11"/>
      <c r="T15" s="32"/>
      <c r="U15" s="20"/>
    </row>
    <row r="16" spans="1:59" ht="24.9" customHeight="1" x14ac:dyDescent="0.3">
      <c r="A16" s="20"/>
      <c r="B16" s="19"/>
      <c r="C16" s="1"/>
      <c r="D16" s="2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21"/>
      <c r="S16" s="11"/>
      <c r="T16" s="32"/>
      <c r="U16" s="20"/>
    </row>
    <row r="17" spans="1:21" ht="24.9" customHeight="1" x14ac:dyDescent="0.3">
      <c r="A17" s="20"/>
      <c r="B17" s="19"/>
      <c r="C17" s="1"/>
      <c r="D17" s="2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21"/>
      <c r="S17" s="11"/>
      <c r="T17" s="32"/>
      <c r="U17" s="20"/>
    </row>
    <row r="18" spans="1:21" ht="24.9" customHeight="1" x14ac:dyDescent="0.3">
      <c r="A18" s="20"/>
      <c r="B18" s="19"/>
      <c r="C18" s="1"/>
      <c r="D18" s="2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21"/>
      <c r="S18" s="11"/>
      <c r="T18" s="32"/>
      <c r="U18" s="20"/>
    </row>
    <row r="19" spans="1:21" ht="24.9" customHeight="1" x14ac:dyDescent="0.3">
      <c r="A19" s="20"/>
      <c r="B19" s="19"/>
      <c r="C19" s="1"/>
      <c r="D19" s="2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21"/>
      <c r="S19" s="11"/>
      <c r="T19" s="32"/>
      <c r="U19" s="20"/>
    </row>
    <row r="20" spans="1:21" ht="24.9" customHeight="1" x14ac:dyDescent="0.3">
      <c r="A20" s="20"/>
      <c r="B20" s="19"/>
      <c r="C20" s="1"/>
      <c r="D20" s="2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21"/>
      <c r="S20" s="11"/>
      <c r="T20" s="32"/>
      <c r="U20" s="20"/>
    </row>
    <row r="21" spans="1:21" ht="24.9" customHeight="1" thickBot="1" x14ac:dyDescent="0.35">
      <c r="A21" s="40"/>
      <c r="B21" s="41"/>
      <c r="C21" s="41"/>
      <c r="D21" s="42"/>
      <c r="E21" s="12"/>
      <c r="F21" s="12"/>
      <c r="G21" s="12"/>
      <c r="H21" s="12"/>
      <c r="I21" s="12"/>
      <c r="J21" s="12"/>
      <c r="K21" s="43"/>
      <c r="L21" s="43"/>
      <c r="M21" s="43"/>
      <c r="N21" s="43"/>
      <c r="O21" s="43"/>
      <c r="P21" s="43"/>
      <c r="Q21" s="12"/>
      <c r="R21" s="44"/>
      <c r="S21" s="12"/>
      <c r="T21" s="12"/>
      <c r="U21" s="40"/>
    </row>
    <row r="22" spans="1:21" ht="24.9" customHeight="1" x14ac:dyDescent="0.3">
      <c r="A22" s="27"/>
      <c r="B22" s="45"/>
      <c r="C22" s="45"/>
      <c r="D22" s="46"/>
      <c r="E22" s="45"/>
      <c r="F22" s="45"/>
      <c r="G22" s="45"/>
      <c r="H22" s="45"/>
      <c r="I22" s="45"/>
      <c r="J22" s="45"/>
      <c r="K22" s="47">
        <f t="shared" ref="K22:Q22" si="16">SUM(K8:K21)</f>
        <v>50476.75</v>
      </c>
      <c r="L22" s="47">
        <f t="shared" si="16"/>
        <v>0</v>
      </c>
      <c r="M22" s="47">
        <f t="shared" si="16"/>
        <v>100953.5</v>
      </c>
      <c r="N22" s="47">
        <f>SUM(N8:N21)</f>
        <v>100953.5</v>
      </c>
      <c r="O22" s="47">
        <f>SUM(O8:O21)</f>
        <v>81957</v>
      </c>
      <c r="P22" s="47">
        <f t="shared" si="16"/>
        <v>181716.3</v>
      </c>
      <c r="Q22" s="47">
        <f t="shared" si="16"/>
        <v>846815.3</v>
      </c>
      <c r="R22" s="45"/>
      <c r="S22" s="47">
        <f>SUM(S8:S21)</f>
        <v>855281</v>
      </c>
      <c r="T22" s="45"/>
      <c r="U22" s="27">
        <f>SUM(U7:U21)</f>
        <v>-8465.6999999999534</v>
      </c>
    </row>
    <row r="23" spans="1:21" ht="24.9" customHeight="1" x14ac:dyDescent="0.3">
      <c r="A23" s="20"/>
      <c r="B23" s="11"/>
      <c r="C23" s="11"/>
      <c r="D23" s="26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0"/>
    </row>
    <row r="24" spans="1:21" ht="24.9" customHeight="1" thickBot="1" x14ac:dyDescent="0.35">
      <c r="A24" s="37"/>
      <c r="B24" s="13"/>
      <c r="C24" s="13"/>
      <c r="D24" s="38"/>
      <c r="E24" s="13"/>
      <c r="F24" s="13"/>
      <c r="G24" s="13"/>
      <c r="H24" s="13"/>
      <c r="I24" s="13"/>
      <c r="J24" s="39"/>
      <c r="K24" s="39"/>
      <c r="L24" s="39"/>
      <c r="M24" s="39"/>
      <c r="N24" s="39"/>
      <c r="O24" s="39"/>
      <c r="P24" s="13"/>
      <c r="Q24" s="13"/>
      <c r="R24" s="13"/>
      <c r="S24" s="39">
        <f>Q22-S22</f>
        <v>-8465.6999999999534</v>
      </c>
      <c r="T24" s="13"/>
      <c r="U24" s="37"/>
    </row>
    <row r="27" spans="1:21" ht="24.9" customHeight="1" x14ac:dyDescent="0.3">
      <c r="I27" s="60" t="s">
        <v>10</v>
      </c>
      <c r="J27" s="66"/>
      <c r="K27" s="66"/>
      <c r="L27" s="61"/>
    </row>
    <row r="28" spans="1:21" ht="24.9" customHeight="1" x14ac:dyDescent="0.3">
      <c r="I28" s="60" t="s">
        <v>18</v>
      </c>
      <c r="J28" s="66"/>
      <c r="K28" s="66"/>
      <c r="L28" s="61"/>
    </row>
    <row r="29" spans="1:21" ht="24.9" customHeight="1" x14ac:dyDescent="0.3">
      <c r="I29" s="60" t="s">
        <v>5</v>
      </c>
      <c r="J29" s="61"/>
      <c r="K29" s="62">
        <f>K22+L22+M22+N22</f>
        <v>252383.75</v>
      </c>
      <c r="L29" s="63"/>
    </row>
    <row r="30" spans="1:21" ht="24.9" customHeight="1" x14ac:dyDescent="0.3">
      <c r="I30" s="60" t="s">
        <v>11</v>
      </c>
      <c r="J30" s="61"/>
      <c r="K30" s="62">
        <f>O22</f>
        <v>81957</v>
      </c>
      <c r="L30" s="63"/>
    </row>
    <row r="31" spans="1:21" ht="24.9" customHeight="1" x14ac:dyDescent="0.3">
      <c r="I31" s="60" t="s">
        <v>6</v>
      </c>
      <c r="J31" s="61"/>
      <c r="K31" s="62">
        <f>S24</f>
        <v>-8465.6999999999534</v>
      </c>
      <c r="L31" s="63"/>
    </row>
    <row r="32" spans="1:21" ht="24.9" customHeight="1" x14ac:dyDescent="0.3">
      <c r="I32" s="60"/>
      <c r="J32" s="61"/>
      <c r="K32" s="64"/>
      <c r="L32" s="65"/>
    </row>
    <row r="33" spans="9:12" ht="24.9" customHeight="1" x14ac:dyDescent="0.3">
      <c r="I33" s="60" t="s">
        <v>16</v>
      </c>
      <c r="J33" s="61"/>
      <c r="K33" s="62">
        <f>P22-Q9</f>
        <v>65781.899999999994</v>
      </c>
      <c r="L33" s="63"/>
    </row>
  </sheetData>
  <mergeCells count="12">
    <mergeCell ref="I33:J33"/>
    <mergeCell ref="K33:L33"/>
    <mergeCell ref="I32:J32"/>
    <mergeCell ref="K32:L32"/>
    <mergeCell ref="I27:L27"/>
    <mergeCell ref="I29:J29"/>
    <mergeCell ref="K29:L29"/>
    <mergeCell ref="I31:J31"/>
    <mergeCell ref="K31:L31"/>
    <mergeCell ref="I28:L28"/>
    <mergeCell ref="I30:J30"/>
    <mergeCell ref="K30:L30"/>
  </mergeCells>
  <phoneticPr fontId="8" type="noConversion"/>
  <pageMargins left="0.7" right="0.7" top="0.75" bottom="0.75" header="0.3" footer="0.3"/>
  <pageSetup orientation="portrait" r:id="rId1"/>
  <ignoredErrors>
    <ignoredError sqref="Q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2025-05-28T12:11:24Z</dcterms:modified>
</cp:coreProperties>
</file>