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Yuvraj Construction\"/>
    </mc:Choice>
  </mc:AlternateContent>
  <xr:revisionPtr revIDLastSave="0" documentId="13_ncr:1_{10328B1A-4E2B-4A22-B44C-2075FE17C31F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  <c r="G27" i="1"/>
  <c r="K27" i="1" s="1"/>
  <c r="H27" i="1" l="1"/>
  <c r="M27" i="1" s="1"/>
  <c r="E28" i="1" s="1"/>
  <c r="O28" i="1" s="1"/>
  <c r="J27" i="1"/>
  <c r="P15" i="1"/>
  <c r="P23" i="1"/>
  <c r="P19" i="1"/>
  <c r="P11" i="1"/>
  <c r="P7" i="1"/>
  <c r="I27" i="1" l="1"/>
  <c r="O27" i="1" s="1"/>
  <c r="S27" i="1" s="1"/>
  <c r="S15" i="1"/>
  <c r="S11" i="1"/>
  <c r="N34" i="1" l="1"/>
  <c r="I43" i="1" s="1"/>
  <c r="G23" i="1"/>
  <c r="O20" i="1"/>
  <c r="E19" i="1"/>
  <c r="G19" i="1" s="1"/>
  <c r="K23" i="1" l="1"/>
  <c r="J23" i="1"/>
  <c r="H23" i="1"/>
  <c r="M23" i="1" s="1"/>
  <c r="E24" i="1" s="1"/>
  <c r="O24" i="1" s="1"/>
  <c r="K19" i="1"/>
  <c r="J19" i="1"/>
  <c r="H19" i="1"/>
  <c r="M19" i="1" s="1"/>
  <c r="I23" i="1" l="1"/>
  <c r="O23" i="1" s="1"/>
  <c r="S23" i="1" s="1"/>
  <c r="I19" i="1"/>
  <c r="O19" i="1" s="1"/>
  <c r="S19" i="1" s="1"/>
  <c r="E11" i="1" l="1"/>
  <c r="G11" i="1" s="1"/>
  <c r="J11" i="1" s="1"/>
  <c r="K11" i="1" l="1"/>
  <c r="H11" i="1"/>
  <c r="I11" i="1" l="1"/>
  <c r="G7" i="1" l="1"/>
  <c r="H7" i="1" l="1"/>
  <c r="M7" i="1" s="1"/>
  <c r="M34" i="1" s="1"/>
  <c r="I44" i="1" s="1"/>
  <c r="K7" i="1"/>
  <c r="K34" i="1" s="1"/>
  <c r="L7" i="1"/>
  <c r="L34" i="1" s="1"/>
  <c r="J7" i="1"/>
  <c r="Q34" i="1"/>
  <c r="I41" i="1" l="1"/>
  <c r="I7" i="1"/>
  <c r="O7" i="1" l="1"/>
  <c r="S7" i="1" s="1"/>
  <c r="S34" i="1" s="1"/>
  <c r="G9" i="1"/>
  <c r="H9" i="1" s="1"/>
  <c r="I9" i="1" l="1"/>
  <c r="I34" i="1" s="1"/>
  <c r="J9" i="1"/>
  <c r="J34" i="1" s="1"/>
  <c r="O34" i="1" l="1"/>
  <c r="Q35" i="1" s="1"/>
  <c r="I42" i="1" s="1"/>
</calcChain>
</file>

<file path=xl/sharedStrings.xml><?xml version="1.0" encoding="utf-8"?>
<sst xmlns="http://schemas.openxmlformats.org/spreadsheetml/2006/main" count="60" uniqueCount="55">
  <si>
    <t>Amount</t>
  </si>
  <si>
    <t>UTR</t>
  </si>
  <si>
    <t xml:space="preserve">Debit </t>
  </si>
  <si>
    <t>Hold amount</t>
  </si>
  <si>
    <t>Painting &amp; Finishing (10%)</t>
  </si>
  <si>
    <t xml:space="preserve"> YUVRAJ CONSTRUCTION</t>
  </si>
  <si>
    <t>16-06-2023 NEFT/AXISP00399009120/RIUP23/639/YUVRAJ CONSTRUCT 279058.00</t>
  </si>
  <si>
    <t>GST Release Note</t>
  </si>
  <si>
    <t>28-06-2023 NEFT/AXISP00401332305/RIUP23/806/YUVRAJ CONSTRUCT 59798.00</t>
  </si>
  <si>
    <t>19-04-2023 19-04-2023 NEFT/AXISP00382914270/SPUP23/0156/YUVRAJ CONSTRUC 339090.00</t>
  </si>
  <si>
    <t>28-06-2023 NEFT/AXISP00401332306/RIUP23/807/YUVRAJ CONSTRUCT 68580.00</t>
  </si>
  <si>
    <t>Purmafi Village Pump House work</t>
  </si>
  <si>
    <t>22-11-2022 NEFT/AXISP00339530128/RIUP22/1327/YUVRAJ CONSTRUC 148500.00</t>
  </si>
  <si>
    <t>31-12-2022 NEFT/AXISP00350264775/RIUP22/1665/YUVRAJ CONSTRUC 160152.00</t>
  </si>
  <si>
    <t>16-02-2023 NEFT/AXISP00363866678/RIUP22/2184/YUVRAJ CONSTRUC ₹ 59,104.00</t>
  </si>
  <si>
    <t xml:space="preserve">Subri  village Pump House   work  </t>
  </si>
  <si>
    <t>18-09-2023 NEFT/AXISP00425658726/RIUP23/2078/YUVRAJ CONSTRUCTIO/SBIN0002484 261409.00</t>
  </si>
  <si>
    <t>Total Paid</t>
  </si>
  <si>
    <t>Balance Payable</t>
  </si>
  <si>
    <t>GST</t>
  </si>
  <si>
    <t>18-11-2023 NEFT/AXISP00445057551/RIUP23/3326/YUVRAJ CONSTRUCTIO/SBIN0002484 50057.00</t>
  </si>
  <si>
    <t xml:space="preserve">Total Hold </t>
  </si>
  <si>
    <t>Advance / Surplus</t>
  </si>
  <si>
    <t>Extra Hold</t>
  </si>
  <si>
    <t>GST Remaining</t>
  </si>
  <si>
    <t>Yuvraj Construction</t>
  </si>
  <si>
    <t>17-05-2024 NEFT/AXISP00500883088/RIUP24/0496/YUVRAJ CONSTRUCTIO/SBIN0002484 289286.00</t>
  </si>
  <si>
    <t>16-07-2024 NEFT O/W-YESIG41980136422-SBIN0002484-YUVRAJCONSTRUCTIONE-RIUP24/1019 55,395.00</t>
  </si>
  <si>
    <t>Issue Wise Advance</t>
  </si>
  <si>
    <t>14-11-2024 NEFT/AXISP00569818231/RIUP24/2114/YUVRAJ CONSTRUCTIO/SBIN0002484 250000.00</t>
  </si>
  <si>
    <t>14-11-2024 NEFT/AXISP00569462152/RIUP24/2403/YUVRAJ CONSTRUCTIO/SBIN0002484 58455.00</t>
  </si>
  <si>
    <t>14-02-2025 NEFT/AXISP00616404532/RIUP24/3175/YUVRAJ CONSTRUCTIO/SBIN0002484 55265.00</t>
  </si>
  <si>
    <t>Total_Amount</t>
  </si>
  <si>
    <t>Final_Amount</t>
  </si>
  <si>
    <t>GST_SD_Amount</t>
  </si>
  <si>
    <t>TDS_Amount</t>
  </si>
  <si>
    <t>SD_Amount</t>
  </si>
  <si>
    <t>GST_Amount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</si>
  <si>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</si>
  <si>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</si>
  <si>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</si>
  <si>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</si>
  <si>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</si>
  <si>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</si>
  <si>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</si>
  <si>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Subcontractor:</t>
  </si>
  <si>
    <t>State:</t>
  </si>
  <si>
    <t>Uttar Pradesh</t>
  </si>
  <si>
    <t>District:</t>
  </si>
  <si>
    <t>Shamli</t>
  </si>
  <si>
    <t>Block:</t>
  </si>
  <si>
    <t xml:space="preserve">Dabheri Buzurg village Boundary wall  work  </t>
  </si>
  <si>
    <t xml:space="preserve">Dabhedi buzurg village Pump house work  </t>
  </si>
  <si>
    <t>Sikandarpur village BW work</t>
  </si>
  <si>
    <t>Mansura village BW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</si>
</sst>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 * #,##0.00_ ;_ * \-#,##0.00_ ;_ * &quot;-&quot;??_ ;_ @_ "/>
    <numFmt numFmtId="166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sz val="10"/>
      <color theme="1"/>
      <name val="Comic Sans MS"/>
      <family val="4"/>
    </font>
    <font>
      <sz val="11"/>
      <color theme="1"/>
      <name val="Comic Sans MS"/>
      <family val="4"/>
    </font>
    <font>
      <b/>
      <i/>
      <sz val="11"/>
      <color theme="1"/>
      <name val="Comic Sans MS"/>
      <family val="4"/>
    </font>
    <font>
      <b/>
      <sz val="16"/>
      <color theme="1"/>
      <name val="Comic Sans MS"/>
      <family val="4"/>
    </font>
    <font>
      <sz val="9"/>
      <color rgb="FFFF0000"/>
      <name val="Comic Sans MS"/>
      <family val="4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8">
    <xf numFmtId="0" fontId="0" fillId="0" borderId="0" xfId="0"/>
    <xf numFmtId="0" fontId="0" fillId="2" borderId="0" xfId="0" applyFill="1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0" xfId="1" applyNumberFormat="1" applyFont="1" applyFill="1" applyBorder="1" applyAlignment="1">
      <alignment vertical="center"/>
    </xf>
    <xf numFmtId="164" fontId="7" fillId="2" borderId="0" xfId="1" applyNumberFormat="1" applyFont="1" applyFill="1" applyBorder="1" applyAlignment="1">
      <alignment vertical="center"/>
    </xf>
    <xf numFmtId="164" fontId="9" fillId="2" borderId="0" xfId="1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vertical="center"/>
    </xf>
    <xf numFmtId="164" fontId="3" fillId="2" borderId="0" xfId="1" applyNumberFormat="1" applyFont="1" applyFill="1" applyBorder="1" applyAlignment="1">
      <alignment horizontal="left" vertical="center"/>
    </xf>
    <xf numFmtId="164" fontId="3" fillId="2" borderId="0" xfId="1" applyNumberFormat="1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164" fontId="7" fillId="2" borderId="0" xfId="1" applyNumberFormat="1" applyFont="1" applyFill="1" applyBorder="1" applyAlignment="1">
      <alignment horizontal="center" vertical="center"/>
    </xf>
    <xf numFmtId="164" fontId="8" fillId="2" borderId="0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/>
    </xf>
    <xf numFmtId="164" fontId="3" fillId="2" borderId="3" xfId="1" applyNumberFormat="1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164" fontId="10" fillId="5" borderId="3" xfId="1" applyNumberFormat="1" applyFont="1" applyFill="1" applyBorder="1" applyAlignment="1">
      <alignment vertical="center"/>
    </xf>
    <xf numFmtId="164" fontId="3" fillId="3" borderId="3" xfId="1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6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vertical="top" wrapText="1"/>
    </xf>
    <xf numFmtId="0" fontId="6" fillId="2" borderId="3" xfId="0" applyFont="1" applyFill="1" applyBorder="1" applyAlignment="1">
      <alignment horizontal="left" vertical="top"/>
    </xf>
    <xf numFmtId="0" fontId="0" fillId="4" borderId="3" xfId="0" applyFill="1" applyBorder="1" applyAlignment="1">
      <alignment vertical="center"/>
    </xf>
    <xf numFmtId="0" fontId="6" fillId="4" borderId="3" xfId="0" applyFont="1" applyFill="1" applyBorder="1" applyAlignment="1">
      <alignment horizontal="left" vertical="top"/>
    </xf>
    <xf numFmtId="0" fontId="6" fillId="4" borderId="3" xfId="0" applyFont="1" applyFill="1" applyBorder="1" applyAlignment="1">
      <alignment vertical="top" wrapText="1"/>
    </xf>
    <xf numFmtId="164" fontId="3" fillId="4" borderId="3" xfId="1" applyNumberFormat="1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164" fontId="3" fillId="2" borderId="4" xfId="1" applyNumberFormat="1" applyFont="1" applyFill="1" applyBorder="1" applyAlignment="1">
      <alignment vertical="center"/>
    </xf>
    <xf numFmtId="164" fontId="3" fillId="2" borderId="4" xfId="1" applyNumberFormat="1" applyFont="1" applyFill="1" applyBorder="1" applyAlignment="1">
      <alignment horizontal="left" vertical="center"/>
    </xf>
    <xf numFmtId="164" fontId="5" fillId="2" borderId="4" xfId="1" applyNumberFormat="1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6" fillId="2" borderId="5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vertical="top" wrapText="1"/>
    </xf>
    <xf numFmtId="164" fontId="3" fillId="2" borderId="5" xfId="1" applyNumberFormat="1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164" fontId="3" fillId="2" borderId="2" xfId="1" applyNumberFormat="1" applyFont="1" applyFill="1" applyBorder="1" applyAlignment="1">
      <alignment vertical="center"/>
    </xf>
    <xf numFmtId="164" fontId="3" fillId="2" borderId="2" xfId="1" applyNumberFormat="1" applyFont="1" applyFill="1" applyBorder="1" applyAlignment="1">
      <alignment horizontal="left" vertical="center"/>
    </xf>
    <xf numFmtId="164" fontId="5" fillId="2" borderId="2" xfId="1" applyNumberFormat="1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3" fillId="2" borderId="6" xfId="0" applyFont="1" applyFill="1" applyBorder="1" applyAlignment="1">
      <alignment horizontal="left" vertical="center" wrapText="1"/>
    </xf>
    <xf numFmtId="164" fontId="3" fillId="2" borderId="6" xfId="1" applyNumberFormat="1" applyFont="1" applyFill="1" applyBorder="1" applyAlignment="1">
      <alignment vertical="center"/>
    </xf>
    <xf numFmtId="164" fontId="10" fillId="5" borderId="6" xfId="1" applyNumberFormat="1" applyFont="1" applyFill="1" applyBorder="1" applyAlignment="1">
      <alignment vertical="center"/>
    </xf>
    <xf numFmtId="164" fontId="3" fillId="3" borderId="6" xfId="1" applyNumberFormat="1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2" borderId="4" xfId="0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43" fontId="0" fillId="2" borderId="0" xfId="1" applyFont="1" applyFill="1" applyAlignment="1">
      <alignment vertical="center"/>
    </xf>
    <xf numFmtId="43" fontId="3" fillId="2" borderId="4" xfId="1" applyFont="1" applyFill="1" applyBorder="1" applyAlignment="1">
      <alignment vertical="center"/>
    </xf>
    <xf numFmtId="43" fontId="3" fillId="2" borderId="6" xfId="1" applyFont="1" applyFill="1" applyBorder="1" applyAlignment="1">
      <alignment vertical="center"/>
    </xf>
    <xf numFmtId="43" fontId="6" fillId="2" borderId="3" xfId="1" applyFont="1" applyFill="1" applyBorder="1" applyAlignment="1">
      <alignment vertical="top" wrapText="1"/>
    </xf>
    <xf numFmtId="43" fontId="6" fillId="4" borderId="3" xfId="1" applyFont="1" applyFill="1" applyBorder="1" applyAlignment="1">
      <alignment vertical="top" wrapText="1"/>
    </xf>
    <xf numFmtId="43" fontId="3" fillId="2" borderId="3" xfId="1" applyFont="1" applyFill="1" applyBorder="1" applyAlignment="1">
      <alignment vertical="center"/>
    </xf>
    <xf numFmtId="43" fontId="6" fillId="2" borderId="5" xfId="1" applyFont="1" applyFill="1" applyBorder="1" applyAlignment="1">
      <alignment vertical="top" wrapText="1"/>
    </xf>
    <xf numFmtId="43" fontId="3" fillId="2" borderId="2" xfId="1" applyFont="1" applyFill="1" applyBorder="1" applyAlignment="1">
      <alignment vertical="center"/>
    </xf>
    <xf numFmtId="43" fontId="3" fillId="2" borderId="0" xfId="1" applyFont="1" applyFill="1" applyBorder="1" applyAlignment="1">
      <alignment vertical="center"/>
    </xf>
    <xf numFmtId="0" fontId="0" fillId="0" borderId="0" xfId="0" applyAlignment="1">
      <alignment vertical="center"/>
    </xf>
    <xf numFmtId="43" fontId="0" fillId="2" borderId="0" xfId="1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43" fontId="5" fillId="2" borderId="2" xfId="1" applyFont="1" applyFill="1" applyBorder="1" applyAlignment="1">
      <alignment horizontal="center" vertical="center" wrapText="1"/>
    </xf>
    <xf numFmtId="43" fontId="5" fillId="2" borderId="4" xfId="1" applyFont="1" applyFill="1" applyBorder="1" applyAlignment="1">
      <alignment horizontal="center" vertical="center" wrapText="1"/>
    </xf>
    <xf numFmtId="43" fontId="5" fillId="2" borderId="6" xfId="1" applyFont="1" applyFill="1" applyBorder="1" applyAlignment="1">
      <alignment horizontal="center" vertical="center" wrapText="1"/>
    </xf>
    <xf numFmtId="43" fontId="5" fillId="2" borderId="3" xfId="1" applyFont="1" applyFill="1" applyBorder="1" applyAlignment="1">
      <alignment horizontal="center" vertical="center" wrapText="1"/>
    </xf>
    <xf numFmtId="43" fontId="5" fillId="4" borderId="3" xfId="1" applyFont="1" applyFill="1" applyBorder="1" applyAlignment="1">
      <alignment horizontal="center" vertical="center" wrapText="1"/>
    </xf>
    <xf numFmtId="43" fontId="5" fillId="2" borderId="5" xfId="1" applyFont="1" applyFill="1" applyBorder="1" applyAlignment="1">
      <alignment horizontal="center" vertical="center" wrapText="1"/>
    </xf>
    <xf numFmtId="43" fontId="5" fillId="2" borderId="2" xfId="1" applyFont="1" applyFill="1" applyBorder="1" applyAlignment="1">
      <alignment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64" fontId="11" fillId="2" borderId="1" xfId="1" applyNumberFormat="1" applyFont="1" applyFill="1" applyBorder="1" applyAlignment="1">
      <alignment horizontal="center" vertical="center"/>
    </xf>
    <xf numFmtId="164" fontId="11" fillId="2" borderId="11" xfId="1" applyNumberFormat="1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164" fontId="11" fillId="2" borderId="13" xfId="1" applyNumberFormat="1" applyFont="1" applyFill="1" applyBorder="1" applyAlignment="1">
      <alignment horizontal="center" vertical="center"/>
    </xf>
    <xf numFmtId="164" fontId="11" fillId="2" borderId="14" xfId="1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14" fontId="11" fillId="2" borderId="10" xfId="0" applyNumberFormat="1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43" fontId="13" fillId="2" borderId="2" xfId="1" applyFont="1" applyFill="1" applyBorder="1" applyAlignment="1">
      <alignment horizontal="center" vertical="center"/>
    </xf>
    <xf numFmtId="43" fontId="14" fillId="2" borderId="2" xfId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0" fontId="13" fillId="2" borderId="2" xfId="0" applyFont="1" applyFill="1" applyBorder="1" applyAlignment="1">
      <alignment horizontal="center" vertical="center"/>
    </xf>
    <xf numFmtId="0" fontId="13" fillId="0" borderId="0" xfId="0" applyFont="1"/>
    <xf numFmtId="164" fontId="15" fillId="2" borderId="15" xfId="2" applyFont="1" applyFill="1" applyBorder="1" applyAlignment="1">
      <alignment vertical="center"/>
    </xf>
    <xf numFmtId="164" fontId="15" fillId="2" borderId="16" xfId="2" applyFont="1" applyFill="1" applyBorder="1" applyAlignment="1">
      <alignment vertical="center"/>
    </xf>
    <xf numFmtId="0" fontId="16" fillId="2" borderId="16" xfId="0" applyFont="1" applyFill="1" applyBorder="1" applyAlignment="1">
      <alignment vertical="center"/>
    </xf>
    <xf numFmtId="166" fontId="0" fillId="2" borderId="0" xfId="0" applyNumberFormat="1" applyFill="1" applyAlignment="1">
      <alignment vertical="center"/>
    </xf>
    <xf numFmtId="166" fontId="2" fillId="2" borderId="0" xfId="1" applyNumberFormat="1" applyFont="1" applyFill="1" applyBorder="1" applyAlignment="1">
      <alignment vertical="center"/>
    </xf>
    <xf numFmtId="166" fontId="3" fillId="2" borderId="0" xfId="0" applyNumberFormat="1" applyFont="1" applyFill="1" applyAlignment="1">
      <alignment vertical="center"/>
    </xf>
    <xf numFmtId="166" fontId="13" fillId="2" borderId="2" xfId="0" applyNumberFormat="1" applyFont="1" applyFill="1" applyBorder="1" applyAlignment="1">
      <alignment horizontal="center" vertical="center"/>
    </xf>
    <xf numFmtId="166" fontId="3" fillId="2" borderId="4" xfId="1" applyNumberFormat="1" applyFont="1" applyFill="1" applyBorder="1" applyAlignment="1">
      <alignment vertical="center"/>
    </xf>
    <xf numFmtId="166" fontId="3" fillId="2" borderId="6" xfId="0" applyNumberFormat="1" applyFont="1" applyFill="1" applyBorder="1" applyAlignment="1">
      <alignment horizontal="center" vertical="center"/>
    </xf>
    <xf numFmtId="166" fontId="6" fillId="2" borderId="3" xfId="0" applyNumberFormat="1" applyFont="1" applyFill="1" applyBorder="1" applyAlignment="1">
      <alignment vertical="top" wrapText="1"/>
    </xf>
    <xf numFmtId="166" fontId="6" fillId="4" borderId="3" xfId="0" applyNumberFormat="1" applyFont="1" applyFill="1" applyBorder="1" applyAlignment="1">
      <alignment vertical="top" wrapText="1"/>
    </xf>
    <xf numFmtId="166" fontId="3" fillId="2" borderId="3" xfId="0" applyNumberFormat="1" applyFont="1" applyFill="1" applyBorder="1" applyAlignment="1">
      <alignment horizontal="center" vertical="center"/>
    </xf>
    <xf numFmtId="166" fontId="6" fillId="2" borderId="5" xfId="0" applyNumberFormat="1" applyFont="1" applyFill="1" applyBorder="1" applyAlignment="1">
      <alignment vertical="top" wrapText="1"/>
    </xf>
    <xf numFmtId="166" fontId="3" fillId="2" borderId="2" xfId="1" applyNumberFormat="1" applyFont="1" applyFill="1" applyBorder="1" applyAlignment="1">
      <alignment vertical="center"/>
    </xf>
    <xf numFmtId="166" fontId="3" fillId="2" borderId="0" xfId="1" applyNumberFormat="1" applyFont="1" applyFill="1" applyBorder="1" applyAlignment="1">
      <alignment vertical="center"/>
    </xf>
    <xf numFmtId="0" fontId="0" fillId="2" borderId="0" xfId="0" applyNumberForma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13" fillId="2" borderId="2" xfId="0" applyNumberFormat="1" applyFont="1" applyFill="1" applyBorder="1" applyAlignment="1">
      <alignment horizontal="center" vertical="center"/>
    </xf>
    <xf numFmtId="0" fontId="3" fillId="2" borderId="4" xfId="1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 wrapText="1"/>
    </xf>
    <xf numFmtId="0" fontId="6" fillId="4" borderId="3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 wrapText="1"/>
    </xf>
    <xf numFmtId="0" fontId="3" fillId="2" borderId="2" xfId="1" applyNumberFormat="1" applyFont="1" applyFill="1" applyBorder="1" applyAlignment="1">
      <alignment horizontal="center" vertical="center"/>
    </xf>
    <xf numFmtId="0" fontId="3" fillId="2" borderId="0" xfId="1" applyNumberFormat="1" applyFont="1" applyFill="1" applyBorder="1" applyAlignment="1">
      <alignment horizontal="center" vertical="center"/>
    </xf>
  </cellXfs>
  <cellStyles count="3">
    <cellStyle name="Comma" xfId="1" builtinId="3"/>
    <cellStyle name="Comma 2" xfId="2" xr:uid="{6BE572F5-B8EC-4F98-9343-23F389C6C6E0}"/>
    <cellStyle name="Normal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"/>
  <sheetViews>
    <sheetView tabSelected="1" zoomScale="85" zoomScaleNormal="85" workbookViewId="0">
      <pane ySplit="5" topLeftCell="A6" activePane="bottomLeft" state="frozen"/>
      <selection pane="bottomLeft" activeCell="D1" sqref="D1:D1048576"/>
    </sheetView>
  </sheetViews>
  <sheetFormatPr defaultColWidth="9" defaultRowHeight="35.1" customHeight="1" x14ac:dyDescent="0.3"/>
  <cols>
    <col min="1" max="1" width="8.109375" style="1" bestFit="1" customWidth="1"/>
    <col min="2" max="2" width="34.44140625" style="13" bestFit="1" customWidth="1"/>
    <col min="3" max="3" width="13.109375" style="95" bestFit="1" customWidth="1"/>
    <col min="4" max="4" width="15.44140625" style="107" customWidth="1"/>
    <col min="5" max="5" width="12.5546875" style="54" bestFit="1" customWidth="1"/>
    <col min="6" max="6" width="10" style="1" bestFit="1" customWidth="1"/>
    <col min="7" max="7" width="15.5546875" style="1" bestFit="1" customWidth="1"/>
    <col min="8" max="8" width="16.33203125" style="6" bestFit="1" customWidth="1"/>
    <col min="9" max="9" width="16.6640625" style="6" bestFit="1" customWidth="1"/>
    <col min="10" max="10" width="13.6640625" style="1" bestFit="1" customWidth="1"/>
    <col min="11" max="11" width="13.44140625" style="1" bestFit="1" customWidth="1"/>
    <col min="12" max="12" width="24.5546875" style="1" bestFit="1" customWidth="1"/>
    <col min="13" max="13" width="16.6640625" style="1" bestFit="1" customWidth="1"/>
    <col min="14" max="14" width="15.6640625" style="1" bestFit="1" customWidth="1"/>
    <col min="15" max="15" width="16.6640625" style="1" bestFit="1" customWidth="1"/>
    <col min="16" max="16" width="10.5546875" style="1" bestFit="1" customWidth="1"/>
    <col min="17" max="17" width="22.44140625" style="1" bestFit="1" customWidth="1"/>
    <col min="18" max="18" width="94.33203125" style="1" bestFit="1" customWidth="1"/>
    <col min="19" max="19" width="13.88671875" style="54" bestFit="1" customWidth="1"/>
    <col min="20" max="16384" width="9" style="1"/>
  </cols>
  <sheetData>
    <row r="1" spans="1:19" ht="35.1" customHeight="1" thickBot="1" x14ac:dyDescent="0.35">
      <c r="A1" s="91" t="s">
        <v>45</v>
      </c>
      <c r="B1" s="65" t="s">
        <v>5</v>
      </c>
      <c r="E1" s="65"/>
      <c r="F1" s="63"/>
      <c r="G1" s="63"/>
      <c r="H1" s="2"/>
      <c r="I1" s="2"/>
      <c r="S1" s="64"/>
    </row>
    <row r="2" spans="1:19" ht="35.1" customHeight="1" thickBot="1" x14ac:dyDescent="0.35">
      <c r="A2" s="91" t="s">
        <v>46</v>
      </c>
      <c r="B2" s="92" t="s">
        <v>47</v>
      </c>
      <c r="C2" s="96"/>
      <c r="E2" s="64"/>
      <c r="H2" s="9"/>
      <c r="I2" s="7"/>
      <c r="J2" s="3"/>
      <c r="K2" s="3"/>
      <c r="L2" s="3"/>
      <c r="M2" s="3"/>
      <c r="N2" s="3"/>
      <c r="O2" s="3"/>
      <c r="P2" s="3"/>
      <c r="S2" s="62"/>
    </row>
    <row r="3" spans="1:19" ht="35.1" customHeight="1" thickBot="1" x14ac:dyDescent="0.35">
      <c r="A3" s="91" t="s">
        <v>48</v>
      </c>
      <c r="B3" s="93" t="s">
        <v>49</v>
      </c>
      <c r="C3" s="96"/>
      <c r="E3" s="64"/>
      <c r="H3" s="9"/>
      <c r="I3" s="7"/>
      <c r="J3" s="3"/>
      <c r="K3" s="3"/>
      <c r="L3" s="3"/>
      <c r="M3" s="3"/>
      <c r="N3" s="3"/>
      <c r="O3" s="3"/>
      <c r="P3" s="3"/>
      <c r="S3" s="62"/>
    </row>
    <row r="4" spans="1:19" ht="35.1" customHeight="1" thickBot="1" x14ac:dyDescent="0.35">
      <c r="A4" s="91" t="s">
        <v>50</v>
      </c>
      <c r="B4" s="94" t="s">
        <v>49</v>
      </c>
      <c r="C4" s="97"/>
      <c r="D4" s="108"/>
      <c r="E4" s="62"/>
      <c r="F4" s="3"/>
      <c r="G4" s="3"/>
      <c r="H4" s="4"/>
      <c r="I4" s="4"/>
      <c r="J4" s="3"/>
      <c r="K4" s="3"/>
      <c r="L4" s="3"/>
      <c r="P4" s="10"/>
      <c r="Q4" s="5"/>
      <c r="R4" s="5"/>
    </row>
    <row r="5" spans="1:19" ht="35.1" customHeight="1" x14ac:dyDescent="0.3">
      <c r="A5" s="89" t="s">
        <v>38</v>
      </c>
      <c r="B5" s="86" t="s">
        <v>39</v>
      </c>
      <c r="C5" s="98" t="s">
        <v>40</v>
      </c>
      <c r="D5" s="109" t="s">
        <v>41</v>
      </c>
      <c r="E5" s="86" t="s">
        <v>42</v>
      </c>
      <c r="F5" s="86" t="s">
        <v>43</v>
      </c>
      <c r="G5" s="90" t="s">
        <v>44</v>
      </c>
      <c r="H5" s="88" t="s">
        <v>37</v>
      </c>
      <c r="I5" s="87" t="s">
        <v>0</v>
      </c>
      <c r="J5" s="86" t="s">
        <v>35</v>
      </c>
      <c r="K5" s="86" t="s">
        <v>36</v>
      </c>
      <c r="L5" s="16" t="s">
        <v>4</v>
      </c>
      <c r="M5" s="86" t="s">
        <v>34</v>
      </c>
      <c r="N5" s="16" t="s">
        <v>3</v>
      </c>
      <c r="O5" s="86" t="s">
        <v>33</v>
      </c>
      <c r="P5" s="16"/>
      <c r="Q5" s="86" t="s">
        <v>32</v>
      </c>
      <c r="R5" s="86" t="s">
        <v>1</v>
      </c>
      <c r="S5" s="66" t="s">
        <v>28</v>
      </c>
    </row>
    <row r="6" spans="1:19" ht="35.1" customHeight="1" thickBot="1" x14ac:dyDescent="0.35">
      <c r="A6" s="51"/>
      <c r="B6" s="33"/>
      <c r="C6" s="99"/>
      <c r="D6" s="110"/>
      <c r="E6" s="55"/>
      <c r="F6" s="32"/>
      <c r="G6" s="32"/>
      <c r="H6" s="32"/>
      <c r="I6" s="32"/>
      <c r="J6" s="52">
        <v>0.01</v>
      </c>
      <c r="K6" s="52">
        <v>0.05</v>
      </c>
      <c r="L6" s="52">
        <v>0.1</v>
      </c>
      <c r="M6" s="32"/>
      <c r="N6" s="32"/>
      <c r="O6" s="32"/>
      <c r="P6" s="53"/>
      <c r="Q6" s="32"/>
      <c r="R6" s="32"/>
      <c r="S6" s="67"/>
    </row>
    <row r="7" spans="1:19" ht="35.1" customHeight="1" x14ac:dyDescent="0.3">
      <c r="A7" s="44">
        <v>57689</v>
      </c>
      <c r="B7" s="45" t="s">
        <v>51</v>
      </c>
      <c r="C7" s="100">
        <v>45077</v>
      </c>
      <c r="D7" s="111">
        <v>3</v>
      </c>
      <c r="E7" s="56">
        <v>369600</v>
      </c>
      <c r="F7" s="46">
        <v>37387</v>
      </c>
      <c r="G7" s="46">
        <f>E7-F7</f>
        <v>332213</v>
      </c>
      <c r="H7" s="46">
        <f>ROUND(G7*18%,0)</f>
        <v>59798</v>
      </c>
      <c r="I7" s="46">
        <f>G7+H7</f>
        <v>392011</v>
      </c>
      <c r="J7" s="46">
        <f>ROUND(G7*$J$6,0)</f>
        <v>3322</v>
      </c>
      <c r="K7" s="46">
        <f>ROUND(G7*$K$6,0)</f>
        <v>16611</v>
      </c>
      <c r="L7" s="46">
        <f>ROUND(G7*$L$6,0)</f>
        <v>33221</v>
      </c>
      <c r="M7" s="47">
        <f>H7</f>
        <v>59798</v>
      </c>
      <c r="N7" s="46">
        <v>0</v>
      </c>
      <c r="O7" s="48">
        <f>ROUND(I7-SUM(J7:N7),)</f>
        <v>279059</v>
      </c>
      <c r="P7" s="49">
        <f>A7</f>
        <v>57689</v>
      </c>
      <c r="Q7" s="48">
        <v>279058</v>
      </c>
      <c r="R7" s="50" t="s">
        <v>6</v>
      </c>
      <c r="S7" s="68">
        <f>SUM(O7:O9)-SUM(Q7:Q9)</f>
        <v>1</v>
      </c>
    </row>
    <row r="8" spans="1:19" ht="35.1" customHeight="1" x14ac:dyDescent="0.3">
      <c r="A8" s="44">
        <v>57689</v>
      </c>
      <c r="B8" s="24" t="s">
        <v>7</v>
      </c>
      <c r="C8" s="101">
        <v>45098</v>
      </c>
      <c r="D8" s="112">
        <v>3</v>
      </c>
      <c r="E8" s="57">
        <v>59798</v>
      </c>
      <c r="F8" s="25"/>
      <c r="G8" s="18"/>
      <c r="H8" s="18"/>
      <c r="I8" s="18"/>
      <c r="J8" s="18"/>
      <c r="K8" s="18"/>
      <c r="L8" s="18"/>
      <c r="M8" s="18"/>
      <c r="N8" s="18"/>
      <c r="O8" s="21">
        <v>59798</v>
      </c>
      <c r="P8" s="19"/>
      <c r="Q8" s="22">
        <v>59798</v>
      </c>
      <c r="R8" s="23" t="s">
        <v>8</v>
      </c>
      <c r="S8" s="69"/>
    </row>
    <row r="9" spans="1:19" ht="35.1" customHeight="1" x14ac:dyDescent="0.3">
      <c r="A9" s="44">
        <v>57689</v>
      </c>
      <c r="B9" s="26"/>
      <c r="C9" s="101"/>
      <c r="D9" s="112"/>
      <c r="E9" s="57"/>
      <c r="F9" s="25"/>
      <c r="G9" s="18">
        <f>E9-F9</f>
        <v>0</v>
      </c>
      <c r="H9" s="18">
        <f>G9*18%</f>
        <v>0</v>
      </c>
      <c r="I9" s="18">
        <f>G9+H9</f>
        <v>0</v>
      </c>
      <c r="J9" s="18">
        <f>G9*$J$6</f>
        <v>0</v>
      </c>
      <c r="K9" s="18"/>
      <c r="L9" s="17"/>
      <c r="M9" s="18"/>
      <c r="N9" s="18"/>
      <c r="O9" s="18"/>
      <c r="P9" s="19"/>
      <c r="Q9" s="18"/>
      <c r="R9" s="23"/>
      <c r="S9" s="69"/>
    </row>
    <row r="10" spans="1:19" ht="35.1" customHeight="1" x14ac:dyDescent="0.3">
      <c r="A10" s="27"/>
      <c r="B10" s="28"/>
      <c r="C10" s="102"/>
      <c r="D10" s="113"/>
      <c r="E10" s="58"/>
      <c r="F10" s="29"/>
      <c r="G10" s="30"/>
      <c r="H10" s="30"/>
      <c r="I10" s="30"/>
      <c r="J10" s="30"/>
      <c r="K10" s="30"/>
      <c r="L10" s="27"/>
      <c r="M10" s="30"/>
      <c r="N10" s="30"/>
      <c r="O10" s="30"/>
      <c r="P10" s="31"/>
      <c r="Q10" s="30"/>
      <c r="R10" s="27"/>
      <c r="S10" s="70"/>
    </row>
    <row r="11" spans="1:19" ht="35.1" customHeight="1" x14ac:dyDescent="0.3">
      <c r="A11" s="17">
        <v>56242</v>
      </c>
      <c r="B11" s="20" t="s">
        <v>52</v>
      </c>
      <c r="C11" s="103">
        <v>45021</v>
      </c>
      <c r="D11" s="114">
        <v>2</v>
      </c>
      <c r="E11" s="59">
        <f>(370000+11000)</f>
        <v>381000</v>
      </c>
      <c r="F11" s="18">
        <v>0</v>
      </c>
      <c r="G11" s="18">
        <f>E11-F11</f>
        <v>381000</v>
      </c>
      <c r="H11" s="18">
        <f>ROUND(G11*18%,0)</f>
        <v>68580</v>
      </c>
      <c r="I11" s="18">
        <f>G11+H11</f>
        <v>449580</v>
      </c>
      <c r="J11" s="18">
        <f>ROUND(G11*$J$6,0)</f>
        <v>3810</v>
      </c>
      <c r="K11" s="18">
        <f>ROUND(G11*$K$6,0)</f>
        <v>19050</v>
      </c>
      <c r="L11" s="18"/>
      <c r="M11" s="21">
        <v>68580</v>
      </c>
      <c r="N11" s="18"/>
      <c r="O11" s="22">
        <v>339090</v>
      </c>
      <c r="P11" s="49">
        <f>A11</f>
        <v>56242</v>
      </c>
      <c r="Q11" s="22">
        <v>339090</v>
      </c>
      <c r="R11" s="23" t="s">
        <v>9</v>
      </c>
      <c r="S11" s="68">
        <f>SUM(O11:O13)-SUM(Q11:Q13)</f>
        <v>0</v>
      </c>
    </row>
    <row r="12" spans="1:19" ht="35.1" customHeight="1" x14ac:dyDescent="0.3">
      <c r="A12" s="17">
        <v>56242</v>
      </c>
      <c r="B12" s="20" t="s">
        <v>7</v>
      </c>
      <c r="C12" s="103">
        <v>45098</v>
      </c>
      <c r="D12" s="114">
        <v>2</v>
      </c>
      <c r="E12" s="59">
        <v>68580</v>
      </c>
      <c r="F12" s="18"/>
      <c r="G12" s="18"/>
      <c r="H12" s="18"/>
      <c r="I12" s="18"/>
      <c r="J12" s="18"/>
      <c r="K12" s="18"/>
      <c r="L12" s="18"/>
      <c r="M12" s="18"/>
      <c r="N12" s="18"/>
      <c r="O12" s="21">
        <v>68580</v>
      </c>
      <c r="P12" s="19"/>
      <c r="Q12" s="22">
        <v>68580</v>
      </c>
      <c r="R12" s="23" t="s">
        <v>10</v>
      </c>
      <c r="S12" s="69"/>
    </row>
    <row r="13" spans="1:19" ht="35.1" customHeight="1" x14ac:dyDescent="0.3">
      <c r="A13" s="17">
        <v>56242</v>
      </c>
      <c r="B13" s="26"/>
      <c r="C13" s="101"/>
      <c r="D13" s="112"/>
      <c r="E13" s="57"/>
      <c r="F13" s="25"/>
      <c r="G13" s="18"/>
      <c r="H13" s="18"/>
      <c r="I13" s="18"/>
      <c r="J13" s="18"/>
      <c r="K13" s="18"/>
      <c r="L13" s="17"/>
      <c r="M13" s="18"/>
      <c r="N13" s="18"/>
      <c r="O13" s="18"/>
      <c r="P13" s="19"/>
      <c r="Q13" s="18"/>
      <c r="R13" s="23"/>
      <c r="S13" s="69"/>
    </row>
    <row r="14" spans="1:19" ht="35.1" customHeight="1" x14ac:dyDescent="0.3">
      <c r="A14" s="27"/>
      <c r="B14" s="28"/>
      <c r="C14" s="102"/>
      <c r="D14" s="113"/>
      <c r="E14" s="58"/>
      <c r="F14" s="29"/>
      <c r="G14" s="30"/>
      <c r="H14" s="30"/>
      <c r="I14" s="30"/>
      <c r="J14" s="30"/>
      <c r="K14" s="30"/>
      <c r="L14" s="27"/>
      <c r="M14" s="30"/>
      <c r="N14" s="30"/>
      <c r="O14" s="30"/>
      <c r="P14" s="31"/>
      <c r="Q14" s="30"/>
      <c r="R14" s="27"/>
      <c r="S14" s="70"/>
    </row>
    <row r="15" spans="1:19" ht="35.1" customHeight="1" x14ac:dyDescent="0.3">
      <c r="A15" s="17">
        <v>52978</v>
      </c>
      <c r="B15" s="26" t="s">
        <v>11</v>
      </c>
      <c r="C15" s="101">
        <v>44911</v>
      </c>
      <c r="D15" s="112">
        <v>1</v>
      </c>
      <c r="E15" s="57">
        <v>381000</v>
      </c>
      <c r="F15" s="25">
        <v>52646.5</v>
      </c>
      <c r="G15" s="18">
        <v>328354</v>
      </c>
      <c r="H15" s="18">
        <v>59104</v>
      </c>
      <c r="I15" s="18">
        <v>387458</v>
      </c>
      <c r="J15" s="18">
        <v>3283.54</v>
      </c>
      <c r="K15" s="18">
        <v>16417.7</v>
      </c>
      <c r="L15" s="17"/>
      <c r="M15" s="21">
        <v>59104</v>
      </c>
      <c r="N15" s="18"/>
      <c r="O15" s="22">
        <v>308653</v>
      </c>
      <c r="P15" s="49">
        <f>A15</f>
        <v>52978</v>
      </c>
      <c r="Q15" s="22">
        <v>148500</v>
      </c>
      <c r="R15" s="23" t="s">
        <v>12</v>
      </c>
      <c r="S15" s="68">
        <f>SUM(O15:O17)-SUM(Q15:Q17)</f>
        <v>1</v>
      </c>
    </row>
    <row r="16" spans="1:19" ht="35.1" customHeight="1" x14ac:dyDescent="0.3">
      <c r="A16" s="17">
        <v>52978</v>
      </c>
      <c r="B16" s="26" t="s">
        <v>7</v>
      </c>
      <c r="C16" s="101">
        <v>44951</v>
      </c>
      <c r="D16" s="112">
        <v>1</v>
      </c>
      <c r="E16" s="57">
        <v>59104</v>
      </c>
      <c r="F16" s="25"/>
      <c r="G16" s="18">
        <v>59104</v>
      </c>
      <c r="H16" s="18">
        <v>0</v>
      </c>
      <c r="I16" s="18">
        <v>59104</v>
      </c>
      <c r="J16" s="18">
        <v>0</v>
      </c>
      <c r="K16" s="18">
        <v>0</v>
      </c>
      <c r="L16" s="17"/>
      <c r="M16" s="18">
        <v>0</v>
      </c>
      <c r="N16" s="18"/>
      <c r="O16" s="21">
        <v>59104</v>
      </c>
      <c r="P16" s="19"/>
      <c r="Q16" s="22">
        <v>160152</v>
      </c>
      <c r="R16" s="23" t="s">
        <v>13</v>
      </c>
      <c r="S16" s="69"/>
    </row>
    <row r="17" spans="1:19" ht="35.1" customHeight="1" x14ac:dyDescent="0.3">
      <c r="A17" s="17">
        <v>52978</v>
      </c>
      <c r="B17" s="26"/>
      <c r="C17" s="101"/>
      <c r="D17" s="112"/>
      <c r="E17" s="57"/>
      <c r="F17" s="25"/>
      <c r="G17" s="18"/>
      <c r="H17" s="18"/>
      <c r="I17" s="18"/>
      <c r="J17" s="18"/>
      <c r="K17" s="18"/>
      <c r="L17" s="17"/>
      <c r="M17" s="18"/>
      <c r="N17" s="18"/>
      <c r="O17" s="18"/>
      <c r="P17" s="19"/>
      <c r="Q17" s="22">
        <v>59104</v>
      </c>
      <c r="R17" s="17" t="s">
        <v>14</v>
      </c>
      <c r="S17" s="69"/>
    </row>
    <row r="18" spans="1:19" ht="35.1" customHeight="1" x14ac:dyDescent="0.3">
      <c r="A18" s="27"/>
      <c r="B18" s="28"/>
      <c r="C18" s="102"/>
      <c r="D18" s="113"/>
      <c r="E18" s="58"/>
      <c r="F18" s="29"/>
      <c r="G18" s="30"/>
      <c r="H18" s="30"/>
      <c r="I18" s="30"/>
      <c r="J18" s="30"/>
      <c r="K18" s="30"/>
      <c r="L18" s="27"/>
      <c r="M18" s="30"/>
      <c r="N18" s="30"/>
      <c r="O18" s="30"/>
      <c r="P18" s="31"/>
      <c r="Q18" s="30"/>
      <c r="R18" s="27"/>
      <c r="S18" s="70"/>
    </row>
    <row r="19" spans="1:19" ht="35.1" customHeight="1" x14ac:dyDescent="0.3">
      <c r="A19" s="17">
        <v>59229</v>
      </c>
      <c r="B19" s="20" t="s">
        <v>15</v>
      </c>
      <c r="C19" s="103">
        <v>45177</v>
      </c>
      <c r="D19" s="114">
        <v>4</v>
      </c>
      <c r="E19" s="59">
        <f>381000*80%</f>
        <v>304800</v>
      </c>
      <c r="F19" s="18">
        <v>26705</v>
      </c>
      <c r="G19" s="18">
        <f>E19-F19</f>
        <v>278095</v>
      </c>
      <c r="H19" s="18">
        <f>ROUND(G19*18%,0)</f>
        <v>50057</v>
      </c>
      <c r="I19" s="18">
        <f>G19+H19</f>
        <v>328152</v>
      </c>
      <c r="J19" s="18">
        <f>ROUND(G19*$J$6,0)</f>
        <v>2781</v>
      </c>
      <c r="K19" s="18">
        <f>ROUND(G19*$K$6,0)</f>
        <v>13905</v>
      </c>
      <c r="L19" s="18">
        <v>0</v>
      </c>
      <c r="M19" s="21">
        <f>H19</f>
        <v>50057</v>
      </c>
      <c r="N19" s="18">
        <v>0</v>
      </c>
      <c r="O19" s="22">
        <f>ROUND(I19-SUM(J19:N19),)</f>
        <v>261409</v>
      </c>
      <c r="P19" s="49">
        <f>A19</f>
        <v>59229</v>
      </c>
      <c r="Q19" s="22">
        <v>261409</v>
      </c>
      <c r="R19" s="23" t="s">
        <v>16</v>
      </c>
      <c r="S19" s="68">
        <f>SUM(O19:O21)-SUM(Q19:Q21)</f>
        <v>0</v>
      </c>
    </row>
    <row r="20" spans="1:19" ht="35.1" customHeight="1" x14ac:dyDescent="0.3">
      <c r="A20" s="17">
        <v>59229</v>
      </c>
      <c r="B20" s="26" t="s">
        <v>19</v>
      </c>
      <c r="C20" s="101">
        <v>45244</v>
      </c>
      <c r="D20" s="112">
        <v>4</v>
      </c>
      <c r="E20" s="57">
        <v>50057</v>
      </c>
      <c r="F20" s="25"/>
      <c r="G20" s="18"/>
      <c r="H20" s="18"/>
      <c r="I20" s="18"/>
      <c r="J20" s="18"/>
      <c r="K20" s="18"/>
      <c r="L20" s="17"/>
      <c r="M20" s="18"/>
      <c r="N20" s="18"/>
      <c r="O20" s="21">
        <f>E20</f>
        <v>50057</v>
      </c>
      <c r="P20" s="19"/>
      <c r="Q20" s="22">
        <v>50057</v>
      </c>
      <c r="R20" s="23" t="s">
        <v>20</v>
      </c>
      <c r="S20" s="69"/>
    </row>
    <row r="21" spans="1:19" ht="35.1" customHeight="1" x14ac:dyDescent="0.3">
      <c r="A21" s="17">
        <v>59229</v>
      </c>
      <c r="B21" s="26"/>
      <c r="C21" s="101"/>
      <c r="D21" s="112"/>
      <c r="E21" s="57"/>
      <c r="F21" s="25"/>
      <c r="G21" s="18"/>
      <c r="H21" s="18"/>
      <c r="I21" s="18"/>
      <c r="J21" s="18"/>
      <c r="K21" s="18"/>
      <c r="L21" s="17"/>
      <c r="M21" s="18"/>
      <c r="N21" s="18"/>
      <c r="O21" s="18"/>
      <c r="P21" s="19"/>
      <c r="Q21" s="18"/>
      <c r="R21" s="17"/>
      <c r="S21" s="69"/>
    </row>
    <row r="22" spans="1:19" ht="35.1" customHeight="1" x14ac:dyDescent="0.3">
      <c r="A22" s="27"/>
      <c r="B22" s="28"/>
      <c r="C22" s="102"/>
      <c r="D22" s="113"/>
      <c r="E22" s="58"/>
      <c r="F22" s="29"/>
      <c r="G22" s="30"/>
      <c r="H22" s="30"/>
      <c r="I22" s="30"/>
      <c r="J22" s="30"/>
      <c r="K22" s="30"/>
      <c r="L22" s="27"/>
      <c r="M22" s="30"/>
      <c r="N22" s="30"/>
      <c r="O22" s="30"/>
      <c r="P22" s="31"/>
      <c r="Q22" s="30"/>
      <c r="R22" s="27"/>
      <c r="S22" s="70"/>
    </row>
    <row r="23" spans="1:19" ht="35.1" customHeight="1" x14ac:dyDescent="0.3">
      <c r="A23" s="17">
        <v>63671</v>
      </c>
      <c r="B23" s="26" t="s">
        <v>53</v>
      </c>
      <c r="C23" s="101">
        <v>45407</v>
      </c>
      <c r="D23" s="112">
        <v>1</v>
      </c>
      <c r="E23" s="57">
        <v>330641</v>
      </c>
      <c r="F23" s="25">
        <v>22890</v>
      </c>
      <c r="G23" s="18">
        <f>E23-F23</f>
        <v>307751</v>
      </c>
      <c r="H23" s="18">
        <f>ROUND(G23*18%,0)</f>
        <v>55395</v>
      </c>
      <c r="I23" s="18">
        <f>G23+H23</f>
        <v>363146</v>
      </c>
      <c r="J23" s="18">
        <f>ROUND(G23*$J$6,0)</f>
        <v>3078</v>
      </c>
      <c r="K23" s="18">
        <f>ROUND(G23*$K$6,0)</f>
        <v>15388</v>
      </c>
      <c r="L23" s="18">
        <v>0</v>
      </c>
      <c r="M23" s="21">
        <f>H23</f>
        <v>55395</v>
      </c>
      <c r="N23" s="18">
        <v>0</v>
      </c>
      <c r="O23" s="22">
        <f>ROUND(I23-SUM(J23:N23),)</f>
        <v>289285</v>
      </c>
      <c r="P23" s="49">
        <f>A23</f>
        <v>63671</v>
      </c>
      <c r="Q23" s="22">
        <v>289286</v>
      </c>
      <c r="R23" s="17" t="s">
        <v>26</v>
      </c>
      <c r="S23" s="68">
        <f>SUM(O23:O25)-SUM(Q23:Q25)</f>
        <v>-1</v>
      </c>
    </row>
    <row r="24" spans="1:19" ht="35.1" customHeight="1" x14ac:dyDescent="0.3">
      <c r="A24" s="17">
        <v>63671</v>
      </c>
      <c r="B24" s="26" t="s">
        <v>19</v>
      </c>
      <c r="C24" s="101">
        <v>45474</v>
      </c>
      <c r="D24" s="112">
        <v>1</v>
      </c>
      <c r="E24" s="57">
        <f>M23</f>
        <v>55395</v>
      </c>
      <c r="F24" s="25"/>
      <c r="G24" s="18"/>
      <c r="H24" s="18"/>
      <c r="I24" s="18"/>
      <c r="J24" s="18"/>
      <c r="K24" s="18"/>
      <c r="L24" s="17"/>
      <c r="M24" s="18"/>
      <c r="N24" s="18"/>
      <c r="O24" s="21">
        <f>E24</f>
        <v>55395</v>
      </c>
      <c r="P24" s="19"/>
      <c r="Q24" s="22">
        <v>55395</v>
      </c>
      <c r="R24" s="17" t="s">
        <v>27</v>
      </c>
      <c r="S24" s="69"/>
    </row>
    <row r="25" spans="1:19" ht="35.1" customHeight="1" x14ac:dyDescent="0.3">
      <c r="A25" s="17">
        <v>63671</v>
      </c>
      <c r="B25" s="26"/>
      <c r="C25" s="101"/>
      <c r="D25" s="112"/>
      <c r="E25" s="57"/>
      <c r="F25" s="25"/>
      <c r="G25" s="18"/>
      <c r="H25" s="18"/>
      <c r="I25" s="18"/>
      <c r="J25" s="18"/>
      <c r="K25" s="18"/>
      <c r="L25" s="17"/>
      <c r="M25" s="18"/>
      <c r="N25" s="18"/>
      <c r="O25" s="21"/>
      <c r="P25" s="19"/>
      <c r="Q25" s="22"/>
      <c r="R25" s="17"/>
      <c r="S25" s="69"/>
    </row>
    <row r="26" spans="1:19" ht="35.1" customHeight="1" x14ac:dyDescent="0.3">
      <c r="A26" s="27"/>
      <c r="B26" s="28"/>
      <c r="C26" s="102"/>
      <c r="D26" s="113"/>
      <c r="E26" s="58"/>
      <c r="F26" s="29"/>
      <c r="G26" s="30"/>
      <c r="H26" s="30"/>
      <c r="I26" s="30"/>
      <c r="J26" s="30"/>
      <c r="K26" s="30"/>
      <c r="L26" s="27"/>
      <c r="M26" s="30"/>
      <c r="N26" s="30"/>
      <c r="O26" s="30"/>
      <c r="P26" s="31"/>
      <c r="Q26" s="30"/>
      <c r="R26" s="27"/>
      <c r="S26" s="70"/>
    </row>
    <row r="27" spans="1:19" ht="35.1" customHeight="1" x14ac:dyDescent="0.3">
      <c r="A27" s="17">
        <v>66168</v>
      </c>
      <c r="B27" s="26" t="s">
        <v>54</v>
      </c>
      <c r="C27" s="101">
        <v>45562</v>
      </c>
      <c r="D27" s="112">
        <v>2</v>
      </c>
      <c r="E27" s="57">
        <v>324751</v>
      </c>
      <c r="F27" s="25"/>
      <c r="G27" s="18">
        <f>E27-F27</f>
        <v>324751</v>
      </c>
      <c r="H27" s="18">
        <f>ROUND(G27*18%,0)</f>
        <v>58455</v>
      </c>
      <c r="I27" s="18">
        <f>G27+H27</f>
        <v>383206</v>
      </c>
      <c r="J27" s="18">
        <f>ROUND(G27*$J$6,0)</f>
        <v>3248</v>
      </c>
      <c r="K27" s="18">
        <f>ROUND(G27*$K$6,0)</f>
        <v>16238</v>
      </c>
      <c r="L27" s="18">
        <v>0</v>
      </c>
      <c r="M27" s="21">
        <f>H27</f>
        <v>58455</v>
      </c>
      <c r="N27" s="18">
        <v>0</v>
      </c>
      <c r="O27" s="18">
        <f>ROUND(I27-SUM(J27:N27),)</f>
        <v>305265</v>
      </c>
      <c r="P27" s="49">
        <f>A27</f>
        <v>66168</v>
      </c>
      <c r="Q27" s="18">
        <v>250000</v>
      </c>
      <c r="R27" s="17" t="s">
        <v>29</v>
      </c>
      <c r="S27" s="68">
        <f>SUM(O27:O30)-SUM(Q27:Q30)</f>
        <v>0</v>
      </c>
    </row>
    <row r="28" spans="1:19" ht="35.1" customHeight="1" x14ac:dyDescent="0.3">
      <c r="A28" s="17">
        <v>66168</v>
      </c>
      <c r="B28" s="26" t="s">
        <v>19</v>
      </c>
      <c r="C28" s="101"/>
      <c r="D28" s="112">
        <v>2</v>
      </c>
      <c r="E28" s="57">
        <f>M27</f>
        <v>58455</v>
      </c>
      <c r="F28" s="25"/>
      <c r="G28" s="18"/>
      <c r="H28" s="18"/>
      <c r="I28" s="18"/>
      <c r="J28" s="18"/>
      <c r="K28" s="18"/>
      <c r="L28" s="17"/>
      <c r="M28" s="18"/>
      <c r="N28" s="18"/>
      <c r="O28" s="21">
        <f>E28</f>
        <v>58455</v>
      </c>
      <c r="P28" s="19"/>
      <c r="Q28" s="18">
        <v>58455</v>
      </c>
      <c r="R28" s="17" t="s">
        <v>30</v>
      </c>
      <c r="S28" s="69"/>
    </row>
    <row r="29" spans="1:19" ht="35.1" customHeight="1" x14ac:dyDescent="0.3">
      <c r="A29" s="17">
        <v>66168</v>
      </c>
      <c r="B29" s="26"/>
      <c r="C29" s="101"/>
      <c r="D29" s="112"/>
      <c r="E29" s="57"/>
      <c r="F29" s="25"/>
      <c r="G29" s="18"/>
      <c r="H29" s="18"/>
      <c r="I29" s="18"/>
      <c r="J29" s="18"/>
      <c r="K29" s="18"/>
      <c r="L29" s="17"/>
      <c r="M29" s="18"/>
      <c r="N29" s="18"/>
      <c r="O29" s="18"/>
      <c r="P29" s="19"/>
      <c r="Q29" s="18">
        <v>55265</v>
      </c>
      <c r="R29" s="17" t="s">
        <v>31</v>
      </c>
      <c r="S29" s="69"/>
    </row>
    <row r="30" spans="1:19" ht="35.1" customHeight="1" x14ac:dyDescent="0.3">
      <c r="A30" s="27"/>
      <c r="B30" s="28"/>
      <c r="C30" s="102"/>
      <c r="D30" s="113"/>
      <c r="E30" s="58"/>
      <c r="F30" s="29"/>
      <c r="G30" s="30"/>
      <c r="H30" s="30"/>
      <c r="I30" s="30"/>
      <c r="J30" s="30"/>
      <c r="K30" s="30"/>
      <c r="L30" s="27"/>
      <c r="M30" s="30"/>
      <c r="N30" s="30"/>
      <c r="O30" s="30"/>
      <c r="P30" s="31"/>
      <c r="Q30" s="30"/>
      <c r="R30" s="27"/>
      <c r="S30" s="70"/>
    </row>
    <row r="31" spans="1:19" ht="35.1" customHeight="1" x14ac:dyDescent="0.3">
      <c r="A31" s="17"/>
      <c r="B31" s="26"/>
      <c r="C31" s="101"/>
      <c r="D31" s="112"/>
      <c r="E31" s="57"/>
      <c r="F31" s="25"/>
      <c r="G31" s="18"/>
      <c r="H31" s="18"/>
      <c r="I31" s="18"/>
      <c r="J31" s="18"/>
      <c r="K31" s="18"/>
      <c r="L31" s="17"/>
      <c r="M31" s="18"/>
      <c r="N31" s="18"/>
      <c r="O31" s="18"/>
      <c r="P31" s="19"/>
      <c r="Q31" s="18"/>
      <c r="R31" s="17"/>
      <c r="S31" s="69"/>
    </row>
    <row r="32" spans="1:19" ht="35.1" customHeight="1" x14ac:dyDescent="0.3">
      <c r="A32" s="17"/>
      <c r="B32" s="26"/>
      <c r="C32" s="101"/>
      <c r="D32" s="112"/>
      <c r="E32" s="57"/>
      <c r="F32" s="25"/>
      <c r="G32" s="18"/>
      <c r="H32" s="18"/>
      <c r="I32" s="18"/>
      <c r="J32" s="18"/>
      <c r="K32" s="18"/>
      <c r="L32" s="17"/>
      <c r="M32" s="18"/>
      <c r="N32" s="18"/>
      <c r="O32" s="18"/>
      <c r="P32" s="19"/>
      <c r="Q32" s="18"/>
      <c r="R32" s="17"/>
      <c r="S32" s="69"/>
    </row>
    <row r="33" spans="1:19" ht="35.1" customHeight="1" thickBot="1" x14ac:dyDescent="0.35">
      <c r="A33" s="35"/>
      <c r="B33" s="36"/>
      <c r="C33" s="104"/>
      <c r="D33" s="115"/>
      <c r="E33" s="60"/>
      <c r="F33" s="37"/>
      <c r="G33" s="38"/>
      <c r="H33" s="38"/>
      <c r="I33" s="38"/>
      <c r="J33" s="38"/>
      <c r="K33" s="38"/>
      <c r="L33" s="35"/>
      <c r="M33" s="38"/>
      <c r="N33" s="38"/>
      <c r="O33" s="38"/>
      <c r="P33" s="39"/>
      <c r="Q33" s="38"/>
      <c r="R33" s="40"/>
      <c r="S33" s="71"/>
    </row>
    <row r="34" spans="1:19" ht="35.1" customHeight="1" x14ac:dyDescent="0.3">
      <c r="A34" s="41"/>
      <c r="B34" s="42"/>
      <c r="C34" s="105"/>
      <c r="D34" s="116"/>
      <c r="E34" s="61"/>
      <c r="F34" s="41"/>
      <c r="G34" s="41"/>
      <c r="H34" s="41"/>
      <c r="I34" s="43">
        <f t="shared" ref="I34:N34" si="0">SUM(I7:I33)</f>
        <v>2362657</v>
      </c>
      <c r="J34" s="43">
        <f t="shared" si="0"/>
        <v>19522.54</v>
      </c>
      <c r="K34" s="43">
        <f t="shared" si="0"/>
        <v>97609.7</v>
      </c>
      <c r="L34" s="43">
        <f t="shared" si="0"/>
        <v>33221</v>
      </c>
      <c r="M34" s="43">
        <f>SUM(M7:M33)</f>
        <v>351389</v>
      </c>
      <c r="N34" s="43">
        <f t="shared" si="0"/>
        <v>0</v>
      </c>
      <c r="O34" s="43">
        <f>SUM(O7:O33)</f>
        <v>2134150</v>
      </c>
      <c r="P34" s="43"/>
      <c r="Q34" s="43">
        <f>SUM(Q6:Q33)</f>
        <v>2134149</v>
      </c>
      <c r="R34" s="43" t="s">
        <v>17</v>
      </c>
      <c r="S34" s="72">
        <f>SUM(S6:S33)</f>
        <v>1</v>
      </c>
    </row>
    <row r="35" spans="1:19" ht="35.1" customHeight="1" thickBot="1" x14ac:dyDescent="0.35">
      <c r="A35" s="32"/>
      <c r="B35" s="33"/>
      <c r="C35" s="99"/>
      <c r="D35" s="110"/>
      <c r="E35" s="55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4">
        <f>O34-Q34</f>
        <v>1</v>
      </c>
      <c r="R35" s="34" t="s">
        <v>18</v>
      </c>
      <c r="S35" s="55"/>
    </row>
    <row r="36" spans="1:19" ht="35.1" customHeight="1" x14ac:dyDescent="0.3">
      <c r="A36" s="4"/>
      <c r="B36" s="11"/>
      <c r="C36" s="106"/>
      <c r="D36" s="117"/>
      <c r="E36" s="62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62"/>
    </row>
    <row r="37" spans="1:19" ht="35.1" customHeight="1" x14ac:dyDescent="0.3">
      <c r="A37" s="4"/>
      <c r="B37" s="12"/>
      <c r="C37" s="106"/>
      <c r="D37" s="117"/>
      <c r="E37" s="62"/>
      <c r="F37" s="4"/>
      <c r="G37" s="4"/>
      <c r="H37" s="4"/>
      <c r="I37" s="4"/>
      <c r="J37" s="4"/>
      <c r="K37" s="4"/>
      <c r="L37" s="4"/>
      <c r="M37" s="4"/>
      <c r="N37" s="4" t="s">
        <v>2</v>
      </c>
      <c r="O37" s="4">
        <v>22890</v>
      </c>
      <c r="Q37" s="4"/>
      <c r="R37" s="4"/>
    </row>
    <row r="38" spans="1:19" ht="35.1" customHeight="1" thickBot="1" x14ac:dyDescent="0.35">
      <c r="A38" s="4"/>
      <c r="B38" s="11"/>
      <c r="C38" s="106"/>
      <c r="D38" s="117"/>
      <c r="E38" s="62"/>
      <c r="F38" s="4"/>
      <c r="G38" s="8"/>
      <c r="H38" s="8"/>
      <c r="I38" s="8"/>
      <c r="J38" s="8"/>
      <c r="K38" s="8"/>
      <c r="L38" s="8"/>
      <c r="M38" s="8"/>
      <c r="N38" s="4"/>
      <c r="O38" s="4"/>
      <c r="P38" s="4"/>
      <c r="Q38" s="4"/>
      <c r="R38" s="4"/>
      <c r="S38" s="62"/>
    </row>
    <row r="39" spans="1:19" ht="35.1" customHeight="1" x14ac:dyDescent="0.3">
      <c r="A39" s="4"/>
      <c r="B39" s="11"/>
      <c r="C39" s="106"/>
      <c r="D39" s="117"/>
      <c r="E39" s="62"/>
      <c r="F39" s="4"/>
      <c r="G39" s="81" t="s">
        <v>25</v>
      </c>
      <c r="H39" s="82"/>
      <c r="I39" s="82"/>
      <c r="J39" s="83"/>
      <c r="K39" s="14"/>
      <c r="L39" s="14"/>
      <c r="M39" s="4"/>
      <c r="N39" s="4"/>
      <c r="O39" s="4"/>
      <c r="P39" s="4"/>
      <c r="Q39" s="4"/>
      <c r="S39" s="62"/>
    </row>
    <row r="40" spans="1:19" ht="35.1" customHeight="1" x14ac:dyDescent="0.3">
      <c r="A40" s="4"/>
      <c r="B40" s="11"/>
      <c r="C40" s="106"/>
      <c r="D40" s="117"/>
      <c r="E40" s="62"/>
      <c r="F40" s="4"/>
      <c r="G40" s="84">
        <v>45337</v>
      </c>
      <c r="H40" s="74"/>
      <c r="I40" s="74"/>
      <c r="J40" s="85"/>
      <c r="K40" s="14"/>
      <c r="L40" s="14"/>
      <c r="M40" s="4"/>
      <c r="N40" s="4"/>
      <c r="O40" s="4"/>
      <c r="P40" s="4"/>
      <c r="Q40" s="4"/>
      <c r="S40" s="62"/>
    </row>
    <row r="41" spans="1:19" ht="35.1" customHeight="1" x14ac:dyDescent="0.3">
      <c r="A41" s="4"/>
      <c r="B41" s="11"/>
      <c r="C41" s="106"/>
      <c r="D41" s="117"/>
      <c r="E41" s="62"/>
      <c r="F41" s="4"/>
      <c r="G41" s="73" t="s">
        <v>21</v>
      </c>
      <c r="H41" s="74"/>
      <c r="I41" s="75">
        <f>K34+L34</f>
        <v>130830.7</v>
      </c>
      <c r="J41" s="76"/>
      <c r="K41" s="15"/>
      <c r="L41" s="15"/>
      <c r="M41" s="4"/>
      <c r="N41" s="4"/>
      <c r="O41" s="4"/>
      <c r="P41" s="4"/>
      <c r="Q41" s="4"/>
      <c r="S41" s="62"/>
    </row>
    <row r="42" spans="1:19" ht="35.1" customHeight="1" x14ac:dyDescent="0.3">
      <c r="A42" s="4"/>
      <c r="B42" s="11"/>
      <c r="C42" s="106"/>
      <c r="D42" s="117"/>
      <c r="E42" s="62"/>
      <c r="F42" s="4"/>
      <c r="G42" s="73" t="s">
        <v>22</v>
      </c>
      <c r="H42" s="74"/>
      <c r="I42" s="75">
        <f>Q35</f>
        <v>1</v>
      </c>
      <c r="J42" s="76"/>
      <c r="K42" s="4"/>
      <c r="L42" s="4"/>
      <c r="M42" s="4"/>
      <c r="N42" s="4"/>
      <c r="O42" s="4"/>
      <c r="P42" s="4"/>
      <c r="Q42" s="4"/>
      <c r="R42" s="4"/>
      <c r="S42" s="62"/>
    </row>
    <row r="43" spans="1:19" ht="35.1" customHeight="1" x14ac:dyDescent="0.3">
      <c r="A43" s="4"/>
      <c r="B43" s="11"/>
      <c r="C43" s="106"/>
      <c r="D43" s="117"/>
      <c r="E43" s="62"/>
      <c r="F43" s="4"/>
      <c r="G43" s="73" t="s">
        <v>23</v>
      </c>
      <c r="H43" s="74"/>
      <c r="I43" s="75">
        <f>N34</f>
        <v>0</v>
      </c>
      <c r="J43" s="76"/>
      <c r="K43" s="4"/>
      <c r="L43" s="4"/>
      <c r="M43" s="4"/>
      <c r="N43" s="4"/>
      <c r="O43" s="4"/>
      <c r="P43" s="4"/>
      <c r="Q43" s="4"/>
      <c r="R43" s="4"/>
      <c r="S43" s="62"/>
    </row>
    <row r="44" spans="1:19" ht="35.1" customHeight="1" thickBot="1" x14ac:dyDescent="0.35">
      <c r="A44" s="4"/>
      <c r="B44" s="11"/>
      <c r="C44" s="106"/>
      <c r="D44" s="117"/>
      <c r="E44" s="62"/>
      <c r="F44" s="4"/>
      <c r="G44" s="77" t="s">
        <v>24</v>
      </c>
      <c r="H44" s="78"/>
      <c r="I44" s="79">
        <f>M34-O24-O20-O12-O8-O16-O28</f>
        <v>0</v>
      </c>
      <c r="J44" s="80"/>
      <c r="K44" s="4"/>
      <c r="L44" s="4"/>
      <c r="M44" s="4"/>
      <c r="N44" s="4"/>
      <c r="O44" s="4"/>
      <c r="P44" s="4"/>
      <c r="Q44" s="4"/>
      <c r="R44" s="4"/>
      <c r="S44" s="62"/>
    </row>
  </sheetData>
  <mergeCells count="10">
    <mergeCell ref="G43:H43"/>
    <mergeCell ref="I43:J43"/>
    <mergeCell ref="G44:H44"/>
    <mergeCell ref="I44:J44"/>
    <mergeCell ref="G39:J39"/>
    <mergeCell ref="G40:J40"/>
    <mergeCell ref="G41:H41"/>
    <mergeCell ref="I41:J41"/>
    <mergeCell ref="G42:H42"/>
    <mergeCell ref="I42:J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2022-06-28T06:22:04Z</cp:lastPrinted>
  <dcterms:created xsi:type="dcterms:W3CDTF">2022-06-10T14:11:52Z</dcterms:created>
  <dcterms:modified xsi:type="dcterms:W3CDTF">2025-05-28T12:23:08Z</dcterms:modified>
</cp:coreProperties>
</file>