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Music\New folder\"/>
    </mc:Choice>
  </mc:AlternateContent>
  <xr:revisionPtr revIDLastSave="0" documentId="13_ncr:1_{CA86AAB2-1ED1-4628-B628-E967A30EB6CB}" xr6:coauthVersionLast="47" xr6:coauthVersionMax="47" xr10:uidLastSave="{00000000-0000-0000-0000-000000000000}"/>
  <bookViews>
    <workbookView xWindow="0" yWindow="384" windowWidth="23040" windowHeight="112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" l="1"/>
  <c r="H28" i="1" l="1"/>
  <c r="K28" i="1" s="1"/>
  <c r="J28" i="1"/>
  <c r="L28" i="1"/>
  <c r="I28" i="1" l="1"/>
  <c r="M28" i="1" s="1"/>
  <c r="G7" i="1" l="1"/>
  <c r="J7" i="1" s="1"/>
  <c r="L7" i="1" l="1"/>
  <c r="H7" i="1"/>
  <c r="K7" i="1" s="1"/>
  <c r="I7" i="1" l="1"/>
  <c r="M7" i="1" s="1"/>
  <c r="G24" i="1"/>
  <c r="L24" i="1" s="1"/>
  <c r="H24" i="1" l="1"/>
  <c r="K24" i="1" s="1"/>
  <c r="J24" i="1"/>
  <c r="I24" i="1" l="1"/>
  <c r="M24" i="1" s="1"/>
  <c r="G18" i="1" l="1"/>
  <c r="L18" i="1" s="1"/>
  <c r="H18" i="1" l="1"/>
  <c r="K18" i="1" s="1"/>
  <c r="J18" i="1"/>
  <c r="I18" i="1" l="1"/>
  <c r="M18" i="1" s="1"/>
  <c r="G14" i="1" l="1"/>
  <c r="J14" i="1" s="1"/>
  <c r="L14" i="1" l="1"/>
  <c r="H14" i="1"/>
  <c r="K14" i="1" s="1"/>
  <c r="I14" i="1" l="1"/>
  <c r="M14" i="1" s="1"/>
  <c r="G9" i="1" l="1"/>
  <c r="L9" i="1" s="1"/>
  <c r="H9" i="1" l="1"/>
  <c r="K9" i="1" s="1"/>
  <c r="K47" i="1" s="1"/>
  <c r="J9" i="1"/>
  <c r="T29" i="1"/>
  <c r="T28" i="1"/>
  <c r="I9" i="1" l="1"/>
  <c r="M9" i="1" s="1"/>
  <c r="E23" i="1"/>
  <c r="G23" i="1" s="1"/>
  <c r="T26" i="1"/>
  <c r="Q25" i="1"/>
  <c r="T25" i="1" s="1"/>
  <c r="Q24" i="1"/>
  <c r="T24" i="1" s="1"/>
  <c r="Q23" i="1"/>
  <c r="T23" i="1" s="1"/>
  <c r="L23" i="1" l="1"/>
  <c r="I23" i="1"/>
  <c r="J23" i="1"/>
  <c r="M23" i="1" l="1"/>
  <c r="Q19" i="1" l="1"/>
  <c r="Q18" i="1"/>
  <c r="E13" i="1" l="1"/>
  <c r="G13" i="1" s="1"/>
  <c r="Q14" i="1"/>
  <c r="T14" i="1" s="1"/>
  <c r="Q13" i="1"/>
  <c r="T13" i="1" s="1"/>
  <c r="L13" i="1" l="1"/>
  <c r="L47" i="1" s="1"/>
  <c r="J13" i="1"/>
  <c r="I13" i="1"/>
  <c r="M13" i="1" l="1"/>
  <c r="Q10" i="1"/>
  <c r="T10" i="1" s="1"/>
  <c r="Q9" i="1"/>
  <c r="T9" i="1" s="1"/>
  <c r="T7" i="1" l="1"/>
  <c r="T52" i="1" s="1"/>
  <c r="G10" i="1"/>
  <c r="I10" i="1" s="1"/>
  <c r="J10" i="1" l="1"/>
  <c r="M10" i="1" l="1"/>
  <c r="M52" i="1" s="1"/>
  <c r="T54" i="1" s="1"/>
  <c r="J61" i="1" s="1"/>
  <c r="J47" i="1"/>
  <c r="J60" i="1" s="1"/>
</calcChain>
</file>

<file path=xl/sharedStrings.xml><?xml version="1.0" encoding="utf-8"?>
<sst xmlns="http://schemas.openxmlformats.org/spreadsheetml/2006/main" count="73" uniqueCount="70">
  <si>
    <t>Amount</t>
  </si>
  <si>
    <t>PAYMENT NOTE No.</t>
  </si>
  <si>
    <t>UTR</t>
  </si>
  <si>
    <t>Advance paid</t>
  </si>
  <si>
    <t>Total Payable Amount Rs. -</t>
  </si>
  <si>
    <t>Balance Payable Amount Rs. -</t>
  </si>
  <si>
    <t>Total Paid Amount Rs. -</t>
  </si>
  <si>
    <t>SD (20%)</t>
  </si>
  <si>
    <t>M/s Sharda Constructions</t>
  </si>
  <si>
    <t>Pump house work and chamber work</t>
  </si>
  <si>
    <t>04-10-2022 NEFT/AXISP00325570958/RIUP22/900/SHARDA CONSTRUCT 346500.00</t>
  </si>
  <si>
    <t>RIUP22/900</t>
  </si>
  <si>
    <t>RIUP22/544</t>
  </si>
  <si>
    <t>20-08-2022 NEFT/AXISP00313032386/RIUP22/544/SHARDA CONSTRUCT 198000.00</t>
  </si>
  <si>
    <t>RIUP22/899</t>
  </si>
  <si>
    <t>04-10-2022 NEFT/AXISP00325570960/RIUP22/899/SHARDA CONSTRUCT 148500.00</t>
  </si>
  <si>
    <t>RIUP22/545</t>
  </si>
  <si>
    <t>20-08-2022 NEFT/AXISP00313032387/RIUP22/545/SHARDA CONSTRUCT 198000.00</t>
  </si>
  <si>
    <t>RIUP22/902</t>
  </si>
  <si>
    <t>04-10-2022 NEFT/AXISP00325570960/RIUP22/902/SHARDA CONSTRUCT 148500.00</t>
  </si>
  <si>
    <t>RIUP22/546</t>
  </si>
  <si>
    <t>20-08-2022 NEFT/AXISP00313032388/RIUP22/546/SHARDA CONSTRUCT 99000.00</t>
  </si>
  <si>
    <t>RIUP22/764</t>
  </si>
  <si>
    <t>16-09-2022 NEFT/AXISP00320727444/RIUP22/764/SHARDA CONSTRUCT 99000.00</t>
  </si>
  <si>
    <t>RIUP22/901</t>
  </si>
  <si>
    <t>04-10-2022 NEFT/AXISP00325570959/RIUP22/901/SHARDA CONSTRUCT 99000.00</t>
  </si>
  <si>
    <t>RIUP22/1824</t>
  </si>
  <si>
    <t>10-01-2023 NEFT/AXISP00353729302/RIUP22/1824/SHARDA CONSTRUC 49500.00</t>
  </si>
  <si>
    <t>RIUP22/547</t>
  </si>
  <si>
    <t>20-08-2022 NEFT/AXISP00313032389/RIUP22/547/SHARDA CONSTRUCT 99000.00</t>
  </si>
  <si>
    <t>RIUP22/765</t>
  </si>
  <si>
    <t>16-09-2022 NEFT/AXISP00320727445/RIUP22/765/SHARDA CONSTRUCT 99000.0</t>
  </si>
  <si>
    <t>RIUP22/903</t>
  </si>
  <si>
    <t>04-10-2022 NEFT/AXISP00325570961/RIUP22/903/SHARDA CONSTRUCT 99000.00</t>
  </si>
  <si>
    <t>RIUP22/1825</t>
  </si>
  <si>
    <t>10-01-2023 NEFT/AXISP00353729303/RIUP22/1825/SHARDA CONSTRUC 49500.00</t>
  </si>
  <si>
    <t>RIUP22/766</t>
  </si>
  <si>
    <t>16-09-2022 NEFT/AXISP00320727446/RIUP22/766/SHARDA CONSTRUCT 198000.00</t>
  </si>
  <si>
    <t>RIUP22/898</t>
  </si>
  <si>
    <t>04-10-2022 NEFT/AXISP00325570957/RIUP22/898/SHARDA CONSTRUCT 148500.00</t>
  </si>
  <si>
    <t>GST</t>
  </si>
  <si>
    <t>Titarsi village PH Work</t>
  </si>
  <si>
    <t>Updated on 29-01-2023</t>
  </si>
  <si>
    <t>Hold</t>
  </si>
  <si>
    <t>Advance/Surplus</t>
  </si>
  <si>
    <t>Subcontractor:</t>
  </si>
  <si>
    <t>State:</t>
  </si>
  <si>
    <t>Uttar Pradesh</t>
  </si>
  <si>
    <t>District:</t>
  </si>
  <si>
    <t>Shamli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</si>
  <si>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</si>
  <si>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</si>
  <si>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</si>
  <si>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</si>
  <si>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</si>
  <si>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</si>
  <si>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</si>
  <si>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</si>
  <si>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</si>
  <si>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</si>
  <si>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</si>
  <si>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Final_Amount</t>
  </si>
  <si>
    <t>Payment_Amount</t>
  </si>
  <si>
    <t>TDS_Payment_Amount</t>
  </si>
  <si>
    <t>Total_Amount</t>
  </si>
  <si>
    <t xml:space="preserve">Yarpur village PH Work </t>
  </si>
  <si>
    <t xml:space="preserve">Bhadev village Pump house work </t>
  </si>
  <si>
    <t>Khera Gadai village Construction of Pump house and  chamber work</t>
  </si>
  <si>
    <t xml:space="preserve">Goharni village Construction of Pump house and  chamber work </t>
  </si>
  <si>
    <t>mahatpur village PH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</si>
</sst>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14"/>
      <color theme="3" tint="0.39997558519241921"/>
      <name val="Times New Roman"/>
      <family val="1"/>
    </font>
    <font>
      <sz val="10"/>
      <color theme="1"/>
      <name val="Times New Roman"/>
      <family val="1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1">
    <xf numFmtId="0" fontId="0" fillId="0" borderId="0" xfId="0"/>
    <xf numFmtId="0" fontId="5" fillId="2" borderId="3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15" fontId="3" fillId="2" borderId="20" xfId="0" applyNumberFormat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4" fontId="0" fillId="2" borderId="0" xfId="1" applyNumberFormat="1" applyFont="1" applyFill="1" applyBorder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164" fontId="3" fillId="2" borderId="7" xfId="1" applyNumberFormat="1" applyFont="1" applyFill="1" applyBorder="1" applyAlignment="1">
      <alignment vertical="center"/>
    </xf>
    <xf numFmtId="164" fontId="3" fillId="2" borderId="20" xfId="1" applyNumberFormat="1" applyFont="1" applyFill="1" applyBorder="1" applyAlignment="1">
      <alignment vertical="center"/>
    </xf>
    <xf numFmtId="164" fontId="3" fillId="2" borderId="17" xfId="1" applyNumberFormat="1" applyFont="1" applyFill="1" applyBorder="1" applyAlignment="1">
      <alignment vertical="center"/>
    </xf>
    <xf numFmtId="164" fontId="3" fillId="2" borderId="6" xfId="1" applyNumberFormat="1" applyFont="1" applyFill="1" applyBorder="1" applyAlignment="1">
      <alignment vertical="center"/>
    </xf>
    <xf numFmtId="164" fontId="3" fillId="2" borderId="9" xfId="1" applyNumberFormat="1" applyFont="1" applyFill="1" applyBorder="1" applyAlignment="1">
      <alignment vertical="center"/>
    </xf>
    <xf numFmtId="9" fontId="3" fillId="2" borderId="11" xfId="1" applyNumberFormat="1" applyFont="1" applyFill="1" applyBorder="1" applyAlignment="1">
      <alignment vertical="center"/>
    </xf>
    <xf numFmtId="9" fontId="3" fillId="2" borderId="31" xfId="1" applyNumberFormat="1" applyFont="1" applyFill="1" applyBorder="1" applyAlignment="1">
      <alignment vertical="center"/>
    </xf>
    <xf numFmtId="164" fontId="3" fillId="2" borderId="31" xfId="1" applyNumberFormat="1" applyFont="1" applyFill="1" applyBorder="1" applyAlignment="1">
      <alignment vertical="center"/>
    </xf>
    <xf numFmtId="164" fontId="3" fillId="2" borderId="10" xfId="1" applyNumberFormat="1" applyFont="1" applyFill="1" applyBorder="1" applyAlignment="1">
      <alignment vertical="center"/>
    </xf>
    <xf numFmtId="9" fontId="3" fillId="2" borderId="6" xfId="1" applyNumberFormat="1" applyFont="1" applyFill="1" applyBorder="1" applyAlignment="1">
      <alignment vertical="center"/>
    </xf>
    <xf numFmtId="9" fontId="3" fillId="2" borderId="9" xfId="1" applyNumberFormat="1" applyFont="1" applyFill="1" applyBorder="1" applyAlignment="1">
      <alignment vertical="center"/>
    </xf>
    <xf numFmtId="164" fontId="3" fillId="2" borderId="8" xfId="1" applyNumberFormat="1" applyFont="1" applyFill="1" applyBorder="1" applyAlignment="1">
      <alignment vertical="center"/>
    </xf>
    <xf numFmtId="164" fontId="3" fillId="2" borderId="18" xfId="1" applyNumberFormat="1" applyFont="1" applyFill="1" applyBorder="1" applyAlignment="1">
      <alignment vertical="center"/>
    </xf>
    <xf numFmtId="164" fontId="3" fillId="2" borderId="11" xfId="1" applyNumberFormat="1" applyFont="1" applyFill="1" applyBorder="1" applyAlignment="1">
      <alignment vertical="center"/>
    </xf>
    <xf numFmtId="164" fontId="3" fillId="2" borderId="32" xfId="1" applyNumberFormat="1" applyFont="1" applyFill="1" applyBorder="1" applyAlignment="1">
      <alignment vertical="center"/>
    </xf>
    <xf numFmtId="0" fontId="0" fillId="0" borderId="23" xfId="0" applyBorder="1" applyAlignment="1">
      <alignment vertical="center"/>
    </xf>
    <xf numFmtId="164" fontId="3" fillId="2" borderId="19" xfId="1" applyNumberFormat="1" applyFont="1" applyFill="1" applyBorder="1" applyAlignment="1">
      <alignment vertical="center"/>
    </xf>
    <xf numFmtId="164" fontId="3" fillId="2" borderId="22" xfId="1" applyNumberFormat="1" applyFont="1" applyFill="1" applyBorder="1" applyAlignment="1">
      <alignment vertical="center"/>
    </xf>
    <xf numFmtId="164" fontId="3" fillId="2" borderId="26" xfId="1" applyNumberFormat="1" applyFont="1" applyFill="1" applyBorder="1" applyAlignment="1">
      <alignment vertical="center"/>
    </xf>
    <xf numFmtId="164" fontId="3" fillId="2" borderId="13" xfId="1" applyNumberFormat="1" applyFont="1" applyFill="1" applyBorder="1" applyAlignment="1">
      <alignment vertical="center"/>
    </xf>
    <xf numFmtId="164" fontId="3" fillId="2" borderId="16" xfId="1" applyNumberFormat="1" applyFont="1" applyFill="1" applyBorder="1" applyAlignment="1">
      <alignment vertical="center"/>
    </xf>
    <xf numFmtId="164" fontId="3" fillId="2" borderId="23" xfId="1" applyNumberFormat="1" applyFont="1" applyFill="1" applyBorder="1" applyAlignment="1">
      <alignment vertical="center"/>
    </xf>
    <xf numFmtId="164" fontId="3" fillId="2" borderId="28" xfId="1" applyNumberFormat="1" applyFont="1" applyFill="1" applyBorder="1" applyAlignment="1">
      <alignment vertical="center"/>
    </xf>
    <xf numFmtId="0" fontId="0" fillId="0" borderId="24" xfId="0" applyBorder="1" applyAlignment="1">
      <alignment vertical="center"/>
    </xf>
    <xf numFmtId="164" fontId="3" fillId="2" borderId="27" xfId="1" applyNumberFormat="1" applyFont="1" applyFill="1" applyBorder="1" applyAlignment="1">
      <alignment horizontal="right" vertical="center"/>
    </xf>
    <xf numFmtId="164" fontId="3" fillId="2" borderId="15" xfId="1" applyNumberFormat="1" applyFont="1" applyFill="1" applyBorder="1" applyAlignment="1">
      <alignment vertical="center"/>
    </xf>
    <xf numFmtId="164" fontId="3" fillId="2" borderId="34" xfId="1" applyNumberFormat="1" applyFont="1" applyFill="1" applyBorder="1" applyAlignment="1">
      <alignment vertical="center"/>
    </xf>
    <xf numFmtId="164" fontId="3" fillId="2" borderId="21" xfId="1" applyNumberFormat="1" applyFont="1" applyFill="1" applyBorder="1" applyAlignment="1">
      <alignment vertical="center"/>
    </xf>
    <xf numFmtId="164" fontId="3" fillId="2" borderId="25" xfId="1" applyNumberFormat="1" applyFont="1" applyFill="1" applyBorder="1" applyAlignment="1">
      <alignment vertical="center"/>
    </xf>
    <xf numFmtId="164" fontId="3" fillId="2" borderId="33" xfId="1" applyNumberFormat="1" applyFont="1" applyFill="1" applyBorder="1" applyAlignment="1">
      <alignment vertical="center"/>
    </xf>
    <xf numFmtId="164" fontId="3" fillId="2" borderId="29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5" fillId="2" borderId="9" xfId="1" applyNumberFormat="1" applyFont="1" applyFill="1" applyBorder="1" applyAlignment="1">
      <alignment vertical="center"/>
    </xf>
    <xf numFmtId="164" fontId="3" fillId="2" borderId="35" xfId="1" applyNumberFormat="1" applyFont="1" applyFill="1" applyBorder="1" applyAlignment="1">
      <alignment vertical="center"/>
    </xf>
    <xf numFmtId="164" fontId="3" fillId="2" borderId="36" xfId="1" applyNumberFormat="1" applyFont="1" applyFill="1" applyBorder="1" applyAlignment="1">
      <alignment vertical="center"/>
    </xf>
    <xf numFmtId="14" fontId="3" fillId="2" borderId="22" xfId="1" applyNumberFormat="1" applyFont="1" applyFill="1" applyBorder="1" applyAlignment="1">
      <alignment vertical="center"/>
    </xf>
    <xf numFmtId="164" fontId="5" fillId="2" borderId="6" xfId="1" applyNumberFormat="1" applyFont="1" applyFill="1" applyBorder="1" applyAlignment="1">
      <alignment vertical="center"/>
    </xf>
    <xf numFmtId="0" fontId="3" fillId="2" borderId="37" xfId="0" applyFont="1" applyFill="1" applyBorder="1" applyAlignment="1">
      <alignment horizontal="center" vertical="center" wrapText="1"/>
    </xf>
    <xf numFmtId="164" fontId="3" fillId="2" borderId="37" xfId="1" applyNumberFormat="1" applyFont="1" applyFill="1" applyBorder="1" applyAlignment="1">
      <alignment vertical="center"/>
    </xf>
    <xf numFmtId="164" fontId="3" fillId="2" borderId="38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164" fontId="3" fillId="3" borderId="19" xfId="1" applyNumberFormat="1" applyFont="1" applyFill="1" applyBorder="1" applyAlignment="1">
      <alignment vertical="center"/>
    </xf>
    <xf numFmtId="164" fontId="3" fillId="3" borderId="22" xfId="1" applyNumberFormat="1" applyFont="1" applyFill="1" applyBorder="1" applyAlignment="1">
      <alignment vertical="center"/>
    </xf>
    <xf numFmtId="164" fontId="3" fillId="3" borderId="26" xfId="1" applyNumberFormat="1" applyFont="1" applyFill="1" applyBorder="1" applyAlignment="1">
      <alignment vertical="center"/>
    </xf>
    <xf numFmtId="164" fontId="3" fillId="3" borderId="13" xfId="1" applyNumberFormat="1" applyFont="1" applyFill="1" applyBorder="1" applyAlignment="1">
      <alignment vertical="center"/>
    </xf>
    <xf numFmtId="164" fontId="3" fillId="3" borderId="16" xfId="1" applyNumberFormat="1" applyFont="1" applyFill="1" applyBorder="1" applyAlignment="1">
      <alignment vertical="center"/>
    </xf>
    <xf numFmtId="164" fontId="3" fillId="3" borderId="20" xfId="1" applyNumberFormat="1" applyFont="1" applyFill="1" applyBorder="1" applyAlignment="1">
      <alignment vertical="center"/>
    </xf>
    <xf numFmtId="164" fontId="3" fillId="3" borderId="23" xfId="1" applyNumberFormat="1" applyFont="1" applyFill="1" applyBorder="1" applyAlignment="1">
      <alignment vertical="center"/>
    </xf>
    <xf numFmtId="0" fontId="5" fillId="3" borderId="17" xfId="0" applyFont="1" applyFill="1" applyBorder="1" applyAlignment="1">
      <alignment horizontal="center" vertical="center" wrapText="1"/>
    </xf>
    <xf numFmtId="164" fontId="3" fillId="3" borderId="32" xfId="1" applyNumberFormat="1" applyFont="1" applyFill="1" applyBorder="1" applyAlignment="1">
      <alignment vertical="center"/>
    </xf>
    <xf numFmtId="164" fontId="3" fillId="3" borderId="6" xfId="1" applyNumberFormat="1" applyFont="1" applyFill="1" applyBorder="1" applyAlignment="1">
      <alignment vertical="center"/>
    </xf>
    <xf numFmtId="164" fontId="3" fillId="3" borderId="9" xfId="1" applyNumberFormat="1" applyFont="1" applyFill="1" applyBorder="1" applyAlignment="1">
      <alignment vertical="center"/>
    </xf>
    <xf numFmtId="164" fontId="3" fillId="3" borderId="8" xfId="1" applyNumberFormat="1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164" fontId="3" fillId="3" borderId="37" xfId="1" applyNumberFormat="1" applyFont="1" applyFill="1" applyBorder="1" applyAlignment="1">
      <alignment vertical="center"/>
    </xf>
    <xf numFmtId="164" fontId="3" fillId="3" borderId="36" xfId="1" applyNumberFormat="1" applyFont="1" applyFill="1" applyBorder="1" applyAlignment="1">
      <alignment vertical="center"/>
    </xf>
    <xf numFmtId="164" fontId="3" fillId="3" borderId="0" xfId="1" applyNumberFormat="1" applyFont="1" applyFill="1" applyBorder="1" applyAlignment="1">
      <alignment vertical="center"/>
    </xf>
    <xf numFmtId="164" fontId="3" fillId="3" borderId="11" xfId="1" applyNumberFormat="1" applyFont="1" applyFill="1" applyBorder="1" applyAlignment="1">
      <alignment vertical="center"/>
    </xf>
    <xf numFmtId="164" fontId="3" fillId="3" borderId="31" xfId="1" applyNumberFormat="1" applyFont="1" applyFill="1" applyBorder="1" applyAlignment="1">
      <alignment vertical="center"/>
    </xf>
    <xf numFmtId="164" fontId="3" fillId="3" borderId="28" xfId="1" applyNumberFormat="1" applyFont="1" applyFill="1" applyBorder="1" applyAlignment="1">
      <alignment vertical="center"/>
    </xf>
    <xf numFmtId="0" fontId="3" fillId="3" borderId="12" xfId="0" applyFont="1" applyFill="1" applyBorder="1" applyAlignment="1">
      <alignment horizontal="center" vertical="center" wrapText="1"/>
    </xf>
    <xf numFmtId="15" fontId="3" fillId="3" borderId="20" xfId="0" applyNumberFormat="1" applyFont="1" applyFill="1" applyBorder="1" applyAlignment="1">
      <alignment horizontal="center" vertical="center"/>
    </xf>
    <xf numFmtId="164" fontId="3" fillId="3" borderId="18" xfId="1" applyNumberFormat="1" applyFont="1" applyFill="1" applyBorder="1" applyAlignment="1">
      <alignment vertical="center"/>
    </xf>
    <xf numFmtId="164" fontId="5" fillId="3" borderId="0" xfId="0" applyNumberFormat="1" applyFont="1" applyFill="1" applyAlignment="1">
      <alignment horizontal="center" vertical="center" wrapText="1"/>
    </xf>
    <xf numFmtId="0" fontId="0" fillId="3" borderId="23" xfId="0" applyFill="1" applyBorder="1" applyAlignment="1">
      <alignment vertical="center"/>
    </xf>
    <xf numFmtId="164" fontId="0" fillId="2" borderId="13" xfId="1" applyNumberFormat="1" applyFont="1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164" fontId="3" fillId="2" borderId="39" xfId="1" applyNumberFormat="1" applyFont="1" applyFill="1" applyBorder="1" applyAlignment="1">
      <alignment vertical="center"/>
    </xf>
    <xf numFmtId="164" fontId="3" fillId="2" borderId="40" xfId="1" applyNumberFormat="1" applyFont="1" applyFill="1" applyBorder="1" applyAlignment="1">
      <alignment vertical="center"/>
    </xf>
    <xf numFmtId="164" fontId="3" fillId="2" borderId="24" xfId="1" applyNumberFormat="1" applyFont="1" applyFill="1" applyBorder="1" applyAlignment="1">
      <alignment vertical="center"/>
    </xf>
    <xf numFmtId="0" fontId="5" fillId="2" borderId="26" xfId="0" applyFont="1" applyFill="1" applyBorder="1" applyAlignment="1">
      <alignment horizontal="center" vertical="center" wrapText="1"/>
    </xf>
    <xf numFmtId="164" fontId="3" fillId="2" borderId="41" xfId="1" applyNumberFormat="1" applyFont="1" applyFill="1" applyBorder="1" applyAlignment="1">
      <alignment vertical="center"/>
    </xf>
    <xf numFmtId="164" fontId="3" fillId="2" borderId="42" xfId="1" applyNumberFormat="1" applyFont="1" applyFill="1" applyBorder="1" applyAlignment="1">
      <alignment vertical="center"/>
    </xf>
    <xf numFmtId="0" fontId="5" fillId="2" borderId="35" xfId="0" applyFont="1" applyFill="1" applyBorder="1" applyAlignment="1">
      <alignment horizontal="center" vertical="center" wrapText="1"/>
    </xf>
    <xf numFmtId="0" fontId="0" fillId="0" borderId="43" xfId="0" applyBorder="1" applyAlignment="1">
      <alignment vertical="center"/>
    </xf>
    <xf numFmtId="0" fontId="0" fillId="2" borderId="1" xfId="0" applyFill="1" applyBorder="1" applyAlignment="1">
      <alignment vertical="center"/>
    </xf>
    <xf numFmtId="164" fontId="3" fillId="2" borderId="4" xfId="1" applyNumberFormat="1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2" borderId="4" xfId="0" applyFill="1" applyBorder="1" applyAlignment="1">
      <alignment vertical="center"/>
    </xf>
    <xf numFmtId="164" fontId="0" fillId="2" borderId="13" xfId="0" applyNumberFormat="1" applyFill="1" applyBorder="1" applyAlignment="1">
      <alignment vertical="center"/>
    </xf>
    <xf numFmtId="0" fontId="6" fillId="0" borderId="0" xfId="0" applyFont="1"/>
    <xf numFmtId="164" fontId="7" fillId="2" borderId="1" xfId="2" applyFont="1" applyFill="1" applyBorder="1" applyAlignment="1">
      <alignment vertical="center"/>
    </xf>
    <xf numFmtId="164" fontId="7" fillId="2" borderId="2" xfId="2" applyFont="1" applyFill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6" fillId="2" borderId="44" xfId="0" applyFont="1" applyFill="1" applyBorder="1" applyAlignment="1">
      <alignment vertical="center"/>
    </xf>
    <xf numFmtId="0" fontId="6" fillId="2" borderId="44" xfId="0" applyFont="1" applyFill="1" applyBorder="1" applyAlignment="1">
      <alignment horizontal="center" vertical="center" wrapText="1"/>
    </xf>
    <xf numFmtId="14" fontId="6" fillId="2" borderId="44" xfId="0" applyNumberFormat="1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164" fontId="9" fillId="2" borderId="44" xfId="2" applyFont="1" applyFill="1" applyBorder="1" applyAlignment="1">
      <alignment horizontal="center" vertical="center"/>
    </xf>
    <xf numFmtId="164" fontId="6" fillId="2" borderId="44" xfId="2" applyFont="1" applyFill="1" applyBorder="1" applyAlignment="1">
      <alignment horizontal="center" vertical="center"/>
    </xf>
    <xf numFmtId="0" fontId="2" fillId="2" borderId="0" xfId="1" applyNumberFormat="1" applyFont="1" applyFill="1" applyBorder="1" applyAlignment="1">
      <alignment vertical="center"/>
    </xf>
    <xf numFmtId="0" fontId="3" fillId="2" borderId="20" xfId="1" applyNumberFormat="1" applyFont="1" applyFill="1" applyBorder="1" applyAlignment="1">
      <alignment vertical="center"/>
    </xf>
    <xf numFmtId="0" fontId="3" fillId="2" borderId="11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0" fontId="3" fillId="3" borderId="22" xfId="1" applyNumberFormat="1" applyFont="1" applyFill="1" applyBorder="1" applyAlignment="1">
      <alignment vertical="center"/>
    </xf>
    <xf numFmtId="0" fontId="3" fillId="2" borderId="22" xfId="1" applyNumberFormat="1" applyFont="1" applyFill="1" applyBorder="1" applyAlignment="1">
      <alignment vertical="center"/>
    </xf>
    <xf numFmtId="0" fontId="3" fillId="2" borderId="38" xfId="1" applyNumberFormat="1" applyFont="1" applyFill="1" applyBorder="1" applyAlignment="1">
      <alignment vertical="center"/>
    </xf>
    <xf numFmtId="0" fontId="3" fillId="3" borderId="38" xfId="1" applyNumberFormat="1" applyFont="1" applyFill="1" applyBorder="1" applyAlignment="1">
      <alignment vertical="center"/>
    </xf>
    <xf numFmtId="0" fontId="3" fillId="2" borderId="4" xfId="1" applyNumberFormat="1" applyFont="1" applyFill="1" applyBorder="1" applyAlignment="1">
      <alignment vertical="center"/>
    </xf>
    <xf numFmtId="0" fontId="3" fillId="2" borderId="6" xfId="1" applyNumberFormat="1" applyFont="1" applyFill="1" applyBorder="1" applyAlignment="1">
      <alignment vertical="center"/>
    </xf>
  </cellXfs>
  <cellStyles count="3">
    <cellStyle name="Comma" xfId="1" builtinId="3"/>
    <cellStyle name="Comma 2" xfId="2" xr:uid="{E64A0E34-2EBD-4720-970D-CBC27B6492E1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2"/>
  <sheetViews>
    <sheetView tabSelected="1" zoomScale="85" zoomScaleNormal="85" workbookViewId="0">
      <pane ySplit="5" topLeftCell="A6" activePane="bottomLeft" state="frozen"/>
      <selection pane="bottomLeft" activeCell="F11" sqref="F11"/>
    </sheetView>
  </sheetViews>
  <sheetFormatPr defaultColWidth="9" defaultRowHeight="14.4" x14ac:dyDescent="0.3"/>
  <cols>
    <col min="1" max="1" width="9" style="10"/>
    <col min="2" max="2" width="30" style="10" customWidth="1"/>
    <col min="3" max="3" width="13.44140625" style="10" bestFit="1" customWidth="1"/>
    <col min="4" max="4" width="11.5546875" style="10" bestFit="1" customWidth="1"/>
    <col min="5" max="5" width="13.33203125" style="10" bestFit="1" customWidth="1"/>
    <col min="6" max="7" width="13.33203125" style="10" customWidth="1"/>
    <col min="8" max="8" width="14.6640625" style="50" customWidth="1"/>
    <col min="9" max="9" width="12.88671875" style="50" bestFit="1" customWidth="1"/>
    <col min="10" max="10" width="12.5546875" style="10" customWidth="1"/>
    <col min="11" max="11" width="11.88671875" style="10" bestFit="1" customWidth="1"/>
    <col min="12" max="12" width="15" style="10" customWidth="1"/>
    <col min="13" max="13" width="14.88671875" style="10" customWidth="1"/>
    <col min="14" max="14" width="8" style="10" customWidth="1"/>
    <col min="15" max="15" width="21.6640625" style="10" bestFit="1" customWidth="1"/>
    <col min="16" max="16" width="12.6640625" style="10" bestFit="1" customWidth="1"/>
    <col min="17" max="17" width="14.6640625" style="10" bestFit="1" customWidth="1"/>
    <col min="18" max="19" width="14.5546875" style="10" customWidth="1"/>
    <col min="20" max="20" width="16" style="10" bestFit="1" customWidth="1"/>
    <col min="21" max="21" width="84.109375" style="10" bestFit="1" customWidth="1"/>
    <col min="22" max="16384" width="9" style="10"/>
  </cols>
  <sheetData>
    <row r="1" spans="1:21" ht="20.399999999999999" thickBot="1" x14ac:dyDescent="0.35">
      <c r="A1" s="100" t="s">
        <v>45</v>
      </c>
      <c r="B1" s="13" t="s">
        <v>8</v>
      </c>
      <c r="E1" s="11"/>
      <c r="F1" s="11"/>
      <c r="G1" s="11"/>
      <c r="H1" s="12"/>
      <c r="I1" s="12"/>
    </row>
    <row r="2" spans="1:21" ht="20.399999999999999" thickBot="1" x14ac:dyDescent="0.35">
      <c r="A2" s="100" t="s">
        <v>46</v>
      </c>
      <c r="B2" s="101" t="s">
        <v>47</v>
      </c>
      <c r="C2" s="13"/>
      <c r="D2" s="110"/>
      <c r="H2" s="14" t="s">
        <v>9</v>
      </c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21" ht="20.399999999999999" thickBot="1" x14ac:dyDescent="0.35">
      <c r="A3" s="100" t="s">
        <v>48</v>
      </c>
      <c r="B3" s="102" t="s">
        <v>49</v>
      </c>
      <c r="C3" s="13"/>
      <c r="D3" s="110"/>
      <c r="H3" s="14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21" ht="15" thickBot="1" x14ac:dyDescent="0.35">
      <c r="A4" s="100" t="s">
        <v>50</v>
      </c>
      <c r="B4" s="103" t="s">
        <v>49</v>
      </c>
      <c r="C4" s="16"/>
      <c r="D4" s="16"/>
      <c r="E4" s="16"/>
      <c r="F4" s="15"/>
      <c r="G4" s="15"/>
      <c r="H4" s="17"/>
      <c r="I4" s="17"/>
      <c r="J4" s="15"/>
      <c r="K4" s="15"/>
      <c r="L4" s="15"/>
      <c r="O4" s="15"/>
      <c r="P4" s="18"/>
      <c r="Q4" s="18"/>
      <c r="R4" s="18"/>
      <c r="S4" s="18"/>
      <c r="T4" s="18"/>
      <c r="U4" s="18"/>
    </row>
    <row r="5" spans="1:21" ht="43.95" customHeight="1" thickBot="1" x14ac:dyDescent="0.35">
      <c r="A5" s="104" t="s">
        <v>51</v>
      </c>
      <c r="B5" s="105" t="s">
        <v>52</v>
      </c>
      <c r="C5" s="106" t="s">
        <v>53</v>
      </c>
      <c r="D5" s="107" t="s">
        <v>54</v>
      </c>
      <c r="E5" s="105" t="s">
        <v>55</v>
      </c>
      <c r="F5" s="105" t="s">
        <v>56</v>
      </c>
      <c r="G5" s="107" t="s">
        <v>57</v>
      </c>
      <c r="H5" s="108" t="s">
        <v>58</v>
      </c>
      <c r="I5" s="109" t="s">
        <v>0</v>
      </c>
      <c r="J5" s="105" t="s">
        <v>59</v>
      </c>
      <c r="K5" s="9" t="s">
        <v>40</v>
      </c>
      <c r="L5" s="105" t="s">
        <v>60</v>
      </c>
      <c r="M5" s="105" t="s">
        <v>61</v>
      </c>
      <c r="N5" s="3"/>
      <c r="O5" s="2" t="s">
        <v>1</v>
      </c>
      <c r="P5" s="105" t="s">
        <v>62</v>
      </c>
      <c r="Q5" s="105" t="s">
        <v>63</v>
      </c>
      <c r="R5" s="1" t="s">
        <v>7</v>
      </c>
      <c r="S5" s="2" t="s">
        <v>3</v>
      </c>
      <c r="T5" s="105" t="s">
        <v>64</v>
      </c>
      <c r="U5" s="105" t="s">
        <v>2</v>
      </c>
    </row>
    <row r="6" spans="1:21" x14ac:dyDescent="0.3">
      <c r="B6" s="19"/>
      <c r="C6" s="20"/>
      <c r="D6" s="111"/>
      <c r="E6" s="21"/>
      <c r="F6" s="52"/>
      <c r="G6" s="52"/>
      <c r="H6" s="28">
        <v>0.18</v>
      </c>
      <c r="I6" s="23"/>
      <c r="J6" s="24">
        <v>0.01</v>
      </c>
      <c r="K6" s="25"/>
      <c r="L6" s="25">
        <v>0.05</v>
      </c>
      <c r="M6" s="26"/>
      <c r="N6" s="3"/>
      <c r="O6" s="27"/>
      <c r="P6" s="22"/>
      <c r="Q6" s="28">
        <v>0.01</v>
      </c>
      <c r="R6" s="29">
        <v>0.2</v>
      </c>
      <c r="S6" s="23"/>
      <c r="T6" s="30"/>
      <c r="U6" s="26"/>
    </row>
    <row r="7" spans="1:21" ht="44.4" customHeight="1" x14ac:dyDescent="0.3">
      <c r="A7" s="10">
        <v>52000</v>
      </c>
      <c r="B7" s="5" t="s">
        <v>65</v>
      </c>
      <c r="C7" s="6">
        <v>45199</v>
      </c>
      <c r="D7" s="112">
        <v>1</v>
      </c>
      <c r="E7" s="31">
        <v>306000</v>
      </c>
      <c r="F7" s="53">
        <v>0</v>
      </c>
      <c r="G7" s="53">
        <f>ROUND(E7-F7,0)</f>
        <v>306000</v>
      </c>
      <c r="H7" s="22">
        <f>G7*18%</f>
        <v>55080</v>
      </c>
      <c r="I7" s="23">
        <f>G7+H7</f>
        <v>361080</v>
      </c>
      <c r="J7" s="32">
        <f>ROUND(G7*$J$6,)</f>
        <v>3060</v>
      </c>
      <c r="K7" s="26">
        <f>H7</f>
        <v>55080</v>
      </c>
      <c r="L7" s="26">
        <f>ROUND(G7*$L$6,)</f>
        <v>15300</v>
      </c>
      <c r="M7" s="26">
        <f>ROUND(I7-SUM(J7:L7),0)</f>
        <v>287640</v>
      </c>
      <c r="N7" s="3"/>
      <c r="O7" s="33" t="s">
        <v>11</v>
      </c>
      <c r="P7" s="22">
        <v>346500</v>
      </c>
      <c r="Q7" s="22">
        <v>0</v>
      </c>
      <c r="R7" s="23">
        <v>0</v>
      </c>
      <c r="S7" s="23">
        <v>0</v>
      </c>
      <c r="T7" s="30">
        <f>ROUND(P7-Q7-R7-S7,0)</f>
        <v>346500</v>
      </c>
      <c r="U7" s="34" t="s">
        <v>10</v>
      </c>
    </row>
    <row r="8" spans="1:21" s="59" customFormat="1" ht="19.5" customHeight="1" x14ac:dyDescent="0.3">
      <c r="B8" s="79"/>
      <c r="C8" s="80"/>
      <c r="D8" s="113"/>
      <c r="E8" s="81"/>
      <c r="F8" s="74"/>
      <c r="G8" s="74"/>
      <c r="H8" s="69"/>
      <c r="I8" s="70"/>
      <c r="J8" s="76"/>
      <c r="K8" s="77"/>
      <c r="L8" s="77"/>
      <c r="M8" s="77"/>
      <c r="N8" s="82"/>
      <c r="O8" s="68"/>
      <c r="P8" s="69"/>
      <c r="Q8" s="69"/>
      <c r="R8" s="70"/>
      <c r="S8" s="70"/>
      <c r="T8" s="71"/>
      <c r="U8" s="83"/>
    </row>
    <row r="9" spans="1:21" ht="44.4" customHeight="1" x14ac:dyDescent="0.3">
      <c r="A9" s="10">
        <v>52013</v>
      </c>
      <c r="B9" s="5" t="s">
        <v>66</v>
      </c>
      <c r="C9" s="6">
        <v>45199</v>
      </c>
      <c r="D9" s="112">
        <v>1</v>
      </c>
      <c r="E9" s="31">
        <v>306000</v>
      </c>
      <c r="F9" s="53">
        <v>19075</v>
      </c>
      <c r="G9" s="53">
        <f>ROUND(E9-F9,0)</f>
        <v>286925</v>
      </c>
      <c r="H9" s="22">
        <f>G9*18%</f>
        <v>51646.5</v>
      </c>
      <c r="I9" s="23">
        <f>G9+H9</f>
        <v>338571.5</v>
      </c>
      <c r="J9" s="32">
        <f>ROUND(G9*$J$6,)</f>
        <v>2869</v>
      </c>
      <c r="K9" s="26">
        <f>H9</f>
        <v>51646.5</v>
      </c>
      <c r="L9" s="26">
        <f>ROUND(G9*$L$6,)</f>
        <v>14346</v>
      </c>
      <c r="M9" s="26">
        <f>ROUND(I9-SUM(J9:L9),0)</f>
        <v>269710</v>
      </c>
      <c r="N9" s="3"/>
      <c r="O9" s="33" t="s">
        <v>12</v>
      </c>
      <c r="P9" s="22">
        <v>200000</v>
      </c>
      <c r="Q9" s="22">
        <f>P9*Q8</f>
        <v>0</v>
      </c>
      <c r="R9" s="23">
        <v>0</v>
      </c>
      <c r="S9" s="23">
        <v>0</v>
      </c>
      <c r="T9" s="30">
        <f>ROUND(P9-Q9-R9-S9,0)</f>
        <v>200000</v>
      </c>
      <c r="U9" s="34" t="s">
        <v>13</v>
      </c>
    </row>
    <row r="10" spans="1:21" ht="26.25" customHeight="1" x14ac:dyDescent="0.3">
      <c r="B10" s="5"/>
      <c r="C10" s="54"/>
      <c r="D10" s="112"/>
      <c r="E10" s="37"/>
      <c r="F10" s="38"/>
      <c r="G10" s="53">
        <f>E10-F10</f>
        <v>0</v>
      </c>
      <c r="H10" s="38">
        <v>0</v>
      </c>
      <c r="I10" s="23">
        <f>G10+H10</f>
        <v>0</v>
      </c>
      <c r="J10" s="32">
        <f>J$6*I10</f>
        <v>0</v>
      </c>
      <c r="K10" s="26"/>
      <c r="L10" s="26">
        <v>0</v>
      </c>
      <c r="M10" s="26">
        <f>I10-SUM(J10:L10)</f>
        <v>0</v>
      </c>
      <c r="N10" s="8"/>
      <c r="O10" s="33" t="s">
        <v>14</v>
      </c>
      <c r="P10" s="22">
        <v>150000</v>
      </c>
      <c r="Q10" s="22">
        <f>P10*Q8</f>
        <v>0</v>
      </c>
      <c r="R10" s="23">
        <v>0</v>
      </c>
      <c r="S10" s="23">
        <v>0</v>
      </c>
      <c r="T10" s="30">
        <f>ROUND(P10-Q10-R10-S10,0)</f>
        <v>150000</v>
      </c>
      <c r="U10" s="34" t="s">
        <v>15</v>
      </c>
    </row>
    <row r="11" spans="1:21" ht="27.75" customHeight="1" x14ac:dyDescent="0.3">
      <c r="B11" s="56"/>
      <c r="C11" s="54"/>
      <c r="D11" s="114"/>
      <c r="E11" s="37"/>
      <c r="F11" s="38"/>
      <c r="G11" s="17"/>
      <c r="H11" s="38"/>
      <c r="I11" s="23"/>
      <c r="J11" s="32"/>
      <c r="K11" s="26"/>
      <c r="L11" s="26"/>
      <c r="M11" s="26"/>
      <c r="N11" s="8"/>
      <c r="O11" s="33"/>
      <c r="P11" s="22"/>
      <c r="Q11" s="22"/>
      <c r="R11" s="23"/>
      <c r="S11" s="23"/>
      <c r="T11" s="30"/>
      <c r="U11" s="42"/>
    </row>
    <row r="12" spans="1:21" s="59" customFormat="1" x14ac:dyDescent="0.3">
      <c r="B12" s="60"/>
      <c r="C12" s="61"/>
      <c r="D12" s="115"/>
      <c r="E12" s="62"/>
      <c r="F12" s="63"/>
      <c r="G12" s="62"/>
      <c r="H12" s="63"/>
      <c r="I12" s="64"/>
      <c r="J12" s="65"/>
      <c r="K12" s="66"/>
      <c r="L12" s="66"/>
      <c r="M12" s="66"/>
      <c r="N12" s="67"/>
      <c r="O12" s="68"/>
      <c r="P12" s="63"/>
      <c r="Q12" s="63"/>
      <c r="R12" s="63"/>
      <c r="S12" s="63"/>
      <c r="T12" s="78"/>
      <c r="U12" s="72"/>
    </row>
    <row r="13" spans="1:21" ht="26.4" x14ac:dyDescent="0.3">
      <c r="A13" s="10">
        <v>52014</v>
      </c>
      <c r="B13" s="5" t="s">
        <v>67</v>
      </c>
      <c r="C13" s="6">
        <v>44902</v>
      </c>
      <c r="D13" s="112">
        <v>4</v>
      </c>
      <c r="E13" s="31">
        <f>(370000+11000)*0.6</f>
        <v>228600</v>
      </c>
      <c r="F13" s="53">
        <v>0</v>
      </c>
      <c r="G13" s="53">
        <f>ROUND(E13-F13,0)</f>
        <v>228600</v>
      </c>
      <c r="H13" s="22">
        <v>0</v>
      </c>
      <c r="I13" s="23">
        <f>G13+H13</f>
        <v>228600</v>
      </c>
      <c r="J13" s="32">
        <f>ROUND(G13*$J$6,)</f>
        <v>2286</v>
      </c>
      <c r="K13" s="26"/>
      <c r="L13" s="26">
        <f>ROUND(G13*$L$6,)</f>
        <v>11430</v>
      </c>
      <c r="M13" s="26">
        <f>ROUND(I13-SUM(J13:L13),0)</f>
        <v>214884</v>
      </c>
      <c r="N13" s="8"/>
      <c r="O13" s="33" t="s">
        <v>16</v>
      </c>
      <c r="P13" s="22">
        <v>200000</v>
      </c>
      <c r="Q13" s="22">
        <f>P13*Q12</f>
        <v>0</v>
      </c>
      <c r="R13" s="23">
        <v>0</v>
      </c>
      <c r="S13" s="23">
        <v>0</v>
      </c>
      <c r="T13" s="30">
        <f>ROUND(P13-Q13-R13-S13,0)</f>
        <v>200000</v>
      </c>
      <c r="U13" s="34" t="s">
        <v>17</v>
      </c>
    </row>
    <row r="14" spans="1:21" ht="26.4" x14ac:dyDescent="0.3">
      <c r="A14" s="10">
        <v>52014</v>
      </c>
      <c r="B14" s="5" t="s">
        <v>67</v>
      </c>
      <c r="C14" s="6">
        <v>45199</v>
      </c>
      <c r="D14" s="112">
        <v>2</v>
      </c>
      <c r="E14" s="31">
        <v>321000</v>
      </c>
      <c r="F14" s="53"/>
      <c r="G14" s="53">
        <f>ROUND(E14-F14,0)</f>
        <v>321000</v>
      </c>
      <c r="H14" s="22">
        <f>G14*18%</f>
        <v>57780</v>
      </c>
      <c r="I14" s="23">
        <f>G14+H14</f>
        <v>378780</v>
      </c>
      <c r="J14" s="32">
        <f>ROUND(G14*$J$6,)</f>
        <v>3210</v>
      </c>
      <c r="K14" s="26">
        <f>H14</f>
        <v>57780</v>
      </c>
      <c r="L14" s="26">
        <f>ROUND(G14*$L$6,)</f>
        <v>16050</v>
      </c>
      <c r="M14" s="26">
        <f>ROUND(I14-SUM(J14:L14),0)</f>
        <v>301740</v>
      </c>
      <c r="N14" s="8"/>
      <c r="O14" s="33" t="s">
        <v>18</v>
      </c>
      <c r="P14" s="22">
        <v>150000</v>
      </c>
      <c r="Q14" s="22">
        <f>P14*Q12</f>
        <v>0</v>
      </c>
      <c r="R14" s="23">
        <v>0</v>
      </c>
      <c r="S14" s="23">
        <v>0</v>
      </c>
      <c r="T14" s="30">
        <f>ROUND(P14-Q14-R14-S14,0)</f>
        <v>150000</v>
      </c>
      <c r="U14" s="34" t="s">
        <v>19</v>
      </c>
    </row>
    <row r="15" spans="1:21" x14ac:dyDescent="0.3">
      <c r="A15" s="10">
        <v>52014</v>
      </c>
      <c r="B15" s="35"/>
      <c r="C15" s="36"/>
      <c r="D15" s="116"/>
      <c r="E15" s="37"/>
      <c r="F15" s="38"/>
      <c r="G15" s="37"/>
      <c r="H15" s="38"/>
      <c r="I15" s="39"/>
      <c r="J15" s="20"/>
      <c r="K15" s="40"/>
      <c r="L15" s="40"/>
      <c r="M15" s="40"/>
      <c r="N15" s="8"/>
      <c r="O15" s="33"/>
      <c r="P15" s="22"/>
      <c r="Q15" s="22"/>
      <c r="R15" s="23"/>
      <c r="S15" s="23"/>
      <c r="T15" s="30"/>
      <c r="U15" s="42"/>
    </row>
    <row r="16" spans="1:21" x14ac:dyDescent="0.3">
      <c r="A16" s="10">
        <v>52014</v>
      </c>
      <c r="B16" s="57"/>
      <c r="C16" s="36"/>
      <c r="D16" s="117"/>
      <c r="E16" s="37"/>
      <c r="F16" s="53"/>
      <c r="G16" s="17"/>
      <c r="H16" s="22"/>
      <c r="I16" s="23"/>
      <c r="J16" s="32"/>
      <c r="K16" s="26"/>
      <c r="L16" s="26"/>
      <c r="M16" s="26"/>
      <c r="N16" s="8"/>
      <c r="O16" s="33"/>
      <c r="P16" s="22"/>
      <c r="Q16" s="22"/>
      <c r="R16" s="23"/>
      <c r="S16" s="23"/>
      <c r="T16" s="30"/>
      <c r="U16" s="42"/>
    </row>
    <row r="17" spans="1:21" s="59" customFormat="1" x14ac:dyDescent="0.3">
      <c r="B17" s="73"/>
      <c r="C17" s="61"/>
      <c r="D17" s="118"/>
      <c r="E17" s="62"/>
      <c r="F17" s="74"/>
      <c r="G17" s="75"/>
      <c r="H17" s="69"/>
      <c r="I17" s="70"/>
      <c r="J17" s="76"/>
      <c r="K17" s="77"/>
      <c r="L17" s="77"/>
      <c r="M17" s="77"/>
      <c r="N17" s="67"/>
      <c r="O17" s="68"/>
      <c r="P17" s="69"/>
      <c r="Q17" s="69"/>
      <c r="R17" s="70"/>
      <c r="S17" s="70"/>
      <c r="T17" s="71"/>
      <c r="U17" s="72"/>
    </row>
    <row r="18" spans="1:21" x14ac:dyDescent="0.3">
      <c r="A18" s="10">
        <v>52015</v>
      </c>
      <c r="B18" s="5" t="s">
        <v>41</v>
      </c>
      <c r="C18" s="6">
        <v>45199</v>
      </c>
      <c r="D18" s="112">
        <v>3</v>
      </c>
      <c r="E18" s="31">
        <v>256000</v>
      </c>
      <c r="F18" s="53">
        <v>0</v>
      </c>
      <c r="G18" s="53">
        <f>ROUND(E18-F18,0)</f>
        <v>256000</v>
      </c>
      <c r="H18" s="22">
        <f>G18*18%</f>
        <v>46080</v>
      </c>
      <c r="I18" s="23">
        <f>G18+H18</f>
        <v>302080</v>
      </c>
      <c r="J18" s="32">
        <f>ROUND(G18*$J$6,)</f>
        <v>2560</v>
      </c>
      <c r="K18" s="26">
        <f>H18</f>
        <v>46080</v>
      </c>
      <c r="L18" s="26">
        <f>ROUND(G18*$L$6,)</f>
        <v>12800</v>
      </c>
      <c r="M18" s="26">
        <f>ROUND(I18-SUM(J18:L18),0)</f>
        <v>240640</v>
      </c>
      <c r="N18" s="8"/>
      <c r="O18" s="33" t="s">
        <v>20</v>
      </c>
      <c r="P18" s="22"/>
      <c r="Q18" s="22">
        <f>P18*Q15</f>
        <v>0</v>
      </c>
      <c r="R18" s="23">
        <v>0</v>
      </c>
      <c r="S18" s="23">
        <v>0</v>
      </c>
      <c r="T18" s="30">
        <v>99000</v>
      </c>
      <c r="U18" s="34" t="s">
        <v>21</v>
      </c>
    </row>
    <row r="19" spans="1:21" x14ac:dyDescent="0.3">
      <c r="A19" s="10">
        <v>52015</v>
      </c>
      <c r="B19" s="35"/>
      <c r="C19" s="36"/>
      <c r="D19" s="116"/>
      <c r="E19" s="37"/>
      <c r="F19" s="38"/>
      <c r="G19" s="37"/>
      <c r="H19" s="38"/>
      <c r="I19" s="39"/>
      <c r="J19" s="20"/>
      <c r="K19" s="40"/>
      <c r="L19" s="40"/>
      <c r="M19" s="40"/>
      <c r="N19" s="8"/>
      <c r="O19" s="33" t="s">
        <v>22</v>
      </c>
      <c r="P19" s="22"/>
      <c r="Q19" s="22">
        <f>P19*Q15</f>
        <v>0</v>
      </c>
      <c r="R19" s="23">
        <v>0</v>
      </c>
      <c r="S19" s="23">
        <v>0</v>
      </c>
      <c r="T19" s="30">
        <v>99000</v>
      </c>
      <c r="U19" s="34" t="s">
        <v>23</v>
      </c>
    </row>
    <row r="20" spans="1:21" x14ac:dyDescent="0.3">
      <c r="A20" s="10">
        <v>52015</v>
      </c>
      <c r="B20" s="35"/>
      <c r="C20" s="36"/>
      <c r="D20" s="116"/>
      <c r="E20" s="37"/>
      <c r="F20" s="38"/>
      <c r="G20" s="37"/>
      <c r="H20" s="38"/>
      <c r="I20" s="39"/>
      <c r="J20" s="20"/>
      <c r="K20" s="40"/>
      <c r="L20" s="40"/>
      <c r="M20" s="40"/>
      <c r="N20" s="8"/>
      <c r="O20" s="33" t="s">
        <v>24</v>
      </c>
      <c r="P20" s="22"/>
      <c r="Q20" s="22"/>
      <c r="R20" s="23"/>
      <c r="S20" s="23"/>
      <c r="T20" s="30">
        <v>99000</v>
      </c>
      <c r="U20" s="34" t="s">
        <v>25</v>
      </c>
    </row>
    <row r="21" spans="1:21" x14ac:dyDescent="0.3">
      <c r="A21" s="10">
        <v>52015</v>
      </c>
      <c r="B21" s="35"/>
      <c r="C21" s="36"/>
      <c r="D21" s="116"/>
      <c r="E21" s="37"/>
      <c r="F21" s="38"/>
      <c r="G21" s="37"/>
      <c r="H21" s="38"/>
      <c r="I21" s="39"/>
      <c r="J21" s="20"/>
      <c r="K21" s="40"/>
      <c r="L21" s="40"/>
      <c r="M21" s="40"/>
      <c r="N21" s="8"/>
      <c r="O21" s="33" t="s">
        <v>26</v>
      </c>
      <c r="P21" s="22"/>
      <c r="Q21" s="22"/>
      <c r="R21" s="23"/>
      <c r="S21" s="23"/>
      <c r="T21" s="30">
        <v>49500</v>
      </c>
      <c r="U21" s="34" t="s">
        <v>27</v>
      </c>
    </row>
    <row r="22" spans="1:21" s="59" customFormat="1" x14ac:dyDescent="0.3">
      <c r="B22" s="60"/>
      <c r="C22" s="61"/>
      <c r="D22" s="115"/>
      <c r="E22" s="62"/>
      <c r="F22" s="63"/>
      <c r="G22" s="62"/>
      <c r="H22" s="63"/>
      <c r="I22" s="64"/>
      <c r="J22" s="65"/>
      <c r="K22" s="66"/>
      <c r="L22" s="66"/>
      <c r="M22" s="66"/>
      <c r="N22" s="67"/>
      <c r="O22" s="68"/>
      <c r="P22" s="69"/>
      <c r="Q22" s="69"/>
      <c r="R22" s="70"/>
      <c r="S22" s="70"/>
      <c r="T22" s="71"/>
      <c r="U22" s="72"/>
    </row>
    <row r="23" spans="1:21" ht="26.4" x14ac:dyDescent="0.3">
      <c r="A23" s="10">
        <v>52016</v>
      </c>
      <c r="B23" s="5" t="s">
        <v>68</v>
      </c>
      <c r="C23" s="6">
        <v>44902</v>
      </c>
      <c r="D23" s="112">
        <v>6</v>
      </c>
      <c r="E23" s="31">
        <f>(370000+11000)*0.4</f>
        <v>152400</v>
      </c>
      <c r="F23" s="53">
        <v>0</v>
      </c>
      <c r="G23" s="53">
        <f>ROUND(E23-F23,0)</f>
        <v>152400</v>
      </c>
      <c r="H23" s="22">
        <v>0</v>
      </c>
      <c r="I23" s="23">
        <f>G23+H23</f>
        <v>152400</v>
      </c>
      <c r="J23" s="32">
        <f>ROUND(G23*$J$6,)</f>
        <v>1524</v>
      </c>
      <c r="K23" s="26"/>
      <c r="L23" s="26">
        <f>ROUND(G23*$L$6,)</f>
        <v>7620</v>
      </c>
      <c r="M23" s="26">
        <f>ROUND(I23-SUM(J23:L23),0)</f>
        <v>143256</v>
      </c>
      <c r="N23" s="8"/>
      <c r="O23" s="33" t="s">
        <v>28</v>
      </c>
      <c r="P23" s="22">
        <v>100000</v>
      </c>
      <c r="Q23" s="22">
        <f>P23*Q22</f>
        <v>0</v>
      </c>
      <c r="R23" s="23">
        <v>0</v>
      </c>
      <c r="S23" s="23">
        <v>0</v>
      </c>
      <c r="T23" s="30">
        <f>ROUND(P23-Q23-R23-S23,0)</f>
        <v>100000</v>
      </c>
      <c r="U23" s="34" t="s">
        <v>29</v>
      </c>
    </row>
    <row r="24" spans="1:21" ht="26.4" x14ac:dyDescent="0.3">
      <c r="A24" s="10">
        <v>52016</v>
      </c>
      <c r="B24" s="5" t="s">
        <v>68</v>
      </c>
      <c r="C24" s="6">
        <v>45199</v>
      </c>
      <c r="D24" s="112">
        <v>6</v>
      </c>
      <c r="E24" s="31">
        <v>211000</v>
      </c>
      <c r="F24" s="53"/>
      <c r="G24" s="53">
        <f>ROUND(E24-F24,0)</f>
        <v>211000</v>
      </c>
      <c r="H24" s="22">
        <f>G24*18%</f>
        <v>37980</v>
      </c>
      <c r="I24" s="23">
        <f>G24+H24</f>
        <v>248980</v>
      </c>
      <c r="J24" s="32">
        <f>ROUND(G24*$J$6,)</f>
        <v>2110</v>
      </c>
      <c r="K24" s="26">
        <f>H24</f>
        <v>37980</v>
      </c>
      <c r="L24" s="26">
        <f>ROUND(G24*$L$6,)</f>
        <v>10550</v>
      </c>
      <c r="M24" s="26">
        <f>ROUND(I24-SUM(J24:L24),0)</f>
        <v>198340</v>
      </c>
      <c r="N24" s="8"/>
      <c r="O24" s="33" t="s">
        <v>30</v>
      </c>
      <c r="P24" s="22">
        <v>100000</v>
      </c>
      <c r="Q24" s="22">
        <f>P24*Q22</f>
        <v>0</v>
      </c>
      <c r="R24" s="23">
        <v>0</v>
      </c>
      <c r="S24" s="23">
        <v>0</v>
      </c>
      <c r="T24" s="30">
        <f t="shared" ref="T24:T25" si="0">ROUND(P24-Q24-R24-S24,0)</f>
        <v>100000</v>
      </c>
      <c r="U24" s="34" t="s">
        <v>31</v>
      </c>
    </row>
    <row r="25" spans="1:21" x14ac:dyDescent="0.3">
      <c r="A25" s="10">
        <v>52016</v>
      </c>
      <c r="B25" s="35"/>
      <c r="C25" s="36"/>
      <c r="D25" s="116"/>
      <c r="E25" s="37"/>
      <c r="F25" s="38"/>
      <c r="G25" s="37"/>
      <c r="H25" s="38"/>
      <c r="I25" s="39"/>
      <c r="J25" s="20"/>
      <c r="K25" s="40"/>
      <c r="L25" s="40"/>
      <c r="M25" s="40"/>
      <c r="N25" s="8"/>
      <c r="O25" s="33" t="s">
        <v>32</v>
      </c>
      <c r="P25" s="22">
        <v>100000</v>
      </c>
      <c r="Q25" s="22">
        <f>P25*Q22</f>
        <v>0</v>
      </c>
      <c r="R25" s="23">
        <v>0</v>
      </c>
      <c r="S25" s="23">
        <v>0</v>
      </c>
      <c r="T25" s="30">
        <f t="shared" si="0"/>
        <v>100000</v>
      </c>
      <c r="U25" s="34" t="s">
        <v>33</v>
      </c>
    </row>
    <row r="26" spans="1:21" x14ac:dyDescent="0.3">
      <c r="B26" s="35"/>
      <c r="C26" s="36"/>
      <c r="D26" s="116"/>
      <c r="E26" s="37"/>
      <c r="F26" s="38"/>
      <c r="G26" s="37"/>
      <c r="H26" s="38"/>
      <c r="I26" s="39"/>
      <c r="J26" s="20"/>
      <c r="K26" s="40"/>
      <c r="L26" s="40"/>
      <c r="M26" s="40"/>
      <c r="N26" s="8"/>
      <c r="O26" s="33" t="s">
        <v>34</v>
      </c>
      <c r="P26" s="22">
        <v>49500</v>
      </c>
      <c r="Q26" s="22"/>
      <c r="R26" s="23"/>
      <c r="S26" s="23"/>
      <c r="T26" s="30">
        <f>P26-Q26-R26-S26</f>
        <v>49500</v>
      </c>
      <c r="U26" s="34" t="s">
        <v>35</v>
      </c>
    </row>
    <row r="27" spans="1:21" s="59" customFormat="1" x14ac:dyDescent="0.3">
      <c r="B27" s="60"/>
      <c r="C27" s="61"/>
      <c r="D27" s="115"/>
      <c r="E27" s="62"/>
      <c r="F27" s="63"/>
      <c r="G27" s="62"/>
      <c r="H27" s="63"/>
      <c r="I27" s="64"/>
      <c r="J27" s="65"/>
      <c r="K27" s="66"/>
      <c r="L27" s="66"/>
      <c r="M27" s="66"/>
      <c r="N27" s="67"/>
      <c r="O27" s="68"/>
      <c r="P27" s="69"/>
      <c r="Q27" s="69"/>
      <c r="R27" s="70"/>
      <c r="S27" s="70"/>
      <c r="T27" s="71"/>
      <c r="U27" s="72"/>
    </row>
    <row r="28" spans="1:21" x14ac:dyDescent="0.3">
      <c r="A28" s="10">
        <v>52493</v>
      </c>
      <c r="B28" s="5" t="s">
        <v>69</v>
      </c>
      <c r="C28" s="6">
        <v>45199</v>
      </c>
      <c r="D28" s="112">
        <v>5</v>
      </c>
      <c r="E28" s="31">
        <v>325000</v>
      </c>
      <c r="F28" s="53">
        <v>0</v>
      </c>
      <c r="G28" s="53">
        <f>ROUND(E28-F28,0)</f>
        <v>325000</v>
      </c>
      <c r="H28" s="22">
        <f>G28*18%</f>
        <v>58500</v>
      </c>
      <c r="I28" s="23">
        <f>G28+H28</f>
        <v>383500</v>
      </c>
      <c r="J28" s="32">
        <f>ROUND(G28*$J$6,)</f>
        <v>3250</v>
      </c>
      <c r="K28" s="26">
        <f>H28</f>
        <v>58500</v>
      </c>
      <c r="L28" s="26">
        <f>ROUND(G28*$L$6,)</f>
        <v>16250</v>
      </c>
      <c r="M28" s="26">
        <f>ROUND(I28-SUM(J28:L28),0)</f>
        <v>305500</v>
      </c>
      <c r="N28" s="8"/>
      <c r="O28" s="33" t="s">
        <v>36</v>
      </c>
      <c r="P28" s="22">
        <v>198000</v>
      </c>
      <c r="Q28" s="22">
        <v>0</v>
      </c>
      <c r="R28" s="23">
        <v>0</v>
      </c>
      <c r="S28" s="23">
        <v>0</v>
      </c>
      <c r="T28" s="30">
        <f>ROUND(P28-Q28-R28-S28,0)</f>
        <v>198000</v>
      </c>
      <c r="U28" s="34" t="s">
        <v>37</v>
      </c>
    </row>
    <row r="29" spans="1:21" x14ac:dyDescent="0.3">
      <c r="A29" s="10">
        <v>52493</v>
      </c>
      <c r="B29" s="35"/>
      <c r="C29" s="36"/>
      <c r="D29" s="116"/>
      <c r="E29" s="37"/>
      <c r="F29" s="38"/>
      <c r="G29" s="37"/>
      <c r="H29" s="38"/>
      <c r="I29" s="39"/>
      <c r="J29" s="20"/>
      <c r="K29" s="40"/>
      <c r="L29" s="40"/>
      <c r="M29" s="40"/>
      <c r="N29" s="8"/>
      <c r="O29" s="33" t="s">
        <v>38</v>
      </c>
      <c r="P29" s="22">
        <v>148500</v>
      </c>
      <c r="Q29" s="22"/>
      <c r="R29" s="23"/>
      <c r="S29" s="23"/>
      <c r="T29" s="30">
        <f>P29</f>
        <v>148500</v>
      </c>
      <c r="U29" s="34" t="s">
        <v>39</v>
      </c>
    </row>
    <row r="30" spans="1:21" x14ac:dyDescent="0.3">
      <c r="B30" s="35"/>
      <c r="C30" s="36"/>
      <c r="D30" s="116"/>
      <c r="E30" s="37"/>
      <c r="F30" s="38"/>
      <c r="G30" s="37"/>
      <c r="H30" s="38"/>
      <c r="I30" s="39"/>
      <c r="J30" s="20"/>
      <c r="K30" s="40"/>
      <c r="L30" s="40"/>
      <c r="M30" s="40"/>
      <c r="N30" s="8"/>
      <c r="O30" s="33"/>
      <c r="P30" s="22"/>
      <c r="Q30" s="22"/>
      <c r="R30" s="23"/>
      <c r="S30" s="23"/>
      <c r="T30" s="30"/>
      <c r="U30" s="42"/>
    </row>
    <row r="31" spans="1:21" s="59" customFormat="1" x14ac:dyDescent="0.3">
      <c r="B31" s="60"/>
      <c r="C31" s="61"/>
      <c r="D31" s="115"/>
      <c r="E31" s="62"/>
      <c r="F31" s="63"/>
      <c r="G31" s="62"/>
      <c r="H31" s="63"/>
      <c r="I31" s="64"/>
      <c r="J31" s="65"/>
      <c r="K31" s="66"/>
      <c r="L31" s="66"/>
      <c r="M31" s="66"/>
      <c r="N31" s="67"/>
      <c r="O31" s="68"/>
      <c r="P31" s="69"/>
      <c r="Q31" s="69"/>
      <c r="R31" s="70"/>
      <c r="S31" s="70"/>
      <c r="T31" s="71"/>
      <c r="U31" s="72"/>
    </row>
    <row r="32" spans="1:21" x14ac:dyDescent="0.3">
      <c r="B32" s="35"/>
      <c r="C32" s="36"/>
      <c r="D32" s="116"/>
      <c r="E32" s="37"/>
      <c r="F32" s="38"/>
      <c r="G32" s="37"/>
      <c r="H32" s="38"/>
      <c r="I32" s="39"/>
      <c r="J32" s="20"/>
      <c r="K32" s="40"/>
      <c r="L32" s="40"/>
      <c r="M32" s="40"/>
      <c r="N32" s="8"/>
      <c r="O32" s="33"/>
      <c r="P32" s="22"/>
      <c r="Q32" s="22"/>
      <c r="R32" s="23"/>
      <c r="S32" s="23"/>
      <c r="T32" s="30"/>
      <c r="U32" s="42"/>
    </row>
    <row r="33" spans="1:21" x14ac:dyDescent="0.3">
      <c r="B33" s="35"/>
      <c r="C33" s="36"/>
      <c r="D33" s="116"/>
      <c r="E33" s="37"/>
      <c r="F33" s="38"/>
      <c r="G33" s="37"/>
      <c r="H33" s="38"/>
      <c r="I33" s="39"/>
      <c r="J33" s="20"/>
      <c r="K33" s="40"/>
      <c r="L33" s="40"/>
      <c r="M33" s="40"/>
      <c r="N33" s="8"/>
      <c r="O33" s="33"/>
      <c r="P33" s="22"/>
      <c r="Q33" s="22"/>
      <c r="R33" s="23"/>
      <c r="S33" s="23"/>
      <c r="T33" s="30"/>
      <c r="U33" s="42"/>
    </row>
    <row r="34" spans="1:21" x14ac:dyDescent="0.3">
      <c r="B34" s="35"/>
      <c r="C34" s="36"/>
      <c r="D34" s="116"/>
      <c r="E34" s="37"/>
      <c r="F34" s="38"/>
      <c r="G34" s="37"/>
      <c r="H34" s="38"/>
      <c r="I34" s="39"/>
      <c r="J34" s="20"/>
      <c r="K34" s="40"/>
      <c r="L34" s="40"/>
      <c r="M34" s="40"/>
      <c r="N34" s="8"/>
      <c r="O34" s="33"/>
      <c r="P34" s="22"/>
      <c r="Q34" s="22"/>
      <c r="R34" s="23"/>
      <c r="S34" s="23"/>
      <c r="T34" s="30"/>
      <c r="U34" s="42"/>
    </row>
    <row r="35" spans="1:21" x14ac:dyDescent="0.3">
      <c r="B35" s="35"/>
      <c r="C35" s="36"/>
      <c r="D35" s="116"/>
      <c r="E35" s="37"/>
      <c r="F35" s="38"/>
      <c r="G35" s="37"/>
      <c r="H35" s="38"/>
      <c r="I35" s="39"/>
      <c r="J35" s="20"/>
      <c r="K35" s="40"/>
      <c r="L35" s="40"/>
      <c r="M35" s="40"/>
      <c r="N35" s="8"/>
      <c r="O35" s="33"/>
      <c r="P35" s="22"/>
      <c r="Q35" s="22"/>
      <c r="R35" s="23"/>
      <c r="S35" s="23"/>
      <c r="T35" s="30"/>
      <c r="U35" s="42"/>
    </row>
    <row r="36" spans="1:21" x14ac:dyDescent="0.3">
      <c r="B36" s="35"/>
      <c r="C36" s="36"/>
      <c r="D36" s="116"/>
      <c r="E36" s="37"/>
      <c r="F36" s="38"/>
      <c r="G36" s="37"/>
      <c r="H36" s="38"/>
      <c r="I36" s="39"/>
      <c r="J36" s="20"/>
      <c r="K36" s="40"/>
      <c r="L36" s="40"/>
      <c r="M36" s="40"/>
      <c r="N36" s="8"/>
      <c r="O36" s="33"/>
      <c r="P36" s="22"/>
      <c r="Q36" s="22"/>
      <c r="R36" s="23"/>
      <c r="S36" s="23"/>
      <c r="T36" s="30"/>
      <c r="U36" s="42"/>
    </row>
    <row r="37" spans="1:21" x14ac:dyDescent="0.3">
      <c r="B37" s="35"/>
      <c r="C37" s="36"/>
      <c r="D37" s="116"/>
      <c r="E37" s="37"/>
      <c r="F37" s="38"/>
      <c r="G37" s="37"/>
      <c r="H37" s="38"/>
      <c r="I37" s="39"/>
      <c r="J37" s="20"/>
      <c r="K37" s="40"/>
      <c r="L37" s="40"/>
      <c r="M37" s="40"/>
      <c r="N37" s="8"/>
      <c r="O37" s="33"/>
      <c r="P37" s="22"/>
      <c r="Q37" s="22"/>
      <c r="R37" s="23"/>
      <c r="S37" s="23"/>
      <c r="T37" s="30"/>
      <c r="U37" s="42"/>
    </row>
    <row r="38" spans="1:21" x14ac:dyDescent="0.3">
      <c r="B38" s="35"/>
      <c r="C38" s="36"/>
      <c r="D38" s="116"/>
      <c r="E38" s="37"/>
      <c r="F38" s="38"/>
      <c r="G38" s="37"/>
      <c r="H38" s="38"/>
      <c r="I38" s="39"/>
      <c r="J38" s="20"/>
      <c r="K38" s="40"/>
      <c r="L38" s="40"/>
      <c r="M38" s="40"/>
      <c r="N38" s="8"/>
      <c r="O38" s="33"/>
      <c r="P38" s="22"/>
      <c r="Q38" s="22"/>
      <c r="R38" s="23"/>
      <c r="S38" s="23"/>
      <c r="T38" s="30"/>
      <c r="U38" s="42"/>
    </row>
    <row r="39" spans="1:21" x14ac:dyDescent="0.3">
      <c r="B39" s="35"/>
      <c r="C39" s="36"/>
      <c r="D39" s="116"/>
      <c r="E39" s="37"/>
      <c r="F39" s="38"/>
      <c r="G39" s="37"/>
      <c r="H39" s="38"/>
      <c r="I39" s="39"/>
      <c r="J39" s="20"/>
      <c r="K39" s="40"/>
      <c r="L39" s="40"/>
      <c r="M39" s="40"/>
      <c r="N39" s="8"/>
      <c r="O39" s="33"/>
      <c r="P39" s="22"/>
      <c r="Q39" s="22"/>
      <c r="R39" s="23"/>
      <c r="S39" s="23"/>
      <c r="T39" s="30"/>
      <c r="U39" s="42"/>
    </row>
    <row r="40" spans="1:21" x14ac:dyDescent="0.3">
      <c r="B40" s="35"/>
      <c r="C40" s="36"/>
      <c r="D40" s="116"/>
      <c r="E40" s="37"/>
      <c r="F40" s="38"/>
      <c r="G40" s="37"/>
      <c r="H40" s="38"/>
      <c r="I40" s="39"/>
      <c r="J40" s="20"/>
      <c r="K40" s="40"/>
      <c r="L40" s="40"/>
      <c r="M40" s="40"/>
      <c r="N40" s="8"/>
      <c r="O40" s="33"/>
      <c r="P40" s="22"/>
      <c r="Q40" s="22"/>
      <c r="R40" s="23"/>
      <c r="S40" s="23"/>
      <c r="T40" s="30"/>
      <c r="U40" s="42"/>
    </row>
    <row r="41" spans="1:21" x14ac:dyDescent="0.3">
      <c r="B41" s="35"/>
      <c r="C41" s="36"/>
      <c r="D41" s="116"/>
      <c r="E41" s="37"/>
      <c r="F41" s="38"/>
      <c r="G41" s="37"/>
      <c r="H41" s="38"/>
      <c r="I41" s="39"/>
      <c r="J41" s="20"/>
      <c r="K41" s="40"/>
      <c r="L41" s="40"/>
      <c r="M41" s="40"/>
      <c r="N41" s="8"/>
      <c r="O41" s="33"/>
      <c r="P41" s="22"/>
      <c r="Q41" s="22"/>
      <c r="R41" s="23"/>
      <c r="S41" s="23"/>
      <c r="T41" s="30"/>
      <c r="U41" s="42"/>
    </row>
    <row r="42" spans="1:21" x14ac:dyDescent="0.3">
      <c r="B42" s="35"/>
      <c r="C42" s="36"/>
      <c r="D42" s="116"/>
      <c r="E42" s="37"/>
      <c r="F42" s="38"/>
      <c r="G42" s="37"/>
      <c r="H42" s="38"/>
      <c r="I42" s="39"/>
      <c r="J42" s="20"/>
      <c r="K42" s="40"/>
      <c r="L42" s="40"/>
      <c r="M42" s="40"/>
      <c r="N42" s="8"/>
      <c r="O42" s="33"/>
      <c r="P42" s="22"/>
      <c r="Q42" s="22"/>
      <c r="R42" s="23"/>
      <c r="S42" s="23"/>
      <c r="T42" s="30"/>
      <c r="U42" s="42"/>
    </row>
    <row r="43" spans="1:21" x14ac:dyDescent="0.3">
      <c r="B43" s="35"/>
      <c r="C43" s="36"/>
      <c r="D43" s="116"/>
      <c r="E43" s="37"/>
      <c r="F43" s="38"/>
      <c r="G43" s="37"/>
      <c r="H43" s="38"/>
      <c r="I43" s="39"/>
      <c r="J43" s="20"/>
      <c r="K43" s="40"/>
      <c r="L43" s="40"/>
      <c r="M43" s="40"/>
      <c r="N43" s="8"/>
      <c r="O43" s="33"/>
      <c r="P43" s="22"/>
      <c r="Q43" s="22"/>
      <c r="R43" s="23"/>
      <c r="S43" s="23"/>
      <c r="T43" s="30"/>
      <c r="U43" s="42"/>
    </row>
    <row r="44" spans="1:21" x14ac:dyDescent="0.3">
      <c r="B44" s="35"/>
      <c r="C44" s="36"/>
      <c r="D44" s="116"/>
      <c r="E44" s="37"/>
      <c r="F44" s="38"/>
      <c r="G44" s="37"/>
      <c r="H44" s="38"/>
      <c r="I44" s="39"/>
      <c r="J44" s="20"/>
      <c r="K44" s="40"/>
      <c r="L44" s="40"/>
      <c r="M44" s="40"/>
      <c r="N44" s="8"/>
      <c r="O44" s="33"/>
      <c r="P44" s="22"/>
      <c r="Q44" s="22"/>
      <c r="R44" s="23"/>
      <c r="S44" s="23"/>
      <c r="T44" s="30"/>
      <c r="U44" s="42"/>
    </row>
    <row r="45" spans="1:21" x14ac:dyDescent="0.3">
      <c r="B45" s="35"/>
      <c r="C45" s="36"/>
      <c r="D45" s="116"/>
      <c r="E45" s="37"/>
      <c r="F45" s="38"/>
      <c r="G45" s="37"/>
      <c r="H45" s="38"/>
      <c r="I45" s="39"/>
      <c r="J45" s="20"/>
      <c r="K45" s="40"/>
      <c r="L45" s="40"/>
      <c r="M45" s="40"/>
      <c r="N45" s="8"/>
      <c r="O45" s="33"/>
      <c r="P45" s="38"/>
      <c r="Q45" s="38"/>
      <c r="R45" s="38"/>
      <c r="S45" s="38"/>
      <c r="T45" s="41"/>
      <c r="U45" s="42"/>
    </row>
    <row r="46" spans="1:21" ht="15" thickBot="1" x14ac:dyDescent="0.35">
      <c r="B46" s="35"/>
      <c r="C46" s="36"/>
      <c r="D46" s="116"/>
      <c r="E46" s="37"/>
      <c r="F46" s="86"/>
      <c r="G46" s="37"/>
      <c r="H46" s="86"/>
      <c r="I46" s="87"/>
      <c r="J46" s="36"/>
      <c r="K46" s="88"/>
      <c r="L46" s="88"/>
      <c r="M46" s="88"/>
      <c r="N46" s="89"/>
      <c r="O46" s="90"/>
      <c r="P46" s="86"/>
      <c r="Q46" s="86"/>
      <c r="R46" s="86"/>
      <c r="S46" s="86"/>
      <c r="T46" s="91"/>
      <c r="U46" s="42"/>
    </row>
    <row r="47" spans="1:21" s="98" customFormat="1" ht="15" thickBot="1" x14ac:dyDescent="0.35">
      <c r="A47" s="94"/>
      <c r="B47" s="95"/>
      <c r="C47" s="95"/>
      <c r="D47" s="119"/>
      <c r="E47" s="95"/>
      <c r="F47" s="95"/>
      <c r="G47" s="95"/>
      <c r="H47" s="95"/>
      <c r="I47" s="95"/>
      <c r="J47" s="95">
        <f>SUM(J7:J43)</f>
        <v>20869</v>
      </c>
      <c r="K47" s="95">
        <f t="shared" ref="K47:L47" si="1">SUM(K7:K43)</f>
        <v>307066.5</v>
      </c>
      <c r="L47" s="95">
        <f t="shared" si="1"/>
        <v>104346</v>
      </c>
      <c r="M47" s="95"/>
      <c r="N47" s="96"/>
      <c r="O47" s="95"/>
      <c r="P47" s="95"/>
      <c r="Q47" s="95"/>
      <c r="R47" s="95"/>
      <c r="S47" s="95"/>
      <c r="T47" s="95"/>
      <c r="U47" s="97"/>
    </row>
    <row r="48" spans="1:21" x14ac:dyDescent="0.3">
      <c r="B48" s="57"/>
      <c r="C48" s="58"/>
      <c r="D48" s="117"/>
      <c r="E48" s="17"/>
      <c r="F48" s="22"/>
      <c r="G48" s="17"/>
      <c r="H48" s="22"/>
      <c r="I48" s="23"/>
      <c r="J48" s="32"/>
      <c r="K48" s="26"/>
      <c r="L48" s="26"/>
      <c r="M48" s="26"/>
      <c r="N48" s="92"/>
      <c r="O48" s="27"/>
      <c r="P48" s="22"/>
      <c r="Q48" s="22"/>
      <c r="R48" s="22"/>
      <c r="S48" s="22"/>
      <c r="T48" s="30"/>
      <c r="U48" s="93"/>
    </row>
    <row r="49" spans="1:21" ht="15" thickBot="1" x14ac:dyDescent="0.35">
      <c r="B49" s="4"/>
      <c r="C49" s="7"/>
      <c r="D49" s="7"/>
      <c r="E49" s="43"/>
      <c r="F49" s="43"/>
      <c r="G49" s="43"/>
      <c r="H49" s="44"/>
      <c r="I49" s="45"/>
      <c r="J49" s="46"/>
      <c r="K49" s="47"/>
      <c r="L49" s="47"/>
      <c r="M49" s="47"/>
      <c r="N49" s="8"/>
      <c r="O49" s="48"/>
      <c r="P49" s="44"/>
      <c r="Q49" s="44"/>
      <c r="R49" s="44"/>
      <c r="S49" s="44"/>
      <c r="T49" s="49"/>
      <c r="U49" s="47"/>
    </row>
    <row r="50" spans="1:21" x14ac:dyDescent="0.3">
      <c r="A50" s="22"/>
      <c r="B50" s="22"/>
      <c r="C50" s="22"/>
      <c r="D50" s="120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3"/>
      <c r="U50" s="22"/>
    </row>
    <row r="51" spans="1:21" x14ac:dyDescent="0.3">
      <c r="A51" s="22"/>
      <c r="B51" s="22"/>
      <c r="C51" s="22"/>
      <c r="D51" s="120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3"/>
      <c r="U51" s="38"/>
    </row>
    <row r="52" spans="1:21" x14ac:dyDescent="0.3">
      <c r="A52" s="22"/>
      <c r="B52" s="22"/>
      <c r="C52" s="22"/>
      <c r="D52" s="120"/>
      <c r="E52" s="22"/>
      <c r="F52" s="22"/>
      <c r="G52" s="22"/>
      <c r="H52" s="22"/>
      <c r="I52" s="22"/>
      <c r="J52" s="55" t="s">
        <v>4</v>
      </c>
      <c r="K52" s="55"/>
      <c r="L52" s="55"/>
      <c r="M52" s="55">
        <f>SUM(M7:M49)</f>
        <v>1961710</v>
      </c>
      <c r="N52" s="55"/>
      <c r="O52" s="55"/>
      <c r="P52" s="55"/>
      <c r="Q52" s="55"/>
      <c r="R52" s="55" t="s">
        <v>6</v>
      </c>
      <c r="S52" s="55"/>
      <c r="T52" s="51">
        <f>SUM(T6:T49)</f>
        <v>2089000</v>
      </c>
      <c r="U52" s="38"/>
    </row>
    <row r="53" spans="1:21" x14ac:dyDescent="0.3">
      <c r="A53" s="22"/>
      <c r="B53" s="22"/>
      <c r="C53" s="22"/>
      <c r="D53" s="120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3"/>
      <c r="U53" s="38"/>
    </row>
    <row r="54" spans="1:21" x14ac:dyDescent="0.3">
      <c r="A54" s="22"/>
      <c r="B54" s="22"/>
      <c r="C54" s="22"/>
      <c r="D54" s="120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55" t="s">
        <v>5</v>
      </c>
      <c r="S54" s="22"/>
      <c r="T54" s="51">
        <f>M52-T52</f>
        <v>-127290</v>
      </c>
      <c r="U54" s="38"/>
    </row>
    <row r="55" spans="1:21" x14ac:dyDescent="0.3">
      <c r="A55" s="22"/>
      <c r="B55" s="22"/>
      <c r="C55" s="22"/>
      <c r="D55" s="120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3"/>
      <c r="U55" s="38"/>
    </row>
    <row r="59" spans="1:21" x14ac:dyDescent="0.3">
      <c r="I59" s="84" t="s">
        <v>42</v>
      </c>
      <c r="J59" s="85"/>
    </row>
    <row r="60" spans="1:21" x14ac:dyDescent="0.3">
      <c r="I60" s="84" t="s">
        <v>43</v>
      </c>
      <c r="J60" s="99">
        <f>J47</f>
        <v>20869</v>
      </c>
    </row>
    <row r="61" spans="1:21" x14ac:dyDescent="0.3">
      <c r="I61" s="84" t="s">
        <v>44</v>
      </c>
      <c r="J61" s="99">
        <f>T54</f>
        <v>-127290</v>
      </c>
    </row>
    <row r="62" spans="1:21" x14ac:dyDescent="0.3">
      <c r="I62" s="84"/>
      <c r="J62" s="8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Laxmi Civil</cp:lastModifiedBy>
  <cp:lastPrinted>2022-06-10T14:20:18Z</cp:lastPrinted>
  <dcterms:created xsi:type="dcterms:W3CDTF">2022-06-10T14:11:52Z</dcterms:created>
  <dcterms:modified xsi:type="dcterms:W3CDTF">2025-05-29T12:02:28Z</dcterms:modified>
</cp:coreProperties>
</file>