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palan\OneDrive\Desktop\Important Files\Files\Project &amp; Study\Drone Technology\"/>
    </mc:Choice>
  </mc:AlternateContent>
  <xr:revisionPtr revIDLastSave="0" documentId="13_ncr:1_{0EBAEC81-F2C4-4F4B-9320-2255CB3AB65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20_6" sheetId="1" r:id="rId1"/>
    <sheet name="P21_6.3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5" i="1" l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24" i="1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14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39" i="2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24" i="1"/>
  <c r="N39" i="2"/>
  <c r="W25" i="1"/>
  <c r="W26" i="1"/>
  <c r="W27" i="1"/>
  <c r="X33" i="1" s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24" i="1"/>
  <c r="J2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I49" i="1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39" i="2"/>
  <c r="P40" i="2" l="1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39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14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M39" i="2" s="1"/>
  <c r="I7" i="2"/>
  <c r="E5" i="2"/>
  <c r="E6" i="2" s="1"/>
  <c r="E7" i="2" s="1"/>
  <c r="N54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9" i="1"/>
  <c r="E7" i="1"/>
  <c r="E8" i="1" s="1"/>
  <c r="N50" i="2" l="1"/>
  <c r="N42" i="2"/>
  <c r="N40" i="2"/>
  <c r="N44" i="2"/>
  <c r="N49" i="2"/>
  <c r="N47" i="2"/>
  <c r="N51" i="2"/>
  <c r="U39" i="2"/>
  <c r="W39" i="2" s="1"/>
  <c r="K39" i="2"/>
  <c r="L39" i="2" s="1"/>
  <c r="S39" i="2" s="1"/>
  <c r="O39" i="2" s="1"/>
  <c r="Q39" i="2" s="1"/>
  <c r="M48" i="2"/>
  <c r="U48" i="2" s="1"/>
  <c r="W48" i="2" s="1"/>
  <c r="K48" i="2"/>
  <c r="L48" i="2" s="1"/>
  <c r="S48" i="2" s="1"/>
  <c r="O48" i="2" s="1"/>
  <c r="Q48" i="2" s="1"/>
  <c r="M49" i="2"/>
  <c r="U49" i="2" s="1"/>
  <c r="W49" i="2" s="1"/>
  <c r="K49" i="2"/>
  <c r="L49" i="2" s="1"/>
  <c r="S49" i="2" s="1"/>
  <c r="M47" i="2"/>
  <c r="U47" i="2" s="1"/>
  <c r="W47" i="2" s="1"/>
  <c r="K47" i="2"/>
  <c r="L47" i="2" s="1"/>
  <c r="S47" i="2" s="1"/>
  <c r="M50" i="2"/>
  <c r="U50" i="2" s="1"/>
  <c r="W50" i="2" s="1"/>
  <c r="K50" i="2"/>
  <c r="L50" i="2" s="1"/>
  <c r="S50" i="2" s="1"/>
  <c r="O50" i="2" s="1"/>
  <c r="Q50" i="2" s="1"/>
  <c r="M51" i="2"/>
  <c r="U51" i="2" s="1"/>
  <c r="W51" i="2" s="1"/>
  <c r="K51" i="2"/>
  <c r="L51" i="2" s="1"/>
  <c r="S51" i="2" s="1"/>
  <c r="M52" i="2"/>
  <c r="U52" i="2" s="1"/>
  <c r="W52" i="2" s="1"/>
  <c r="K52" i="2"/>
  <c r="L52" i="2" s="1"/>
  <c r="S52" i="2" s="1"/>
  <c r="O52" i="2" s="1"/>
  <c r="Q52" i="2" s="1"/>
  <c r="M53" i="2"/>
  <c r="U53" i="2" s="1"/>
  <c r="W53" i="2" s="1"/>
  <c r="K53" i="2"/>
  <c r="L53" i="2" s="1"/>
  <c r="S53" i="2" s="1"/>
  <c r="O53" i="2" s="1"/>
  <c r="Q53" i="2" s="1"/>
  <c r="M54" i="2"/>
  <c r="U54" i="2" s="1"/>
  <c r="W54" i="2" s="1"/>
  <c r="K54" i="2"/>
  <c r="L54" i="2" s="1"/>
  <c r="S54" i="2" s="1"/>
  <c r="M56" i="2"/>
  <c r="U56" i="2" s="1"/>
  <c r="W56" i="2" s="1"/>
  <c r="K56" i="2"/>
  <c r="L56" i="2" s="1"/>
  <c r="S56" i="2" s="1"/>
  <c r="O56" i="2" s="1"/>
  <c r="Q56" i="2" s="1"/>
  <c r="M41" i="2"/>
  <c r="U41" i="2" s="1"/>
  <c r="W41" i="2" s="1"/>
  <c r="K41" i="2"/>
  <c r="L41" i="2" s="1"/>
  <c r="S41" i="2" s="1"/>
  <c r="O41" i="2" s="1"/>
  <c r="Q41" i="2" s="1"/>
  <c r="M57" i="2"/>
  <c r="U57" i="2" s="1"/>
  <c r="W57" i="2" s="1"/>
  <c r="K57" i="2"/>
  <c r="L57" i="2" s="1"/>
  <c r="S57" i="2" s="1"/>
  <c r="O57" i="2" s="1"/>
  <c r="Q57" i="2" s="1"/>
  <c r="M40" i="2"/>
  <c r="U40" i="2" s="1"/>
  <c r="W40" i="2" s="1"/>
  <c r="K40" i="2"/>
  <c r="L40" i="2" s="1"/>
  <c r="S40" i="2" s="1"/>
  <c r="M42" i="2"/>
  <c r="U42" i="2" s="1"/>
  <c r="W42" i="2" s="1"/>
  <c r="K42" i="2"/>
  <c r="L42" i="2" s="1"/>
  <c r="S42" i="2" s="1"/>
  <c r="M58" i="2"/>
  <c r="U58" i="2" s="1"/>
  <c r="W58" i="2" s="1"/>
  <c r="K58" i="2"/>
  <c r="L58" i="2" s="1"/>
  <c r="S58" i="2" s="1"/>
  <c r="M43" i="2"/>
  <c r="U43" i="2" s="1"/>
  <c r="W43" i="2" s="1"/>
  <c r="K43" i="2"/>
  <c r="L43" i="2" s="1"/>
  <c r="S43" i="2" s="1"/>
  <c r="M55" i="2"/>
  <c r="U55" i="2" s="1"/>
  <c r="W55" i="2" s="1"/>
  <c r="K55" i="2"/>
  <c r="L55" i="2" s="1"/>
  <c r="S55" i="2" s="1"/>
  <c r="O55" i="2" s="1"/>
  <c r="Q55" i="2" s="1"/>
  <c r="M44" i="2"/>
  <c r="U44" i="2" s="1"/>
  <c r="W44" i="2" s="1"/>
  <c r="K44" i="2"/>
  <c r="L44" i="2" s="1"/>
  <c r="S44" i="2" s="1"/>
  <c r="M45" i="2"/>
  <c r="U45" i="2" s="1"/>
  <c r="W45" i="2" s="1"/>
  <c r="K45" i="2"/>
  <c r="L45" i="2" s="1"/>
  <c r="S45" i="2" s="1"/>
  <c r="M46" i="2"/>
  <c r="U46" i="2" s="1"/>
  <c r="W46" i="2" s="1"/>
  <c r="K46" i="2"/>
  <c r="L46" i="2" s="1"/>
  <c r="S46" i="2" s="1"/>
  <c r="O46" i="2" s="1"/>
  <c r="Q46" i="2" s="1"/>
  <c r="O47" i="2"/>
  <c r="Q47" i="2" s="1"/>
  <c r="O45" i="2"/>
  <c r="Q45" i="2" s="1"/>
  <c r="O40" i="2"/>
  <c r="Q40" i="2" s="1"/>
  <c r="O54" i="2"/>
  <c r="Q54" i="2" s="1"/>
  <c r="O44" i="2"/>
  <c r="Q44" i="2" s="1"/>
  <c r="O49" i="2"/>
  <c r="Q49" i="2" s="1"/>
  <c r="O58" i="2"/>
  <c r="Q58" i="2" s="1"/>
  <c r="O51" i="2"/>
  <c r="Q51" i="2" s="1"/>
  <c r="O42" i="2"/>
  <c r="Q42" i="2" s="1"/>
  <c r="O43" i="2"/>
  <c r="Q43" i="2" s="1"/>
  <c r="E9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24" i="1"/>
  <c r="K28" i="1" l="1"/>
  <c r="K27" i="1"/>
  <c r="K26" i="1"/>
  <c r="K24" i="1"/>
  <c r="K43" i="1"/>
  <c r="N57" i="2"/>
  <c r="K41" i="1"/>
  <c r="N56" i="2"/>
  <c r="X48" i="2"/>
  <c r="K35" i="1"/>
  <c r="K25" i="1"/>
  <c r="K42" i="1"/>
  <c r="N48" i="2"/>
  <c r="N46" i="2"/>
  <c r="K40" i="1"/>
  <c r="K39" i="1"/>
  <c r="K38" i="1"/>
  <c r="N41" i="2"/>
  <c r="K37" i="1"/>
  <c r="N55" i="2"/>
  <c r="K36" i="1"/>
  <c r="N53" i="2"/>
  <c r="K34" i="1"/>
  <c r="N45" i="2"/>
  <c r="K33" i="1"/>
  <c r="N43" i="2"/>
  <c r="K32" i="1"/>
  <c r="K31" i="1"/>
  <c r="N58" i="2"/>
  <c r="K30" i="1"/>
  <c r="N54" i="2"/>
  <c r="K29" i="1"/>
  <c r="N52" i="2"/>
  <c r="L29" i="1" l="1"/>
  <c r="L36" i="1"/>
  <c r="L35" i="1"/>
  <c r="L30" i="1"/>
  <c r="L37" i="1"/>
  <c r="L43" i="1"/>
  <c r="L24" i="1"/>
  <c r="L31" i="1"/>
  <c r="L41" i="1"/>
  <c r="L38" i="1"/>
  <c r="L32" i="1"/>
  <c r="L39" i="1"/>
  <c r="L33" i="1"/>
  <c r="L40" i="1"/>
  <c r="L26" i="1"/>
  <c r="L34" i="1"/>
  <c r="L42" i="1"/>
  <c r="L27" i="1"/>
  <c r="P27" i="1" s="1"/>
  <c r="L28" i="1"/>
  <c r="L25" i="1"/>
  <c r="S25" i="1" l="1"/>
  <c r="N25" i="1"/>
  <c r="Q50" i="1" s="1"/>
  <c r="M25" i="1"/>
  <c r="P25" i="1"/>
  <c r="O25" i="1" s="1"/>
  <c r="Q25" i="1" s="1"/>
  <c r="N41" i="1"/>
  <c r="Q66" i="1" s="1"/>
  <c r="S41" i="1"/>
  <c r="M41" i="1"/>
  <c r="P41" i="1"/>
  <c r="O41" i="1" s="1"/>
  <c r="Q41" i="1" s="1"/>
  <c r="N42" i="1"/>
  <c r="Q67" i="1" s="1"/>
  <c r="S42" i="1"/>
  <c r="M42" i="1"/>
  <c r="N38" i="1"/>
  <c r="Q63" i="1" s="1"/>
  <c r="S38" i="1"/>
  <c r="M38" i="1"/>
  <c r="P38" i="1"/>
  <c r="O38" i="1" s="1"/>
  <c r="Q38" i="1" s="1"/>
  <c r="N28" i="1"/>
  <c r="Q53" i="1" s="1"/>
  <c r="S28" i="1"/>
  <c r="M28" i="1"/>
  <c r="P28" i="1"/>
  <c r="O28" i="1" s="1"/>
  <c r="Q28" i="1" s="1"/>
  <c r="N27" i="1"/>
  <c r="Q52" i="1" s="1"/>
  <c r="S27" i="1"/>
  <c r="O27" i="1" s="1"/>
  <c r="Q27" i="1" s="1"/>
  <c r="M27" i="1"/>
  <c r="N31" i="1"/>
  <c r="Q56" i="1" s="1"/>
  <c r="S31" i="1"/>
  <c r="M31" i="1"/>
  <c r="P31" i="1"/>
  <c r="O31" i="1" s="1"/>
  <c r="Q31" i="1" s="1"/>
  <c r="P42" i="1"/>
  <c r="S24" i="1"/>
  <c r="N24" i="1"/>
  <c r="Q49" i="1" s="1"/>
  <c r="M24" i="1"/>
  <c r="P24" i="1"/>
  <c r="O24" i="1" s="1"/>
  <c r="Q24" i="1" s="1"/>
  <c r="N34" i="1"/>
  <c r="Q59" i="1" s="1"/>
  <c r="S34" i="1"/>
  <c r="M34" i="1"/>
  <c r="N43" i="1"/>
  <c r="Q68" i="1" s="1"/>
  <c r="S43" i="1"/>
  <c r="M43" i="1"/>
  <c r="P34" i="1"/>
  <c r="O34" i="1" s="1"/>
  <c r="Q34" i="1" s="1"/>
  <c r="P43" i="1"/>
  <c r="O43" i="1" s="1"/>
  <c r="Q43" i="1" s="1"/>
  <c r="N26" i="1"/>
  <c r="Q51" i="1" s="1"/>
  <c r="S26" i="1"/>
  <c r="M26" i="1"/>
  <c r="N37" i="1"/>
  <c r="Q62" i="1" s="1"/>
  <c r="S37" i="1"/>
  <c r="M37" i="1"/>
  <c r="P26" i="1"/>
  <c r="O26" i="1" s="1"/>
  <c r="Q26" i="1" s="1"/>
  <c r="P37" i="1"/>
  <c r="O37" i="1" s="1"/>
  <c r="Q37" i="1" s="1"/>
  <c r="N40" i="1"/>
  <c r="Q65" i="1" s="1"/>
  <c r="S40" i="1"/>
  <c r="M40" i="1"/>
  <c r="N30" i="1"/>
  <c r="Q55" i="1" s="1"/>
  <c r="S30" i="1"/>
  <c r="M30" i="1"/>
  <c r="P40" i="1"/>
  <c r="O40" i="1" s="1"/>
  <c r="Q40" i="1" s="1"/>
  <c r="P30" i="1"/>
  <c r="O30" i="1" s="1"/>
  <c r="Q30" i="1" s="1"/>
  <c r="N33" i="1"/>
  <c r="Q58" i="1" s="1"/>
  <c r="S33" i="1"/>
  <c r="M33" i="1"/>
  <c r="N35" i="1"/>
  <c r="Q60" i="1" s="1"/>
  <c r="S35" i="1"/>
  <c r="M35" i="1"/>
  <c r="P33" i="1"/>
  <c r="P35" i="1"/>
  <c r="O35" i="1" s="1"/>
  <c r="Q35" i="1" s="1"/>
  <c r="S39" i="1"/>
  <c r="N39" i="1"/>
  <c r="Q64" i="1" s="1"/>
  <c r="M39" i="1"/>
  <c r="N36" i="1"/>
  <c r="Q61" i="1" s="1"/>
  <c r="S36" i="1"/>
  <c r="M36" i="1"/>
  <c r="P39" i="1"/>
  <c r="O39" i="1" s="1"/>
  <c r="Q39" i="1" s="1"/>
  <c r="P36" i="1"/>
  <c r="O36" i="1" s="1"/>
  <c r="Q36" i="1" s="1"/>
  <c r="S32" i="1"/>
  <c r="N32" i="1"/>
  <c r="Q57" i="1" s="1"/>
  <c r="M32" i="1"/>
  <c r="S29" i="1"/>
  <c r="N29" i="1"/>
  <c r="Q54" i="1" s="1"/>
  <c r="M29" i="1"/>
  <c r="P32" i="1"/>
  <c r="O32" i="1" s="1"/>
  <c r="Q32" i="1" s="1"/>
  <c r="P29" i="1"/>
  <c r="O29" i="1" s="1"/>
  <c r="Q29" i="1" s="1"/>
  <c r="R58" i="1" l="1"/>
  <c r="U33" i="1"/>
  <c r="R54" i="1"/>
  <c r="U29" i="1"/>
  <c r="R63" i="1"/>
  <c r="U38" i="1"/>
  <c r="R65" i="1"/>
  <c r="U40" i="1"/>
  <c r="R61" i="1"/>
  <c r="U36" i="1"/>
  <c r="R68" i="1"/>
  <c r="U43" i="1"/>
  <c r="R57" i="1"/>
  <c r="U32" i="1"/>
  <c r="R59" i="1"/>
  <c r="U34" i="1"/>
  <c r="R55" i="1"/>
  <c r="U30" i="1"/>
  <c r="U24" i="1"/>
  <c r="R49" i="1"/>
  <c r="R66" i="1"/>
  <c r="U41" i="1"/>
  <c r="O33" i="1"/>
  <c r="Q33" i="1" s="1"/>
  <c r="R53" i="1"/>
  <c r="U28" i="1"/>
  <c r="R67" i="1"/>
  <c r="U42" i="1"/>
  <c r="O42" i="1"/>
  <c r="Q42" i="1" s="1"/>
  <c r="R64" i="1"/>
  <c r="U39" i="1"/>
  <c r="R62" i="1"/>
  <c r="U37" i="1"/>
  <c r="R56" i="1"/>
  <c r="U31" i="1"/>
  <c r="R50" i="1"/>
  <c r="U25" i="1"/>
  <c r="R51" i="1"/>
  <c r="U26" i="1"/>
  <c r="R52" i="1"/>
  <c r="U27" i="1"/>
  <c r="R60" i="1"/>
  <c r="U35" i="1"/>
</calcChain>
</file>

<file path=xl/sharedStrings.xml><?xml version="1.0" encoding="utf-8"?>
<sst xmlns="http://schemas.openxmlformats.org/spreadsheetml/2006/main" count="139" uniqueCount="67">
  <si>
    <t>TYPE</t>
  </si>
  <si>
    <t>PROP</t>
  </si>
  <si>
    <t>THRO</t>
  </si>
  <si>
    <t>V</t>
  </si>
  <si>
    <t>Efficiency</t>
  </si>
  <si>
    <t>OP TEMP</t>
  </si>
  <si>
    <t>KV170</t>
  </si>
  <si>
    <t>P20*6</t>
  </si>
  <si>
    <t>I^2R Loss</t>
  </si>
  <si>
    <t>Eff V</t>
  </si>
  <si>
    <t>Motor Parameters</t>
  </si>
  <si>
    <t>KV rating</t>
  </si>
  <si>
    <t>Internal resistance</t>
  </si>
  <si>
    <t>rpm/V</t>
  </si>
  <si>
    <t>rad/V-s</t>
  </si>
  <si>
    <t>V-s/rad</t>
  </si>
  <si>
    <t>BEMF constant</t>
  </si>
  <si>
    <t>Ohms</t>
  </si>
  <si>
    <t>Propeller parameters</t>
  </si>
  <si>
    <t>Inputs</t>
  </si>
  <si>
    <t>Speed (rpm)</t>
  </si>
  <si>
    <t>Torque constant</t>
  </si>
  <si>
    <t>Nm/A</t>
  </si>
  <si>
    <t>Input Power (W)</t>
  </si>
  <si>
    <t>Torque (N-m)</t>
  </si>
  <si>
    <t>Mech Output Power (W)</t>
  </si>
  <si>
    <t>Output</t>
  </si>
  <si>
    <t>Loss</t>
  </si>
  <si>
    <t>Condition</t>
  </si>
  <si>
    <t>Diameter</t>
  </si>
  <si>
    <t>inches</t>
  </si>
  <si>
    <t>m</t>
  </si>
  <si>
    <t>Air Density</t>
  </si>
  <si>
    <t>Kg/m^3</t>
  </si>
  <si>
    <t>Prop Area</t>
  </si>
  <si>
    <t>m^2</t>
  </si>
  <si>
    <t>Prop Pitch</t>
  </si>
  <si>
    <t>Speed</t>
  </si>
  <si>
    <t>Thrust(g)</t>
  </si>
  <si>
    <t>Voltage(V)</t>
  </si>
  <si>
    <t>Thrust(N)</t>
  </si>
  <si>
    <t>Conv Con</t>
  </si>
  <si>
    <t>N</t>
  </si>
  <si>
    <t>Torque(N*m)</t>
  </si>
  <si>
    <t>Current(A)</t>
  </si>
  <si>
    <t>RPM</t>
  </si>
  <si>
    <t>Power(W)</t>
  </si>
  <si>
    <t>Efficiency(g/W)</t>
  </si>
  <si>
    <t>Op Temp</t>
  </si>
  <si>
    <t>Kt</t>
  </si>
  <si>
    <t>Average Kt</t>
  </si>
  <si>
    <t>P21*6.3</t>
  </si>
  <si>
    <t>I/P DC power</t>
  </si>
  <si>
    <t>Motor voltage</t>
  </si>
  <si>
    <t>Motor current</t>
  </si>
  <si>
    <t>Torque error</t>
  </si>
  <si>
    <t>Speed error</t>
  </si>
  <si>
    <t>I/P DC Current</t>
  </si>
  <si>
    <t>Eff Motor V</t>
  </si>
  <si>
    <t>Speed(Squared)</t>
  </si>
  <si>
    <t>Motor voltage(V)</t>
  </si>
  <si>
    <t>Motor current(A)</t>
  </si>
  <si>
    <t>I/P DC power(W)</t>
  </si>
  <si>
    <t>Speed Squared</t>
  </si>
  <si>
    <t>Angular Vel</t>
  </si>
  <si>
    <t>Thrust Coefficient</t>
  </si>
  <si>
    <t>Thrsut 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</si>
</sst>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2" borderId="0" xfId="0" applyFill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(rpm) v/s</a:t>
            </a:r>
            <a:r>
              <a:rPr lang="en-US" baseline="0"/>
              <a:t> Torque Graph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Speed (rpm)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P20_6!$N$24:$N$43</c:f>
              <c:numCache>
                <c:formatCode>0.00</c:formatCode>
                <c:ptCount val="20"/>
                <c:pt idx="0">
                  <c:v>0.37916324677775065</c:v>
                </c:pt>
                <c:pt idx="1">
                  <c:v>0.40123094897116468</c:v>
                </c:pt>
                <c:pt idx="2">
                  <c:v>0.42129249641972299</c:v>
                </c:pt>
                <c:pt idx="3">
                  <c:v>0.43960956148144997</c:v>
                </c:pt>
                <c:pt idx="4">
                  <c:v>0.46810277379969217</c:v>
                </c:pt>
                <c:pt idx="5">
                  <c:v>0.48308206256128228</c:v>
                </c:pt>
                <c:pt idx="6">
                  <c:v>0.51851384174735138</c:v>
                </c:pt>
                <c:pt idx="7">
                  <c:v>0.54091876083519974</c:v>
                </c:pt>
                <c:pt idx="8">
                  <c:v>0.56172332855963059</c:v>
                </c:pt>
                <c:pt idx="9">
                  <c:v>0.5617233285596307</c:v>
                </c:pt>
                <c:pt idx="10">
                  <c:v>0.58044743951161826</c:v>
                </c:pt>
                <c:pt idx="11">
                  <c:v>0.60702359699185882</c:v>
                </c:pt>
                <c:pt idx="12">
                  <c:v>0.62316181762084011</c:v>
                </c:pt>
                <c:pt idx="13">
                  <c:v>0.63832196427230747</c:v>
                </c:pt>
                <c:pt idx="14">
                  <c:v>0.6856328863301373</c:v>
                </c:pt>
                <c:pt idx="15">
                  <c:v>0.71419108916867313</c:v>
                </c:pt>
                <c:pt idx="16">
                  <c:v>0.75645408246030255</c:v>
                </c:pt>
                <c:pt idx="17">
                  <c:v>0.82152036801845973</c:v>
                </c:pt>
                <c:pt idx="18">
                  <c:v>0.9611710288687012</c:v>
                </c:pt>
                <c:pt idx="19">
                  <c:v>1.1627672901184352</c:v>
                </c:pt>
              </c:numCache>
            </c:numRef>
          </c:cat>
          <c:val>
            <c:numRef>
              <c:f>P20_6!$M$24:$M$43</c:f>
              <c:numCache>
                <c:formatCode>0.00</c:formatCode>
                <c:ptCount val="20"/>
                <c:pt idx="0">
                  <c:v>3098.0374999999999</c:v>
                </c:pt>
                <c:pt idx="1">
                  <c:v>3251.8571428571427</c:v>
                </c:pt>
                <c:pt idx="2">
                  <c:v>3406.3749999999995</c:v>
                </c:pt>
                <c:pt idx="3">
                  <c:v>3561.5000000000005</c:v>
                </c:pt>
                <c:pt idx="4">
                  <c:v>3713.0833333333335</c:v>
                </c:pt>
                <c:pt idx="5">
                  <c:v>3869.37</c:v>
                </c:pt>
                <c:pt idx="6">
                  <c:v>4018.5384615384614</c:v>
                </c:pt>
                <c:pt idx="7">
                  <c:v>4172.2407407407409</c:v>
                </c:pt>
                <c:pt idx="8">
                  <c:v>4326.5000000000009</c:v>
                </c:pt>
                <c:pt idx="9">
                  <c:v>4488</c:v>
                </c:pt>
                <c:pt idx="10">
                  <c:v>4642.9833333333336</c:v>
                </c:pt>
                <c:pt idx="11">
                  <c:v>4795.2338709677415</c:v>
                </c:pt>
                <c:pt idx="12">
                  <c:v>4951.1171875</c:v>
                </c:pt>
                <c:pt idx="13">
                  <c:v>5107.340909090909</c:v>
                </c:pt>
                <c:pt idx="14">
                  <c:v>5252.3750000000009</c:v>
                </c:pt>
                <c:pt idx="15">
                  <c:v>5403.9357142857143</c:v>
                </c:pt>
                <c:pt idx="16">
                  <c:v>5792.9766666666665</c:v>
                </c:pt>
                <c:pt idx="17">
                  <c:v>6174.0812500000002</c:v>
                </c:pt>
                <c:pt idx="18">
                  <c:v>6932.9777777777781</c:v>
                </c:pt>
                <c:pt idx="19">
                  <c:v>7670.3150000000005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1A-4F5E-968D-903CAAE73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0799567"/>
        <c:axId val="1690803407"/>
      </c:lineChart>
      <c:catAx>
        <c:axId val="1690799567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803407"/>
        <c:crosses val="autoZero"/>
        <c:auto val="1"/>
        <c:lblAlgn val="ctr"/>
        <c:lblOffset val="100"/>
        <c:noMultiLvlLbl val="0"/>
      </c:catAx>
      <c:valAx>
        <c:axId val="169080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799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Thrust v/s Speed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'P21_6.3'!$U$39:$U$58</c:f>
              <c:numCache>
                <c:formatCode>0.00</c:formatCode>
                <c:ptCount val="20"/>
                <c:pt idx="0">
                  <c:v>335.45873995154255</c:v>
                </c:pt>
                <c:pt idx="1">
                  <c:v>351.58055569172433</c:v>
                </c:pt>
                <c:pt idx="2">
                  <c:v>367.56173280078048</c:v>
                </c:pt>
                <c:pt idx="3">
                  <c:v>383.94524320900649</c:v>
                </c:pt>
                <c:pt idx="4">
                  <c:v>400.23618135370651</c:v>
                </c:pt>
                <c:pt idx="5">
                  <c:v>416.10342336919251</c:v>
                </c:pt>
                <c:pt idx="6">
                  <c:v>432.25372288276691</c:v>
                </c:pt>
                <c:pt idx="7">
                  <c:v>447.99990886133463</c:v>
                </c:pt>
                <c:pt idx="8">
                  <c:v>463.61969809547276</c:v>
                </c:pt>
                <c:pt idx="9">
                  <c:v>479.53322624272164</c:v>
                </c:pt>
                <c:pt idx="10">
                  <c:v>495.43073226743724</c:v>
                </c:pt>
                <c:pt idx="11">
                  <c:v>511.32289758464162</c:v>
                </c:pt>
                <c:pt idx="12">
                  <c:v>526.36589040758076</c:v>
                </c:pt>
                <c:pt idx="13">
                  <c:v>542.00170176425229</c:v>
                </c:pt>
                <c:pt idx="14">
                  <c:v>557.73720632779782</c:v>
                </c:pt>
                <c:pt idx="15">
                  <c:v>573.12912537479554</c:v>
                </c:pt>
                <c:pt idx="16">
                  <c:v>611.17276521221675</c:v>
                </c:pt>
                <c:pt idx="17">
                  <c:v>648.74464255282373</c:v>
                </c:pt>
                <c:pt idx="18">
                  <c:v>722.07255668026323</c:v>
                </c:pt>
                <c:pt idx="19">
                  <c:v>789.88173971289655</c:v>
                </c:pt>
              </c:numCache>
            </c:numRef>
          </c:cat>
          <c:val>
            <c:numRef>
              <c:f>'P21_6.3'!$V$39:$V$58</c:f>
              <c:numCache>
                <c:formatCode>General</c:formatCode>
                <c:ptCount val="20"/>
                <c:pt idx="0">
                  <c:v>0.4</c:v>
                </c:pt>
                <c:pt idx="1">
                  <c:v>0.42</c:v>
                </c:pt>
                <c:pt idx="2">
                  <c:v>0.45</c:v>
                </c:pt>
                <c:pt idx="3">
                  <c:v>0.49</c:v>
                </c:pt>
                <c:pt idx="4">
                  <c:v>0.51</c:v>
                </c:pt>
                <c:pt idx="5">
                  <c:v>0.54</c:v>
                </c:pt>
                <c:pt idx="6">
                  <c:v>0.57999999999999996</c:v>
                </c:pt>
                <c:pt idx="7">
                  <c:v>0.61</c:v>
                </c:pt>
                <c:pt idx="8">
                  <c:v>0.64</c:v>
                </c:pt>
                <c:pt idx="9">
                  <c:v>0.69</c:v>
                </c:pt>
                <c:pt idx="10">
                  <c:v>0.68</c:v>
                </c:pt>
                <c:pt idx="11">
                  <c:v>0.73</c:v>
                </c:pt>
                <c:pt idx="12">
                  <c:v>0.77</c:v>
                </c:pt>
                <c:pt idx="13">
                  <c:v>0.8</c:v>
                </c:pt>
                <c:pt idx="14">
                  <c:v>0.84</c:v>
                </c:pt>
                <c:pt idx="15">
                  <c:v>0.88</c:v>
                </c:pt>
                <c:pt idx="16">
                  <c:v>0.97</c:v>
                </c:pt>
                <c:pt idx="17">
                  <c:v>1.06</c:v>
                </c:pt>
                <c:pt idx="18">
                  <c:v>1.25</c:v>
                </c:pt>
                <c:pt idx="19">
                  <c:v>1.49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9-49B6-BE4B-B48F8C921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6800799"/>
        <c:axId val="1936804159"/>
      </c:lineChart>
      <c:catAx>
        <c:axId val="1936800799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804159"/>
        <c:crosses val="autoZero"/>
        <c:auto val="1"/>
        <c:lblAlgn val="ctr"/>
        <c:lblOffset val="100"/>
        <c:noMultiLvlLbl val="0"/>
      </c:catAx>
      <c:valAx>
        <c:axId val="193680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800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Thrust v/s Speed(Squared)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'P21_6.3'!$Y$39:$Y$58</c:f>
              <c:numCache>
                <c:formatCode>General</c:formatCode>
                <c:ptCount val="20"/>
                <c:pt idx="0">
                  <c:v>112532.56620987665</c:v>
                </c:pt>
                <c:pt idx="1">
                  <c:v>123608.88714050167</c:v>
                </c:pt>
                <c:pt idx="2">
                  <c:v>135101.62741951234</c:v>
                </c:pt>
                <c:pt idx="3">
                  <c:v>147413.94978282315</c:v>
                </c:pt>
                <c:pt idx="4">
                  <c:v>160189.00086459704</c:v>
                </c:pt>
                <c:pt idx="5">
                  <c:v>173142.05893956145</c:v>
                </c:pt>
                <c:pt idx="6">
                  <c:v>186843.28094601186</c:v>
                </c:pt>
                <c:pt idx="7">
                  <c:v>200703.91833976415</c:v>
                </c:pt>
                <c:pt idx="8">
                  <c:v>214943.2244621373</c:v>
                </c:pt>
                <c:pt idx="9">
                  <c:v>229952.11507075327</c:v>
                </c:pt>
                <c:pt idx="10">
                  <c:v>245451.61047504906</c:v>
                </c:pt>
                <c:pt idx="11">
                  <c:v>261451.1055943539</c:v>
                </c:pt>
                <c:pt idx="12">
                  <c:v>277061.05058456532</c:v>
                </c:pt>
                <c:pt idx="13">
                  <c:v>293765.84471534548</c:v>
                </c:pt>
                <c:pt idx="14">
                  <c:v>311070.79132233653</c:v>
                </c:pt>
                <c:pt idx="15">
                  <c:v>328476.99435287807</c:v>
                </c:pt>
                <c:pt idx="16">
                  <c:v>373532.1489371474</c:v>
                </c:pt>
                <c:pt idx="17">
                  <c:v>420869.61124099104</c:v>
                </c:pt>
                <c:pt idx="18">
                  <c:v>521388.77711077197</c:v>
                </c:pt>
                <c:pt idx="19">
                  <c:v>623913.16273187206</c:v>
                </c:pt>
              </c:numCache>
            </c:numRef>
          </c:cat>
          <c:val>
            <c:numRef>
              <c:f>'P21_6.3'!$V$39:$V$58</c:f>
              <c:numCache>
                <c:formatCode>General</c:formatCode>
                <c:ptCount val="20"/>
                <c:pt idx="0">
                  <c:v>0.4</c:v>
                </c:pt>
                <c:pt idx="1">
                  <c:v>0.42</c:v>
                </c:pt>
                <c:pt idx="2">
                  <c:v>0.45</c:v>
                </c:pt>
                <c:pt idx="3">
                  <c:v>0.49</c:v>
                </c:pt>
                <c:pt idx="4">
                  <c:v>0.51</c:v>
                </c:pt>
                <c:pt idx="5">
                  <c:v>0.54</c:v>
                </c:pt>
                <c:pt idx="6">
                  <c:v>0.57999999999999996</c:v>
                </c:pt>
                <c:pt idx="7">
                  <c:v>0.61</c:v>
                </c:pt>
                <c:pt idx="8">
                  <c:v>0.64</c:v>
                </c:pt>
                <c:pt idx="9">
                  <c:v>0.69</c:v>
                </c:pt>
                <c:pt idx="10">
                  <c:v>0.68</c:v>
                </c:pt>
                <c:pt idx="11">
                  <c:v>0.73</c:v>
                </c:pt>
                <c:pt idx="12">
                  <c:v>0.77</c:v>
                </c:pt>
                <c:pt idx="13">
                  <c:v>0.8</c:v>
                </c:pt>
                <c:pt idx="14">
                  <c:v>0.84</c:v>
                </c:pt>
                <c:pt idx="15">
                  <c:v>0.88</c:v>
                </c:pt>
                <c:pt idx="16">
                  <c:v>0.97</c:v>
                </c:pt>
                <c:pt idx="17">
                  <c:v>1.06</c:v>
                </c:pt>
                <c:pt idx="18">
                  <c:v>1.25</c:v>
                </c:pt>
                <c:pt idx="19">
                  <c:v>1.49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16-4E98-A9CB-1020898EF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6812799"/>
        <c:axId val="1936813279"/>
      </c:lineChart>
      <c:catAx>
        <c:axId val="193681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813279"/>
        <c:crosses val="autoZero"/>
        <c:auto val="1"/>
        <c:lblAlgn val="ctr"/>
        <c:lblOffset val="100"/>
        <c:noMultiLvlLbl val="0"/>
      </c:catAx>
      <c:valAx>
        <c:axId val="193681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812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Efficiency v/s Mech Output Power(W)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P20_6!$O$24:$O$43</c:f>
              <c:numCache>
                <c:formatCode>0.00</c:formatCode>
                <c:ptCount val="20"/>
                <c:pt idx="0">
                  <c:v>123.0103125</c:v>
                </c:pt>
                <c:pt idx="1">
                  <c:v>136.63265306122449</c:v>
                </c:pt>
                <c:pt idx="2">
                  <c:v>150.28125</c:v>
                </c:pt>
                <c:pt idx="3">
                  <c:v>163.95652173913044</c:v>
                </c:pt>
                <c:pt idx="4">
                  <c:v>182.01388888888891</c:v>
                </c:pt>
                <c:pt idx="5">
                  <c:v>195.74459999999999</c:v>
                </c:pt>
                <c:pt idx="6">
                  <c:v>218.2011834319527</c:v>
                </c:pt>
                <c:pt idx="7">
                  <c:v>236.33607681755828</c:v>
                </c:pt>
                <c:pt idx="8">
                  <c:v>254.5</c:v>
                </c:pt>
                <c:pt idx="9">
                  <c:v>264</c:v>
                </c:pt>
                <c:pt idx="10">
                  <c:v>282.22055555555556</c:v>
                </c:pt>
                <c:pt idx="11">
                  <c:v>304.82036940686783</c:v>
                </c:pt>
                <c:pt idx="12">
                  <c:v>323.0968017578125</c:v>
                </c:pt>
                <c:pt idx="13">
                  <c:v>341.39979338842977</c:v>
                </c:pt>
                <c:pt idx="14">
                  <c:v>377.11689013840828</c:v>
                </c:pt>
                <c:pt idx="15">
                  <c:v>404.1598979591837</c:v>
                </c:pt>
                <c:pt idx="16">
                  <c:v>458.89462222222221</c:v>
                </c:pt>
                <c:pt idx="17">
                  <c:v>531.15257812499999</c:v>
                </c:pt>
                <c:pt idx="18">
                  <c:v>697.82913580246918</c:v>
                </c:pt>
                <c:pt idx="19">
                  <c:v>933.97365000000002</c:v>
                </c:pt>
              </c:numCache>
            </c:numRef>
          </c:cat>
          <c:val>
            <c:numRef>
              <c:f>P20_6!$Q$24:$Q$43</c:f>
              <c:numCache>
                <c:formatCode>0.00</c:formatCode>
                <c:ptCount val="20"/>
                <c:pt idx="0">
                  <c:v>0.95914473684210522</c:v>
                </c:pt>
                <c:pt idx="1">
                  <c:v>0.95882563551736488</c:v>
                </c:pt>
                <c:pt idx="2">
                  <c:v>0.95873205741626799</c:v>
                </c:pt>
                <c:pt idx="3">
                  <c:v>0.95881006864988561</c:v>
                </c:pt>
                <c:pt idx="4">
                  <c:v>0.95796783625730997</c:v>
                </c:pt>
                <c:pt idx="5">
                  <c:v>0.95835789473684208</c:v>
                </c:pt>
                <c:pt idx="6">
                  <c:v>0.95702273435066965</c:v>
                </c:pt>
                <c:pt idx="7">
                  <c:v>0.95682622193343447</c:v>
                </c:pt>
                <c:pt idx="8">
                  <c:v>0.95676691729323304</c:v>
                </c:pt>
                <c:pt idx="9">
                  <c:v>0.95825771324863884</c:v>
                </c:pt>
                <c:pt idx="10">
                  <c:v>0.95830409356725144</c:v>
                </c:pt>
                <c:pt idx="11">
                  <c:v>0.95780163207185487</c:v>
                </c:pt>
                <c:pt idx="12">
                  <c:v>0.95803351151315785</c:v>
                </c:pt>
                <c:pt idx="13">
                  <c:v>0.95831520951138183</c:v>
                </c:pt>
                <c:pt idx="14">
                  <c:v>0.95654252413039509</c:v>
                </c:pt>
                <c:pt idx="15">
                  <c:v>0.95602577873254568</c:v>
                </c:pt>
                <c:pt idx="16">
                  <c:v>0.95652865497076023</c:v>
                </c:pt>
                <c:pt idx="17">
                  <c:v>0.95574013157894733</c:v>
                </c:pt>
                <c:pt idx="18">
                  <c:v>0.95397011046133862</c:v>
                </c:pt>
                <c:pt idx="19">
                  <c:v>0.94988421052631578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23-4D1F-A4F6-7C1D39C7C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0801967"/>
        <c:axId val="1690802447"/>
      </c:lineChart>
      <c:catAx>
        <c:axId val="1690801967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802447"/>
        <c:crosses val="autoZero"/>
        <c:auto val="1"/>
        <c:lblAlgn val="ctr"/>
        <c:lblOffset val="100"/>
        <c:noMultiLvlLbl val="0"/>
      </c:catAx>
      <c:valAx>
        <c:axId val="169080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801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 Power v/s Input Power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P20_6!$P$24:$P$43</c:f>
              <c:numCache>
                <c:formatCode>0.00</c:formatCode>
                <c:ptCount val="20"/>
                <c:pt idx="0">
                  <c:v>128.25</c:v>
                </c:pt>
                <c:pt idx="1">
                  <c:v>142.5</c:v>
                </c:pt>
                <c:pt idx="2">
                  <c:v>156.75</c:v>
                </c:pt>
                <c:pt idx="3">
                  <c:v>171</c:v>
                </c:pt>
                <c:pt idx="4">
                  <c:v>190.00000000000003</c:v>
                </c:pt>
                <c:pt idx="5">
                  <c:v>204.25</c:v>
                </c:pt>
                <c:pt idx="6">
                  <c:v>228.00000000000003</c:v>
                </c:pt>
                <c:pt idx="7">
                  <c:v>246.99999999999997</c:v>
                </c:pt>
                <c:pt idx="8">
                  <c:v>266</c:v>
                </c:pt>
                <c:pt idx="9">
                  <c:v>275.5</c:v>
                </c:pt>
                <c:pt idx="10">
                  <c:v>294.5</c:v>
                </c:pt>
                <c:pt idx="11">
                  <c:v>318.25</c:v>
                </c:pt>
                <c:pt idx="12">
                  <c:v>337.25</c:v>
                </c:pt>
                <c:pt idx="13">
                  <c:v>356.25</c:v>
                </c:pt>
                <c:pt idx="14">
                  <c:v>394.25</c:v>
                </c:pt>
                <c:pt idx="15">
                  <c:v>422.75</c:v>
                </c:pt>
                <c:pt idx="16">
                  <c:v>479.75</c:v>
                </c:pt>
                <c:pt idx="17">
                  <c:v>555.75</c:v>
                </c:pt>
                <c:pt idx="18">
                  <c:v>731.5</c:v>
                </c:pt>
                <c:pt idx="19">
                  <c:v>983.25</c:v>
                </c:pt>
              </c:numCache>
            </c:numRef>
          </c:cat>
          <c:val>
            <c:numRef>
              <c:f>P20_6!$O$24:$O$43</c:f>
              <c:numCache>
                <c:formatCode>0.00</c:formatCode>
                <c:ptCount val="20"/>
                <c:pt idx="0">
                  <c:v>123.0103125</c:v>
                </c:pt>
                <c:pt idx="1">
                  <c:v>136.63265306122449</c:v>
                </c:pt>
                <c:pt idx="2">
                  <c:v>150.28125</c:v>
                </c:pt>
                <c:pt idx="3">
                  <c:v>163.95652173913044</c:v>
                </c:pt>
                <c:pt idx="4">
                  <c:v>182.01388888888891</c:v>
                </c:pt>
                <c:pt idx="5">
                  <c:v>195.74459999999999</c:v>
                </c:pt>
                <c:pt idx="6">
                  <c:v>218.2011834319527</c:v>
                </c:pt>
                <c:pt idx="7">
                  <c:v>236.33607681755828</c:v>
                </c:pt>
                <c:pt idx="8">
                  <c:v>254.5</c:v>
                </c:pt>
                <c:pt idx="9">
                  <c:v>264</c:v>
                </c:pt>
                <c:pt idx="10">
                  <c:v>282.22055555555556</c:v>
                </c:pt>
                <c:pt idx="11">
                  <c:v>304.82036940686783</c:v>
                </c:pt>
                <c:pt idx="12">
                  <c:v>323.0968017578125</c:v>
                </c:pt>
                <c:pt idx="13">
                  <c:v>341.39979338842977</c:v>
                </c:pt>
                <c:pt idx="14">
                  <c:v>377.11689013840828</c:v>
                </c:pt>
                <c:pt idx="15">
                  <c:v>404.1598979591837</c:v>
                </c:pt>
                <c:pt idx="16">
                  <c:v>458.89462222222221</c:v>
                </c:pt>
                <c:pt idx="17">
                  <c:v>531.15257812499999</c:v>
                </c:pt>
                <c:pt idx="18">
                  <c:v>697.82913580246918</c:v>
                </c:pt>
                <c:pt idx="19">
                  <c:v>933.97365000000002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9-4D2A-A985-FBF5B2671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6796479"/>
        <c:axId val="1936807999"/>
      </c:lineChart>
      <c:catAx>
        <c:axId val="1936796479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807999"/>
        <c:crosses val="autoZero"/>
        <c:auto val="1"/>
        <c:lblAlgn val="ctr"/>
        <c:lblOffset val="100"/>
        <c:noMultiLvlLbl val="0"/>
      </c:catAx>
      <c:valAx>
        <c:axId val="193680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796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Thrust(N) v/s Speed(rad/s)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P20_6!$U$24:$U$43</c:f>
              <c:numCache>
                <c:formatCode>General</c:formatCode>
                <c:ptCount val="20"/>
                <c:pt idx="0">
                  <c:v>324.42572835152293</c:v>
                </c:pt>
                <c:pt idx="1">
                  <c:v>340.53368368411645</c:v>
                </c:pt>
                <c:pt idx="2">
                  <c:v>356.71475584573102</c:v>
                </c:pt>
                <c:pt idx="3">
                  <c:v>372.95940785866827</c:v>
                </c:pt>
                <c:pt idx="4">
                  <c:v>388.83317740555674</c:v>
                </c:pt>
                <c:pt idx="5">
                  <c:v>405.19947886735793</c:v>
                </c:pt>
                <c:pt idx="6">
                  <c:v>420.820363631242</c:v>
                </c:pt>
                <c:pt idx="7">
                  <c:v>436.9160286706383</c:v>
                </c:pt>
                <c:pt idx="8">
                  <c:v>453.07002052520807</c:v>
                </c:pt>
                <c:pt idx="9">
                  <c:v>469.98226097703304</c:v>
                </c:pt>
                <c:pt idx="10">
                  <c:v>486.21207769132832</c:v>
                </c:pt>
                <c:pt idx="11">
                  <c:v>502.15571670924004</c:v>
                </c:pt>
                <c:pt idx="12">
                  <c:v>518.47977944373861</c:v>
                </c:pt>
                <c:pt idx="13">
                  <c:v>534.83948931262046</c:v>
                </c:pt>
                <c:pt idx="14">
                  <c:v>550.027423796623</c:v>
                </c:pt>
                <c:pt idx="15">
                  <c:v>565.89882468238363</c:v>
                </c:pt>
                <c:pt idx="16">
                  <c:v>606.63909794723622</c:v>
                </c:pt>
                <c:pt idx="17">
                  <c:v>646.54827658888291</c:v>
                </c:pt>
                <c:pt idx="18">
                  <c:v>726.01973513893188</c:v>
                </c:pt>
                <c:pt idx="19">
                  <c:v>803.23350849065321</c:v>
                </c:pt>
              </c:numCache>
            </c:numRef>
          </c:cat>
          <c:val>
            <c:numRef>
              <c:f>P20_6!$V$24:$V$43</c:f>
              <c:numCache>
                <c:formatCode>0.00</c:formatCode>
                <c:ptCount val="20"/>
                <c:pt idx="0">
                  <c:v>1.3866603099999999</c:v>
                </c:pt>
                <c:pt idx="1">
                  <c:v>1.5004174499999998</c:v>
                </c:pt>
                <c:pt idx="2">
                  <c:v>1.5886772999999998</c:v>
                </c:pt>
                <c:pt idx="3">
                  <c:v>1.7024344399999998</c:v>
                </c:pt>
                <c:pt idx="4">
                  <c:v>1.8426695349999997</c:v>
                </c:pt>
                <c:pt idx="5">
                  <c:v>1.9191614049999999</c:v>
                </c:pt>
                <c:pt idx="6">
                  <c:v>2.1094104149999997</c:v>
                </c:pt>
                <c:pt idx="7">
                  <c:v>2.2143415699999998</c:v>
                </c:pt>
                <c:pt idx="8">
                  <c:v>2.3418280199999999</c:v>
                </c:pt>
                <c:pt idx="9">
                  <c:v>2.411455235</c:v>
                </c:pt>
                <c:pt idx="10">
                  <c:v>2.4908891</c:v>
                </c:pt>
                <c:pt idx="11">
                  <c:v>2.6311241949999999</c:v>
                </c:pt>
                <c:pt idx="12">
                  <c:v>2.7644946349999997</c:v>
                </c:pt>
                <c:pt idx="13">
                  <c:v>2.8910004199999997</c:v>
                </c:pt>
                <c:pt idx="14">
                  <c:v>3.0547714749999999</c:v>
                </c:pt>
                <c:pt idx="15">
                  <c:v>3.2136392049999998</c:v>
                </c:pt>
                <c:pt idx="16">
                  <c:v>3.5029353799999998</c:v>
                </c:pt>
                <c:pt idx="17">
                  <c:v>3.8559747799999995</c:v>
                </c:pt>
                <c:pt idx="18">
                  <c:v>4.6591394149999994</c:v>
                </c:pt>
                <c:pt idx="19">
                  <c:v>5.6966829849999998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A5-4DE9-8DFD-BDF6801BD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6800799"/>
        <c:axId val="1936804159"/>
      </c:lineChart>
      <c:catAx>
        <c:axId val="193680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804159"/>
        <c:crosses val="autoZero"/>
        <c:auto val="1"/>
        <c:lblAlgn val="ctr"/>
        <c:lblOffset val="100"/>
        <c:noMultiLvlLbl val="0"/>
      </c:catAx>
      <c:valAx>
        <c:axId val="193680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800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030222199423772E-2"/>
          <c:y val="0.17866088631984589"/>
          <c:w val="0.88653872459753602"/>
          <c:h val="0.59310606405413191"/>
        </c:manualLayout>
      </c:layout>
      <c:lineChart>
        <c:grouping val="standard"/>
        <c:varyColors val="0"/>
        <c:ser>
          <c:idx val="0"/>
          <c:order val="0"/>
          <c:tx>
            <c:v>Thrust v/s Speed(Squared)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P20_6!$Y$24:$Y$43</c:f>
              <c:numCache>
                <c:formatCode>0.00</c:formatCode>
                <c:ptCount val="20"/>
                <c:pt idx="0">
                  <c:v>105252.05321641616</c:v>
                </c:pt>
                <c:pt idx="1">
                  <c:v>115963.18972347389</c:v>
                </c:pt>
                <c:pt idx="2">
                  <c:v>127245.4170380795</c:v>
                </c:pt>
                <c:pt idx="3">
                  <c:v>139098.71991028846</c:v>
                </c:pt>
                <c:pt idx="4">
                  <c:v>151191.23985130116</c:v>
                </c:pt>
                <c:pt idx="5">
                  <c:v>164186.61767437845</c:v>
                </c:pt>
                <c:pt idx="6">
                  <c:v>177089.77844673075</c:v>
                </c:pt>
                <c:pt idx="7">
                  <c:v>190895.61610932203</c:v>
                </c:pt>
                <c:pt idx="8">
                  <c:v>205272.44349871247</c:v>
                </c:pt>
                <c:pt idx="9">
                  <c:v>220883.32563308399</c:v>
                </c:pt>
                <c:pt idx="10">
                  <c:v>236402.18449291828</c:v>
                </c:pt>
                <c:pt idx="11">
                  <c:v>252160.36382377055</c:v>
                </c:pt>
                <c:pt idx="12">
                  <c:v>268821.28169202781</c:v>
                </c:pt>
                <c:pt idx="13">
                  <c:v>286053.27932818467</c:v>
                </c:pt>
                <c:pt idx="14">
                  <c:v>302530.16692834994</c:v>
                </c:pt>
                <c:pt idx="15">
                  <c:v>320241.47977690317</c:v>
                </c:pt>
                <c:pt idx="16">
                  <c:v>368010.99515823647</c:v>
                </c:pt>
                <c:pt idx="17">
                  <c:v>418024.67396005464</c:v>
                </c:pt>
                <c:pt idx="18">
                  <c:v>527104.65581120481</c:v>
                </c:pt>
                <c:pt idx="19">
                  <c:v>645184.06916220428</c:v>
                </c:pt>
              </c:numCache>
            </c:numRef>
          </c:cat>
          <c:val>
            <c:numRef>
              <c:f>P20_6!$V$24:$V$43</c:f>
              <c:numCache>
                <c:formatCode>0.00</c:formatCode>
                <c:ptCount val="20"/>
                <c:pt idx="0">
                  <c:v>1.3866603099999999</c:v>
                </c:pt>
                <c:pt idx="1">
                  <c:v>1.5004174499999998</c:v>
                </c:pt>
                <c:pt idx="2">
                  <c:v>1.5886772999999998</c:v>
                </c:pt>
                <c:pt idx="3">
                  <c:v>1.7024344399999998</c:v>
                </c:pt>
                <c:pt idx="4">
                  <c:v>1.8426695349999997</c:v>
                </c:pt>
                <c:pt idx="5">
                  <c:v>1.9191614049999999</c:v>
                </c:pt>
                <c:pt idx="6">
                  <c:v>2.1094104149999997</c:v>
                </c:pt>
                <c:pt idx="7">
                  <c:v>2.2143415699999998</c:v>
                </c:pt>
                <c:pt idx="8">
                  <c:v>2.3418280199999999</c:v>
                </c:pt>
                <c:pt idx="9">
                  <c:v>2.411455235</c:v>
                </c:pt>
                <c:pt idx="10">
                  <c:v>2.4908891</c:v>
                </c:pt>
                <c:pt idx="11">
                  <c:v>2.6311241949999999</c:v>
                </c:pt>
                <c:pt idx="12">
                  <c:v>2.7644946349999997</c:v>
                </c:pt>
                <c:pt idx="13">
                  <c:v>2.8910004199999997</c:v>
                </c:pt>
                <c:pt idx="14">
                  <c:v>3.0547714749999999</c:v>
                </c:pt>
                <c:pt idx="15">
                  <c:v>3.2136392049999998</c:v>
                </c:pt>
                <c:pt idx="16">
                  <c:v>3.5029353799999998</c:v>
                </c:pt>
                <c:pt idx="17">
                  <c:v>3.8559747799999995</c:v>
                </c:pt>
                <c:pt idx="18">
                  <c:v>4.6591394149999994</c:v>
                </c:pt>
                <c:pt idx="19">
                  <c:v>5.6966829849999998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0B-4B74-B439-AEA7E5E76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6812799"/>
        <c:axId val="1936813279"/>
      </c:lineChart>
      <c:catAx>
        <c:axId val="1936812799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813279"/>
        <c:crosses val="autoZero"/>
        <c:auto val="1"/>
        <c:lblAlgn val="ctr"/>
        <c:lblOffset val="100"/>
        <c:noMultiLvlLbl val="0"/>
      </c:catAx>
      <c:valAx>
        <c:axId val="193681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812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Efficiency</a:t>
            </a:r>
            <a:r>
              <a:rPr lang="en-IN" baseline="0"/>
              <a:t>(g/W) v/s 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P20_6!$U$24:$U$43</c:f>
              <c:numCache>
                <c:formatCode>General</c:formatCode>
                <c:ptCount val="20"/>
                <c:pt idx="0">
                  <c:v>324.42572835152293</c:v>
                </c:pt>
                <c:pt idx="1">
                  <c:v>340.53368368411645</c:v>
                </c:pt>
                <c:pt idx="2">
                  <c:v>356.71475584573102</c:v>
                </c:pt>
                <c:pt idx="3">
                  <c:v>372.95940785866827</c:v>
                </c:pt>
                <c:pt idx="4">
                  <c:v>388.83317740555674</c:v>
                </c:pt>
                <c:pt idx="5">
                  <c:v>405.19947886735793</c:v>
                </c:pt>
                <c:pt idx="6">
                  <c:v>420.820363631242</c:v>
                </c:pt>
                <c:pt idx="7">
                  <c:v>436.9160286706383</c:v>
                </c:pt>
                <c:pt idx="8">
                  <c:v>453.07002052520807</c:v>
                </c:pt>
                <c:pt idx="9">
                  <c:v>469.98226097703304</c:v>
                </c:pt>
                <c:pt idx="10">
                  <c:v>486.21207769132832</c:v>
                </c:pt>
                <c:pt idx="11">
                  <c:v>502.15571670924004</c:v>
                </c:pt>
                <c:pt idx="12">
                  <c:v>518.47977944373861</c:v>
                </c:pt>
                <c:pt idx="13">
                  <c:v>534.83948931262046</c:v>
                </c:pt>
                <c:pt idx="14">
                  <c:v>550.027423796623</c:v>
                </c:pt>
                <c:pt idx="15">
                  <c:v>565.89882468238363</c:v>
                </c:pt>
                <c:pt idx="16">
                  <c:v>606.63909794723622</c:v>
                </c:pt>
                <c:pt idx="17">
                  <c:v>646.54827658888291</c:v>
                </c:pt>
                <c:pt idx="18">
                  <c:v>726.01973513893188</c:v>
                </c:pt>
                <c:pt idx="19">
                  <c:v>803.23350849065321</c:v>
                </c:pt>
              </c:numCache>
            </c:numRef>
          </c:cat>
          <c:val>
            <c:numRef>
              <c:f>P20_6!$N$49:$N$68</c:f>
              <c:numCache>
                <c:formatCode>General</c:formatCode>
                <c:ptCount val="20"/>
                <c:pt idx="0">
                  <c:v>10.92</c:v>
                </c:pt>
                <c:pt idx="1">
                  <c:v>10.64</c:v>
                </c:pt>
                <c:pt idx="2">
                  <c:v>10.24</c:v>
                </c:pt>
                <c:pt idx="3">
                  <c:v>10.06</c:v>
                </c:pt>
                <c:pt idx="4">
                  <c:v>9.8000000000000007</c:v>
                </c:pt>
                <c:pt idx="5">
                  <c:v>9.5</c:v>
                </c:pt>
                <c:pt idx="6">
                  <c:v>9.36</c:v>
                </c:pt>
                <c:pt idx="7">
                  <c:v>9.07</c:v>
                </c:pt>
                <c:pt idx="8">
                  <c:v>8.91</c:v>
                </c:pt>
                <c:pt idx="9">
                  <c:v>8.86</c:v>
                </c:pt>
                <c:pt idx="10">
                  <c:v>8.57</c:v>
                </c:pt>
                <c:pt idx="11">
                  <c:v>8.3800000000000008</c:v>
                </c:pt>
                <c:pt idx="12">
                  <c:v>8.31</c:v>
                </c:pt>
                <c:pt idx="13">
                  <c:v>8.23</c:v>
                </c:pt>
                <c:pt idx="14">
                  <c:v>7.86</c:v>
                </c:pt>
                <c:pt idx="15">
                  <c:v>7.71</c:v>
                </c:pt>
                <c:pt idx="16">
                  <c:v>7.42</c:v>
                </c:pt>
                <c:pt idx="17">
                  <c:v>7.06</c:v>
                </c:pt>
                <c:pt idx="18">
                  <c:v>6.5</c:v>
                </c:pt>
                <c:pt idx="19">
                  <c:v>5.93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7C-472F-A663-2C547EF0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312992"/>
        <c:axId val="414298592"/>
      </c:lineChart>
      <c:catAx>
        <c:axId val="41431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98592"/>
        <c:crosses val="autoZero"/>
        <c:auto val="1"/>
        <c:lblAlgn val="ctr"/>
        <c:lblOffset val="100"/>
        <c:noMultiLvlLbl val="0"/>
      </c:catAx>
      <c:valAx>
        <c:axId val="41429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31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(rpm) v/s</a:t>
            </a:r>
            <a:r>
              <a:rPr lang="en-US" baseline="0"/>
              <a:t> Torque Graph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Speed (rpm)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P20_6!$N$24:$N$43</c:f>
              <c:numCache>
                <c:formatCode>0.00</c:formatCode>
                <c:ptCount val="20"/>
                <c:pt idx="0">
                  <c:v>0.37916324677775065</c:v>
                </c:pt>
                <c:pt idx="1">
                  <c:v>0.40123094897116468</c:v>
                </c:pt>
                <c:pt idx="2">
                  <c:v>0.42129249641972299</c:v>
                </c:pt>
                <c:pt idx="3">
                  <c:v>0.43960956148144997</c:v>
                </c:pt>
                <c:pt idx="4">
                  <c:v>0.46810277379969217</c:v>
                </c:pt>
                <c:pt idx="5">
                  <c:v>0.48308206256128228</c:v>
                </c:pt>
                <c:pt idx="6">
                  <c:v>0.51851384174735138</c:v>
                </c:pt>
                <c:pt idx="7">
                  <c:v>0.54091876083519974</c:v>
                </c:pt>
                <c:pt idx="8">
                  <c:v>0.56172332855963059</c:v>
                </c:pt>
                <c:pt idx="9">
                  <c:v>0.5617233285596307</c:v>
                </c:pt>
                <c:pt idx="10">
                  <c:v>0.58044743951161826</c:v>
                </c:pt>
                <c:pt idx="11">
                  <c:v>0.60702359699185882</c:v>
                </c:pt>
                <c:pt idx="12">
                  <c:v>0.62316181762084011</c:v>
                </c:pt>
                <c:pt idx="13">
                  <c:v>0.63832196427230747</c:v>
                </c:pt>
                <c:pt idx="14">
                  <c:v>0.6856328863301373</c:v>
                </c:pt>
                <c:pt idx="15">
                  <c:v>0.71419108916867313</c:v>
                </c:pt>
                <c:pt idx="16">
                  <c:v>0.75645408246030255</c:v>
                </c:pt>
                <c:pt idx="17">
                  <c:v>0.82152036801845973</c:v>
                </c:pt>
                <c:pt idx="18">
                  <c:v>0.9611710288687012</c:v>
                </c:pt>
                <c:pt idx="19">
                  <c:v>1.1627672901184352</c:v>
                </c:pt>
              </c:numCache>
            </c:numRef>
          </c:cat>
          <c:val>
            <c:numRef>
              <c:f>P20_6!$M$24:$M$43</c:f>
              <c:numCache>
                <c:formatCode>0.00</c:formatCode>
                <c:ptCount val="20"/>
                <c:pt idx="0">
                  <c:v>3098.0374999999999</c:v>
                </c:pt>
                <c:pt idx="1">
                  <c:v>3251.8571428571427</c:v>
                </c:pt>
                <c:pt idx="2">
                  <c:v>3406.3749999999995</c:v>
                </c:pt>
                <c:pt idx="3">
                  <c:v>3561.5000000000005</c:v>
                </c:pt>
                <c:pt idx="4">
                  <c:v>3713.0833333333335</c:v>
                </c:pt>
                <c:pt idx="5">
                  <c:v>3869.37</c:v>
                </c:pt>
                <c:pt idx="6">
                  <c:v>4018.5384615384614</c:v>
                </c:pt>
                <c:pt idx="7">
                  <c:v>4172.2407407407409</c:v>
                </c:pt>
                <c:pt idx="8">
                  <c:v>4326.5000000000009</c:v>
                </c:pt>
                <c:pt idx="9">
                  <c:v>4488</c:v>
                </c:pt>
                <c:pt idx="10">
                  <c:v>4642.9833333333336</c:v>
                </c:pt>
                <c:pt idx="11">
                  <c:v>4795.2338709677415</c:v>
                </c:pt>
                <c:pt idx="12">
                  <c:v>4951.1171875</c:v>
                </c:pt>
                <c:pt idx="13">
                  <c:v>5107.340909090909</c:v>
                </c:pt>
                <c:pt idx="14">
                  <c:v>5252.3750000000009</c:v>
                </c:pt>
                <c:pt idx="15">
                  <c:v>5403.9357142857143</c:v>
                </c:pt>
                <c:pt idx="16">
                  <c:v>5792.9766666666665</c:v>
                </c:pt>
                <c:pt idx="17">
                  <c:v>6174.0812500000002</c:v>
                </c:pt>
                <c:pt idx="18">
                  <c:v>6932.9777777777781</c:v>
                </c:pt>
                <c:pt idx="19">
                  <c:v>7670.3150000000005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A2-4D9D-8704-166B03E7C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0799567"/>
        <c:axId val="1690803407"/>
      </c:lineChart>
      <c:catAx>
        <c:axId val="1690799567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803407"/>
        <c:crosses val="autoZero"/>
        <c:auto val="1"/>
        <c:lblAlgn val="ctr"/>
        <c:lblOffset val="100"/>
        <c:noMultiLvlLbl val="0"/>
      </c:catAx>
      <c:valAx>
        <c:axId val="169080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799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Efficiency v/s Output Power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'P21_6.3'!$O$39:$O$58</c:f>
              <c:numCache>
                <c:formatCode>0.00</c:formatCode>
                <c:ptCount val="20"/>
                <c:pt idx="0">
                  <c:v>141.89281250000002</c:v>
                </c:pt>
                <c:pt idx="1">
                  <c:v>159.94388888888886</c:v>
                </c:pt>
                <c:pt idx="2">
                  <c:v>182.37586776859504</c:v>
                </c:pt>
                <c:pt idx="3">
                  <c:v>196.17908695652176</c:v>
                </c:pt>
                <c:pt idx="4">
                  <c:v>209.96236805555554</c:v>
                </c:pt>
                <c:pt idx="5">
                  <c:v>232.42740000000001</c:v>
                </c:pt>
                <c:pt idx="6">
                  <c:v>250.63980029585798</c:v>
                </c:pt>
                <c:pt idx="7">
                  <c:v>273.08246913580251</c:v>
                </c:pt>
                <c:pt idx="8">
                  <c:v>299.90214795918365</c:v>
                </c:pt>
                <c:pt idx="9">
                  <c:v>322.50209274673011</c:v>
                </c:pt>
                <c:pt idx="10">
                  <c:v>340.68124999999998</c:v>
                </c:pt>
                <c:pt idx="11">
                  <c:v>363.33327783558798</c:v>
                </c:pt>
                <c:pt idx="12">
                  <c:v>398.72181250000006</c:v>
                </c:pt>
                <c:pt idx="13">
                  <c:v>421.24132231404963</c:v>
                </c:pt>
                <c:pt idx="14">
                  <c:v>443.86861937716264</c:v>
                </c:pt>
                <c:pt idx="15">
                  <c:v>470.69551020408164</c:v>
                </c:pt>
                <c:pt idx="16">
                  <c:v>546.3902888888889</c:v>
                </c:pt>
                <c:pt idx="17">
                  <c:v>626.22757812499992</c:v>
                </c:pt>
                <c:pt idx="18">
                  <c:v>811.06546913580257</c:v>
                </c:pt>
                <c:pt idx="19">
                  <c:v>1095.9266499999999</c:v>
                </c:pt>
              </c:numCache>
            </c:numRef>
          </c:cat>
          <c:val>
            <c:numRef>
              <c:f>'P21_6.3'!$Q$39:$Q$58</c:f>
              <c:numCache>
                <c:formatCode>0.00</c:formatCode>
                <c:ptCount val="20"/>
                <c:pt idx="0">
                  <c:v>0.9535807291666667</c:v>
                </c:pt>
                <c:pt idx="1">
                  <c:v>0.95244380925914895</c:v>
                </c:pt>
                <c:pt idx="2">
                  <c:v>0.95046835401602592</c:v>
                </c:pt>
                <c:pt idx="3">
                  <c:v>0.95127279979693224</c:v>
                </c:pt>
                <c:pt idx="4">
                  <c:v>0.95210665530987815</c:v>
                </c:pt>
                <c:pt idx="5">
                  <c:v>0.95104340567612689</c:v>
                </c:pt>
                <c:pt idx="6">
                  <c:v>0.95117663913723838</c:v>
                </c:pt>
                <c:pt idx="7">
                  <c:v>0.9505794664988948</c:v>
                </c:pt>
                <c:pt idx="8">
                  <c:v>0.9494299913864418</c:v>
                </c:pt>
                <c:pt idx="9">
                  <c:v>0.94927544335064129</c:v>
                </c:pt>
                <c:pt idx="10">
                  <c:v>0.94989892653004326</c:v>
                </c:pt>
                <c:pt idx="11">
                  <c:v>0.94994059254232366</c:v>
                </c:pt>
                <c:pt idx="12">
                  <c:v>0.94829001412724989</c:v>
                </c:pt>
                <c:pt idx="13">
                  <c:v>0.94858148356482486</c:v>
                </c:pt>
                <c:pt idx="14">
                  <c:v>0.9489360205945061</c:v>
                </c:pt>
                <c:pt idx="15">
                  <c:v>0.94882984640397039</c:v>
                </c:pt>
                <c:pt idx="16">
                  <c:v>0.94806261226584554</c:v>
                </c:pt>
                <c:pt idx="17">
                  <c:v>0.94747305467928489</c:v>
                </c:pt>
                <c:pt idx="18">
                  <c:v>0.94576291501857845</c:v>
                </c:pt>
                <c:pt idx="19">
                  <c:v>0.93983266257148901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31-493E-8AFC-6051326B9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0801967"/>
        <c:axId val="1690802447"/>
      </c:lineChart>
      <c:catAx>
        <c:axId val="1690801967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802447"/>
        <c:crosses val="autoZero"/>
        <c:auto val="1"/>
        <c:lblAlgn val="ctr"/>
        <c:lblOffset val="100"/>
        <c:noMultiLvlLbl val="0"/>
      </c:catAx>
      <c:valAx>
        <c:axId val="169080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801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 Power v/s Input Power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'P21_6.3'!$P$39:$P$58</c:f>
              <c:numCache>
                <c:formatCode>0.00</c:formatCode>
                <c:ptCount val="20"/>
                <c:pt idx="0">
                  <c:v>148.80000000000001</c:v>
                </c:pt>
                <c:pt idx="1">
                  <c:v>167.92999999999998</c:v>
                </c:pt>
                <c:pt idx="2">
                  <c:v>191.88</c:v>
                </c:pt>
                <c:pt idx="3">
                  <c:v>206.22800000000001</c:v>
                </c:pt>
                <c:pt idx="4">
                  <c:v>220.52399999999997</c:v>
                </c:pt>
                <c:pt idx="5">
                  <c:v>244.392</c:v>
                </c:pt>
                <c:pt idx="6">
                  <c:v>263.505</c:v>
                </c:pt>
                <c:pt idx="7">
                  <c:v>287.28000000000003</c:v>
                </c:pt>
                <c:pt idx="8">
                  <c:v>315.87599999999998</c:v>
                </c:pt>
                <c:pt idx="9">
                  <c:v>339.73500000000001</c:v>
                </c:pt>
                <c:pt idx="10">
                  <c:v>358.65</c:v>
                </c:pt>
                <c:pt idx="11">
                  <c:v>382.48</c:v>
                </c:pt>
                <c:pt idx="12">
                  <c:v>420.46400000000006</c:v>
                </c:pt>
                <c:pt idx="13">
                  <c:v>444.07500000000005</c:v>
                </c:pt>
                <c:pt idx="14">
                  <c:v>467.75400000000002</c:v>
                </c:pt>
                <c:pt idx="15">
                  <c:v>496.08000000000004</c:v>
                </c:pt>
                <c:pt idx="16">
                  <c:v>576.32299999999998</c:v>
                </c:pt>
                <c:pt idx="17">
                  <c:v>660.94499999999994</c:v>
                </c:pt>
                <c:pt idx="18">
                  <c:v>857.57800000000009</c:v>
                </c:pt>
                <c:pt idx="19">
                  <c:v>1166.087</c:v>
                </c:pt>
              </c:numCache>
            </c:numRef>
          </c:cat>
          <c:val>
            <c:numRef>
              <c:f>'P21_6.3'!$O$39:$O$58</c:f>
              <c:numCache>
                <c:formatCode>0.00</c:formatCode>
                <c:ptCount val="20"/>
                <c:pt idx="0">
                  <c:v>141.89281250000002</c:v>
                </c:pt>
                <c:pt idx="1">
                  <c:v>159.94388888888886</c:v>
                </c:pt>
                <c:pt idx="2">
                  <c:v>182.37586776859504</c:v>
                </c:pt>
                <c:pt idx="3">
                  <c:v>196.17908695652176</c:v>
                </c:pt>
                <c:pt idx="4">
                  <c:v>209.96236805555554</c:v>
                </c:pt>
                <c:pt idx="5">
                  <c:v>232.42740000000001</c:v>
                </c:pt>
                <c:pt idx="6">
                  <c:v>250.63980029585798</c:v>
                </c:pt>
                <c:pt idx="7">
                  <c:v>273.08246913580251</c:v>
                </c:pt>
                <c:pt idx="8">
                  <c:v>299.90214795918365</c:v>
                </c:pt>
                <c:pt idx="9">
                  <c:v>322.50209274673011</c:v>
                </c:pt>
                <c:pt idx="10">
                  <c:v>340.68124999999998</c:v>
                </c:pt>
                <c:pt idx="11">
                  <c:v>363.33327783558798</c:v>
                </c:pt>
                <c:pt idx="12">
                  <c:v>398.72181250000006</c:v>
                </c:pt>
                <c:pt idx="13">
                  <c:v>421.24132231404963</c:v>
                </c:pt>
                <c:pt idx="14">
                  <c:v>443.86861937716264</c:v>
                </c:pt>
                <c:pt idx="15">
                  <c:v>470.69551020408164</c:v>
                </c:pt>
                <c:pt idx="16">
                  <c:v>546.3902888888889</c:v>
                </c:pt>
                <c:pt idx="17">
                  <c:v>626.22757812499992</c:v>
                </c:pt>
                <c:pt idx="18">
                  <c:v>811.06546913580257</c:v>
                </c:pt>
                <c:pt idx="19">
                  <c:v>1095.9266499999999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B-47EA-BFD9-8047151E3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6796479"/>
        <c:axId val="1936807999"/>
      </c:lineChart>
      <c:catAx>
        <c:axId val="1936796479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807999"/>
        <c:crosses val="autoZero"/>
        <c:auto val="1"/>
        <c:lblAlgn val="ctr"/>
        <c:lblOffset val="100"/>
        <c:noMultiLvlLbl val="0"/>
      </c:catAx>
      <c:valAx>
        <c:axId val="193680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796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914400</xdr:colOff>
      <xdr:row>70</xdr:row>
      <xdr:rowOff>176212</xdr:rowOff>
    </xdr:from>
    <xdr:to>
      <xdr:col>10</xdr:col>
      <xdr:colOff>28575</xdr:colOff>
      <xdr:row>85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535813-D315-E07F-F30C-E5C077FBD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1028700</xdr:colOff>
      <xdr:row>70</xdr:row>
      <xdr:rowOff>185737</xdr:rowOff>
    </xdr:from>
    <xdr:to>
      <xdr:col>14</xdr:col>
      <xdr:colOff>1504950</xdr:colOff>
      <xdr:row>85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351696-BBF9-1269-9898-F275DD517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928687</xdr:colOff>
      <xdr:row>88</xdr:row>
      <xdr:rowOff>4762</xdr:rowOff>
    </xdr:from>
    <xdr:to>
      <xdr:col>10</xdr:col>
      <xdr:colOff>42862</xdr:colOff>
      <xdr:row>102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2B5D24-876D-10E8-F2F7-E340FC344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1033462</xdr:colOff>
      <xdr:row>87</xdr:row>
      <xdr:rowOff>185737</xdr:rowOff>
    </xdr:from>
    <xdr:to>
      <xdr:col>14</xdr:col>
      <xdr:colOff>1509712</xdr:colOff>
      <xdr:row>102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1C7B97-9D10-3E44-6566-E2FF997B1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896302</xdr:colOff>
      <xdr:row>105</xdr:row>
      <xdr:rowOff>58102</xdr:rowOff>
    </xdr:from>
    <xdr:to>
      <xdr:col>10</xdr:col>
      <xdr:colOff>12382</xdr:colOff>
      <xdr:row>119</xdr:row>
      <xdr:rowOff>134302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AD9A9AA-9F56-0608-28F8-0FB23D60A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1034143</xdr:colOff>
      <xdr:row>105</xdr:row>
      <xdr:rowOff>92528</xdr:rowOff>
    </xdr:from>
    <xdr:to>
      <xdr:col>14</xdr:col>
      <xdr:colOff>1382486</xdr:colOff>
      <xdr:row>120</xdr:row>
      <xdr:rowOff>59871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4898F04-853E-6DED-B352-EC9EBFE9A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61</xdr:row>
      <xdr:rowOff>0</xdr:rowOff>
    </xdr:from>
    <xdr:to>
      <xdr:col>13</xdr:col>
      <xdr:colOff>304800</xdr:colOff>
      <xdr:row>75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E28C64-F864-47E0-B8E7-D6B8E0DC6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600075</xdr:colOff>
      <xdr:row>60</xdr:row>
      <xdr:rowOff>171450</xdr:rowOff>
    </xdr:from>
    <xdr:to>
      <xdr:col>21</xdr:col>
      <xdr:colOff>523875</xdr:colOff>
      <xdr:row>75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DC32E0-7B36-45EA-8517-E2CEBFF4FA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</xdr:colOff>
      <xdr:row>78</xdr:row>
      <xdr:rowOff>0</xdr:rowOff>
    </xdr:from>
    <xdr:to>
      <xdr:col>13</xdr:col>
      <xdr:colOff>323850</xdr:colOff>
      <xdr:row>92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0233BA-EC47-441A-AFBA-D4D70DDF8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609600</xdr:colOff>
      <xdr:row>78</xdr:row>
      <xdr:rowOff>9525</xdr:rowOff>
    </xdr:from>
    <xdr:to>
      <xdr:col>21</xdr:col>
      <xdr:colOff>514350</xdr:colOff>
      <xdr:row>92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1D2906-67C1-4EC9-A046-DF514849B0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428625</xdr:colOff>
      <xdr:row>95</xdr:row>
      <xdr:rowOff>9525</xdr:rowOff>
    </xdr:from>
    <xdr:to>
      <xdr:col>18</xdr:col>
      <xdr:colOff>123825</xdr:colOff>
      <xdr:row>109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B6A2C04-FB95-45C0-AE7B-E9D64C61B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AA100"/>
  <sheetViews>
    <sheetView tabSelected="1" topLeftCell="J100" zoomScaleNormal="100" workbookViewId="0">
      <selection activeCell="P109" sqref="P109"/>
    </sheetView>
  </sheetViews>
  <sheetFormatPr defaultRowHeight="14.4" x14ac:dyDescent="0.3"/>
  <cols>
    <col min="4" max="4" width="17.6640625" bestFit="1" customWidth="1"/>
    <col min="8" max="8" width="11.88671875" customWidth="1"/>
    <col min="9" max="9" width="12" bestFit="1" customWidth="1"/>
    <col min="10" max="10" width="12.88671875" bestFit="1" customWidth="1"/>
    <col min="11" max="11" width="15.5546875" customWidth="1"/>
    <col min="12" max="12" width="13.88671875" customWidth="1"/>
    <col min="13" max="13" width="17.44140625" customWidth="1"/>
    <col min="14" max="14" width="14.5546875" customWidth="1"/>
    <col min="15" max="15" width="30.6640625" customWidth="1"/>
    <col min="16" max="16" width="16.5546875" customWidth="1"/>
    <col min="17" max="17" width="16" customWidth="1"/>
    <col min="18" max="18" width="14.109375" customWidth="1"/>
    <col min="21" max="22" width="11" bestFit="1" customWidth="1"/>
    <col min="23" max="23" width="12" bestFit="1" customWidth="1"/>
    <col min="24" max="24" width="14" customWidth="1"/>
    <col min="25" max="26" width="16.5546875" customWidth="1"/>
  </cols>
  <sheetData>
    <row r="4" spans="4:10" x14ac:dyDescent="0.3">
      <c r="D4" s="2" t="s">
        <v>10</v>
      </c>
      <c r="H4" s="2" t="s">
        <v>18</v>
      </c>
      <c r="I4" s="2"/>
      <c r="J4" s="2"/>
    </row>
    <row r="6" spans="4:10" x14ac:dyDescent="0.3">
      <c r="D6" t="s">
        <v>11</v>
      </c>
      <c r="E6">
        <v>170</v>
      </c>
      <c r="F6" t="s">
        <v>13</v>
      </c>
      <c r="H6" t="s">
        <v>29</v>
      </c>
      <c r="I6">
        <v>20</v>
      </c>
      <c r="J6" t="s">
        <v>30</v>
      </c>
    </row>
    <row r="7" spans="4:10" x14ac:dyDescent="0.3">
      <c r="E7">
        <f>E6*2*PI()/60</f>
        <v>17.802358370342162</v>
      </c>
      <c r="F7" t="s">
        <v>14</v>
      </c>
      <c r="H7" t="s">
        <v>29</v>
      </c>
      <c r="I7">
        <v>0.50800000000000001</v>
      </c>
      <c r="J7" t="s">
        <v>31</v>
      </c>
    </row>
    <row r="8" spans="4:10" x14ac:dyDescent="0.3">
      <c r="D8" t="s">
        <v>16</v>
      </c>
      <c r="E8">
        <f>1/E7</f>
        <v>5.6172332855963056E-2</v>
      </c>
      <c r="F8" t="s">
        <v>15</v>
      </c>
      <c r="H8" t="s">
        <v>32</v>
      </c>
      <c r="I8">
        <v>1.2250000000000001</v>
      </c>
      <c r="J8" t="s">
        <v>33</v>
      </c>
    </row>
    <row r="9" spans="4:10" x14ac:dyDescent="0.3">
      <c r="D9" t="s">
        <v>21</v>
      </c>
      <c r="E9">
        <f>E8</f>
        <v>5.6172332855963056E-2</v>
      </c>
      <c r="F9" t="s">
        <v>22</v>
      </c>
      <c r="H9" t="s">
        <v>34</v>
      </c>
      <c r="I9">
        <f>PI()*I7/4</f>
        <v>0.39898226700590372</v>
      </c>
      <c r="J9" t="s">
        <v>35</v>
      </c>
    </row>
    <row r="10" spans="4:10" x14ac:dyDescent="0.3">
      <c r="D10" t="s">
        <v>12</v>
      </c>
      <c r="E10">
        <v>0.115</v>
      </c>
      <c r="F10" t="s">
        <v>17</v>
      </c>
      <c r="H10" t="s">
        <v>36</v>
      </c>
      <c r="I10">
        <v>6</v>
      </c>
      <c r="J10" t="s">
        <v>30</v>
      </c>
    </row>
    <row r="11" spans="4:10" x14ac:dyDescent="0.3">
      <c r="H11" t="s">
        <v>36</v>
      </c>
      <c r="I11">
        <v>0.15240000000000001</v>
      </c>
      <c r="J11" t="s">
        <v>31</v>
      </c>
    </row>
    <row r="22" spans="4:27" x14ac:dyDescent="0.3">
      <c r="F22" s="4" t="s">
        <v>19</v>
      </c>
      <c r="G22" s="4"/>
      <c r="H22" s="4"/>
      <c r="I22" s="4"/>
      <c r="J22" s="4" t="s">
        <v>26</v>
      </c>
      <c r="K22" s="4"/>
      <c r="L22" s="4"/>
      <c r="M22" s="4"/>
      <c r="N22" s="4"/>
      <c r="O22" s="4"/>
      <c r="S22" t="s">
        <v>27</v>
      </c>
      <c r="T22" t="s">
        <v>28</v>
      </c>
    </row>
    <row r="23" spans="4:27" x14ac:dyDescent="0.3">
      <c r="D23" t="s">
        <v>0</v>
      </c>
      <c r="E23" t="s">
        <v>1</v>
      </c>
      <c r="F23" t="s">
        <v>2</v>
      </c>
      <c r="G23" t="s">
        <v>3</v>
      </c>
      <c r="H23" t="s">
        <v>58</v>
      </c>
      <c r="I23" t="s">
        <v>57</v>
      </c>
      <c r="J23" t="s">
        <v>52</v>
      </c>
      <c r="K23" t="s">
        <v>53</v>
      </c>
      <c r="L23" t="s">
        <v>54</v>
      </c>
      <c r="M23" t="s">
        <v>20</v>
      </c>
      <c r="N23" t="s">
        <v>24</v>
      </c>
      <c r="O23" t="s">
        <v>25</v>
      </c>
      <c r="P23" t="s">
        <v>23</v>
      </c>
      <c r="Q23" t="s">
        <v>4</v>
      </c>
      <c r="R23" t="s">
        <v>38</v>
      </c>
      <c r="S23" t="s">
        <v>8</v>
      </c>
      <c r="T23" t="s">
        <v>5</v>
      </c>
      <c r="U23" t="s">
        <v>37</v>
      </c>
      <c r="V23" t="s">
        <v>40</v>
      </c>
      <c r="W23" t="s">
        <v>49</v>
      </c>
      <c r="X23" t="s">
        <v>50</v>
      </c>
      <c r="Y23" t="s">
        <v>59</v>
      </c>
      <c r="Z23" t="s">
        <v>66</v>
      </c>
    </row>
    <row r="24" spans="4:27" x14ac:dyDescent="0.3">
      <c r="F24" s="1">
        <v>0.4</v>
      </c>
      <c r="G24" s="1">
        <v>47.5</v>
      </c>
      <c r="H24" s="1">
        <f>F24*G24</f>
        <v>19</v>
      </c>
      <c r="I24" s="1">
        <v>2.7</v>
      </c>
      <c r="J24">
        <f>G24*I24</f>
        <v>128.25</v>
      </c>
      <c r="K24" s="1">
        <f>H24</f>
        <v>19</v>
      </c>
      <c r="L24" s="1">
        <f>J24/K24</f>
        <v>6.75</v>
      </c>
      <c r="M24" s="1">
        <f>$E$6*(H24-L24*$E$10)</f>
        <v>3098.0374999999999</v>
      </c>
      <c r="N24" s="1">
        <f>L24*$E$9</f>
        <v>0.37916324677775065</v>
      </c>
      <c r="O24" s="1">
        <f>P24-S24</f>
        <v>123.0103125</v>
      </c>
      <c r="P24" s="1">
        <f>K24*L24</f>
        <v>128.25</v>
      </c>
      <c r="Q24" s="1">
        <f>O24/P24</f>
        <v>0.95914473684210522</v>
      </c>
      <c r="R24">
        <v>1414</v>
      </c>
      <c r="S24" s="1">
        <f>$E$10*L24*L24</f>
        <v>5.2396874999999996</v>
      </c>
      <c r="T24" s="1">
        <v>67.5</v>
      </c>
      <c r="U24">
        <f>M24*2*PI()/60</f>
        <v>324.42572835152293</v>
      </c>
      <c r="V24" s="1">
        <f>$G$46*R24</f>
        <v>1.3866603099999999</v>
      </c>
      <c r="W24">
        <f>I49/(U24*U24)</f>
        <v>1.3174662798727452E-5</v>
      </c>
      <c r="Y24" s="1">
        <f>U24*U24</f>
        <v>105252.05321641616</v>
      </c>
      <c r="Z24">
        <f>R24/(U24*U24)</f>
        <v>1.343441725637955E-2</v>
      </c>
      <c r="AA24" s="1"/>
    </row>
    <row r="25" spans="4:27" x14ac:dyDescent="0.3">
      <c r="F25" s="1">
        <v>0.42</v>
      </c>
      <c r="G25" s="1">
        <v>47.5</v>
      </c>
      <c r="H25" s="1">
        <f t="shared" ref="H25:H43" si="0">F25*G25</f>
        <v>19.95</v>
      </c>
      <c r="I25" s="1">
        <v>3</v>
      </c>
      <c r="J25">
        <f t="shared" ref="J25:J43" si="1">G25*I25</f>
        <v>142.5</v>
      </c>
      <c r="K25">
        <f t="shared" ref="K25:K43" si="2">H25</f>
        <v>19.95</v>
      </c>
      <c r="L25" s="1">
        <f t="shared" ref="L25:L43" si="3">J25/K25</f>
        <v>7.1428571428571432</v>
      </c>
      <c r="M25" s="1">
        <f t="shared" ref="M25:M42" si="4">$E$6*(H25-L25*$E$10)</f>
        <v>3251.8571428571427</v>
      </c>
      <c r="N25" s="1">
        <f t="shared" ref="N25:N43" si="5">L25*$E$9</f>
        <v>0.40123094897116468</v>
      </c>
      <c r="O25" s="1">
        <f t="shared" ref="O25:O43" si="6">P25-S25</f>
        <v>136.63265306122449</v>
      </c>
      <c r="P25" s="1">
        <f t="shared" ref="P25:P43" si="7">K25*L25</f>
        <v>142.5</v>
      </c>
      <c r="Q25" s="1">
        <f t="shared" ref="Q25:Q43" si="8">O25/P25</f>
        <v>0.95882563551736488</v>
      </c>
      <c r="R25">
        <v>1530</v>
      </c>
      <c r="S25" s="1">
        <f t="shared" ref="S25:S43" si="9">$E$10*L25*L25</f>
        <v>5.8673469387755111</v>
      </c>
      <c r="T25" s="1">
        <v>67.5</v>
      </c>
      <c r="U25">
        <f t="shared" ref="U25:U43" si="10">M25*2*PI()/60</f>
        <v>340.53368368411645</v>
      </c>
      <c r="V25" s="1">
        <f t="shared" ref="V25:V43" si="11">$G$46*R25</f>
        <v>1.5004174499999998</v>
      </c>
      <c r="W25">
        <f t="shared" ref="W25:W43" si="12">I50/(U25*U25)</f>
        <v>1.293873903932704E-5</v>
      </c>
      <c r="Y25" s="1">
        <f t="shared" ref="Y25:Y43" si="13">U25*U25</f>
        <v>115963.18972347389</v>
      </c>
      <c r="Z25">
        <f t="shared" ref="Z25:Z43" si="14">R25/(U25*U25)</f>
        <v>1.3193841973892248E-2</v>
      </c>
    </row>
    <row r="26" spans="4:27" x14ac:dyDescent="0.3">
      <c r="F26" s="1">
        <v>0.44</v>
      </c>
      <c r="G26" s="1">
        <v>47.5</v>
      </c>
      <c r="H26" s="1">
        <f t="shared" si="0"/>
        <v>20.9</v>
      </c>
      <c r="I26" s="1">
        <v>3.3</v>
      </c>
      <c r="J26">
        <f t="shared" si="1"/>
        <v>156.75</v>
      </c>
      <c r="K26">
        <f t="shared" si="2"/>
        <v>20.9</v>
      </c>
      <c r="L26" s="1">
        <f t="shared" si="3"/>
        <v>7.5000000000000009</v>
      </c>
      <c r="M26" s="1">
        <f t="shared" si="4"/>
        <v>3406.3749999999995</v>
      </c>
      <c r="N26" s="1">
        <f t="shared" si="5"/>
        <v>0.42129249641972299</v>
      </c>
      <c r="O26" s="1">
        <f t="shared" si="6"/>
        <v>150.28125</v>
      </c>
      <c r="P26" s="1">
        <f t="shared" si="7"/>
        <v>156.75</v>
      </c>
      <c r="Q26" s="1">
        <f t="shared" si="8"/>
        <v>0.95873205741626799</v>
      </c>
      <c r="R26">
        <v>1620</v>
      </c>
      <c r="S26" s="1">
        <f t="shared" si="9"/>
        <v>6.4687500000000018</v>
      </c>
      <c r="T26" s="1">
        <v>67.5</v>
      </c>
      <c r="U26">
        <f t="shared" si="10"/>
        <v>356.71475584573102</v>
      </c>
      <c r="V26" s="1">
        <f t="shared" si="11"/>
        <v>1.5886772999999998</v>
      </c>
      <c r="W26">
        <f t="shared" si="12"/>
        <v>1.2485143567289121E-5</v>
      </c>
      <c r="Y26" s="1">
        <f t="shared" si="13"/>
        <v>127245.4170380795</v>
      </c>
      <c r="Z26">
        <f t="shared" si="14"/>
        <v>1.2731303316921806E-2</v>
      </c>
    </row>
    <row r="27" spans="4:27" x14ac:dyDescent="0.3">
      <c r="F27" s="1">
        <v>0.46</v>
      </c>
      <c r="G27" s="1">
        <v>47.5</v>
      </c>
      <c r="H27" s="1">
        <f t="shared" si="0"/>
        <v>21.85</v>
      </c>
      <c r="I27" s="1">
        <v>3.6</v>
      </c>
      <c r="J27">
        <f t="shared" si="1"/>
        <v>171</v>
      </c>
      <c r="K27">
        <f t="shared" si="2"/>
        <v>21.85</v>
      </c>
      <c r="L27" s="1">
        <f t="shared" si="3"/>
        <v>7.8260869565217384</v>
      </c>
      <c r="M27" s="1">
        <f t="shared" si="4"/>
        <v>3561.5000000000005</v>
      </c>
      <c r="N27" s="1">
        <f t="shared" si="5"/>
        <v>0.43960956148144997</v>
      </c>
      <c r="O27" s="1">
        <f t="shared" si="6"/>
        <v>163.95652173913044</v>
      </c>
      <c r="P27" s="1">
        <f t="shared" si="7"/>
        <v>171</v>
      </c>
      <c r="Q27" s="1">
        <f t="shared" si="8"/>
        <v>0.95881006864988561</v>
      </c>
      <c r="R27">
        <v>1736</v>
      </c>
      <c r="S27" s="1">
        <f t="shared" si="9"/>
        <v>7.0434782608695636</v>
      </c>
      <c r="T27" s="1">
        <v>67.5</v>
      </c>
      <c r="U27">
        <f t="shared" si="10"/>
        <v>372.95940785866827</v>
      </c>
      <c r="V27" s="1">
        <f t="shared" si="11"/>
        <v>1.7024344399999998</v>
      </c>
      <c r="W27">
        <f t="shared" si="12"/>
        <v>1.2239037433974825E-5</v>
      </c>
      <c r="Y27" s="1">
        <f t="shared" si="13"/>
        <v>139098.71991028846</v>
      </c>
      <c r="Z27">
        <f t="shared" si="14"/>
        <v>1.248034490266791E-2</v>
      </c>
    </row>
    <row r="28" spans="4:27" x14ac:dyDescent="0.3">
      <c r="F28" s="1">
        <v>0.48</v>
      </c>
      <c r="G28" s="1">
        <v>47.5</v>
      </c>
      <c r="H28" s="1">
        <f t="shared" si="0"/>
        <v>22.8</v>
      </c>
      <c r="I28" s="1">
        <v>4</v>
      </c>
      <c r="J28">
        <f t="shared" si="1"/>
        <v>190</v>
      </c>
      <c r="K28">
        <f t="shared" si="2"/>
        <v>22.8</v>
      </c>
      <c r="L28" s="1">
        <f t="shared" si="3"/>
        <v>8.3333333333333339</v>
      </c>
      <c r="M28" s="1">
        <f t="shared" si="4"/>
        <v>3713.0833333333335</v>
      </c>
      <c r="N28" s="1">
        <f t="shared" si="5"/>
        <v>0.46810277379969217</v>
      </c>
      <c r="O28" s="1">
        <f t="shared" si="6"/>
        <v>182.01388888888891</v>
      </c>
      <c r="P28" s="1">
        <f t="shared" si="7"/>
        <v>190.00000000000003</v>
      </c>
      <c r="Q28" s="1">
        <f t="shared" si="8"/>
        <v>0.95796783625730997</v>
      </c>
      <c r="R28">
        <v>1879</v>
      </c>
      <c r="S28" s="1">
        <f t="shared" si="9"/>
        <v>7.9861111111111125</v>
      </c>
      <c r="T28" s="1">
        <v>67.5</v>
      </c>
      <c r="U28">
        <f t="shared" si="10"/>
        <v>388.83317740555674</v>
      </c>
      <c r="V28" s="1">
        <f t="shared" si="11"/>
        <v>1.8426695349999997</v>
      </c>
      <c r="W28">
        <f t="shared" si="12"/>
        <v>1.2187673947328514E-5</v>
      </c>
      <c r="Y28" s="1">
        <f t="shared" si="13"/>
        <v>151191.23985130116</v>
      </c>
      <c r="Z28">
        <f t="shared" si="14"/>
        <v>1.2427968722579593E-2</v>
      </c>
    </row>
    <row r="29" spans="4:27" x14ac:dyDescent="0.3">
      <c r="F29" s="1">
        <v>0.5</v>
      </c>
      <c r="G29" s="1">
        <v>47.5</v>
      </c>
      <c r="H29" s="1">
        <f t="shared" si="0"/>
        <v>23.75</v>
      </c>
      <c r="I29" s="1">
        <v>4.3</v>
      </c>
      <c r="J29">
        <f t="shared" si="1"/>
        <v>204.25</v>
      </c>
      <c r="K29">
        <f t="shared" si="2"/>
        <v>23.75</v>
      </c>
      <c r="L29" s="1">
        <f t="shared" si="3"/>
        <v>8.6</v>
      </c>
      <c r="M29" s="1">
        <f t="shared" si="4"/>
        <v>3869.37</v>
      </c>
      <c r="N29" s="1">
        <f t="shared" si="5"/>
        <v>0.48308206256128228</v>
      </c>
      <c r="O29" s="1">
        <f t="shared" si="6"/>
        <v>195.74459999999999</v>
      </c>
      <c r="P29" s="1">
        <f t="shared" si="7"/>
        <v>204.25</v>
      </c>
      <c r="Q29" s="1">
        <f t="shared" si="8"/>
        <v>0.95835789473684208</v>
      </c>
      <c r="R29">
        <v>1957</v>
      </c>
      <c r="S29" s="1">
        <f t="shared" si="9"/>
        <v>8.5053999999999998</v>
      </c>
      <c r="T29" s="1">
        <v>67.5</v>
      </c>
      <c r="U29">
        <f t="shared" si="10"/>
        <v>405.19947886735793</v>
      </c>
      <c r="V29" s="1">
        <f t="shared" si="11"/>
        <v>1.9191614049999999</v>
      </c>
      <c r="W29">
        <f t="shared" si="12"/>
        <v>1.1688902738749138E-5</v>
      </c>
      <c r="Y29" s="1">
        <f t="shared" si="13"/>
        <v>164186.61767437845</v>
      </c>
      <c r="Z29">
        <f t="shared" si="14"/>
        <v>1.1919363634624605E-2</v>
      </c>
    </row>
    <row r="30" spans="4:27" x14ac:dyDescent="0.3">
      <c r="F30" s="1">
        <v>0.52</v>
      </c>
      <c r="G30" s="1">
        <v>47.5</v>
      </c>
      <c r="H30" s="1">
        <f t="shared" si="0"/>
        <v>24.7</v>
      </c>
      <c r="I30" s="1">
        <v>4.8</v>
      </c>
      <c r="J30">
        <f t="shared" si="1"/>
        <v>228</v>
      </c>
      <c r="K30">
        <f t="shared" si="2"/>
        <v>24.7</v>
      </c>
      <c r="L30" s="1">
        <f t="shared" si="3"/>
        <v>9.2307692307692317</v>
      </c>
      <c r="M30" s="1">
        <f t="shared" si="4"/>
        <v>4018.5384615384614</v>
      </c>
      <c r="N30" s="1">
        <f t="shared" si="5"/>
        <v>0.51851384174735138</v>
      </c>
      <c r="O30" s="1">
        <f t="shared" si="6"/>
        <v>218.2011834319527</v>
      </c>
      <c r="P30" s="1">
        <f t="shared" si="7"/>
        <v>228.00000000000003</v>
      </c>
      <c r="Q30" s="1">
        <f t="shared" si="8"/>
        <v>0.95702273435066965</v>
      </c>
      <c r="R30">
        <v>2151</v>
      </c>
      <c r="S30" s="1">
        <f t="shared" si="9"/>
        <v>9.7988165680473411</v>
      </c>
      <c r="T30" s="1">
        <v>67.5</v>
      </c>
      <c r="U30">
        <f t="shared" si="10"/>
        <v>420.820363631242</v>
      </c>
      <c r="V30" s="1">
        <f t="shared" si="11"/>
        <v>2.1094104149999997</v>
      </c>
      <c r="W30">
        <f t="shared" si="12"/>
        <v>1.1911531165162749E-5</v>
      </c>
      <c r="Y30" s="1">
        <f t="shared" si="13"/>
        <v>177089.77844673075</v>
      </c>
      <c r="Z30">
        <f t="shared" si="14"/>
        <v>1.2146381450508328E-2</v>
      </c>
    </row>
    <row r="31" spans="4:27" x14ac:dyDescent="0.3">
      <c r="F31" s="1">
        <v>0.54</v>
      </c>
      <c r="G31" s="1">
        <v>47.5</v>
      </c>
      <c r="H31" s="1">
        <f t="shared" si="0"/>
        <v>25.650000000000002</v>
      </c>
      <c r="I31" s="1">
        <v>5.2</v>
      </c>
      <c r="J31">
        <f t="shared" si="1"/>
        <v>247</v>
      </c>
      <c r="K31">
        <f t="shared" si="2"/>
        <v>25.650000000000002</v>
      </c>
      <c r="L31" s="1">
        <f t="shared" si="3"/>
        <v>9.629629629629628</v>
      </c>
      <c r="M31" s="1">
        <f t="shared" si="4"/>
        <v>4172.2407407407409</v>
      </c>
      <c r="N31" s="1">
        <f t="shared" si="5"/>
        <v>0.54091876083519974</v>
      </c>
      <c r="O31" s="1">
        <f t="shared" si="6"/>
        <v>236.33607681755828</v>
      </c>
      <c r="P31" s="1">
        <f t="shared" si="7"/>
        <v>246.99999999999997</v>
      </c>
      <c r="Q31" s="1">
        <f t="shared" si="8"/>
        <v>0.95682622193343447</v>
      </c>
      <c r="R31">
        <v>2258</v>
      </c>
      <c r="S31" s="1">
        <f t="shared" si="9"/>
        <v>10.663923182441696</v>
      </c>
      <c r="T31" s="1">
        <v>67.5</v>
      </c>
      <c r="U31">
        <f t="shared" si="10"/>
        <v>436.9160286706383</v>
      </c>
      <c r="V31" s="1">
        <f t="shared" si="11"/>
        <v>2.2143415699999998</v>
      </c>
      <c r="W31">
        <f t="shared" si="12"/>
        <v>1.1599750770242369E-5</v>
      </c>
      <c r="Y31" s="1">
        <f t="shared" si="13"/>
        <v>190895.61610932203</v>
      </c>
      <c r="Z31">
        <f t="shared" si="14"/>
        <v>1.1828453926919356E-2</v>
      </c>
    </row>
    <row r="32" spans="4:27" x14ac:dyDescent="0.3">
      <c r="F32" s="1">
        <v>0.56000000000000005</v>
      </c>
      <c r="G32" s="1">
        <v>47.5</v>
      </c>
      <c r="H32" s="1">
        <f t="shared" si="0"/>
        <v>26.6</v>
      </c>
      <c r="I32" s="1">
        <v>5.6</v>
      </c>
      <c r="J32">
        <f t="shared" si="1"/>
        <v>266</v>
      </c>
      <c r="K32">
        <f t="shared" si="2"/>
        <v>26.6</v>
      </c>
      <c r="L32" s="1">
        <f t="shared" si="3"/>
        <v>10</v>
      </c>
      <c r="M32" s="1">
        <f t="shared" si="4"/>
        <v>4326.5000000000009</v>
      </c>
      <c r="N32" s="1">
        <f t="shared" si="5"/>
        <v>0.56172332855963059</v>
      </c>
      <c r="O32" s="1">
        <f t="shared" si="6"/>
        <v>254.5</v>
      </c>
      <c r="P32" s="1">
        <f t="shared" si="7"/>
        <v>266</v>
      </c>
      <c r="Q32" s="1">
        <f t="shared" si="8"/>
        <v>0.95676691729323304</v>
      </c>
      <c r="R32">
        <v>2388</v>
      </c>
      <c r="S32" s="1">
        <f t="shared" si="9"/>
        <v>11.500000000000002</v>
      </c>
      <c r="T32" s="1">
        <v>67.5</v>
      </c>
      <c r="U32">
        <f t="shared" si="10"/>
        <v>453.07002052520807</v>
      </c>
      <c r="V32" s="1">
        <f t="shared" si="11"/>
        <v>2.3418280199999999</v>
      </c>
      <c r="W32">
        <f t="shared" si="12"/>
        <v>1.1408389650774963E-5</v>
      </c>
      <c r="Y32" s="1">
        <f t="shared" si="13"/>
        <v>205272.44349871247</v>
      </c>
      <c r="Z32">
        <f t="shared" si="14"/>
        <v>1.1633319890864836E-2</v>
      </c>
    </row>
    <row r="33" spans="4:26" x14ac:dyDescent="0.3">
      <c r="D33" t="s">
        <v>6</v>
      </c>
      <c r="E33" t="s">
        <v>7</v>
      </c>
      <c r="F33" s="1">
        <v>0.57999999999999996</v>
      </c>
      <c r="G33" s="1">
        <v>47.5</v>
      </c>
      <c r="H33" s="1">
        <f t="shared" si="0"/>
        <v>27.549999999999997</v>
      </c>
      <c r="I33" s="1">
        <v>5.8</v>
      </c>
      <c r="J33">
        <f t="shared" si="1"/>
        <v>275.5</v>
      </c>
      <c r="K33">
        <f t="shared" si="2"/>
        <v>27.549999999999997</v>
      </c>
      <c r="L33" s="1">
        <f t="shared" si="3"/>
        <v>10.000000000000002</v>
      </c>
      <c r="M33" s="1">
        <f t="shared" si="4"/>
        <v>4488</v>
      </c>
      <c r="N33" s="1">
        <f t="shared" si="5"/>
        <v>0.5617233285596307</v>
      </c>
      <c r="O33" s="1">
        <f t="shared" si="6"/>
        <v>264</v>
      </c>
      <c r="P33" s="1">
        <f t="shared" si="7"/>
        <v>275.5</v>
      </c>
      <c r="Q33" s="1">
        <f t="shared" si="8"/>
        <v>0.95825771324863884</v>
      </c>
      <c r="R33">
        <v>2459</v>
      </c>
      <c r="S33" s="1">
        <f t="shared" si="9"/>
        <v>11.500000000000005</v>
      </c>
      <c r="T33" s="1">
        <v>67.5</v>
      </c>
      <c r="U33">
        <f t="shared" si="10"/>
        <v>469.98226097703304</v>
      </c>
      <c r="V33" s="1">
        <f t="shared" si="11"/>
        <v>2.411455235</v>
      </c>
      <c r="W33">
        <f t="shared" si="12"/>
        <v>1.0917325823886506E-5</v>
      </c>
      <c r="X33">
        <f>(W24+W25+W26+W27+W28+W29+W30+W31+W32+W33+W34+W35+W36+W37+W38+W39+W40+W41+W42+W43)/20</f>
        <v>1.0922819020452751E-5</v>
      </c>
      <c r="Y33" s="1">
        <f t="shared" si="13"/>
        <v>220883.32563308399</v>
      </c>
      <c r="Z33">
        <f t="shared" si="14"/>
        <v>1.1132574144979687E-2</v>
      </c>
    </row>
    <row r="34" spans="4:26" x14ac:dyDescent="0.3">
      <c r="F34" s="1">
        <v>0.6</v>
      </c>
      <c r="G34" s="1">
        <v>47.5</v>
      </c>
      <c r="H34" s="1">
        <f t="shared" si="0"/>
        <v>28.5</v>
      </c>
      <c r="I34" s="1">
        <v>6.2</v>
      </c>
      <c r="J34">
        <f t="shared" si="1"/>
        <v>294.5</v>
      </c>
      <c r="K34">
        <f t="shared" si="2"/>
        <v>28.5</v>
      </c>
      <c r="L34" s="1">
        <f t="shared" si="3"/>
        <v>10.333333333333334</v>
      </c>
      <c r="M34" s="1">
        <f t="shared" si="4"/>
        <v>4642.9833333333336</v>
      </c>
      <c r="N34" s="1">
        <f t="shared" si="5"/>
        <v>0.58044743951161826</v>
      </c>
      <c r="O34" s="1">
        <f t="shared" si="6"/>
        <v>282.22055555555556</v>
      </c>
      <c r="P34" s="1">
        <f t="shared" si="7"/>
        <v>294.5</v>
      </c>
      <c r="Q34" s="1">
        <f t="shared" si="8"/>
        <v>0.95830409356725144</v>
      </c>
      <c r="R34">
        <v>2540</v>
      </c>
      <c r="S34" s="1">
        <f t="shared" si="9"/>
        <v>12.279444444444447</v>
      </c>
      <c r="T34" s="1">
        <v>67.5</v>
      </c>
      <c r="U34">
        <f t="shared" si="10"/>
        <v>486.21207769132832</v>
      </c>
      <c r="V34" s="1">
        <f t="shared" si="11"/>
        <v>2.4908891</v>
      </c>
      <c r="W34">
        <f t="shared" si="12"/>
        <v>1.0536658556446704E-5</v>
      </c>
      <c r="Y34" s="1">
        <f t="shared" si="13"/>
        <v>236402.18449291828</v>
      </c>
      <c r="Z34">
        <f t="shared" si="14"/>
        <v>1.0744401560621317E-2</v>
      </c>
    </row>
    <row r="35" spans="4:26" x14ac:dyDescent="0.3">
      <c r="F35" s="1">
        <v>0.62</v>
      </c>
      <c r="G35" s="1">
        <v>47.5</v>
      </c>
      <c r="H35" s="1">
        <f t="shared" si="0"/>
        <v>29.45</v>
      </c>
      <c r="I35" s="1">
        <v>6.7</v>
      </c>
      <c r="J35">
        <f t="shared" si="1"/>
        <v>318.25</v>
      </c>
      <c r="K35">
        <f t="shared" si="2"/>
        <v>29.45</v>
      </c>
      <c r="L35" s="1">
        <f t="shared" si="3"/>
        <v>10.806451612903226</v>
      </c>
      <c r="M35" s="1">
        <f t="shared" si="4"/>
        <v>4795.2338709677415</v>
      </c>
      <c r="N35" s="1">
        <f t="shared" si="5"/>
        <v>0.60702359699185882</v>
      </c>
      <c r="O35" s="1">
        <f t="shared" si="6"/>
        <v>304.82036940686783</v>
      </c>
      <c r="P35" s="1">
        <f t="shared" si="7"/>
        <v>318.25</v>
      </c>
      <c r="Q35" s="1">
        <f t="shared" si="8"/>
        <v>0.95780163207185487</v>
      </c>
      <c r="R35">
        <v>2683</v>
      </c>
      <c r="S35" s="1">
        <f t="shared" si="9"/>
        <v>13.429630593132156</v>
      </c>
      <c r="T35" s="1">
        <v>67.5</v>
      </c>
      <c r="U35">
        <f t="shared" si="10"/>
        <v>502.15571670924004</v>
      </c>
      <c r="V35" s="1">
        <f t="shared" si="11"/>
        <v>2.6311241949999999</v>
      </c>
      <c r="W35">
        <f t="shared" si="12"/>
        <v>1.0434328992477326E-5</v>
      </c>
      <c r="Y35" s="1">
        <f t="shared" si="13"/>
        <v>252160.36382377055</v>
      </c>
      <c r="Z35">
        <f t="shared" si="14"/>
        <v>1.0640054445174782E-2</v>
      </c>
    </row>
    <row r="36" spans="4:26" x14ac:dyDescent="0.3">
      <c r="F36" s="1">
        <v>0.64</v>
      </c>
      <c r="G36" s="1">
        <v>47.5</v>
      </c>
      <c r="H36" s="1">
        <f t="shared" si="0"/>
        <v>30.400000000000002</v>
      </c>
      <c r="I36" s="1">
        <v>7.1</v>
      </c>
      <c r="J36">
        <f t="shared" si="1"/>
        <v>337.25</v>
      </c>
      <c r="K36">
        <f t="shared" si="2"/>
        <v>30.400000000000002</v>
      </c>
      <c r="L36" s="1">
        <f t="shared" si="3"/>
        <v>11.09375</v>
      </c>
      <c r="M36" s="1">
        <f t="shared" si="4"/>
        <v>4951.1171875</v>
      </c>
      <c r="N36" s="1">
        <f t="shared" si="5"/>
        <v>0.62316181762084011</v>
      </c>
      <c r="O36" s="1">
        <f t="shared" si="6"/>
        <v>323.0968017578125</v>
      </c>
      <c r="P36" s="1">
        <f t="shared" si="7"/>
        <v>337.25</v>
      </c>
      <c r="Q36" s="1">
        <f t="shared" si="8"/>
        <v>0.95803351151315785</v>
      </c>
      <c r="R36">
        <v>2819</v>
      </c>
      <c r="S36" s="1">
        <f t="shared" si="9"/>
        <v>14.153198242187502</v>
      </c>
      <c r="T36" s="1">
        <v>67.5</v>
      </c>
      <c r="U36">
        <f t="shared" si="10"/>
        <v>518.47977944373861</v>
      </c>
      <c r="V36" s="1">
        <f t="shared" si="11"/>
        <v>2.7644946349999997</v>
      </c>
      <c r="W36">
        <f t="shared" si="12"/>
        <v>1.0283764059153296E-5</v>
      </c>
      <c r="Y36" s="1">
        <f t="shared" si="13"/>
        <v>268821.28169202781</v>
      </c>
      <c r="Z36">
        <f t="shared" si="14"/>
        <v>1.0486520941558329E-2</v>
      </c>
    </row>
    <row r="37" spans="4:26" x14ac:dyDescent="0.3">
      <c r="F37" s="1">
        <v>0.66</v>
      </c>
      <c r="G37" s="1">
        <v>47.5</v>
      </c>
      <c r="H37" s="1">
        <f t="shared" si="0"/>
        <v>31.35</v>
      </c>
      <c r="I37" s="1">
        <v>7.5</v>
      </c>
      <c r="J37">
        <f t="shared" si="1"/>
        <v>356.25</v>
      </c>
      <c r="K37">
        <f t="shared" si="2"/>
        <v>31.35</v>
      </c>
      <c r="L37" s="1">
        <f t="shared" si="3"/>
        <v>11.363636363636363</v>
      </c>
      <c r="M37" s="1">
        <f t="shared" si="4"/>
        <v>5107.340909090909</v>
      </c>
      <c r="N37" s="1">
        <f t="shared" si="5"/>
        <v>0.63832196427230747</v>
      </c>
      <c r="O37" s="1">
        <f t="shared" si="6"/>
        <v>341.39979338842977</v>
      </c>
      <c r="P37" s="1">
        <f t="shared" si="7"/>
        <v>356.25</v>
      </c>
      <c r="Q37" s="1">
        <f t="shared" si="8"/>
        <v>0.95831520951138183</v>
      </c>
      <c r="R37">
        <v>2948</v>
      </c>
      <c r="S37" s="1">
        <f t="shared" si="9"/>
        <v>14.850206611570249</v>
      </c>
      <c r="T37" s="1">
        <v>67.5</v>
      </c>
      <c r="U37">
        <f t="shared" si="10"/>
        <v>534.83948931262046</v>
      </c>
      <c r="V37" s="1">
        <f t="shared" si="11"/>
        <v>2.8910004199999997</v>
      </c>
      <c r="W37">
        <f t="shared" si="12"/>
        <v>1.0106510321397847E-5</v>
      </c>
      <c r="Y37" s="1">
        <f t="shared" si="13"/>
        <v>286053.27932818467</v>
      </c>
      <c r="Z37">
        <f t="shared" si="14"/>
        <v>1.0305772431358159E-2</v>
      </c>
    </row>
    <row r="38" spans="4:26" x14ac:dyDescent="0.3">
      <c r="F38" s="1">
        <v>0.68</v>
      </c>
      <c r="G38" s="1">
        <v>47.5</v>
      </c>
      <c r="H38" s="1">
        <f t="shared" si="0"/>
        <v>32.300000000000004</v>
      </c>
      <c r="I38" s="1">
        <v>8.3000000000000007</v>
      </c>
      <c r="J38">
        <f t="shared" si="1"/>
        <v>394.25000000000006</v>
      </c>
      <c r="K38">
        <f t="shared" si="2"/>
        <v>32.300000000000004</v>
      </c>
      <c r="L38" s="1">
        <f t="shared" si="3"/>
        <v>12.205882352941176</v>
      </c>
      <c r="M38" s="1">
        <f t="shared" si="4"/>
        <v>5252.3750000000009</v>
      </c>
      <c r="N38" s="1">
        <f t="shared" si="5"/>
        <v>0.6856328863301373</v>
      </c>
      <c r="O38" s="1">
        <f t="shared" si="6"/>
        <v>377.11689013840828</v>
      </c>
      <c r="P38" s="1">
        <f t="shared" si="7"/>
        <v>394.25</v>
      </c>
      <c r="Q38" s="1">
        <f t="shared" si="8"/>
        <v>0.95654252413039509</v>
      </c>
      <c r="R38">
        <v>3115</v>
      </c>
      <c r="S38" s="1">
        <f t="shared" si="9"/>
        <v>17.133109861591691</v>
      </c>
      <c r="T38" s="1">
        <v>67.5</v>
      </c>
      <c r="U38">
        <f t="shared" si="10"/>
        <v>550.027423796623</v>
      </c>
      <c r="V38" s="1">
        <f t="shared" si="11"/>
        <v>3.0547714749999999</v>
      </c>
      <c r="W38">
        <f t="shared" si="12"/>
        <v>1.0097411130981461E-5</v>
      </c>
      <c r="Y38" s="1">
        <f t="shared" si="13"/>
        <v>302530.16692834994</v>
      </c>
      <c r="Z38">
        <f t="shared" si="14"/>
        <v>1.0296493839365595E-2</v>
      </c>
    </row>
    <row r="39" spans="4:26" x14ac:dyDescent="0.3">
      <c r="F39" s="1">
        <v>0.7</v>
      </c>
      <c r="G39" s="1">
        <v>47.5</v>
      </c>
      <c r="H39" s="1">
        <f t="shared" si="0"/>
        <v>33.25</v>
      </c>
      <c r="I39" s="1">
        <v>8.9</v>
      </c>
      <c r="J39">
        <f t="shared" si="1"/>
        <v>422.75</v>
      </c>
      <c r="K39">
        <f t="shared" si="2"/>
        <v>33.25</v>
      </c>
      <c r="L39" s="1">
        <f t="shared" si="3"/>
        <v>12.714285714285714</v>
      </c>
      <c r="M39" s="1">
        <f t="shared" si="4"/>
        <v>5403.9357142857143</v>
      </c>
      <c r="N39" s="1">
        <f t="shared" si="5"/>
        <v>0.71419108916867313</v>
      </c>
      <c r="O39" s="1">
        <f t="shared" si="6"/>
        <v>404.1598979591837</v>
      </c>
      <c r="P39" s="1">
        <f t="shared" si="7"/>
        <v>422.75</v>
      </c>
      <c r="Q39" s="1">
        <f t="shared" si="8"/>
        <v>0.95602577873254568</v>
      </c>
      <c r="R39">
        <v>3277</v>
      </c>
      <c r="S39" s="1">
        <f t="shared" si="9"/>
        <v>18.590102040816326</v>
      </c>
      <c r="T39" s="1">
        <v>67.5</v>
      </c>
      <c r="U39">
        <f t="shared" si="10"/>
        <v>565.89882468238363</v>
      </c>
      <c r="V39" s="1">
        <f t="shared" si="11"/>
        <v>3.2136392049999998</v>
      </c>
      <c r="W39">
        <f t="shared" si="12"/>
        <v>1.0035049823148418E-5</v>
      </c>
      <c r="Y39" s="1">
        <f t="shared" si="13"/>
        <v>320241.47977690317</v>
      </c>
      <c r="Z39">
        <f t="shared" si="14"/>
        <v>1.0232903002705733E-2</v>
      </c>
    </row>
    <row r="40" spans="4:26" x14ac:dyDescent="0.3">
      <c r="F40" s="1">
        <v>0.75</v>
      </c>
      <c r="G40" s="1">
        <v>47.5</v>
      </c>
      <c r="H40" s="1">
        <f t="shared" si="0"/>
        <v>35.625</v>
      </c>
      <c r="I40" s="1">
        <v>10.1</v>
      </c>
      <c r="J40">
        <f t="shared" si="1"/>
        <v>479.75</v>
      </c>
      <c r="K40">
        <f t="shared" si="2"/>
        <v>35.625</v>
      </c>
      <c r="L40" s="1">
        <f t="shared" si="3"/>
        <v>13.466666666666667</v>
      </c>
      <c r="M40" s="1">
        <f t="shared" si="4"/>
        <v>5792.9766666666665</v>
      </c>
      <c r="N40" s="1">
        <f t="shared" si="5"/>
        <v>0.75645408246030255</v>
      </c>
      <c r="O40" s="1">
        <f t="shared" si="6"/>
        <v>458.89462222222221</v>
      </c>
      <c r="P40" s="1">
        <f t="shared" si="7"/>
        <v>479.75</v>
      </c>
      <c r="Q40" s="1">
        <f t="shared" si="8"/>
        <v>0.95652865497076023</v>
      </c>
      <c r="R40">
        <v>3572</v>
      </c>
      <c r="S40" s="1">
        <f t="shared" si="9"/>
        <v>20.855377777777779</v>
      </c>
      <c r="T40" s="1">
        <v>67.5</v>
      </c>
      <c r="U40">
        <f t="shared" si="10"/>
        <v>606.63909794723622</v>
      </c>
      <c r="V40" s="1">
        <f t="shared" si="11"/>
        <v>3.5029353799999998</v>
      </c>
      <c r="W40">
        <f t="shared" si="12"/>
        <v>9.5185617443136893E-6</v>
      </c>
      <c r="Y40" s="1">
        <f t="shared" si="13"/>
        <v>368010.99515823647</v>
      </c>
      <c r="Z40">
        <f t="shared" si="14"/>
        <v>9.7062317349081387E-3</v>
      </c>
    </row>
    <row r="41" spans="4:26" x14ac:dyDescent="0.3">
      <c r="F41" s="1">
        <v>0.8</v>
      </c>
      <c r="G41" s="1">
        <v>47.5</v>
      </c>
      <c r="H41" s="1">
        <f t="shared" si="0"/>
        <v>38</v>
      </c>
      <c r="I41" s="1">
        <v>11.7</v>
      </c>
      <c r="J41">
        <f t="shared" si="1"/>
        <v>555.75</v>
      </c>
      <c r="K41">
        <f t="shared" si="2"/>
        <v>38</v>
      </c>
      <c r="L41" s="1">
        <f t="shared" si="3"/>
        <v>14.625</v>
      </c>
      <c r="M41" s="1">
        <f t="shared" si="4"/>
        <v>6174.0812500000002</v>
      </c>
      <c r="N41" s="1">
        <f t="shared" si="5"/>
        <v>0.82152036801845973</v>
      </c>
      <c r="O41" s="1">
        <f t="shared" si="6"/>
        <v>531.15257812499999</v>
      </c>
      <c r="P41" s="1">
        <f t="shared" si="7"/>
        <v>555.75</v>
      </c>
      <c r="Q41" s="1">
        <f t="shared" si="8"/>
        <v>0.95574013157894733</v>
      </c>
      <c r="R41">
        <v>3932</v>
      </c>
      <c r="S41" s="1">
        <f t="shared" si="9"/>
        <v>24.597421874999998</v>
      </c>
      <c r="T41" s="1">
        <v>67.5</v>
      </c>
      <c r="U41">
        <f t="shared" si="10"/>
        <v>646.54827658888291</v>
      </c>
      <c r="V41" s="1">
        <f t="shared" si="11"/>
        <v>3.8559747799999995</v>
      </c>
      <c r="W41">
        <f t="shared" si="12"/>
        <v>9.2242755516591033E-6</v>
      </c>
      <c r="Y41" s="1">
        <f t="shared" si="13"/>
        <v>418024.67396005464</v>
      </c>
      <c r="Z41">
        <f t="shared" si="14"/>
        <v>9.406143333002711E-3</v>
      </c>
    </row>
    <row r="42" spans="4:26" x14ac:dyDescent="0.3">
      <c r="F42" s="1">
        <v>0.9</v>
      </c>
      <c r="G42" s="1">
        <v>47.5</v>
      </c>
      <c r="H42" s="1">
        <f t="shared" si="0"/>
        <v>42.75</v>
      </c>
      <c r="I42" s="1">
        <v>15.4</v>
      </c>
      <c r="J42">
        <f t="shared" si="1"/>
        <v>731.5</v>
      </c>
      <c r="K42">
        <f t="shared" si="2"/>
        <v>42.75</v>
      </c>
      <c r="L42" s="1">
        <f t="shared" si="3"/>
        <v>17.111111111111111</v>
      </c>
      <c r="M42" s="1">
        <f t="shared" si="4"/>
        <v>6932.9777777777781</v>
      </c>
      <c r="N42" s="1">
        <f t="shared" si="5"/>
        <v>0.9611710288687012</v>
      </c>
      <c r="O42" s="1">
        <f t="shared" si="6"/>
        <v>697.82913580246918</v>
      </c>
      <c r="P42" s="1">
        <f t="shared" si="7"/>
        <v>731.5</v>
      </c>
      <c r="Q42" s="1">
        <f t="shared" si="8"/>
        <v>0.95397011046133862</v>
      </c>
      <c r="R42">
        <v>4751</v>
      </c>
      <c r="S42" s="1">
        <f t="shared" si="9"/>
        <v>33.670864197530868</v>
      </c>
      <c r="T42" s="1">
        <v>67.5</v>
      </c>
      <c r="U42">
        <f t="shared" si="10"/>
        <v>726.01973513893188</v>
      </c>
      <c r="V42" s="1">
        <f t="shared" si="11"/>
        <v>4.6591394149999994</v>
      </c>
      <c r="W42">
        <f t="shared" si="12"/>
        <v>8.8391164138545994E-6</v>
      </c>
      <c r="Y42" s="1">
        <f t="shared" si="13"/>
        <v>527104.65581120481</v>
      </c>
      <c r="Z42">
        <f t="shared" si="14"/>
        <v>9.0133903156068597E-3</v>
      </c>
    </row>
    <row r="43" spans="4:26" x14ac:dyDescent="0.3">
      <c r="F43" s="1">
        <v>1</v>
      </c>
      <c r="G43" s="1">
        <v>47.5</v>
      </c>
      <c r="H43" s="1">
        <f t="shared" si="0"/>
        <v>47.5</v>
      </c>
      <c r="I43" s="1">
        <v>20.7</v>
      </c>
      <c r="J43">
        <f t="shared" si="1"/>
        <v>983.25</v>
      </c>
      <c r="K43">
        <f t="shared" si="2"/>
        <v>47.5</v>
      </c>
      <c r="L43" s="1">
        <f t="shared" si="3"/>
        <v>20.7</v>
      </c>
      <c r="M43" s="1">
        <f>$E$6*(H43-L43*$E$10)</f>
        <v>7670.3150000000005</v>
      </c>
      <c r="N43" s="1">
        <f t="shared" si="5"/>
        <v>1.1627672901184352</v>
      </c>
      <c r="O43" s="1">
        <f t="shared" si="6"/>
        <v>933.97365000000002</v>
      </c>
      <c r="P43" s="1">
        <f t="shared" si="7"/>
        <v>983.25</v>
      </c>
      <c r="Q43" s="1">
        <f t="shared" si="8"/>
        <v>0.94988421052631578</v>
      </c>
      <c r="R43">
        <v>5809</v>
      </c>
      <c r="S43" s="1">
        <f t="shared" si="9"/>
        <v>49.276350000000001</v>
      </c>
      <c r="T43" s="1">
        <v>67.5</v>
      </c>
      <c r="U43">
        <f t="shared" si="10"/>
        <v>803.23350849065321</v>
      </c>
      <c r="V43" s="1">
        <f t="shared" si="11"/>
        <v>5.6966829849999998</v>
      </c>
      <c r="W43">
        <f t="shared" si="12"/>
        <v>8.829546880159884E-6</v>
      </c>
      <c r="Y43" s="1">
        <f t="shared" si="13"/>
        <v>645184.06916220428</v>
      </c>
      <c r="Z43">
        <f t="shared" si="14"/>
        <v>9.003632106947719E-3</v>
      </c>
    </row>
    <row r="46" spans="4:26" x14ac:dyDescent="0.3">
      <c r="F46" t="s">
        <v>41</v>
      </c>
      <c r="G46">
        <v>9.8066499999999992E-4</v>
      </c>
      <c r="H46" t="s">
        <v>42</v>
      </c>
    </row>
    <row r="48" spans="4:26" x14ac:dyDescent="0.3">
      <c r="D48" t="s">
        <v>0</v>
      </c>
      <c r="E48" t="s">
        <v>1</v>
      </c>
      <c r="F48" t="s">
        <v>2</v>
      </c>
      <c r="G48" t="s">
        <v>39</v>
      </c>
      <c r="H48" t="s">
        <v>38</v>
      </c>
      <c r="I48" t="s">
        <v>40</v>
      </c>
      <c r="J48" t="s">
        <v>43</v>
      </c>
      <c r="K48" t="s">
        <v>44</v>
      </c>
      <c r="L48" t="s">
        <v>45</v>
      </c>
      <c r="M48" t="s">
        <v>46</v>
      </c>
      <c r="N48" t="s">
        <v>47</v>
      </c>
      <c r="O48" t="s">
        <v>48</v>
      </c>
      <c r="Q48" t="s">
        <v>55</v>
      </c>
      <c r="R48" t="s">
        <v>56</v>
      </c>
    </row>
    <row r="49" spans="4:18" x14ac:dyDescent="0.3">
      <c r="F49" s="1">
        <v>0.4</v>
      </c>
      <c r="G49">
        <v>47.96</v>
      </c>
      <c r="H49">
        <v>1414</v>
      </c>
      <c r="I49" s="1">
        <f>$G$46*H49</f>
        <v>1.3866603099999999</v>
      </c>
      <c r="J49">
        <v>0.33</v>
      </c>
      <c r="K49">
        <v>2.7</v>
      </c>
      <c r="L49">
        <v>3272</v>
      </c>
      <c r="M49">
        <v>129</v>
      </c>
      <c r="N49">
        <v>10.92</v>
      </c>
      <c r="Q49" s="1">
        <f>(N24-J49)*100/J49</f>
        <v>14.897953569015344</v>
      </c>
      <c r="R49" s="1">
        <f>(M24-L49)*100/L49</f>
        <v>-5.3167023227383883</v>
      </c>
    </row>
    <row r="50" spans="4:18" x14ac:dyDescent="0.3">
      <c r="F50" s="1">
        <v>0.42</v>
      </c>
      <c r="G50">
        <v>47.95</v>
      </c>
      <c r="H50">
        <v>1530</v>
      </c>
      <c r="I50" s="1">
        <f t="shared" ref="I50:I68" si="15">$G$46*H50</f>
        <v>1.5004174499999998</v>
      </c>
      <c r="J50">
        <v>0.36</v>
      </c>
      <c r="K50">
        <v>3</v>
      </c>
      <c r="L50">
        <v>3389</v>
      </c>
      <c r="M50">
        <v>144</v>
      </c>
      <c r="N50">
        <v>10.64</v>
      </c>
      <c r="Q50" s="1">
        <f t="shared" ref="Q50:Q68" si="16">(N25-J50)*100/J50</f>
        <v>11.453041380879082</v>
      </c>
      <c r="R50" s="1">
        <f t="shared" ref="R50:R68" si="17">(M25-L50)*100/L50</f>
        <v>-4.0467057286178028</v>
      </c>
    </row>
    <row r="51" spans="4:18" x14ac:dyDescent="0.3">
      <c r="F51" s="1">
        <v>0.44</v>
      </c>
      <c r="G51">
        <v>47.94</v>
      </c>
      <c r="H51">
        <v>1620</v>
      </c>
      <c r="I51" s="1">
        <f t="shared" si="15"/>
        <v>1.5886772999999998</v>
      </c>
      <c r="J51">
        <v>0.39</v>
      </c>
      <c r="K51">
        <v>3.3</v>
      </c>
      <c r="L51">
        <v>3506</v>
      </c>
      <c r="M51">
        <v>158</v>
      </c>
      <c r="N51">
        <v>10.24</v>
      </c>
      <c r="Q51" s="1">
        <f t="shared" si="16"/>
        <v>8.0237170306982009</v>
      </c>
      <c r="R51" s="1">
        <f t="shared" si="17"/>
        <v>-2.8415573302909429</v>
      </c>
    </row>
    <row r="52" spans="4:18" x14ac:dyDescent="0.3">
      <c r="F52" s="1">
        <v>0.46</v>
      </c>
      <c r="G52">
        <v>47.93</v>
      </c>
      <c r="H52">
        <v>1736</v>
      </c>
      <c r="I52" s="1">
        <f t="shared" si="15"/>
        <v>1.7024344399999998</v>
      </c>
      <c r="J52">
        <v>0.41</v>
      </c>
      <c r="K52">
        <v>3.6</v>
      </c>
      <c r="L52">
        <v>3624</v>
      </c>
      <c r="M52">
        <v>173</v>
      </c>
      <c r="N52">
        <v>10.06</v>
      </c>
      <c r="Q52" s="1">
        <f t="shared" si="16"/>
        <v>7.2218442637682925</v>
      </c>
      <c r="R52" s="1">
        <f t="shared" si="17"/>
        <v>-1.7246136865342039</v>
      </c>
    </row>
    <row r="53" spans="4:18" x14ac:dyDescent="0.3">
      <c r="F53" s="1">
        <v>0.48</v>
      </c>
      <c r="G53">
        <v>47.92</v>
      </c>
      <c r="H53">
        <v>1879</v>
      </c>
      <c r="I53" s="1">
        <f t="shared" si="15"/>
        <v>1.8426695349999997</v>
      </c>
      <c r="J53">
        <v>0.43</v>
      </c>
      <c r="K53">
        <v>4</v>
      </c>
      <c r="L53">
        <v>3753</v>
      </c>
      <c r="M53">
        <v>192</v>
      </c>
      <c r="N53">
        <v>9.8000000000000007</v>
      </c>
      <c r="Q53" s="1">
        <f t="shared" si="16"/>
        <v>8.8611101859749262</v>
      </c>
      <c r="R53" s="1">
        <f t="shared" si="17"/>
        <v>-1.0635935695887695</v>
      </c>
    </row>
    <row r="54" spans="4:18" x14ac:dyDescent="0.3">
      <c r="F54" s="1">
        <v>0.5</v>
      </c>
      <c r="G54">
        <v>47.9</v>
      </c>
      <c r="H54">
        <v>1957</v>
      </c>
      <c r="I54" s="1">
        <f t="shared" si="15"/>
        <v>1.9191614049999999</v>
      </c>
      <c r="J54">
        <v>0.46</v>
      </c>
      <c r="K54">
        <v>4.3</v>
      </c>
      <c r="L54">
        <v>3851</v>
      </c>
      <c r="M54">
        <v>206</v>
      </c>
      <c r="N54">
        <f t="shared" ref="N54" si="18">H54/M54</f>
        <v>9.5</v>
      </c>
      <c r="Q54" s="1">
        <f t="shared" si="16"/>
        <v>5.0178396872352726</v>
      </c>
      <c r="R54" s="1">
        <f t="shared" si="17"/>
        <v>0.47701895611529188</v>
      </c>
    </row>
    <row r="55" spans="4:18" x14ac:dyDescent="0.3">
      <c r="F55" s="1">
        <v>0.52</v>
      </c>
      <c r="G55">
        <v>47.89</v>
      </c>
      <c r="H55">
        <v>2151</v>
      </c>
      <c r="I55" s="1">
        <f t="shared" si="15"/>
        <v>2.1094104149999997</v>
      </c>
      <c r="J55">
        <v>0.48</v>
      </c>
      <c r="K55">
        <v>4.8</v>
      </c>
      <c r="L55">
        <v>3994</v>
      </c>
      <c r="M55">
        <v>230</v>
      </c>
      <c r="N55">
        <v>9.36</v>
      </c>
      <c r="Q55" s="1">
        <f t="shared" si="16"/>
        <v>8.023717030698208</v>
      </c>
      <c r="R55" s="1">
        <f t="shared" si="17"/>
        <v>0.61438311313123273</v>
      </c>
    </row>
    <row r="56" spans="4:18" x14ac:dyDescent="0.3">
      <c r="F56" s="1">
        <v>0.54</v>
      </c>
      <c r="G56">
        <v>47.88</v>
      </c>
      <c r="H56">
        <v>2258</v>
      </c>
      <c r="I56" s="1">
        <f t="shared" si="15"/>
        <v>2.2143415699999998</v>
      </c>
      <c r="J56">
        <v>0.51</v>
      </c>
      <c r="K56">
        <v>5.2</v>
      </c>
      <c r="L56">
        <v>4121</v>
      </c>
      <c r="M56">
        <v>249</v>
      </c>
      <c r="N56">
        <v>9.07</v>
      </c>
      <c r="Q56" s="1">
        <f t="shared" si="16"/>
        <v>6.062502124548967</v>
      </c>
      <c r="R56" s="1">
        <f t="shared" si="17"/>
        <v>1.2434055020805843</v>
      </c>
    </row>
    <row r="57" spans="4:18" x14ac:dyDescent="0.3">
      <c r="F57" s="1">
        <v>0.56000000000000005</v>
      </c>
      <c r="G57">
        <v>47.85</v>
      </c>
      <c r="H57">
        <v>2388</v>
      </c>
      <c r="I57" s="1">
        <f t="shared" si="15"/>
        <v>2.3418280199999999</v>
      </c>
      <c r="J57">
        <v>0.54</v>
      </c>
      <c r="K57">
        <v>5.6</v>
      </c>
      <c r="L57">
        <v>4225</v>
      </c>
      <c r="M57">
        <v>268</v>
      </c>
      <c r="N57">
        <v>8.91</v>
      </c>
      <c r="Q57" s="1">
        <f t="shared" si="16"/>
        <v>4.0228386221538051</v>
      </c>
      <c r="R57" s="1">
        <f t="shared" si="17"/>
        <v>2.402366863905347</v>
      </c>
    </row>
    <row r="58" spans="4:18" x14ac:dyDescent="0.3">
      <c r="D58" t="s">
        <v>6</v>
      </c>
      <c r="E58" t="s">
        <v>7</v>
      </c>
      <c r="F58" s="1">
        <v>0.57999999999999996</v>
      </c>
      <c r="G58">
        <v>47.84</v>
      </c>
      <c r="H58">
        <v>2459</v>
      </c>
      <c r="I58" s="1">
        <f t="shared" si="15"/>
        <v>2.411455235</v>
      </c>
      <c r="J58">
        <v>0.55000000000000004</v>
      </c>
      <c r="K58">
        <v>5.8</v>
      </c>
      <c r="L58">
        <v>4228</v>
      </c>
      <c r="M58">
        <v>277</v>
      </c>
      <c r="N58">
        <v>8.86</v>
      </c>
      <c r="O58">
        <v>34.5</v>
      </c>
      <c r="Q58" s="1">
        <f t="shared" si="16"/>
        <v>2.1315142835692096</v>
      </c>
      <c r="R58" s="1">
        <f t="shared" si="17"/>
        <v>6.1494796594134344</v>
      </c>
    </row>
    <row r="59" spans="4:18" x14ac:dyDescent="0.3">
      <c r="F59" s="1">
        <v>0.6</v>
      </c>
      <c r="G59">
        <v>47.82</v>
      </c>
      <c r="H59">
        <v>2540</v>
      </c>
      <c r="I59" s="1">
        <f t="shared" si="15"/>
        <v>2.4908891</v>
      </c>
      <c r="J59">
        <v>0.59</v>
      </c>
      <c r="K59">
        <v>6.2</v>
      </c>
      <c r="L59">
        <v>4362</v>
      </c>
      <c r="M59">
        <v>296</v>
      </c>
      <c r="N59">
        <v>8.57</v>
      </c>
      <c r="Q59" s="1">
        <f t="shared" si="16"/>
        <v>-1.6190780488782563</v>
      </c>
      <c r="R59" s="1">
        <f t="shared" si="17"/>
        <v>6.4416169952621178</v>
      </c>
    </row>
    <row r="60" spans="4:18" x14ac:dyDescent="0.3">
      <c r="F60" s="1">
        <v>0.62</v>
      </c>
      <c r="G60">
        <v>47.81</v>
      </c>
      <c r="H60">
        <v>2683</v>
      </c>
      <c r="I60" s="1">
        <f t="shared" si="15"/>
        <v>2.6311241949999999</v>
      </c>
      <c r="J60">
        <v>0.61</v>
      </c>
      <c r="K60">
        <v>6.7</v>
      </c>
      <c r="L60">
        <v>4481</v>
      </c>
      <c r="M60">
        <v>320</v>
      </c>
      <c r="N60">
        <v>8.3800000000000008</v>
      </c>
      <c r="Q60" s="1">
        <f t="shared" si="16"/>
        <v>-0.48793491936740507</v>
      </c>
      <c r="R60" s="1">
        <f t="shared" si="17"/>
        <v>7.012583596691397</v>
      </c>
    </row>
    <row r="61" spans="4:18" x14ac:dyDescent="0.3">
      <c r="F61" s="1">
        <v>0.64</v>
      </c>
      <c r="G61">
        <v>47.79</v>
      </c>
      <c r="H61">
        <v>2819</v>
      </c>
      <c r="I61" s="1">
        <f t="shared" si="15"/>
        <v>2.7644946349999997</v>
      </c>
      <c r="J61">
        <v>0.64</v>
      </c>
      <c r="K61">
        <v>7.1</v>
      </c>
      <c r="L61">
        <v>4589</v>
      </c>
      <c r="M61">
        <v>339</v>
      </c>
      <c r="N61">
        <v>8.31</v>
      </c>
      <c r="Q61" s="1">
        <f t="shared" si="16"/>
        <v>-2.6309659967437353</v>
      </c>
      <c r="R61" s="1">
        <f t="shared" si="17"/>
        <v>7.8909825125299626</v>
      </c>
    </row>
    <row r="62" spans="4:18" x14ac:dyDescent="0.3">
      <c r="F62" s="1">
        <v>0.66</v>
      </c>
      <c r="G62">
        <v>47.76</v>
      </c>
      <c r="H62">
        <v>2948</v>
      </c>
      <c r="I62" s="1">
        <f t="shared" si="15"/>
        <v>2.8910004199999997</v>
      </c>
      <c r="J62">
        <v>0.66</v>
      </c>
      <c r="K62">
        <v>7.5</v>
      </c>
      <c r="L62">
        <v>4690</v>
      </c>
      <c r="M62">
        <v>358</v>
      </c>
      <c r="N62">
        <v>8.23</v>
      </c>
      <c r="Q62" s="1">
        <f t="shared" si="16"/>
        <v>-3.2845508678322055</v>
      </c>
      <c r="R62" s="1">
        <f t="shared" si="17"/>
        <v>8.8985268462880374</v>
      </c>
    </row>
    <row r="63" spans="4:18" x14ac:dyDescent="0.3">
      <c r="F63" s="1">
        <v>0.68</v>
      </c>
      <c r="G63">
        <v>47.74</v>
      </c>
      <c r="H63">
        <v>3115</v>
      </c>
      <c r="I63" s="1">
        <f t="shared" si="15"/>
        <v>3.0547714749999999</v>
      </c>
      <c r="J63">
        <v>0.7</v>
      </c>
      <c r="K63">
        <v>8.3000000000000007</v>
      </c>
      <c r="L63">
        <v>4791</v>
      </c>
      <c r="M63">
        <v>396</v>
      </c>
      <c r="N63">
        <v>7.86</v>
      </c>
      <c r="Q63" s="1">
        <f t="shared" si="16"/>
        <v>-2.0524448099803791</v>
      </c>
      <c r="R63" s="1">
        <f t="shared" si="17"/>
        <v>9.6300354831976804</v>
      </c>
    </row>
    <row r="64" spans="4:18" x14ac:dyDescent="0.3">
      <c r="F64" s="1">
        <v>0.7</v>
      </c>
      <c r="G64">
        <v>47.73</v>
      </c>
      <c r="H64">
        <v>3277</v>
      </c>
      <c r="I64" s="1">
        <f t="shared" si="15"/>
        <v>3.2136392049999998</v>
      </c>
      <c r="J64">
        <v>0.72</v>
      </c>
      <c r="K64">
        <v>8.9</v>
      </c>
      <c r="L64">
        <v>4923</v>
      </c>
      <c r="M64">
        <v>425</v>
      </c>
      <c r="N64">
        <v>7.71</v>
      </c>
      <c r="Q64" s="1">
        <f t="shared" si="16"/>
        <v>-0.80679317101761683</v>
      </c>
      <c r="R64" s="1">
        <f t="shared" si="17"/>
        <v>9.7691593395432523</v>
      </c>
    </row>
    <row r="65" spans="6:18" x14ac:dyDescent="0.3">
      <c r="F65" s="1">
        <v>0.75</v>
      </c>
      <c r="G65">
        <v>47.67</v>
      </c>
      <c r="H65">
        <v>3572</v>
      </c>
      <c r="I65" s="1">
        <f t="shared" si="15"/>
        <v>3.5029353799999998</v>
      </c>
      <c r="J65">
        <v>0.8</v>
      </c>
      <c r="K65">
        <v>10.1</v>
      </c>
      <c r="L65">
        <v>5144</v>
      </c>
      <c r="M65">
        <v>481</v>
      </c>
      <c r="N65">
        <v>7.42</v>
      </c>
      <c r="Q65" s="1">
        <f t="shared" si="16"/>
        <v>-5.4432396924621873</v>
      </c>
      <c r="R65" s="1">
        <f t="shared" si="17"/>
        <v>12.616187143597715</v>
      </c>
    </row>
    <row r="66" spans="6:18" x14ac:dyDescent="0.3">
      <c r="F66" s="1">
        <v>0.8</v>
      </c>
      <c r="G66">
        <v>47.62</v>
      </c>
      <c r="H66">
        <v>3932</v>
      </c>
      <c r="I66" s="1">
        <f t="shared" si="15"/>
        <v>3.8559747799999995</v>
      </c>
      <c r="J66">
        <v>0.88</v>
      </c>
      <c r="K66">
        <v>11.7</v>
      </c>
      <c r="L66">
        <v>5395</v>
      </c>
      <c r="M66">
        <v>557</v>
      </c>
      <c r="N66">
        <v>7.06</v>
      </c>
      <c r="Q66" s="1">
        <f t="shared" si="16"/>
        <v>-6.6454127251750306</v>
      </c>
      <c r="R66" s="1">
        <f t="shared" si="17"/>
        <v>14.440801668211309</v>
      </c>
    </row>
    <row r="67" spans="6:18" x14ac:dyDescent="0.3">
      <c r="F67" s="1">
        <v>0.9</v>
      </c>
      <c r="G67">
        <v>47.48</v>
      </c>
      <c r="H67">
        <v>4751</v>
      </c>
      <c r="I67" s="1">
        <f t="shared" si="15"/>
        <v>4.6591394149999994</v>
      </c>
      <c r="J67">
        <v>1.07</v>
      </c>
      <c r="K67">
        <v>15.4</v>
      </c>
      <c r="L67">
        <v>5901</v>
      </c>
      <c r="M67">
        <v>731</v>
      </c>
      <c r="N67">
        <v>6.5</v>
      </c>
      <c r="Q67" s="1">
        <f t="shared" si="16"/>
        <v>-10.1709318814298</v>
      </c>
      <c r="R67" s="1">
        <f t="shared" si="17"/>
        <v>17.488184676796781</v>
      </c>
    </row>
    <row r="68" spans="6:18" x14ac:dyDescent="0.3">
      <c r="F68" s="1">
        <v>1</v>
      </c>
      <c r="G68">
        <v>47.34</v>
      </c>
      <c r="H68">
        <v>5809</v>
      </c>
      <c r="I68" s="1">
        <f t="shared" si="15"/>
        <v>5.6966829849999998</v>
      </c>
      <c r="J68">
        <v>1.27</v>
      </c>
      <c r="K68">
        <v>20.7</v>
      </c>
      <c r="L68">
        <v>6482</v>
      </c>
      <c r="M68">
        <v>980</v>
      </c>
      <c r="N68">
        <v>5.93</v>
      </c>
      <c r="Q68" s="1">
        <f t="shared" si="16"/>
        <v>-8.4435204631153429</v>
      </c>
      <c r="R68" s="1">
        <f t="shared" si="17"/>
        <v>18.332536254242527</v>
      </c>
    </row>
    <row r="79" spans="6:18" x14ac:dyDescent="0.3">
      <c r="F79" s="4"/>
      <c r="G79" s="4"/>
      <c r="H79" s="4"/>
      <c r="I79" s="4"/>
      <c r="J79" s="4"/>
      <c r="K79" s="4"/>
      <c r="L79" s="4"/>
      <c r="M79" s="4"/>
      <c r="N79" s="4"/>
      <c r="O79" s="4"/>
    </row>
    <row r="81" spans="6:19" x14ac:dyDescent="0.3">
      <c r="F81" s="1"/>
      <c r="K81" s="1"/>
      <c r="L81" s="1"/>
      <c r="M81" s="1"/>
      <c r="P81" s="1"/>
      <c r="R81" s="1"/>
      <c r="S81" s="1"/>
    </row>
    <row r="82" spans="6:19" x14ac:dyDescent="0.3">
      <c r="F82" s="1"/>
      <c r="K82" s="1"/>
      <c r="L82" s="1"/>
      <c r="M82" s="1"/>
      <c r="P82" s="1"/>
      <c r="R82" s="1"/>
      <c r="S82" s="1"/>
    </row>
    <row r="83" spans="6:19" x14ac:dyDescent="0.3">
      <c r="F83" s="1"/>
      <c r="K83" s="1"/>
      <c r="L83" s="1"/>
      <c r="M83" s="1"/>
      <c r="P83" s="1"/>
      <c r="R83" s="1"/>
      <c r="S83" s="1"/>
    </row>
    <row r="84" spans="6:19" x14ac:dyDescent="0.3">
      <c r="F84" s="1"/>
      <c r="K84" s="1"/>
      <c r="L84" s="1"/>
      <c r="M84" s="1"/>
      <c r="P84" s="1"/>
      <c r="R84" s="1"/>
      <c r="S84" s="1"/>
    </row>
    <row r="85" spans="6:19" x14ac:dyDescent="0.3">
      <c r="F85" s="1"/>
      <c r="K85" s="1"/>
      <c r="L85" s="1"/>
      <c r="M85" s="1"/>
      <c r="P85" s="1"/>
      <c r="R85" s="1"/>
      <c r="S85" s="1"/>
    </row>
    <row r="86" spans="6:19" x14ac:dyDescent="0.3">
      <c r="F86" s="1"/>
      <c r="K86" s="1"/>
      <c r="L86" s="1"/>
      <c r="M86" s="1"/>
      <c r="P86" s="1"/>
      <c r="R86" s="1"/>
      <c r="S86" s="1"/>
    </row>
    <row r="87" spans="6:19" x14ac:dyDescent="0.3">
      <c r="F87" s="1"/>
      <c r="K87" s="1"/>
      <c r="L87" s="1"/>
      <c r="M87" s="1"/>
      <c r="P87" s="1"/>
      <c r="R87" s="1"/>
      <c r="S87" s="1"/>
    </row>
    <row r="88" spans="6:19" x14ac:dyDescent="0.3">
      <c r="F88" s="1"/>
      <c r="K88" s="1"/>
      <c r="L88" s="1"/>
      <c r="M88" s="1"/>
      <c r="P88" s="1"/>
      <c r="R88" s="1"/>
      <c r="S88" s="1"/>
    </row>
    <row r="89" spans="6:19" x14ac:dyDescent="0.3">
      <c r="F89" s="1"/>
      <c r="K89" s="1"/>
      <c r="L89" s="1"/>
      <c r="M89" s="1"/>
      <c r="P89" s="1"/>
      <c r="R89" s="1"/>
      <c r="S89" s="1"/>
    </row>
    <row r="90" spans="6:19" x14ac:dyDescent="0.3">
      <c r="F90" s="1"/>
      <c r="K90" s="1"/>
      <c r="L90" s="1"/>
      <c r="M90" s="1"/>
      <c r="P90" s="1"/>
      <c r="R90" s="1"/>
      <c r="S90" s="1"/>
    </row>
    <row r="91" spans="6:19" x14ac:dyDescent="0.3">
      <c r="F91" s="1"/>
      <c r="K91" s="1"/>
      <c r="L91" s="1"/>
      <c r="M91" s="1"/>
      <c r="P91" s="1"/>
      <c r="R91" s="1"/>
      <c r="S91" s="1"/>
    </row>
    <row r="92" spans="6:19" x14ac:dyDescent="0.3">
      <c r="F92" s="1"/>
      <c r="K92" s="1"/>
      <c r="L92" s="1"/>
      <c r="M92" s="1"/>
      <c r="P92" s="1"/>
      <c r="R92" s="1"/>
      <c r="S92" s="1"/>
    </row>
    <row r="93" spans="6:19" x14ac:dyDescent="0.3">
      <c r="F93" s="1"/>
      <c r="K93" s="1"/>
      <c r="L93" s="1"/>
      <c r="M93" s="1"/>
      <c r="P93" s="1"/>
      <c r="R93" s="1"/>
      <c r="S93" s="1"/>
    </row>
    <row r="94" spans="6:19" x14ac:dyDescent="0.3">
      <c r="F94" s="1"/>
      <c r="K94" s="1"/>
      <c r="L94" s="1"/>
      <c r="M94" s="1"/>
      <c r="P94" s="1"/>
      <c r="R94" s="1"/>
      <c r="S94" s="1"/>
    </row>
    <row r="95" spans="6:19" x14ac:dyDescent="0.3">
      <c r="F95" s="1"/>
      <c r="K95" s="1"/>
      <c r="L95" s="1"/>
      <c r="M95" s="1"/>
      <c r="P95" s="1"/>
      <c r="R95" s="1"/>
      <c r="S95" s="1"/>
    </row>
    <row r="96" spans="6:19" x14ac:dyDescent="0.3">
      <c r="F96" s="1"/>
      <c r="K96" s="1"/>
      <c r="L96" s="1"/>
      <c r="M96" s="1"/>
      <c r="P96" s="1"/>
      <c r="R96" s="1"/>
      <c r="S96" s="1"/>
    </row>
    <row r="97" spans="6:19" x14ac:dyDescent="0.3">
      <c r="F97" s="1"/>
      <c r="K97" s="1"/>
      <c r="L97" s="1"/>
      <c r="M97" s="1"/>
      <c r="P97" s="1"/>
      <c r="R97" s="1"/>
      <c r="S97" s="1"/>
    </row>
    <row r="98" spans="6:19" x14ac:dyDescent="0.3">
      <c r="F98" s="1"/>
      <c r="K98" s="1"/>
      <c r="L98" s="1"/>
      <c r="M98" s="1"/>
      <c r="P98" s="1"/>
      <c r="R98" s="1"/>
      <c r="S98" s="1"/>
    </row>
    <row r="99" spans="6:19" x14ac:dyDescent="0.3">
      <c r="F99" s="1"/>
      <c r="K99" s="1"/>
      <c r="L99" s="1"/>
      <c r="M99" s="1"/>
      <c r="P99" s="1"/>
      <c r="R99" s="1"/>
      <c r="S99" s="1"/>
    </row>
    <row r="100" spans="6:19" x14ac:dyDescent="0.3">
      <c r="F100" s="1"/>
      <c r="K100" s="1"/>
      <c r="L100" s="1"/>
      <c r="M100" s="1"/>
      <c r="P100" s="1"/>
      <c r="R100" s="1"/>
      <c r="S100" s="1"/>
    </row>
  </sheetData>
  <mergeCells count="4">
    <mergeCell ref="F22:I22"/>
    <mergeCell ref="J22:O22"/>
    <mergeCell ref="F79:I79"/>
    <mergeCell ref="J79:O79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2:Y58"/>
  <sheetViews>
    <sheetView workbookViewId="0">
      <selection activeCell="N30" sqref="N30"/>
    </sheetView>
  </sheetViews>
  <sheetFormatPr defaultRowHeight="14.4" x14ac:dyDescent="0.3"/>
  <cols>
    <col min="9" max="9" width="12" customWidth="1"/>
    <col min="10" max="10" width="16.33203125" customWidth="1"/>
    <col min="11" max="11" width="16.88671875" customWidth="1"/>
    <col min="12" max="12" width="16.44140625" customWidth="1"/>
    <col min="13" max="13" width="12" customWidth="1"/>
    <col min="14" max="14" width="12.6640625" customWidth="1"/>
    <col min="15" max="15" width="22.33203125" customWidth="1"/>
    <col min="16" max="16" width="16.88671875" customWidth="1"/>
    <col min="17" max="17" width="10.88671875" customWidth="1"/>
    <col min="20" max="21" width="12" bestFit="1" customWidth="1"/>
    <col min="24" max="24" width="11.88671875" customWidth="1"/>
    <col min="25" max="25" width="12.33203125" customWidth="1"/>
  </cols>
  <sheetData>
    <row r="2" spans="4:17" x14ac:dyDescent="0.3">
      <c r="D2" s="2" t="s">
        <v>10</v>
      </c>
      <c r="H2" s="2" t="s">
        <v>18</v>
      </c>
      <c r="I2" s="2"/>
      <c r="J2" s="2"/>
    </row>
    <row r="4" spans="4:17" x14ac:dyDescent="0.3">
      <c r="D4" t="s">
        <v>11</v>
      </c>
      <c r="E4">
        <v>170</v>
      </c>
      <c r="F4" t="s">
        <v>13</v>
      </c>
      <c r="H4" t="s">
        <v>29</v>
      </c>
      <c r="I4">
        <v>21</v>
      </c>
      <c r="J4" t="s">
        <v>30</v>
      </c>
    </row>
    <row r="5" spans="4:17" x14ac:dyDescent="0.3">
      <c r="E5">
        <f>E4*2*PI()/60</f>
        <v>17.802358370342162</v>
      </c>
      <c r="F5" t="s">
        <v>14</v>
      </c>
      <c r="H5" t="s">
        <v>29</v>
      </c>
      <c r="I5">
        <v>0.53339999999999999</v>
      </c>
      <c r="J5" t="s">
        <v>31</v>
      </c>
    </row>
    <row r="6" spans="4:17" x14ac:dyDescent="0.3">
      <c r="D6" t="s">
        <v>16</v>
      </c>
      <c r="E6">
        <f>1/E5</f>
        <v>5.6172332855963056E-2</v>
      </c>
      <c r="F6" t="s">
        <v>15</v>
      </c>
      <c r="H6" t="s">
        <v>32</v>
      </c>
      <c r="I6">
        <v>1.2929999999999999</v>
      </c>
      <c r="J6" t="s">
        <v>33</v>
      </c>
    </row>
    <row r="7" spans="4:17" x14ac:dyDescent="0.3">
      <c r="D7" t="s">
        <v>21</v>
      </c>
      <c r="E7">
        <f>E6</f>
        <v>5.6172332855963056E-2</v>
      </c>
      <c r="F7" t="s">
        <v>22</v>
      </c>
      <c r="H7" t="s">
        <v>34</v>
      </c>
      <c r="I7">
        <f>PI()*I5/4</f>
        <v>0.41893138035619892</v>
      </c>
      <c r="J7" t="s">
        <v>35</v>
      </c>
    </row>
    <row r="8" spans="4:17" x14ac:dyDescent="0.3">
      <c r="D8" t="s">
        <v>12</v>
      </c>
      <c r="E8">
        <v>0.115</v>
      </c>
      <c r="F8" t="s">
        <v>17</v>
      </c>
      <c r="H8" t="s">
        <v>36</v>
      </c>
      <c r="I8">
        <v>6.3</v>
      </c>
      <c r="J8" t="s">
        <v>30</v>
      </c>
    </row>
    <row r="9" spans="4:17" x14ac:dyDescent="0.3">
      <c r="H9" t="s">
        <v>36</v>
      </c>
      <c r="I9">
        <v>0.16</v>
      </c>
      <c r="J9" t="s">
        <v>31</v>
      </c>
    </row>
    <row r="11" spans="4:17" x14ac:dyDescent="0.3">
      <c r="D11" t="s">
        <v>41</v>
      </c>
      <c r="E11">
        <v>9.8066499999999992E-4</v>
      </c>
      <c r="F11" t="s">
        <v>42</v>
      </c>
    </row>
    <row r="13" spans="4:17" x14ac:dyDescent="0.3">
      <c r="D13" t="s">
        <v>0</v>
      </c>
      <c r="E13" t="s">
        <v>1</v>
      </c>
      <c r="F13" t="s">
        <v>2</v>
      </c>
      <c r="G13" t="s">
        <v>39</v>
      </c>
      <c r="H13" t="s">
        <v>38</v>
      </c>
      <c r="I13" t="s">
        <v>40</v>
      </c>
      <c r="J13" t="s">
        <v>43</v>
      </c>
      <c r="K13" t="s">
        <v>44</v>
      </c>
      <c r="L13" t="s">
        <v>45</v>
      </c>
      <c r="M13" t="s">
        <v>46</v>
      </c>
      <c r="N13" t="s">
        <v>47</v>
      </c>
      <c r="O13" t="s">
        <v>48</v>
      </c>
      <c r="P13" t="s">
        <v>65</v>
      </c>
      <c r="Q13" t="s">
        <v>64</v>
      </c>
    </row>
    <row r="14" spans="4:17" x14ac:dyDescent="0.3">
      <c r="F14">
        <v>0.4</v>
      </c>
      <c r="G14">
        <v>48</v>
      </c>
      <c r="H14">
        <v>1677</v>
      </c>
      <c r="I14" s="1">
        <f>H14*$E$11</f>
        <v>1.6445752049999998</v>
      </c>
      <c r="J14">
        <v>0.4</v>
      </c>
      <c r="K14">
        <v>3.1</v>
      </c>
      <c r="L14">
        <v>3272</v>
      </c>
      <c r="M14">
        <v>149</v>
      </c>
      <c r="N14">
        <v>11.27</v>
      </c>
      <c r="P14">
        <f>H14/(Q14*Q14)</f>
        <v>1.4283980106021119E-2</v>
      </c>
      <c r="Q14">
        <f>L14*2*PI()/60</f>
        <v>342.64303875152677</v>
      </c>
    </row>
    <row r="15" spans="4:17" x14ac:dyDescent="0.3">
      <c r="F15">
        <v>0.42</v>
      </c>
      <c r="G15">
        <v>47.98</v>
      </c>
      <c r="H15">
        <v>1774</v>
      </c>
      <c r="I15" s="1">
        <f t="shared" ref="I15:I33" si="0">H15*$E$11</f>
        <v>1.7396997099999998</v>
      </c>
      <c r="J15">
        <v>0.42</v>
      </c>
      <c r="K15">
        <v>3.5</v>
      </c>
      <c r="L15">
        <v>3389</v>
      </c>
      <c r="M15">
        <v>168</v>
      </c>
      <c r="N15">
        <v>10.56</v>
      </c>
      <c r="P15">
        <f t="shared" ref="P15:P33" si="1">H15/(Q15*Q15)</f>
        <v>1.4084882939132176E-2</v>
      </c>
      <c r="Q15">
        <f t="shared" ref="Q15:Q33" si="2">L15*2*PI()/60</f>
        <v>354.89525010052694</v>
      </c>
    </row>
    <row r="16" spans="4:17" x14ac:dyDescent="0.3">
      <c r="F16" s="1">
        <v>0.44</v>
      </c>
      <c r="G16">
        <v>47.97</v>
      </c>
      <c r="H16">
        <v>1966</v>
      </c>
      <c r="I16" s="1">
        <f t="shared" si="0"/>
        <v>1.9279873899999997</v>
      </c>
      <c r="J16">
        <v>0.45</v>
      </c>
      <c r="K16">
        <v>4</v>
      </c>
      <c r="L16">
        <v>3506</v>
      </c>
      <c r="M16">
        <v>192</v>
      </c>
      <c r="N16">
        <v>10.25</v>
      </c>
      <c r="P16">
        <f t="shared" si="1"/>
        <v>1.4584866358734424E-2</v>
      </c>
      <c r="Q16">
        <f t="shared" si="2"/>
        <v>367.14746144952716</v>
      </c>
    </row>
    <row r="17" spans="4:17" x14ac:dyDescent="0.3">
      <c r="F17" s="1">
        <v>0.46</v>
      </c>
      <c r="G17">
        <v>47.96</v>
      </c>
      <c r="H17">
        <v>2062</v>
      </c>
      <c r="I17" s="1">
        <f t="shared" si="0"/>
        <v>2.0221312299999998</v>
      </c>
      <c r="J17">
        <v>0.49</v>
      </c>
      <c r="K17">
        <v>4.3</v>
      </c>
      <c r="L17">
        <v>3624</v>
      </c>
      <c r="M17">
        <v>206</v>
      </c>
      <c r="N17">
        <v>10</v>
      </c>
      <c r="P17">
        <f t="shared" si="1"/>
        <v>1.4317099624913685E-2</v>
      </c>
      <c r="Q17">
        <f t="shared" si="2"/>
        <v>379.50439255364705</v>
      </c>
    </row>
    <row r="18" spans="4:17" x14ac:dyDescent="0.3">
      <c r="F18" s="1">
        <v>0.48</v>
      </c>
      <c r="G18">
        <v>47.94</v>
      </c>
      <c r="H18">
        <v>2182</v>
      </c>
      <c r="I18" s="1">
        <f t="shared" si="0"/>
        <v>2.1398110299999997</v>
      </c>
      <c r="J18">
        <v>0.51</v>
      </c>
      <c r="K18">
        <v>4.5999999999999996</v>
      </c>
      <c r="L18">
        <v>3753</v>
      </c>
      <c r="M18">
        <v>221</v>
      </c>
      <c r="N18">
        <v>9.89</v>
      </c>
      <c r="P18">
        <f t="shared" si="1"/>
        <v>1.4126688909948368E-2</v>
      </c>
      <c r="Q18">
        <f t="shared" si="2"/>
        <v>393.01324096408308</v>
      </c>
    </row>
    <row r="19" spans="4:17" x14ac:dyDescent="0.3">
      <c r="F19" s="1">
        <v>0.5</v>
      </c>
      <c r="G19">
        <v>47.92</v>
      </c>
      <c r="H19">
        <v>2307</v>
      </c>
      <c r="I19" s="1">
        <f t="shared" si="0"/>
        <v>2.262394155</v>
      </c>
      <c r="J19">
        <v>0.54</v>
      </c>
      <c r="K19">
        <v>5.0999999999999996</v>
      </c>
      <c r="L19">
        <v>3851</v>
      </c>
      <c r="M19">
        <v>244</v>
      </c>
      <c r="N19">
        <v>9.44</v>
      </c>
      <c r="P19">
        <f t="shared" si="1"/>
        <v>1.4185456663506173E-2</v>
      </c>
      <c r="Q19">
        <f t="shared" si="2"/>
        <v>403.27577696580983</v>
      </c>
    </row>
    <row r="20" spans="4:17" x14ac:dyDescent="0.3">
      <c r="F20" s="1">
        <v>0.52</v>
      </c>
      <c r="G20">
        <v>47.91</v>
      </c>
      <c r="H20">
        <v>2463</v>
      </c>
      <c r="I20" s="1">
        <f t="shared" si="0"/>
        <v>2.4153778949999998</v>
      </c>
      <c r="J20">
        <v>0.57999999999999996</v>
      </c>
      <c r="K20">
        <v>5.5</v>
      </c>
      <c r="L20">
        <v>3994</v>
      </c>
      <c r="M20">
        <v>264</v>
      </c>
      <c r="N20">
        <v>9.35</v>
      </c>
      <c r="P20">
        <f t="shared" si="1"/>
        <v>1.4079623928880937E-2</v>
      </c>
      <c r="Q20">
        <f t="shared" si="2"/>
        <v>418.25070194792113</v>
      </c>
    </row>
    <row r="21" spans="4:17" x14ac:dyDescent="0.3">
      <c r="F21" s="1">
        <v>0.54</v>
      </c>
      <c r="G21">
        <v>47.88</v>
      </c>
      <c r="H21">
        <v>2624</v>
      </c>
      <c r="I21" s="1">
        <f t="shared" si="0"/>
        <v>2.5732649599999999</v>
      </c>
      <c r="J21">
        <v>0.61</v>
      </c>
      <c r="K21">
        <v>6</v>
      </c>
      <c r="L21">
        <v>4121</v>
      </c>
      <c r="M21">
        <v>287</v>
      </c>
      <c r="N21">
        <v>9.1300000000000008</v>
      </c>
      <c r="P21">
        <f t="shared" si="1"/>
        <v>1.4089687657517164E-2</v>
      </c>
      <c r="Q21">
        <f t="shared" si="2"/>
        <v>431.55011084811787</v>
      </c>
    </row>
    <row r="22" spans="4:17" x14ac:dyDescent="0.3">
      <c r="F22" s="1">
        <v>0.56000000000000005</v>
      </c>
      <c r="G22">
        <v>47.86</v>
      </c>
      <c r="H22">
        <v>2726</v>
      </c>
      <c r="I22" s="1">
        <f t="shared" si="0"/>
        <v>2.6732927899999996</v>
      </c>
      <c r="J22">
        <v>0.64</v>
      </c>
      <c r="K22">
        <v>6.6</v>
      </c>
      <c r="L22">
        <v>4225</v>
      </c>
      <c r="M22">
        <v>316</v>
      </c>
      <c r="N22">
        <v>8.6300000000000008</v>
      </c>
      <c r="P22">
        <f t="shared" si="1"/>
        <v>1.392564080798916E-2</v>
      </c>
      <c r="Q22">
        <f t="shared" si="2"/>
        <v>442.44096538056255</v>
      </c>
    </row>
    <row r="23" spans="4:17" x14ac:dyDescent="0.3">
      <c r="D23" t="s">
        <v>6</v>
      </c>
      <c r="E23" t="s">
        <v>51</v>
      </c>
      <c r="F23" s="1">
        <v>0.57999999999999996</v>
      </c>
      <c r="G23">
        <v>47.85</v>
      </c>
      <c r="H23">
        <v>2912</v>
      </c>
      <c r="I23" s="1">
        <f t="shared" si="0"/>
        <v>2.8556964799999998</v>
      </c>
      <c r="J23">
        <v>0.69</v>
      </c>
      <c r="K23">
        <v>7.1</v>
      </c>
      <c r="L23">
        <v>4228</v>
      </c>
      <c r="M23">
        <v>340</v>
      </c>
      <c r="N23">
        <v>8.57</v>
      </c>
      <c r="O23">
        <v>34.5</v>
      </c>
      <c r="P23">
        <f t="shared" si="1"/>
        <v>1.4854709989102634E-2</v>
      </c>
      <c r="Q23">
        <f t="shared" si="2"/>
        <v>442.75512464592151</v>
      </c>
    </row>
    <row r="24" spans="4:17" x14ac:dyDescent="0.3">
      <c r="F24" s="1">
        <v>0.6</v>
      </c>
      <c r="G24">
        <v>47.82</v>
      </c>
      <c r="H24">
        <v>3027</v>
      </c>
      <c r="I24" s="1">
        <f t="shared" si="0"/>
        <v>2.9684729549999997</v>
      </c>
      <c r="J24">
        <v>0.68</v>
      </c>
      <c r="K24">
        <v>7.5</v>
      </c>
      <c r="L24">
        <v>4362</v>
      </c>
      <c r="M24">
        <v>359</v>
      </c>
      <c r="N24">
        <v>8.44</v>
      </c>
      <c r="P24">
        <f t="shared" si="1"/>
        <v>1.4507208823231858E-2</v>
      </c>
      <c r="Q24">
        <f t="shared" si="2"/>
        <v>456.78757183195592</v>
      </c>
    </row>
    <row r="25" spans="4:17" x14ac:dyDescent="0.3">
      <c r="F25" s="1">
        <v>0.62</v>
      </c>
      <c r="G25">
        <v>47.81</v>
      </c>
      <c r="H25">
        <v>3165</v>
      </c>
      <c r="I25" s="1">
        <f t="shared" si="0"/>
        <v>3.1038047249999998</v>
      </c>
      <c r="J25">
        <v>0.73</v>
      </c>
      <c r="K25">
        <v>8</v>
      </c>
      <c r="L25">
        <v>481</v>
      </c>
      <c r="M25">
        <v>382</v>
      </c>
      <c r="N25">
        <v>8.27</v>
      </c>
      <c r="P25">
        <f t="shared" si="1"/>
        <v>1.2474591292620587</v>
      </c>
      <c r="Q25">
        <f t="shared" si="2"/>
        <v>50.37020221255635</v>
      </c>
    </row>
    <row r="26" spans="4:17" x14ac:dyDescent="0.3">
      <c r="F26" s="1">
        <v>0.64</v>
      </c>
      <c r="G26">
        <v>47.78</v>
      </c>
      <c r="H26">
        <v>3366</v>
      </c>
      <c r="I26" s="1">
        <f t="shared" si="0"/>
        <v>3.3009183899999996</v>
      </c>
      <c r="J26">
        <v>0.77</v>
      </c>
      <c r="K26">
        <v>8.8000000000000007</v>
      </c>
      <c r="L26">
        <v>4589</v>
      </c>
      <c r="M26">
        <v>420</v>
      </c>
      <c r="N26">
        <v>8.01</v>
      </c>
      <c r="P26">
        <f t="shared" si="1"/>
        <v>1.4575409334889386E-2</v>
      </c>
      <c r="Q26">
        <f t="shared" si="2"/>
        <v>480.55895624411863</v>
      </c>
    </row>
    <row r="27" spans="4:17" x14ac:dyDescent="0.3">
      <c r="F27" s="1">
        <v>0.66</v>
      </c>
      <c r="G27">
        <v>47.75</v>
      </c>
      <c r="H27">
        <v>3485</v>
      </c>
      <c r="I27" s="1">
        <f t="shared" si="0"/>
        <v>3.4176175249999998</v>
      </c>
      <c r="J27">
        <v>0.8</v>
      </c>
      <c r="K27">
        <v>9.3000000000000007</v>
      </c>
      <c r="L27">
        <v>4690</v>
      </c>
      <c r="M27">
        <v>444</v>
      </c>
      <c r="N27">
        <v>7.85</v>
      </c>
      <c r="P27">
        <f t="shared" si="1"/>
        <v>1.4447738121493921E-2</v>
      </c>
      <c r="Q27">
        <f t="shared" si="2"/>
        <v>491.13565151120434</v>
      </c>
    </row>
    <row r="28" spans="4:17" x14ac:dyDescent="0.3">
      <c r="F28" s="1">
        <v>0.68</v>
      </c>
      <c r="G28">
        <v>47.73</v>
      </c>
      <c r="H28">
        <v>3641</v>
      </c>
      <c r="I28" s="1">
        <f t="shared" si="0"/>
        <v>3.5706012649999996</v>
      </c>
      <c r="J28">
        <v>0.84</v>
      </c>
      <c r="K28">
        <v>9.8000000000000007</v>
      </c>
      <c r="L28">
        <v>4791</v>
      </c>
      <c r="M28">
        <v>468</v>
      </c>
      <c r="N28">
        <v>7.78</v>
      </c>
      <c r="P28">
        <f t="shared" si="1"/>
        <v>1.4464755638870149E-2</v>
      </c>
      <c r="Q28">
        <f t="shared" si="2"/>
        <v>501.71234677829</v>
      </c>
    </row>
    <row r="29" spans="4:17" x14ac:dyDescent="0.3">
      <c r="F29" s="1">
        <v>0.7</v>
      </c>
      <c r="G29">
        <v>47.7</v>
      </c>
      <c r="H29">
        <v>3799</v>
      </c>
      <c r="I29" s="1">
        <f t="shared" si="0"/>
        <v>3.7255463349999998</v>
      </c>
      <c r="J29">
        <v>0.88</v>
      </c>
      <c r="K29">
        <v>10.4</v>
      </c>
      <c r="L29">
        <v>4923</v>
      </c>
      <c r="M29">
        <v>496</v>
      </c>
      <c r="N29">
        <v>7.66</v>
      </c>
      <c r="P29">
        <f t="shared" si="1"/>
        <v>1.4293954194680016E-2</v>
      </c>
      <c r="Q29">
        <f t="shared" si="2"/>
        <v>515.53535445408511</v>
      </c>
    </row>
    <row r="30" spans="4:17" x14ac:dyDescent="0.3">
      <c r="F30" s="1">
        <v>0.75</v>
      </c>
      <c r="G30">
        <v>47.63</v>
      </c>
      <c r="H30">
        <v>4186</v>
      </c>
      <c r="I30" s="1">
        <f t="shared" si="0"/>
        <v>4.1050636899999997</v>
      </c>
      <c r="J30">
        <v>0.97</v>
      </c>
      <c r="K30">
        <v>12.1</v>
      </c>
      <c r="L30">
        <v>5144</v>
      </c>
      <c r="M30">
        <v>576</v>
      </c>
      <c r="N30">
        <v>7.26</v>
      </c>
      <c r="P30">
        <f t="shared" si="1"/>
        <v>1.4425805361352887E-2</v>
      </c>
      <c r="Q30">
        <f t="shared" si="2"/>
        <v>538.67842033552984</v>
      </c>
    </row>
    <row r="31" spans="4:17" x14ac:dyDescent="0.3">
      <c r="F31" s="1">
        <v>0.8</v>
      </c>
      <c r="G31">
        <v>47.55</v>
      </c>
      <c r="H31">
        <v>4593</v>
      </c>
      <c r="I31" s="1">
        <f t="shared" si="0"/>
        <v>4.5041943449999993</v>
      </c>
      <c r="J31">
        <v>1.06</v>
      </c>
      <c r="K31">
        <v>13.9</v>
      </c>
      <c r="L31">
        <v>5395</v>
      </c>
      <c r="M31">
        <v>661</v>
      </c>
      <c r="N31">
        <v>6.95</v>
      </c>
      <c r="P31">
        <f t="shared" si="1"/>
        <v>1.438985147653558E-2</v>
      </c>
      <c r="Q31">
        <f t="shared" si="2"/>
        <v>564.96307887056457</v>
      </c>
    </row>
    <row r="32" spans="4:17" x14ac:dyDescent="0.3">
      <c r="F32" s="1">
        <v>0.9</v>
      </c>
      <c r="G32">
        <v>47.38</v>
      </c>
      <c r="H32">
        <v>5412</v>
      </c>
      <c r="I32" s="1">
        <f t="shared" si="0"/>
        <v>5.3073589799999992</v>
      </c>
      <c r="J32">
        <v>1.25</v>
      </c>
      <c r="K32">
        <v>18.100000000000001</v>
      </c>
      <c r="L32">
        <v>5901</v>
      </c>
      <c r="M32">
        <v>858</v>
      </c>
      <c r="N32">
        <v>6.31</v>
      </c>
      <c r="P32">
        <f t="shared" si="1"/>
        <v>1.4172593235056931E-2</v>
      </c>
      <c r="Q32">
        <f t="shared" si="2"/>
        <v>617.9512749611124</v>
      </c>
    </row>
    <row r="33" spans="4:25" x14ac:dyDescent="0.3">
      <c r="F33" s="1">
        <v>1</v>
      </c>
      <c r="G33">
        <v>47.21</v>
      </c>
      <c r="H33">
        <v>6605</v>
      </c>
      <c r="I33" s="1">
        <f t="shared" si="0"/>
        <v>6.4772923249999996</v>
      </c>
      <c r="J33">
        <v>1.49</v>
      </c>
      <c r="K33">
        <v>24.7</v>
      </c>
      <c r="L33">
        <v>6482</v>
      </c>
      <c r="M33">
        <v>1166</v>
      </c>
      <c r="N33">
        <v>5.66</v>
      </c>
      <c r="P33">
        <f t="shared" si="1"/>
        <v>1.4334994564538224E-2</v>
      </c>
      <c r="Q33">
        <f t="shared" si="2"/>
        <v>678.79345268563463</v>
      </c>
    </row>
    <row r="37" spans="4:25" x14ac:dyDescent="0.3">
      <c r="F37" s="4" t="s">
        <v>19</v>
      </c>
      <c r="G37" s="4"/>
      <c r="H37" s="4"/>
      <c r="I37" s="4"/>
      <c r="J37" s="4" t="s">
        <v>26</v>
      </c>
      <c r="K37" s="4"/>
      <c r="L37" s="4"/>
      <c r="M37" s="4"/>
      <c r="N37" s="4"/>
      <c r="O37" s="4"/>
      <c r="S37" t="s">
        <v>27</v>
      </c>
      <c r="T37" t="s">
        <v>28</v>
      </c>
    </row>
    <row r="38" spans="4:25" x14ac:dyDescent="0.3">
      <c r="D38" t="s">
        <v>0</v>
      </c>
      <c r="E38" t="s">
        <v>1</v>
      </c>
      <c r="F38" t="s">
        <v>2</v>
      </c>
      <c r="G38" t="s">
        <v>3</v>
      </c>
      <c r="H38" t="s">
        <v>9</v>
      </c>
      <c r="I38" t="s">
        <v>44</v>
      </c>
      <c r="J38" t="s">
        <v>62</v>
      </c>
      <c r="K38" t="s">
        <v>60</v>
      </c>
      <c r="L38" t="s">
        <v>61</v>
      </c>
      <c r="M38" t="s">
        <v>20</v>
      </c>
      <c r="N38" t="s">
        <v>24</v>
      </c>
      <c r="O38" t="s">
        <v>25</v>
      </c>
      <c r="P38" t="s">
        <v>23</v>
      </c>
      <c r="Q38" t="s">
        <v>4</v>
      </c>
      <c r="R38" t="s">
        <v>38</v>
      </c>
      <c r="S38" t="s">
        <v>8</v>
      </c>
      <c r="T38" t="s">
        <v>5</v>
      </c>
      <c r="U38" t="s">
        <v>37</v>
      </c>
      <c r="V38" t="s">
        <v>40</v>
      </c>
      <c r="W38" t="s">
        <v>49</v>
      </c>
      <c r="X38" t="s">
        <v>50</v>
      </c>
      <c r="Y38" t="s">
        <v>63</v>
      </c>
    </row>
    <row r="39" spans="4:25" x14ac:dyDescent="0.3">
      <c r="F39">
        <v>0.4</v>
      </c>
      <c r="G39">
        <v>48</v>
      </c>
      <c r="H39">
        <f t="shared" ref="H39:H58" si="3">F39*G39</f>
        <v>19.200000000000003</v>
      </c>
      <c r="I39">
        <v>3.1</v>
      </c>
      <c r="J39">
        <f>G39*I39</f>
        <v>148.80000000000001</v>
      </c>
      <c r="K39">
        <f>H39</f>
        <v>19.200000000000003</v>
      </c>
      <c r="L39" s="3">
        <f>J39/K39</f>
        <v>7.7499999999999991</v>
      </c>
      <c r="M39" s="1">
        <f t="shared" ref="M39:M58" si="4">$E$4*(H39-I39*$E$8)</f>
        <v>3203.3950000000004</v>
      </c>
      <c r="N39" s="1">
        <f>$E$7*L39</f>
        <v>0.43533557963371361</v>
      </c>
      <c r="O39" s="1">
        <f>P39-S39</f>
        <v>141.89281250000002</v>
      </c>
      <c r="P39" s="1">
        <f t="shared" ref="P39:P58" si="5">G39*I39</f>
        <v>148.80000000000001</v>
      </c>
      <c r="Q39" s="1">
        <f>O39/P39</f>
        <v>0.9535807291666667</v>
      </c>
      <c r="R39">
        <v>1677</v>
      </c>
      <c r="S39" s="1">
        <f>L39*L39*$E$8</f>
        <v>6.9071874999999983</v>
      </c>
      <c r="T39" s="1"/>
      <c r="U39" s="1">
        <f>M39*2*PI()/60</f>
        <v>335.45873995154255</v>
      </c>
      <c r="V39">
        <v>0.4</v>
      </c>
      <c r="W39">
        <f>V39/(U39*U39)</f>
        <v>3.55452660036196E-6</v>
      </c>
      <c r="Y39">
        <f>U39*U39</f>
        <v>112532.56620987665</v>
      </c>
    </row>
    <row r="40" spans="4:25" x14ac:dyDescent="0.3">
      <c r="F40">
        <v>0.42</v>
      </c>
      <c r="G40">
        <v>47.98</v>
      </c>
      <c r="H40" s="1">
        <f t="shared" si="3"/>
        <v>20.151599999999998</v>
      </c>
      <c r="I40">
        <v>3.5</v>
      </c>
      <c r="J40">
        <f t="shared" ref="J40:J58" si="6">G40*I40</f>
        <v>167.92999999999998</v>
      </c>
      <c r="K40" s="1">
        <f t="shared" ref="K40:K58" si="7">H40</f>
        <v>20.151599999999998</v>
      </c>
      <c r="L40" s="3">
        <f t="shared" ref="L40:L58" si="8">J40/K40</f>
        <v>8.3333333333333321</v>
      </c>
      <c r="M40" s="1">
        <f t="shared" si="4"/>
        <v>3357.3469999999998</v>
      </c>
      <c r="N40" s="1">
        <f t="shared" ref="N40:N58" si="9">$E$7*L40</f>
        <v>0.46810277379969206</v>
      </c>
      <c r="O40" s="1">
        <f t="shared" ref="O40:O58" si="10">P40-S40</f>
        <v>159.94388888888886</v>
      </c>
      <c r="P40" s="1">
        <f t="shared" si="5"/>
        <v>167.92999999999998</v>
      </c>
      <c r="Q40" s="1">
        <f t="shared" ref="Q40:Q58" si="11">O40/P40</f>
        <v>0.95244380925914895</v>
      </c>
      <c r="R40">
        <v>1774</v>
      </c>
      <c r="S40" s="1">
        <f t="shared" ref="S40:S58" si="12">L40*L40*$E$8</f>
        <v>7.9861111111111098</v>
      </c>
      <c r="T40" s="1"/>
      <c r="U40" s="1">
        <f t="shared" ref="U40:U58" si="13">M40*2*PI()/60</f>
        <v>351.58055569172433</v>
      </c>
      <c r="V40">
        <v>0.42</v>
      </c>
      <c r="W40">
        <f t="shared" ref="W40:W58" si="14">V40/(U40*U40)</f>
        <v>3.3978139413438894E-6</v>
      </c>
      <c r="Y40">
        <f t="shared" ref="Y40:Y58" si="15">U40*U40</f>
        <v>123608.88714050167</v>
      </c>
    </row>
    <row r="41" spans="4:25" x14ac:dyDescent="0.3">
      <c r="F41" s="1">
        <v>0.44</v>
      </c>
      <c r="G41">
        <v>47.97</v>
      </c>
      <c r="H41" s="1">
        <f t="shared" si="3"/>
        <v>21.1068</v>
      </c>
      <c r="I41">
        <v>4</v>
      </c>
      <c r="J41">
        <f t="shared" si="6"/>
        <v>191.88</v>
      </c>
      <c r="K41" s="1">
        <f t="shared" si="7"/>
        <v>21.1068</v>
      </c>
      <c r="L41" s="3">
        <f t="shared" si="8"/>
        <v>9.0909090909090899</v>
      </c>
      <c r="M41" s="1">
        <f t="shared" si="4"/>
        <v>3509.9559999999997</v>
      </c>
      <c r="N41" s="1">
        <f t="shared" si="9"/>
        <v>0.51065757141784596</v>
      </c>
      <c r="O41" s="1">
        <f t="shared" si="10"/>
        <v>182.37586776859504</v>
      </c>
      <c r="P41" s="1">
        <f t="shared" si="5"/>
        <v>191.88</v>
      </c>
      <c r="Q41" s="1">
        <f t="shared" si="11"/>
        <v>0.95046835401602592</v>
      </c>
      <c r="R41">
        <v>1966</v>
      </c>
      <c r="S41" s="1">
        <f t="shared" si="12"/>
        <v>9.5041322314049559</v>
      </c>
      <c r="T41" s="1"/>
      <c r="U41" s="1">
        <f t="shared" si="13"/>
        <v>367.56173280078048</v>
      </c>
      <c r="V41">
        <v>0.45</v>
      </c>
      <c r="W41">
        <f t="shared" si="14"/>
        <v>3.3308259019166173E-6</v>
      </c>
      <c r="Y41">
        <f t="shared" si="15"/>
        <v>135101.62741951234</v>
      </c>
    </row>
    <row r="42" spans="4:25" x14ac:dyDescent="0.3">
      <c r="F42" s="1">
        <v>0.46</v>
      </c>
      <c r="G42">
        <v>47.96</v>
      </c>
      <c r="H42" s="1">
        <f t="shared" si="3"/>
        <v>22.061600000000002</v>
      </c>
      <c r="I42">
        <v>4.3</v>
      </c>
      <c r="J42" s="1">
        <f t="shared" si="6"/>
        <v>206.22800000000001</v>
      </c>
      <c r="K42" s="1">
        <f t="shared" si="7"/>
        <v>22.061600000000002</v>
      </c>
      <c r="L42" s="3">
        <f t="shared" si="8"/>
        <v>9.3478260869565215</v>
      </c>
      <c r="M42" s="1">
        <f t="shared" si="4"/>
        <v>3666.4070000000006</v>
      </c>
      <c r="N42" s="1">
        <f t="shared" si="9"/>
        <v>0.52508919843617641</v>
      </c>
      <c r="O42" s="1">
        <f t="shared" si="10"/>
        <v>196.17908695652176</v>
      </c>
      <c r="P42" s="1">
        <f t="shared" si="5"/>
        <v>206.22800000000001</v>
      </c>
      <c r="Q42" s="1">
        <f t="shared" si="11"/>
        <v>0.95127279979693224</v>
      </c>
      <c r="R42">
        <v>2062</v>
      </c>
      <c r="S42" s="1">
        <f t="shared" si="12"/>
        <v>10.048913043478262</v>
      </c>
      <c r="T42" s="1"/>
      <c r="U42" s="1">
        <f t="shared" si="13"/>
        <v>383.94524320900649</v>
      </c>
      <c r="V42">
        <v>0.49</v>
      </c>
      <c r="W42">
        <f t="shared" si="14"/>
        <v>3.3239730752882611E-6</v>
      </c>
      <c r="Y42">
        <f t="shared" si="15"/>
        <v>147413.94978282315</v>
      </c>
    </row>
    <row r="43" spans="4:25" x14ac:dyDescent="0.3">
      <c r="F43" s="1">
        <v>0.48</v>
      </c>
      <c r="G43">
        <v>47.94</v>
      </c>
      <c r="H43" s="1">
        <f t="shared" si="3"/>
        <v>23.011199999999999</v>
      </c>
      <c r="I43">
        <v>4.5999999999999996</v>
      </c>
      <c r="J43" s="1">
        <f t="shared" si="6"/>
        <v>220.52399999999997</v>
      </c>
      <c r="K43" s="1">
        <f t="shared" si="7"/>
        <v>23.011199999999999</v>
      </c>
      <c r="L43" s="3">
        <f t="shared" si="8"/>
        <v>9.5833333333333321</v>
      </c>
      <c r="M43" s="1">
        <f t="shared" si="4"/>
        <v>3821.9739999999997</v>
      </c>
      <c r="N43" s="1">
        <f t="shared" si="9"/>
        <v>0.53831818986964586</v>
      </c>
      <c r="O43" s="1">
        <f t="shared" si="10"/>
        <v>209.96236805555554</v>
      </c>
      <c r="P43" s="1">
        <f t="shared" si="5"/>
        <v>220.52399999999997</v>
      </c>
      <c r="Q43" s="1">
        <f t="shared" si="11"/>
        <v>0.95210665530987815</v>
      </c>
      <c r="R43">
        <v>2182</v>
      </c>
      <c r="S43" s="1">
        <f t="shared" si="12"/>
        <v>10.561631944444443</v>
      </c>
      <c r="T43" s="1"/>
      <c r="U43" s="1">
        <f t="shared" si="13"/>
        <v>400.23618135370651</v>
      </c>
      <c r="V43">
        <v>0.51</v>
      </c>
      <c r="W43">
        <f t="shared" si="14"/>
        <v>3.1837391908767051E-6</v>
      </c>
      <c r="Y43">
        <f t="shared" si="15"/>
        <v>160189.00086459704</v>
      </c>
    </row>
    <row r="44" spans="4:25" x14ac:dyDescent="0.3">
      <c r="F44" s="1">
        <v>0.5</v>
      </c>
      <c r="G44">
        <v>47.92</v>
      </c>
      <c r="H44" s="1">
        <f t="shared" si="3"/>
        <v>23.96</v>
      </c>
      <c r="I44">
        <v>5.0999999999999996</v>
      </c>
      <c r="J44" s="1">
        <f t="shared" si="6"/>
        <v>244.392</v>
      </c>
      <c r="K44" s="1">
        <f t="shared" si="7"/>
        <v>23.96</v>
      </c>
      <c r="L44" s="3">
        <f t="shared" si="8"/>
        <v>10.199999999999999</v>
      </c>
      <c r="M44" s="1">
        <f t="shared" si="4"/>
        <v>3973.4949999999999</v>
      </c>
      <c r="N44" s="1">
        <f t="shared" si="9"/>
        <v>0.57295779513082312</v>
      </c>
      <c r="O44" s="1">
        <f t="shared" si="10"/>
        <v>232.42740000000001</v>
      </c>
      <c r="P44" s="1">
        <f t="shared" si="5"/>
        <v>244.392</v>
      </c>
      <c r="Q44" s="1">
        <f t="shared" si="11"/>
        <v>0.95104340567612689</v>
      </c>
      <c r="R44">
        <v>2307</v>
      </c>
      <c r="S44" s="1">
        <f t="shared" si="12"/>
        <v>11.964599999999999</v>
      </c>
      <c r="T44" s="1"/>
      <c r="U44" s="1">
        <f t="shared" si="13"/>
        <v>416.10342336919251</v>
      </c>
      <c r="V44">
        <v>0.54</v>
      </c>
      <c r="W44">
        <f t="shared" si="14"/>
        <v>3.1188262592424028E-6</v>
      </c>
      <c r="Y44">
        <f t="shared" si="15"/>
        <v>173142.05893956145</v>
      </c>
    </row>
    <row r="45" spans="4:25" x14ac:dyDescent="0.3">
      <c r="F45" s="1">
        <v>0.52</v>
      </c>
      <c r="G45">
        <v>47.91</v>
      </c>
      <c r="H45" s="1">
        <f t="shared" si="3"/>
        <v>24.9132</v>
      </c>
      <c r="I45">
        <v>5.5</v>
      </c>
      <c r="J45" s="1">
        <f t="shared" si="6"/>
        <v>263.505</v>
      </c>
      <c r="K45" s="1">
        <f t="shared" si="7"/>
        <v>24.9132</v>
      </c>
      <c r="L45" s="3">
        <f t="shared" si="8"/>
        <v>10.576923076923077</v>
      </c>
      <c r="M45" s="1">
        <f t="shared" si="4"/>
        <v>4127.7190000000001</v>
      </c>
      <c r="N45" s="1">
        <f t="shared" si="9"/>
        <v>0.59413044366884005</v>
      </c>
      <c r="O45" s="1">
        <f t="shared" si="10"/>
        <v>250.63980029585798</v>
      </c>
      <c r="P45" s="1">
        <f t="shared" si="5"/>
        <v>263.505</v>
      </c>
      <c r="Q45" s="1">
        <f t="shared" si="11"/>
        <v>0.95117663913723838</v>
      </c>
      <c r="R45">
        <v>2463</v>
      </c>
      <c r="S45" s="1">
        <f t="shared" si="12"/>
        <v>12.865199704142013</v>
      </c>
      <c r="T45" s="1"/>
      <c r="U45" s="1">
        <f t="shared" si="13"/>
        <v>432.25372288276691</v>
      </c>
      <c r="V45">
        <v>0.57999999999999996</v>
      </c>
      <c r="W45">
        <f t="shared" si="14"/>
        <v>3.1042058192480052E-6</v>
      </c>
      <c r="Y45">
        <f t="shared" si="15"/>
        <v>186843.28094601186</v>
      </c>
    </row>
    <row r="46" spans="4:25" x14ac:dyDescent="0.3">
      <c r="F46" s="1">
        <v>0.54</v>
      </c>
      <c r="G46">
        <v>47.88</v>
      </c>
      <c r="H46" s="1">
        <f t="shared" si="3"/>
        <v>25.855200000000004</v>
      </c>
      <c r="I46">
        <v>6</v>
      </c>
      <c r="J46" s="1">
        <f t="shared" si="6"/>
        <v>287.28000000000003</v>
      </c>
      <c r="K46" s="1">
        <f t="shared" si="7"/>
        <v>25.855200000000004</v>
      </c>
      <c r="L46" s="3">
        <f t="shared" si="8"/>
        <v>11.111111111111111</v>
      </c>
      <c r="M46" s="1">
        <f t="shared" si="4"/>
        <v>4278.0840000000007</v>
      </c>
      <c r="N46" s="1">
        <f t="shared" si="9"/>
        <v>0.62413703173292279</v>
      </c>
      <c r="O46" s="1">
        <f t="shared" si="10"/>
        <v>273.08246913580251</v>
      </c>
      <c r="P46" s="1">
        <f t="shared" si="5"/>
        <v>287.28000000000003</v>
      </c>
      <c r="Q46" s="1">
        <f t="shared" si="11"/>
        <v>0.9505794664988948</v>
      </c>
      <c r="R46">
        <v>2624</v>
      </c>
      <c r="S46" s="1">
        <f t="shared" si="12"/>
        <v>14.19753086419753</v>
      </c>
      <c r="T46" s="1"/>
      <c r="U46" s="1">
        <f t="shared" si="13"/>
        <v>447.99990886133463</v>
      </c>
      <c r="V46">
        <v>0.61</v>
      </c>
      <c r="W46">
        <f t="shared" si="14"/>
        <v>3.0393028947613958E-6</v>
      </c>
      <c r="Y46">
        <f t="shared" si="15"/>
        <v>200703.91833976415</v>
      </c>
    </row>
    <row r="47" spans="4:25" x14ac:dyDescent="0.3">
      <c r="F47" s="1">
        <v>0.56000000000000005</v>
      </c>
      <c r="G47">
        <v>47.86</v>
      </c>
      <c r="H47" s="1">
        <f t="shared" si="3"/>
        <v>26.801600000000001</v>
      </c>
      <c r="I47">
        <v>6.6</v>
      </c>
      <c r="J47" s="1">
        <f t="shared" si="6"/>
        <v>315.87599999999998</v>
      </c>
      <c r="K47" s="1">
        <f t="shared" si="7"/>
        <v>26.801600000000001</v>
      </c>
      <c r="L47" s="3">
        <f t="shared" si="8"/>
        <v>11.785714285714285</v>
      </c>
      <c r="M47" s="1">
        <f t="shared" si="4"/>
        <v>4427.2420000000002</v>
      </c>
      <c r="N47" s="1">
        <f t="shared" si="9"/>
        <v>0.66203106580242166</v>
      </c>
      <c r="O47" s="1">
        <f t="shared" si="10"/>
        <v>299.90214795918365</v>
      </c>
      <c r="P47" s="1">
        <f t="shared" si="5"/>
        <v>315.87599999999998</v>
      </c>
      <c r="Q47" s="1">
        <f t="shared" si="11"/>
        <v>0.9494299913864418</v>
      </c>
      <c r="R47">
        <v>2726</v>
      </c>
      <c r="S47" s="1">
        <f t="shared" si="12"/>
        <v>15.973852040816324</v>
      </c>
      <c r="T47" s="1"/>
      <c r="U47" s="1">
        <f t="shared" si="13"/>
        <v>463.61969809547276</v>
      </c>
      <c r="V47">
        <v>0.64</v>
      </c>
      <c r="W47">
        <f t="shared" si="14"/>
        <v>2.9775304692739332E-6</v>
      </c>
      <c r="Y47">
        <f t="shared" si="15"/>
        <v>214943.2244621373</v>
      </c>
    </row>
    <row r="48" spans="4:25" x14ac:dyDescent="0.3">
      <c r="D48" t="s">
        <v>6</v>
      </c>
      <c r="E48" t="s">
        <v>51</v>
      </c>
      <c r="F48" s="1">
        <v>0.57999999999999996</v>
      </c>
      <c r="G48">
        <v>47.85</v>
      </c>
      <c r="H48" s="1">
        <f t="shared" si="3"/>
        <v>27.753</v>
      </c>
      <c r="I48">
        <v>7.1</v>
      </c>
      <c r="J48" s="1">
        <f t="shared" si="6"/>
        <v>339.73500000000001</v>
      </c>
      <c r="K48" s="1">
        <f t="shared" si="7"/>
        <v>27.753</v>
      </c>
      <c r="L48" s="3">
        <f t="shared" si="8"/>
        <v>12.241379310344827</v>
      </c>
      <c r="M48" s="1">
        <f t="shared" si="4"/>
        <v>4579.2049999999999</v>
      </c>
      <c r="N48" s="1">
        <f t="shared" si="9"/>
        <v>0.68762683323678908</v>
      </c>
      <c r="O48" s="1">
        <f t="shared" si="10"/>
        <v>322.50209274673011</v>
      </c>
      <c r="P48" s="1">
        <f t="shared" si="5"/>
        <v>339.73500000000001</v>
      </c>
      <c r="Q48" s="1">
        <f t="shared" si="11"/>
        <v>0.94927544335064129</v>
      </c>
      <c r="R48">
        <v>2912</v>
      </c>
      <c r="S48" s="1">
        <f t="shared" si="12"/>
        <v>17.232907253269918</v>
      </c>
      <c r="T48" s="1">
        <v>34.5</v>
      </c>
      <c r="U48" s="1">
        <f t="shared" si="13"/>
        <v>479.53322624272164</v>
      </c>
      <c r="V48">
        <v>0.69</v>
      </c>
      <c r="W48">
        <f t="shared" si="14"/>
        <v>3.0006247160966359E-6</v>
      </c>
      <c r="X48">
        <f>(W39+W40+W41+W42+W43+W44+W45+W46+W47+W48+W49+W50+W51+W52+W53+W54+W55+W56+W57+W58)/20</f>
        <v>2.9188356344278027E-6</v>
      </c>
      <c r="Y48">
        <f t="shared" si="15"/>
        <v>229952.11507075327</v>
      </c>
    </row>
    <row r="49" spans="6:25" x14ac:dyDescent="0.3">
      <c r="F49" s="1">
        <v>0.6</v>
      </c>
      <c r="G49">
        <v>47.82</v>
      </c>
      <c r="H49" s="1">
        <f t="shared" si="3"/>
        <v>28.692</v>
      </c>
      <c r="I49">
        <v>7.5</v>
      </c>
      <c r="J49" s="1">
        <f t="shared" si="6"/>
        <v>358.65</v>
      </c>
      <c r="K49" s="1">
        <f t="shared" si="7"/>
        <v>28.692</v>
      </c>
      <c r="L49" s="3">
        <f t="shared" si="8"/>
        <v>12.5</v>
      </c>
      <c r="M49" s="1">
        <f t="shared" si="4"/>
        <v>4731.0150000000003</v>
      </c>
      <c r="N49" s="1">
        <f t="shared" si="9"/>
        <v>0.70215416069953818</v>
      </c>
      <c r="O49" s="1">
        <f t="shared" si="10"/>
        <v>340.68124999999998</v>
      </c>
      <c r="P49" s="1">
        <f t="shared" si="5"/>
        <v>358.65</v>
      </c>
      <c r="Q49" s="1">
        <f t="shared" si="11"/>
        <v>0.94989892653004326</v>
      </c>
      <c r="R49">
        <v>3027</v>
      </c>
      <c r="S49" s="1">
        <f t="shared" si="12"/>
        <v>17.96875</v>
      </c>
      <c r="T49" s="1"/>
      <c r="U49" s="1">
        <f t="shared" si="13"/>
        <v>495.43073226743724</v>
      </c>
      <c r="V49">
        <v>0.68</v>
      </c>
      <c r="W49">
        <f t="shared" si="14"/>
        <v>2.7704034969822463E-6</v>
      </c>
      <c r="Y49">
        <f t="shared" si="15"/>
        <v>245451.61047504906</v>
      </c>
    </row>
    <row r="50" spans="6:25" x14ac:dyDescent="0.3">
      <c r="F50" s="1">
        <v>0.62</v>
      </c>
      <c r="G50">
        <v>47.81</v>
      </c>
      <c r="H50" s="1">
        <f t="shared" si="3"/>
        <v>29.642200000000003</v>
      </c>
      <c r="I50">
        <v>8</v>
      </c>
      <c r="J50" s="1">
        <f t="shared" si="6"/>
        <v>382.48</v>
      </c>
      <c r="K50" s="1">
        <f t="shared" si="7"/>
        <v>29.642200000000003</v>
      </c>
      <c r="L50" s="3">
        <f t="shared" si="8"/>
        <v>12.903225806451612</v>
      </c>
      <c r="M50" s="1">
        <f t="shared" si="4"/>
        <v>4882.7740000000003</v>
      </c>
      <c r="N50" s="1">
        <f t="shared" si="9"/>
        <v>0.72480429491565224</v>
      </c>
      <c r="O50" s="1">
        <f t="shared" si="10"/>
        <v>363.33327783558798</v>
      </c>
      <c r="P50" s="1">
        <f t="shared" si="5"/>
        <v>382.48</v>
      </c>
      <c r="Q50" s="1">
        <f t="shared" si="11"/>
        <v>0.94994059254232366</v>
      </c>
      <c r="R50">
        <v>3165</v>
      </c>
      <c r="S50" s="1">
        <f t="shared" si="12"/>
        <v>19.146722164412068</v>
      </c>
      <c r="T50" s="1"/>
      <c r="U50" s="1">
        <f t="shared" si="13"/>
        <v>511.32289758464162</v>
      </c>
      <c r="V50">
        <v>0.73</v>
      </c>
      <c r="W50">
        <f t="shared" si="14"/>
        <v>2.792109057410559E-6</v>
      </c>
      <c r="Y50">
        <f t="shared" si="15"/>
        <v>261451.1055943539</v>
      </c>
    </row>
    <row r="51" spans="6:25" x14ac:dyDescent="0.3">
      <c r="F51" s="1">
        <v>0.64</v>
      </c>
      <c r="G51">
        <v>47.78</v>
      </c>
      <c r="H51" s="1">
        <f t="shared" si="3"/>
        <v>30.5792</v>
      </c>
      <c r="I51">
        <v>8.8000000000000007</v>
      </c>
      <c r="J51" s="1">
        <f t="shared" si="6"/>
        <v>420.46400000000006</v>
      </c>
      <c r="K51" s="1">
        <f t="shared" si="7"/>
        <v>30.5792</v>
      </c>
      <c r="L51" s="3">
        <f t="shared" si="8"/>
        <v>13.750000000000002</v>
      </c>
      <c r="M51" s="1">
        <f t="shared" si="4"/>
        <v>5026.424</v>
      </c>
      <c r="N51" s="1">
        <f t="shared" si="9"/>
        <v>0.77236957676949214</v>
      </c>
      <c r="O51" s="1">
        <f t="shared" si="10"/>
        <v>398.72181250000006</v>
      </c>
      <c r="P51" s="1">
        <f t="shared" si="5"/>
        <v>420.46400000000006</v>
      </c>
      <c r="Q51" s="1">
        <f t="shared" si="11"/>
        <v>0.94829001412724989</v>
      </c>
      <c r="R51">
        <v>3366</v>
      </c>
      <c r="S51" s="1">
        <f t="shared" si="12"/>
        <v>21.742187500000007</v>
      </c>
      <c r="T51" s="1"/>
      <c r="U51" s="1">
        <f t="shared" si="13"/>
        <v>526.36589040758076</v>
      </c>
      <c r="V51">
        <v>0.77</v>
      </c>
      <c r="W51">
        <f t="shared" si="14"/>
        <v>2.779170866404329E-6</v>
      </c>
      <c r="Y51">
        <f t="shared" si="15"/>
        <v>277061.05058456532</v>
      </c>
    </row>
    <row r="52" spans="6:25" x14ac:dyDescent="0.3">
      <c r="F52" s="1">
        <v>0.66</v>
      </c>
      <c r="G52">
        <v>47.75</v>
      </c>
      <c r="H52" s="1">
        <f t="shared" si="3"/>
        <v>31.515000000000001</v>
      </c>
      <c r="I52">
        <v>9.3000000000000007</v>
      </c>
      <c r="J52" s="1">
        <f t="shared" si="6"/>
        <v>444.07500000000005</v>
      </c>
      <c r="K52" s="1">
        <f t="shared" si="7"/>
        <v>31.515000000000001</v>
      </c>
      <c r="L52" s="3">
        <f t="shared" si="8"/>
        <v>14.090909090909092</v>
      </c>
      <c r="M52" s="1">
        <f t="shared" si="4"/>
        <v>5175.7349999999997</v>
      </c>
      <c r="N52" s="1">
        <f t="shared" si="9"/>
        <v>0.79151923569766125</v>
      </c>
      <c r="O52" s="1">
        <f t="shared" si="10"/>
        <v>421.24132231404963</v>
      </c>
      <c r="P52" s="1">
        <f t="shared" si="5"/>
        <v>444.07500000000005</v>
      </c>
      <c r="Q52" s="1">
        <f t="shared" si="11"/>
        <v>0.94858148356482486</v>
      </c>
      <c r="R52">
        <v>3485</v>
      </c>
      <c r="S52" s="1">
        <f t="shared" si="12"/>
        <v>22.833677685950416</v>
      </c>
      <c r="T52" s="1"/>
      <c r="U52" s="1">
        <f t="shared" si="13"/>
        <v>542.00170176425229</v>
      </c>
      <c r="V52">
        <v>0.8</v>
      </c>
      <c r="W52">
        <f t="shared" si="14"/>
        <v>2.7232573642970224E-6</v>
      </c>
      <c r="Y52">
        <f t="shared" si="15"/>
        <v>293765.84471534548</v>
      </c>
    </row>
    <row r="53" spans="6:25" x14ac:dyDescent="0.3">
      <c r="F53" s="1">
        <v>0.68</v>
      </c>
      <c r="G53">
        <v>47.73</v>
      </c>
      <c r="H53" s="1">
        <f t="shared" si="3"/>
        <v>32.456400000000002</v>
      </c>
      <c r="I53">
        <v>9.8000000000000007</v>
      </c>
      <c r="J53" s="1">
        <f t="shared" si="6"/>
        <v>467.75400000000002</v>
      </c>
      <c r="K53" s="1">
        <f t="shared" si="7"/>
        <v>32.456400000000002</v>
      </c>
      <c r="L53" s="3">
        <f t="shared" si="8"/>
        <v>14.411764705882353</v>
      </c>
      <c r="M53" s="1">
        <f t="shared" si="4"/>
        <v>5325.9980000000005</v>
      </c>
      <c r="N53" s="1">
        <f t="shared" si="9"/>
        <v>0.80954244410064402</v>
      </c>
      <c r="O53" s="1">
        <f t="shared" si="10"/>
        <v>443.86861937716264</v>
      </c>
      <c r="P53" s="1">
        <f t="shared" si="5"/>
        <v>467.75400000000002</v>
      </c>
      <c r="Q53" s="1">
        <f t="shared" si="11"/>
        <v>0.9489360205945061</v>
      </c>
      <c r="R53">
        <v>3641</v>
      </c>
      <c r="S53" s="1">
        <f t="shared" si="12"/>
        <v>23.885380622837371</v>
      </c>
      <c r="T53" s="1"/>
      <c r="U53" s="1">
        <f t="shared" si="13"/>
        <v>557.73720632779782</v>
      </c>
      <c r="V53">
        <v>0.84</v>
      </c>
      <c r="W53">
        <f t="shared" si="14"/>
        <v>2.7003499635218996E-6</v>
      </c>
      <c r="Y53">
        <f t="shared" si="15"/>
        <v>311070.79132233653</v>
      </c>
    </row>
    <row r="54" spans="6:25" x14ac:dyDescent="0.3">
      <c r="F54" s="1">
        <v>0.7</v>
      </c>
      <c r="G54">
        <v>47.7</v>
      </c>
      <c r="H54" s="1">
        <f t="shared" si="3"/>
        <v>33.39</v>
      </c>
      <c r="I54">
        <v>10.4</v>
      </c>
      <c r="J54" s="1">
        <f t="shared" si="6"/>
        <v>496.08000000000004</v>
      </c>
      <c r="K54" s="1">
        <f t="shared" si="7"/>
        <v>33.39</v>
      </c>
      <c r="L54" s="3">
        <f t="shared" si="8"/>
        <v>14.857142857142858</v>
      </c>
      <c r="M54" s="1">
        <f t="shared" si="4"/>
        <v>5472.9800000000005</v>
      </c>
      <c r="N54" s="1">
        <f t="shared" si="9"/>
        <v>0.83456037386002258</v>
      </c>
      <c r="O54" s="1">
        <f t="shared" si="10"/>
        <v>470.69551020408164</v>
      </c>
      <c r="P54" s="1">
        <f t="shared" si="5"/>
        <v>496.08000000000004</v>
      </c>
      <c r="Q54" s="1">
        <f t="shared" si="11"/>
        <v>0.94882984640397039</v>
      </c>
      <c r="R54">
        <v>3799</v>
      </c>
      <c r="S54" s="1">
        <f t="shared" si="12"/>
        <v>25.38448979591837</v>
      </c>
      <c r="T54" s="1"/>
      <c r="U54" s="1">
        <f t="shared" si="13"/>
        <v>573.12912537479554</v>
      </c>
      <c r="V54">
        <v>0.88</v>
      </c>
      <c r="W54">
        <f t="shared" si="14"/>
        <v>2.6790308457785898E-6</v>
      </c>
      <c r="Y54">
        <f t="shared" si="15"/>
        <v>328476.99435287807</v>
      </c>
    </row>
    <row r="55" spans="6:25" x14ac:dyDescent="0.3">
      <c r="F55" s="1">
        <v>0.75</v>
      </c>
      <c r="G55">
        <v>47.63</v>
      </c>
      <c r="H55" s="1">
        <f t="shared" si="3"/>
        <v>35.722500000000004</v>
      </c>
      <c r="I55">
        <v>12.1</v>
      </c>
      <c r="J55" s="1">
        <f t="shared" si="6"/>
        <v>576.32299999999998</v>
      </c>
      <c r="K55" s="1">
        <f t="shared" si="7"/>
        <v>35.722500000000004</v>
      </c>
      <c r="L55" s="3">
        <f t="shared" si="8"/>
        <v>16.133333333333329</v>
      </c>
      <c r="M55" s="1">
        <f t="shared" si="4"/>
        <v>5836.27</v>
      </c>
      <c r="N55" s="1">
        <f t="shared" si="9"/>
        <v>0.9062469700762037</v>
      </c>
      <c r="O55" s="1">
        <f t="shared" si="10"/>
        <v>546.3902888888889</v>
      </c>
      <c r="P55" s="1">
        <f t="shared" si="5"/>
        <v>576.32299999999998</v>
      </c>
      <c r="Q55" s="1">
        <f t="shared" si="11"/>
        <v>0.94806261226584554</v>
      </c>
      <c r="R55">
        <v>4186</v>
      </c>
      <c r="S55" s="1">
        <f t="shared" si="12"/>
        <v>29.932711111111097</v>
      </c>
      <c r="T55" s="1"/>
      <c r="U55" s="1">
        <f t="shared" si="13"/>
        <v>611.17276521221675</v>
      </c>
      <c r="V55">
        <v>0.97</v>
      </c>
      <c r="W55">
        <f t="shared" si="14"/>
        <v>2.5968313644757188E-6</v>
      </c>
      <c r="Y55">
        <f t="shared" si="15"/>
        <v>373532.1489371474</v>
      </c>
    </row>
    <row r="56" spans="6:25" x14ac:dyDescent="0.3">
      <c r="F56" s="1">
        <v>0.8</v>
      </c>
      <c r="G56">
        <v>47.55</v>
      </c>
      <c r="H56" s="1">
        <f t="shared" si="3"/>
        <v>38.04</v>
      </c>
      <c r="I56">
        <v>13.9</v>
      </c>
      <c r="J56" s="1">
        <f t="shared" si="6"/>
        <v>660.94499999999994</v>
      </c>
      <c r="K56" s="1">
        <f t="shared" si="7"/>
        <v>38.04</v>
      </c>
      <c r="L56" s="3">
        <f t="shared" si="8"/>
        <v>17.375</v>
      </c>
      <c r="M56" s="1">
        <f t="shared" si="4"/>
        <v>6195.0549999999994</v>
      </c>
      <c r="N56" s="1">
        <f t="shared" si="9"/>
        <v>0.97599428337235805</v>
      </c>
      <c r="O56" s="1">
        <f t="shared" si="10"/>
        <v>626.22757812499992</v>
      </c>
      <c r="P56" s="1">
        <f t="shared" si="5"/>
        <v>660.94499999999994</v>
      </c>
      <c r="Q56" s="1">
        <f t="shared" si="11"/>
        <v>0.94747305467928489</v>
      </c>
      <c r="R56">
        <v>4593</v>
      </c>
      <c r="S56" s="1">
        <f t="shared" si="12"/>
        <v>34.717421874999999</v>
      </c>
      <c r="T56" s="1"/>
      <c r="U56" s="1">
        <f t="shared" si="13"/>
        <v>648.74464255282373</v>
      </c>
      <c r="V56">
        <v>1.06</v>
      </c>
      <c r="W56">
        <f t="shared" si="14"/>
        <v>2.5185947659049237E-6</v>
      </c>
      <c r="Y56">
        <f t="shared" si="15"/>
        <v>420869.61124099104</v>
      </c>
    </row>
    <row r="57" spans="6:25" x14ac:dyDescent="0.3">
      <c r="F57" s="1">
        <v>0.9</v>
      </c>
      <c r="G57">
        <v>47.38</v>
      </c>
      <c r="H57" s="1">
        <f t="shared" si="3"/>
        <v>42.642000000000003</v>
      </c>
      <c r="I57">
        <v>18.100000000000001</v>
      </c>
      <c r="J57" s="1">
        <f t="shared" si="6"/>
        <v>857.57800000000009</v>
      </c>
      <c r="K57" s="1">
        <f t="shared" si="7"/>
        <v>42.642000000000003</v>
      </c>
      <c r="L57" s="3">
        <f t="shared" si="8"/>
        <v>20.111111111111111</v>
      </c>
      <c r="M57" s="1">
        <f t="shared" si="4"/>
        <v>6895.2850000000008</v>
      </c>
      <c r="N57" s="1">
        <f t="shared" si="9"/>
        <v>1.1296880274365904</v>
      </c>
      <c r="O57" s="1">
        <f t="shared" si="10"/>
        <v>811.06546913580257</v>
      </c>
      <c r="P57" s="1">
        <f t="shared" si="5"/>
        <v>857.57800000000009</v>
      </c>
      <c r="Q57" s="1">
        <f t="shared" si="11"/>
        <v>0.94576291501857845</v>
      </c>
      <c r="R57">
        <v>5412</v>
      </c>
      <c r="S57" s="1">
        <f t="shared" si="12"/>
        <v>46.512530864197529</v>
      </c>
      <c r="T57" s="1"/>
      <c r="U57" s="1">
        <f t="shared" si="13"/>
        <v>722.07255668026323</v>
      </c>
      <c r="V57">
        <v>1.25</v>
      </c>
      <c r="W57">
        <f t="shared" si="14"/>
        <v>2.3974432417336641E-6</v>
      </c>
      <c r="Y57">
        <f t="shared" si="15"/>
        <v>521388.77711077197</v>
      </c>
    </row>
    <row r="58" spans="6:25" x14ac:dyDescent="0.3">
      <c r="F58" s="1">
        <v>1</v>
      </c>
      <c r="G58">
        <v>47.21</v>
      </c>
      <c r="H58" s="1">
        <f t="shared" si="3"/>
        <v>47.21</v>
      </c>
      <c r="I58">
        <v>24.7</v>
      </c>
      <c r="J58" s="1">
        <f t="shared" si="6"/>
        <v>1166.087</v>
      </c>
      <c r="K58" s="1">
        <f t="shared" si="7"/>
        <v>47.21</v>
      </c>
      <c r="L58" s="3">
        <f t="shared" si="8"/>
        <v>24.7</v>
      </c>
      <c r="M58" s="1">
        <f t="shared" si="4"/>
        <v>7542.8150000000005</v>
      </c>
      <c r="N58" s="1">
        <f t="shared" si="9"/>
        <v>1.3874566215422874</v>
      </c>
      <c r="O58" s="1">
        <f t="shared" si="10"/>
        <v>1095.9266499999999</v>
      </c>
      <c r="P58" s="1">
        <f t="shared" si="5"/>
        <v>1166.087</v>
      </c>
      <c r="Q58" s="1">
        <f t="shared" si="11"/>
        <v>0.93983266257148901</v>
      </c>
      <c r="R58">
        <v>6605</v>
      </c>
      <c r="S58" s="1">
        <f t="shared" si="12"/>
        <v>70.160349999999994</v>
      </c>
      <c r="T58" s="1"/>
      <c r="U58" s="1">
        <f t="shared" si="13"/>
        <v>789.88173971289655</v>
      </c>
      <c r="V58">
        <v>1.49</v>
      </c>
      <c r="W58">
        <f t="shared" si="14"/>
        <v>2.3881528536373108E-6</v>
      </c>
      <c r="Y58">
        <f t="shared" si="15"/>
        <v>623913.16273187206</v>
      </c>
    </row>
  </sheetData>
  <mergeCells count="2">
    <mergeCell ref="F37:I37"/>
    <mergeCell ref="J37:O3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P20_6</vt:lpstr>
      <vt:lpstr>P21_6.3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ANISH PAL</cp:lastModifiedBy>
  <dcterms:created xsi:type="dcterms:W3CDTF">2015-06-05T18:17:20Z</dcterms:created>
  <dcterms:modified xsi:type="dcterms:W3CDTF">2024-03-27T21:13:02Z</dcterms:modified>
</cp:coreProperties>
</file>