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rk\Downloads\"/>
    </mc:Choice>
  </mc:AlternateContent>
  <bookViews>
    <workbookView xWindow="0" yWindow="0" windowWidth="15360" windowHeight="9045" activeTab="6"/>
  </bookViews>
  <sheets>
    <sheet name="1" sheetId="1" r:id="rId1"/>
    <sheet name="2" sheetId="2" r:id="rId2"/>
    <sheet name="3" sheetId="3" r:id="rId3"/>
    <sheet name="4" sheetId="4" r:id="rId4"/>
    <sheet name="5" sheetId="6" r:id="rId5"/>
    <sheet name="6" sheetId="7" r:id="rId6"/>
    <sheet name="7" sheetId="5" r:id="rId7"/>
  </sheets>
  <calcPr calcId="152511"/>
</workbook>
</file>

<file path=xl/calcChain.xml><?xml version="1.0" encoding="utf-8"?>
<calcChain xmlns="http://schemas.openxmlformats.org/spreadsheetml/2006/main">
  <c r="B14" i="5" l="1"/>
  <c r="B17" i="5"/>
  <c r="B16" i="5"/>
  <c r="B15" i="5"/>
  <c r="B13" i="5"/>
  <c r="B12" i="5"/>
  <c r="B11" i="5"/>
  <c r="B27" i="7"/>
  <c r="B24" i="7"/>
  <c r="G13" i="7"/>
  <c r="G9" i="7"/>
  <c r="G8" i="7"/>
  <c r="G4" i="7"/>
  <c r="B10" i="7"/>
  <c r="B25" i="7"/>
  <c r="B26" i="7"/>
  <c r="G23" i="6"/>
  <c r="G20" i="6"/>
  <c r="G21" i="6"/>
  <c r="G22" i="6"/>
  <c r="G19" i="6"/>
  <c r="F20" i="6"/>
  <c r="F21" i="6"/>
  <c r="F22" i="6"/>
  <c r="F19" i="6"/>
  <c r="E22" i="6"/>
  <c r="E21" i="6"/>
  <c r="E20" i="6"/>
  <c r="E19" i="6"/>
  <c r="E5" i="6" l="1"/>
  <c r="G6" i="6"/>
  <c r="G3" i="6"/>
  <c r="F3" i="6"/>
  <c r="E4" i="6"/>
  <c r="E3" i="6"/>
  <c r="B20" i="7"/>
  <c r="B19" i="7"/>
  <c r="B18" i="7"/>
  <c r="G11" i="7"/>
  <c r="G10" i="7"/>
  <c r="G7" i="7"/>
  <c r="G6" i="7"/>
  <c r="G5" i="7"/>
  <c r="G3" i="7"/>
  <c r="D7" i="7"/>
  <c r="B7" i="7"/>
  <c r="D23" i="6"/>
  <c r="F27" i="3"/>
  <c r="F5" i="6"/>
  <c r="D6" i="6"/>
  <c r="D3" i="6"/>
  <c r="H17" i="2"/>
  <c r="E13" i="2"/>
  <c r="C21" i="1"/>
  <c r="E26" i="1"/>
  <c r="F21" i="1"/>
  <c r="E21" i="1"/>
  <c r="D21" i="1"/>
  <c r="C18" i="1"/>
  <c r="J15" i="5"/>
  <c r="K15" i="5"/>
  <c r="L15" i="5"/>
  <c r="I15" i="5"/>
  <c r="J14" i="5"/>
  <c r="K14" i="5"/>
  <c r="L14" i="5"/>
  <c r="I14" i="5"/>
  <c r="J13" i="5"/>
  <c r="K13" i="5"/>
  <c r="L13" i="5"/>
  <c r="I13" i="5"/>
  <c r="J12" i="5"/>
  <c r="K12" i="5"/>
  <c r="L12" i="5"/>
  <c r="I12" i="5"/>
  <c r="C17" i="5"/>
  <c r="D17" i="5"/>
  <c r="E17" i="5"/>
  <c r="C16" i="5"/>
  <c r="D16" i="5"/>
  <c r="E16" i="5"/>
  <c r="C15" i="5"/>
  <c r="D15" i="5"/>
  <c r="E15" i="5"/>
  <c r="C14" i="5"/>
  <c r="D14" i="5"/>
  <c r="E14" i="5"/>
  <c r="E13" i="5"/>
  <c r="C13" i="5"/>
  <c r="D13" i="5"/>
  <c r="C12" i="5"/>
  <c r="D12" i="5"/>
  <c r="E12" i="5"/>
  <c r="C11" i="5"/>
  <c r="D11" i="5"/>
  <c r="E11" i="5"/>
  <c r="G5" i="6" l="1"/>
  <c r="F4" i="6"/>
  <c r="G4" i="6" s="1"/>
  <c r="D25" i="4"/>
  <c r="C22" i="4"/>
  <c r="C23" i="4"/>
  <c r="C21" i="4"/>
  <c r="K14" i="4"/>
  <c r="K15" i="4"/>
  <c r="K16" i="4"/>
  <c r="K13" i="4"/>
  <c r="G14" i="4"/>
  <c r="G15" i="4"/>
  <c r="G16" i="4"/>
  <c r="G13" i="4"/>
  <c r="C14" i="4"/>
  <c r="C15" i="4"/>
  <c r="C16" i="4"/>
  <c r="C13" i="4"/>
  <c r="D27" i="3"/>
  <c r="C23" i="3"/>
  <c r="C24" i="3"/>
  <c r="C25" i="3"/>
  <c r="K16" i="3"/>
  <c r="K17" i="3"/>
  <c r="K18" i="3"/>
  <c r="K15" i="3"/>
  <c r="K19" i="3" s="1"/>
  <c r="B25" i="3" s="1"/>
  <c r="D25" i="3" s="1"/>
  <c r="G16" i="3"/>
  <c r="G17" i="3"/>
  <c r="G18" i="3"/>
  <c r="G15" i="3"/>
  <c r="G19" i="3" s="1"/>
  <c r="B24" i="3" s="1"/>
  <c r="D24" i="3" s="1"/>
  <c r="C16" i="3"/>
  <c r="C17" i="3"/>
  <c r="C18" i="3"/>
  <c r="C15" i="3"/>
  <c r="C19" i="3" s="1"/>
  <c r="B23" i="3" s="1"/>
  <c r="F30" i="2"/>
  <c r="F28" i="2"/>
  <c r="E25" i="2"/>
  <c r="E26" i="2"/>
  <c r="E27" i="2"/>
  <c r="F27" i="2" s="1"/>
  <c r="E28" i="2"/>
  <c r="E24" i="2"/>
  <c r="D25" i="2"/>
  <c r="F25" i="2" s="1"/>
  <c r="D26" i="2"/>
  <c r="F26" i="2" s="1"/>
  <c r="D27" i="2"/>
  <c r="D28" i="2"/>
  <c r="D24" i="2"/>
  <c r="F24" i="2" s="1"/>
  <c r="F29" i="2" s="1"/>
  <c r="F31" i="2" s="1"/>
  <c r="F19" i="2"/>
  <c r="E14" i="2"/>
  <c r="E15" i="2"/>
  <c r="E16" i="2"/>
  <c r="E17" i="2"/>
  <c r="D13" i="2"/>
  <c r="F13" i="2" s="1"/>
  <c r="D14" i="2"/>
  <c r="F14" i="2" s="1"/>
  <c r="D15" i="2"/>
  <c r="F15" i="2" s="1"/>
  <c r="D16" i="2"/>
  <c r="D17" i="2"/>
  <c r="F27" i="1"/>
  <c r="E27" i="1"/>
  <c r="F25" i="1"/>
  <c r="E22" i="1"/>
  <c r="E23" i="1"/>
  <c r="E24" i="1"/>
  <c r="D22" i="1"/>
  <c r="F22" i="1" s="1"/>
  <c r="D23" i="1"/>
  <c r="F23" i="1" s="1"/>
  <c r="D25" i="1"/>
  <c r="F26" i="1"/>
  <c r="F28" i="1" s="1"/>
  <c r="C22" i="1"/>
  <c r="C23" i="1"/>
  <c r="C24" i="1"/>
  <c r="C25" i="1"/>
  <c r="E25" i="1" s="1"/>
  <c r="D24" i="1"/>
  <c r="F24" i="1" s="1"/>
  <c r="K17" i="4" l="1"/>
  <c r="B23" i="4" s="1"/>
  <c r="D23" i="4" s="1"/>
  <c r="C17" i="4"/>
  <c r="B21" i="4" s="1"/>
  <c r="D21" i="4" s="1"/>
  <c r="G17" i="4"/>
  <c r="B22" i="4" s="1"/>
  <c r="D22" i="4" s="1"/>
  <c r="E28" i="1"/>
  <c r="D23" i="3"/>
  <c r="D26" i="3" s="1"/>
  <c r="D28" i="3" s="1"/>
  <c r="F17" i="2"/>
  <c r="F16" i="2"/>
  <c r="F18" i="2"/>
  <c r="F20" i="2" s="1"/>
  <c r="D24" i="4" l="1"/>
  <c r="D26" i="4" s="1"/>
</calcChain>
</file>

<file path=xl/sharedStrings.xml><?xml version="1.0" encoding="utf-8"?>
<sst xmlns="http://schemas.openxmlformats.org/spreadsheetml/2006/main" count="234" uniqueCount="134">
  <si>
    <t>Risk Adjusted Discount rate</t>
  </si>
  <si>
    <t xml:space="preserve">RDAR </t>
  </si>
  <si>
    <r>
      <t xml:space="preserve">    K</t>
    </r>
    <r>
      <rPr>
        <sz val="8"/>
        <color theme="1"/>
        <rFont val="Calibri"/>
        <family val="2"/>
        <scheme val="minor"/>
      </rPr>
      <t xml:space="preserve">f </t>
    </r>
    <r>
      <rPr>
        <sz val="16"/>
        <color theme="1"/>
        <rFont val="Calibri"/>
        <family val="2"/>
        <scheme val="minor"/>
      </rPr>
      <t>+ [ k</t>
    </r>
    <r>
      <rPr>
        <sz val="10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 xml:space="preserve">  (k</t>
    </r>
    <r>
      <rPr>
        <sz val="11"/>
        <color theme="1"/>
        <rFont val="Calibri"/>
        <family val="2"/>
        <scheme val="minor"/>
      </rPr>
      <t xml:space="preserve">0 </t>
    </r>
    <r>
      <rPr>
        <sz val="16"/>
        <color theme="1"/>
        <rFont val="Calibri"/>
        <family val="2"/>
        <scheme val="minor"/>
      </rPr>
      <t>- k</t>
    </r>
    <r>
      <rPr>
        <sz val="8"/>
        <color theme="1"/>
        <rFont val="Calibri"/>
        <family val="2"/>
        <scheme val="minor"/>
      </rPr>
      <t>f</t>
    </r>
    <r>
      <rPr>
        <sz val="16"/>
        <color theme="1"/>
        <rFont val="Calibri"/>
        <family val="2"/>
        <scheme val="minor"/>
      </rPr>
      <t xml:space="preserve"> ) ]</t>
    </r>
  </si>
  <si>
    <t>Intitial outflow</t>
  </si>
  <si>
    <t>Cost of capital</t>
  </si>
  <si>
    <t>Risk Index</t>
  </si>
  <si>
    <t>Risk free</t>
  </si>
  <si>
    <t xml:space="preserve">years </t>
  </si>
  <si>
    <t>expected CFAT</t>
  </si>
  <si>
    <t>Applying above formulat we get</t>
  </si>
  <si>
    <t>Total present value</t>
  </si>
  <si>
    <t>Initial Outlay</t>
  </si>
  <si>
    <t>NPV</t>
  </si>
  <si>
    <t>pvif at 12%</t>
  </si>
  <si>
    <t>pvif at RDAR</t>
  </si>
  <si>
    <t>PV at 12 % DF</t>
  </si>
  <si>
    <t>PV at RDAR DF</t>
  </si>
  <si>
    <t xml:space="preserve">The riskiness of the project as indicated by risk index of 1.5 has resulted in decreasing the NPV from </t>
  </si>
  <si>
    <t>38350 to -7500 , thereby rendering the project proposal unacceptable.</t>
  </si>
  <si>
    <t>Years</t>
  </si>
  <si>
    <t>Cash flows</t>
  </si>
  <si>
    <t>CE factors</t>
  </si>
  <si>
    <t>X</t>
  </si>
  <si>
    <t>Y</t>
  </si>
  <si>
    <t>CE cash flow</t>
  </si>
  <si>
    <t>DF at (RR-prem)</t>
  </si>
  <si>
    <t>RR</t>
  </si>
  <si>
    <t>premium</t>
  </si>
  <si>
    <t>PV of CE cash flows\</t>
  </si>
  <si>
    <t>PV of CE cash flows</t>
  </si>
  <si>
    <t>CE cash flows</t>
  </si>
  <si>
    <t>DF at (RR- prem.)</t>
  </si>
  <si>
    <t xml:space="preserve">Although both the projects are acceptable, yet project X shall be prefferred over project Y </t>
  </si>
  <si>
    <t>because its NPV is higher than that of project Y.</t>
  </si>
  <si>
    <t> Under thisapproach, the cash flows expected in a project are converted into risk-less equivalent amount. </t>
  </si>
  <si>
    <r>
      <rPr>
        <b/>
        <i/>
        <sz val="11"/>
        <color rgb="FF000000"/>
        <rFont val="Calibri"/>
        <family val="2"/>
        <scheme val="minor"/>
      </rPr>
      <t>Certainty Equivalent factor (CEF)</t>
    </r>
    <r>
      <rPr>
        <sz val="11"/>
        <color rgb="FF000000"/>
        <rFont val="Calibri"/>
        <family val="2"/>
        <scheme val="minor"/>
      </rPr>
      <t xml:space="preserve"> is the ratio of assured cash flows to uncertain cash flows.</t>
    </r>
  </si>
  <si>
    <t>First year</t>
  </si>
  <si>
    <t>Second year</t>
  </si>
  <si>
    <t>Third year</t>
  </si>
  <si>
    <t>CFAT</t>
  </si>
  <si>
    <t>PROB.</t>
  </si>
  <si>
    <t>EMV</t>
  </si>
  <si>
    <t>YEAR</t>
  </si>
  <si>
    <t>ECF</t>
  </si>
  <si>
    <t>PVIF at 12%</t>
  </si>
  <si>
    <t>PV of EMV</t>
  </si>
  <si>
    <t>PV of EVM</t>
  </si>
  <si>
    <t>Intial cash outflow</t>
  </si>
  <si>
    <t>initial cash outlay</t>
  </si>
  <si>
    <t xml:space="preserve">Expected </t>
  </si>
  <si>
    <t>Since the expected NPV is posotive, the project is acceptable.</t>
  </si>
  <si>
    <t>Year 1</t>
  </si>
  <si>
    <t>Year2</t>
  </si>
  <si>
    <t>Year3</t>
  </si>
  <si>
    <t>PROB</t>
  </si>
  <si>
    <t>TOTAL EMV</t>
  </si>
  <si>
    <t>outlay</t>
  </si>
  <si>
    <t xml:space="preserve">PVIF at 10% </t>
  </si>
  <si>
    <t>Since the expected NPV is positive, the project is acceptable</t>
  </si>
  <si>
    <t>Firm P</t>
  </si>
  <si>
    <t>Firm Q</t>
  </si>
  <si>
    <t>Firm R</t>
  </si>
  <si>
    <t>Firm S</t>
  </si>
  <si>
    <t>Sales (in Units)</t>
  </si>
  <si>
    <t>Selling price per unit</t>
  </si>
  <si>
    <t>Variable cost per unit</t>
  </si>
  <si>
    <t>Fixed costs</t>
  </si>
  <si>
    <t>Interest</t>
  </si>
  <si>
    <t>Tax%</t>
  </si>
  <si>
    <t>No. of equity shares</t>
  </si>
  <si>
    <t>Sales</t>
  </si>
  <si>
    <t>Variable cost</t>
  </si>
  <si>
    <t>Contribution Margin</t>
  </si>
  <si>
    <t>EBIT</t>
  </si>
  <si>
    <t>Profit before tax</t>
  </si>
  <si>
    <t>Profit ater tax</t>
  </si>
  <si>
    <t>Tax</t>
  </si>
  <si>
    <t>Leverages</t>
  </si>
  <si>
    <t>Operating Leverage</t>
  </si>
  <si>
    <t>Financial Leverage</t>
  </si>
  <si>
    <t>Contribution/EBIT</t>
  </si>
  <si>
    <t>EBIT/PBT</t>
  </si>
  <si>
    <t>Combined Leverage</t>
  </si>
  <si>
    <t>OL*FL</t>
  </si>
  <si>
    <t>Earning per share</t>
  </si>
  <si>
    <t>PAT/No. of shares</t>
  </si>
  <si>
    <t>Formula</t>
  </si>
  <si>
    <t>Source</t>
  </si>
  <si>
    <t>9% Preference Shares</t>
  </si>
  <si>
    <t>10% Debentures</t>
  </si>
  <si>
    <t xml:space="preserve">Equity Share Capital </t>
  </si>
  <si>
    <t>12% Term Loan</t>
  </si>
  <si>
    <t>Total</t>
  </si>
  <si>
    <t>Additional Information</t>
  </si>
  <si>
    <t>Tax rate</t>
  </si>
  <si>
    <t>Market price of Equity shares</t>
  </si>
  <si>
    <t>Expected dividend</t>
  </si>
  <si>
    <t>Dividend Growth rate</t>
  </si>
  <si>
    <t>Interest rate on Debentures</t>
  </si>
  <si>
    <t>Preference dividend rate</t>
  </si>
  <si>
    <t>Interest rate on term loan</t>
  </si>
  <si>
    <t>No. of units</t>
  </si>
  <si>
    <t>Price</t>
  </si>
  <si>
    <t>Amount</t>
  </si>
  <si>
    <t>Cost of Capital</t>
  </si>
  <si>
    <t>Weight</t>
  </si>
  <si>
    <t>Weighted Cost</t>
  </si>
  <si>
    <t>(i)</t>
  </si>
  <si>
    <t>(ii)</t>
  </si>
  <si>
    <t>Liabilities</t>
  </si>
  <si>
    <t xml:space="preserve">Assets </t>
  </si>
  <si>
    <t>Equity Shares (10 per share)</t>
  </si>
  <si>
    <t>Retained Earning</t>
  </si>
  <si>
    <t>10% Debt</t>
  </si>
  <si>
    <t>Current Liabilities</t>
  </si>
  <si>
    <t>Fixed Assets</t>
  </si>
  <si>
    <t>Current Assets</t>
  </si>
  <si>
    <t>Total Assets Turnover Ratio</t>
  </si>
  <si>
    <t>Sales/Total Assets</t>
  </si>
  <si>
    <t>Variable Cost Ratio</t>
  </si>
  <si>
    <t>Fixed Operating Cost</t>
  </si>
  <si>
    <t>Income Tax Rate</t>
  </si>
  <si>
    <t>Debt Interest Rate</t>
  </si>
  <si>
    <t>Balance Sheet of Alpha Ltd</t>
  </si>
  <si>
    <t>Details</t>
  </si>
  <si>
    <t>Fixed Operating cost</t>
  </si>
  <si>
    <t>Profit Before Tax</t>
  </si>
  <si>
    <t>Profit after Tax</t>
  </si>
  <si>
    <t>Income Statement</t>
  </si>
  <si>
    <t>Leverage Ratios</t>
  </si>
  <si>
    <t>Combined Leverge</t>
  </si>
  <si>
    <t>EBIT-EPS Analysis</t>
  </si>
  <si>
    <t>EPS</t>
  </si>
  <si>
    <t>No. of Equity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</si>
</sst>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0" fillId="0" borderId="0" xfId="0" applyBorder="1"/>
    <xf numFmtId="9" fontId="0" fillId="0" borderId="0" xfId="0" applyNumberFormat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/>
    <xf numFmtId="0" fontId="3" fillId="0" borderId="7" xfId="0" applyFont="1" applyBorder="1"/>
    <xf numFmtId="1" fontId="0" fillId="0" borderId="1" xfId="0" applyNumberFormat="1" applyBorder="1"/>
    <xf numFmtId="9" fontId="0" fillId="0" borderId="8" xfId="0" applyNumberFormat="1" applyBorder="1"/>
    <xf numFmtId="1" fontId="0" fillId="0" borderId="8" xfId="0" applyNumberFormat="1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1" fontId="0" fillId="0" borderId="11" xfId="0" applyNumberFormat="1" applyBorder="1"/>
    <xf numFmtId="0" fontId="0" fillId="0" borderId="7" xfId="0" applyBorder="1"/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8" xfId="0" applyFill="1" applyBorder="1" applyAlignment="1">
      <alignment vertical="center" wrapText="1"/>
    </xf>
    <xf numFmtId="0" fontId="0" fillId="0" borderId="19" xfId="0" applyFill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8" xfId="0" applyBorder="1"/>
    <xf numFmtId="0" fontId="0" fillId="0" borderId="19" xfId="0" applyBorder="1"/>
    <xf numFmtId="0" fontId="0" fillId="0" borderId="25" xfId="0" applyBorder="1"/>
    <xf numFmtId="0" fontId="0" fillId="0" borderId="26" xfId="0" applyBorder="1"/>
    <xf numFmtId="0" fontId="0" fillId="0" borderId="27" xfId="0" applyBorder="1" applyAlignment="1">
      <alignment vertical="center" wrapText="1"/>
    </xf>
    <xf numFmtId="0" fontId="0" fillId="0" borderId="17" xfId="0" applyBorder="1"/>
    <xf numFmtId="0" fontId="0" fillId="0" borderId="15" xfId="0" applyBorder="1"/>
    <xf numFmtId="0" fontId="0" fillId="0" borderId="22" xfId="0" applyBorder="1" applyAlignment="1">
      <alignment vertical="center" wrapText="1"/>
    </xf>
    <xf numFmtId="0" fontId="0" fillId="0" borderId="29" xfId="0" applyBorder="1"/>
    <xf numFmtId="0" fontId="4" fillId="0" borderId="27" xfId="0" applyFont="1" applyBorder="1"/>
    <xf numFmtId="0" fontId="0" fillId="0" borderId="28" xfId="0" applyBorder="1"/>
    <xf numFmtId="0" fontId="0" fillId="0" borderId="30" xfId="0" applyBorder="1"/>
    <xf numFmtId="0" fontId="0" fillId="0" borderId="20" xfId="0" applyBorder="1"/>
    <xf numFmtId="0" fontId="0" fillId="0" borderId="27" xfId="0" applyBorder="1"/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1" xfId="0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0" fillId="0" borderId="0" xfId="0" applyAlignment="1">
      <alignment horizontal="left" vertical="center" indent="5"/>
    </xf>
    <xf numFmtId="0" fontId="7" fillId="0" borderId="0" xfId="0" applyFont="1" applyFill="1" applyBorder="1" applyAlignment="1">
      <alignment vertical="center" wrapText="1"/>
    </xf>
    <xf numFmtId="9" fontId="0" fillId="0" borderId="15" xfId="0" applyNumberForma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2" fontId="0" fillId="0" borderId="0" xfId="0" applyNumberFormat="1"/>
    <xf numFmtId="10" fontId="0" fillId="0" borderId="0" xfId="0" applyNumberFormat="1"/>
    <xf numFmtId="0" fontId="7" fillId="0" borderId="0" xfId="0" applyFont="1"/>
    <xf numFmtId="0" fontId="0" fillId="0" borderId="33" xfId="0" applyBorder="1" applyAlignment="1">
      <alignment vertical="center" wrapText="1"/>
    </xf>
    <xf numFmtId="0" fontId="7" fillId="0" borderId="32" xfId="0" applyFont="1" applyFill="1" applyBorder="1" applyAlignment="1">
      <alignment vertical="center" wrapText="1"/>
    </xf>
    <xf numFmtId="0" fontId="7" fillId="0" borderId="32" xfId="0" applyFont="1" applyBorder="1"/>
    <xf numFmtId="10" fontId="7" fillId="0" borderId="32" xfId="0" applyNumberFormat="1" applyFont="1" applyBorder="1"/>
    <xf numFmtId="0" fontId="8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/>
    <xf numFmtId="0" fontId="7" fillId="0" borderId="0" xfId="0" applyFont="1" applyBorder="1"/>
    <xf numFmtId="0" fontId="7" fillId="0" borderId="5" xfId="0" applyFont="1" applyBorder="1"/>
    <xf numFmtId="0" fontId="7" fillId="0" borderId="34" xfId="0" applyFont="1" applyBorder="1"/>
    <xf numFmtId="0" fontId="7" fillId="0" borderId="35" xfId="0" applyFont="1" applyBorder="1"/>
    <xf numFmtId="10" fontId="0" fillId="0" borderId="0" xfId="1" applyNumberFormat="1" applyFont="1"/>
    <xf numFmtId="10" fontId="7" fillId="0" borderId="32" xfId="1" applyNumberFormat="1" applyFont="1" applyBorder="1"/>
    <xf numFmtId="0" fontId="7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18</xdr:row>
      <xdr:rowOff>152401</xdr:rowOff>
    </xdr:from>
    <xdr:to>
      <xdr:col>8</xdr:col>
      <xdr:colOff>485775</xdr:colOff>
      <xdr:row>20</xdr:row>
      <xdr:rowOff>38101</xdr:rowOff>
    </xdr:to>
    <xdr:sp macro="" textlink="">
      <xdr:nvSpPr>
        <xdr:cNvPr id="2" name="TextBox 1"/>
        <xdr:cNvSpPr txBox="1"/>
      </xdr:nvSpPr>
      <xdr:spPr>
        <a:xfrm>
          <a:off x="5267325" y="3409951"/>
          <a:ext cx="30384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EPS= (EBIT- Interest)(1-t)/</a:t>
          </a:r>
          <a:r>
            <a:rPr lang="en-US" sz="1100" baseline="0"/>
            <a:t> No. of Equity Shares</a:t>
          </a:r>
          <a:endParaRPr lang="en-US" sz="1100"/>
        </a:p>
      </xdr:txBody>
    </xdr:sp>
    <xdr:clientData/>
  </xdr:twoCellAnchor>
  <xdr:twoCellAnchor>
    <xdr:from>
      <xdr:col>5</xdr:col>
      <xdr:colOff>85725</xdr:colOff>
      <xdr:row>20</xdr:row>
      <xdr:rowOff>190499</xdr:rowOff>
    </xdr:from>
    <xdr:to>
      <xdr:col>8</xdr:col>
      <xdr:colOff>504825</xdr:colOff>
      <xdr:row>24</xdr:row>
      <xdr:rowOff>9525</xdr:rowOff>
    </xdr:to>
    <xdr:sp macro="" textlink="">
      <xdr:nvSpPr>
        <xdr:cNvPr id="3" name="TextBox 2"/>
        <xdr:cNvSpPr txBox="1"/>
      </xdr:nvSpPr>
      <xdr:spPr>
        <a:xfrm>
          <a:off x="5334000" y="4019549"/>
          <a:ext cx="2990850" cy="5810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Financial Break Even Level : It is that level of EBIT at which EPS is 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topLeftCell="A4" workbookViewId="0">
      <selection activeCell="C1" sqref="C1"/>
    </sheetView>
  </sheetViews>
  <sheetFormatPr defaultRowHeight="15" x14ac:dyDescent="0.25"/>
  <cols>
    <col min="1" max="1" width="14.140625" customWidth="1"/>
    <col min="2" max="2" width="15.5703125" customWidth="1"/>
    <col min="3" max="3" width="10.42578125" customWidth="1"/>
    <col min="4" max="4" width="12.7109375" customWidth="1"/>
    <col min="5" max="5" width="14.28515625" customWidth="1"/>
    <col min="6" max="6" width="15.85546875" customWidth="1"/>
  </cols>
  <sheetData>
    <row r="2" spans="1:3" x14ac:dyDescent="0.25">
      <c r="A2" s="3" t="s">
        <v>3</v>
      </c>
      <c r="B2" s="3">
        <v>1100000</v>
      </c>
    </row>
    <row r="3" spans="1:3" x14ac:dyDescent="0.25">
      <c r="A3" s="3" t="s">
        <v>4</v>
      </c>
      <c r="B3" s="4">
        <v>0.12</v>
      </c>
    </row>
    <row r="4" spans="1:3" x14ac:dyDescent="0.25">
      <c r="A4" s="3" t="s">
        <v>5</v>
      </c>
      <c r="B4" s="3">
        <v>1.5</v>
      </c>
    </row>
    <row r="5" spans="1:3" x14ac:dyDescent="0.25">
      <c r="A5" s="3" t="s">
        <v>6</v>
      </c>
      <c r="B5" s="4">
        <v>0.08</v>
      </c>
    </row>
    <row r="6" spans="1:3" x14ac:dyDescent="0.25">
      <c r="A6" s="7" t="s">
        <v>7</v>
      </c>
      <c r="B6" s="4" t="s">
        <v>8</v>
      </c>
    </row>
    <row r="7" spans="1:3" x14ac:dyDescent="0.25">
      <c r="A7" s="3">
        <v>1</v>
      </c>
      <c r="B7" s="14">
        <v>450000</v>
      </c>
    </row>
    <row r="8" spans="1:3" x14ac:dyDescent="0.25">
      <c r="A8" s="3">
        <v>2</v>
      </c>
      <c r="B8" s="14">
        <v>350000</v>
      </c>
    </row>
    <row r="9" spans="1:3" x14ac:dyDescent="0.25">
      <c r="A9" s="3">
        <v>3</v>
      </c>
      <c r="B9" s="14">
        <v>300000</v>
      </c>
    </row>
    <row r="10" spans="1:3" x14ac:dyDescent="0.25">
      <c r="A10" s="7">
        <v>4</v>
      </c>
      <c r="B10" s="14">
        <v>250000</v>
      </c>
    </row>
    <row r="11" spans="1:3" x14ac:dyDescent="0.25">
      <c r="A11" s="7">
        <v>5</v>
      </c>
      <c r="B11" s="14">
        <v>150000</v>
      </c>
    </row>
    <row r="12" spans="1:3" x14ac:dyDescent="0.25">
      <c r="A12" s="5"/>
      <c r="B12" s="6"/>
    </row>
    <row r="13" spans="1:3" x14ac:dyDescent="0.25">
      <c r="A13" s="5"/>
      <c r="B13" s="6"/>
    </row>
    <row r="14" spans="1:3" x14ac:dyDescent="0.25">
      <c r="A14" s="8" t="s">
        <v>0</v>
      </c>
      <c r="B14" s="9"/>
    </row>
    <row r="15" spans="1:3" x14ac:dyDescent="0.25">
      <c r="A15" s="10"/>
      <c r="B15" s="11" t="s">
        <v>1</v>
      </c>
    </row>
    <row r="16" spans="1:3" ht="21" x14ac:dyDescent="0.35">
      <c r="A16" s="12" t="s">
        <v>2</v>
      </c>
      <c r="B16" s="13"/>
      <c r="C16" s="1"/>
    </row>
    <row r="18" spans="1:7" x14ac:dyDescent="0.25">
      <c r="A18" t="s">
        <v>9</v>
      </c>
      <c r="C18" s="2">
        <f>B5+(B4*(B3-B5))</f>
        <v>0.13999999999999999</v>
      </c>
    </row>
    <row r="20" spans="1:7" x14ac:dyDescent="0.25">
      <c r="A20" s="7" t="s">
        <v>7</v>
      </c>
      <c r="B20" s="15" t="s">
        <v>8</v>
      </c>
      <c r="C20" s="3" t="s">
        <v>13</v>
      </c>
      <c r="D20" s="3" t="s">
        <v>14</v>
      </c>
      <c r="E20" s="3" t="s">
        <v>15</v>
      </c>
      <c r="F20" s="3" t="s">
        <v>16</v>
      </c>
    </row>
    <row r="21" spans="1:7" x14ac:dyDescent="0.25">
      <c r="A21" s="3">
        <v>1</v>
      </c>
      <c r="B21" s="16">
        <v>450000</v>
      </c>
      <c r="C21" s="3">
        <f>ROUND(1/(1+$B$3)^A21,4)</f>
        <v>0.89290000000000003</v>
      </c>
      <c r="D21" s="3">
        <f>ROUND(1/(1+$C$18)^A21,4)</f>
        <v>0.87719999999999998</v>
      </c>
      <c r="E21" s="3">
        <f>B21*C21</f>
        <v>401805</v>
      </c>
      <c r="F21" s="14">
        <f>B21*D21</f>
        <v>394740</v>
      </c>
    </row>
    <row r="22" spans="1:7" x14ac:dyDescent="0.25">
      <c r="A22" s="3">
        <v>2</v>
      </c>
      <c r="B22" s="16">
        <v>350000</v>
      </c>
      <c r="C22" s="3">
        <f t="shared" ref="C22:C25" si="0">ROUND(1/(1+$B$3)^A22,4)</f>
        <v>0.79720000000000002</v>
      </c>
      <c r="D22" s="3">
        <f t="shared" ref="D22:D25" si="1">ROUND(1/(1+$C$18)^A22,4)</f>
        <v>0.76949999999999996</v>
      </c>
      <c r="E22" s="3">
        <f t="shared" ref="E22:E25" si="2">B22*C22</f>
        <v>279020</v>
      </c>
      <c r="F22" s="14">
        <f t="shared" ref="F22:F25" si="3">B22*D22</f>
        <v>269325</v>
      </c>
    </row>
    <row r="23" spans="1:7" x14ac:dyDescent="0.25">
      <c r="A23" s="3">
        <v>3</v>
      </c>
      <c r="B23" s="16">
        <v>300000</v>
      </c>
      <c r="C23" s="3">
        <f t="shared" si="0"/>
        <v>0.71179999999999999</v>
      </c>
      <c r="D23" s="3">
        <f t="shared" si="1"/>
        <v>0.67500000000000004</v>
      </c>
      <c r="E23" s="3">
        <f t="shared" si="2"/>
        <v>213540</v>
      </c>
      <c r="F23" s="14">
        <f t="shared" si="3"/>
        <v>202500</v>
      </c>
    </row>
    <row r="24" spans="1:7" x14ac:dyDescent="0.25">
      <c r="A24" s="7">
        <v>4</v>
      </c>
      <c r="B24" s="16">
        <v>250000</v>
      </c>
      <c r="C24" s="3">
        <f t="shared" si="0"/>
        <v>0.63549999999999995</v>
      </c>
      <c r="D24" s="3">
        <f t="shared" si="1"/>
        <v>0.59209999999999996</v>
      </c>
      <c r="E24" s="3">
        <f t="shared" si="2"/>
        <v>158875</v>
      </c>
      <c r="F24" s="14">
        <f t="shared" si="3"/>
        <v>148025</v>
      </c>
    </row>
    <row r="25" spans="1:7" x14ac:dyDescent="0.25">
      <c r="A25" s="7">
        <v>5</v>
      </c>
      <c r="B25" s="16">
        <v>150000</v>
      </c>
      <c r="C25" s="3">
        <f t="shared" si="0"/>
        <v>0.56740000000000002</v>
      </c>
      <c r="D25" s="3">
        <f t="shared" si="1"/>
        <v>0.51939999999999997</v>
      </c>
      <c r="E25" s="3">
        <f t="shared" si="2"/>
        <v>85110</v>
      </c>
      <c r="F25" s="14">
        <f t="shared" si="3"/>
        <v>77910</v>
      </c>
    </row>
    <row r="26" spans="1:7" x14ac:dyDescent="0.25">
      <c r="C26" s="3" t="s">
        <v>10</v>
      </c>
      <c r="D26" s="3"/>
      <c r="E26" s="3">
        <f>SUM(E21:E25)</f>
        <v>1138350</v>
      </c>
      <c r="F26" s="14">
        <f>SUM(F21:F25)</f>
        <v>1092500</v>
      </c>
    </row>
    <row r="27" spans="1:7" x14ac:dyDescent="0.25">
      <c r="C27" s="3" t="s">
        <v>11</v>
      </c>
      <c r="D27" s="3"/>
      <c r="E27" s="3">
        <f>B2</f>
        <v>1100000</v>
      </c>
      <c r="F27" s="14">
        <f>B2</f>
        <v>1100000</v>
      </c>
    </row>
    <row r="28" spans="1:7" x14ac:dyDescent="0.25">
      <c r="C28" s="20"/>
      <c r="D28" s="20" t="s">
        <v>12</v>
      </c>
      <c r="E28" s="20">
        <f>E26-E27</f>
        <v>38350</v>
      </c>
      <c r="F28" s="21">
        <f>F26-F27</f>
        <v>-7500</v>
      </c>
    </row>
    <row r="29" spans="1:7" x14ac:dyDescent="0.25">
      <c r="A29" s="8" t="s">
        <v>17</v>
      </c>
      <c r="B29" s="17"/>
      <c r="C29" s="17"/>
      <c r="D29" s="17"/>
      <c r="E29" s="17"/>
      <c r="F29" s="17"/>
      <c r="G29" s="9"/>
    </row>
    <row r="30" spans="1:7" x14ac:dyDescent="0.25">
      <c r="A30" s="18" t="s">
        <v>18</v>
      </c>
      <c r="B30" s="19"/>
      <c r="C30" s="19"/>
      <c r="D30" s="19"/>
      <c r="E30" s="19"/>
      <c r="F30" s="19"/>
      <c r="G30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9" workbookViewId="0">
      <selection activeCell="H18" sqref="H18"/>
    </sheetView>
  </sheetViews>
  <sheetFormatPr defaultRowHeight="15" x14ac:dyDescent="0.25"/>
  <cols>
    <col min="5" max="5" width="12" customWidth="1"/>
    <col min="8" max="8" width="20.42578125" bestFit="1" customWidth="1"/>
    <col min="16" max="16" width="10.7109375" customWidth="1"/>
  </cols>
  <sheetData>
    <row r="1" spans="1:16" ht="15.75" thickBot="1" x14ac:dyDescent="0.3">
      <c r="A1" s="51" t="s">
        <v>19</v>
      </c>
      <c r="B1" s="53" t="s">
        <v>20</v>
      </c>
      <c r="C1" s="54"/>
      <c r="D1" s="53" t="s">
        <v>21</v>
      </c>
      <c r="E1" s="54"/>
    </row>
    <row r="2" spans="1:16" ht="15.75" thickBot="1" x14ac:dyDescent="0.3">
      <c r="A2" s="52"/>
      <c r="B2" s="24" t="s">
        <v>22</v>
      </c>
      <c r="C2" s="24" t="s">
        <v>23</v>
      </c>
      <c r="D2" s="24" t="s">
        <v>22</v>
      </c>
      <c r="E2" s="24" t="s">
        <v>23</v>
      </c>
    </row>
    <row r="3" spans="1:16" ht="15.75" thickBot="1" x14ac:dyDescent="0.3">
      <c r="A3" s="25">
        <v>0</v>
      </c>
      <c r="B3" s="24">
        <v>-250000</v>
      </c>
      <c r="C3" s="24">
        <v>-250000</v>
      </c>
      <c r="D3" s="24">
        <v>1</v>
      </c>
      <c r="E3" s="24">
        <v>1</v>
      </c>
    </row>
    <row r="4" spans="1:16" ht="15.75" thickBot="1" x14ac:dyDescent="0.3">
      <c r="A4" s="25">
        <v>1</v>
      </c>
      <c r="B4" s="24">
        <v>64000</v>
      </c>
      <c r="C4" s="24">
        <v>96000</v>
      </c>
      <c r="D4" s="24">
        <v>0.9</v>
      </c>
      <c r="E4" s="24">
        <v>0.95</v>
      </c>
      <c r="G4" s="46" t="s">
        <v>35</v>
      </c>
      <c r="H4" s="47"/>
      <c r="I4" s="47"/>
      <c r="J4" s="47"/>
      <c r="K4" s="47"/>
      <c r="L4" s="47"/>
      <c r="M4" s="47"/>
      <c r="N4" s="47"/>
      <c r="O4" s="47"/>
      <c r="P4" s="48"/>
    </row>
    <row r="5" spans="1:16" ht="15.75" thickBot="1" x14ac:dyDescent="0.3">
      <c r="A5" s="25">
        <v>2</v>
      </c>
      <c r="B5" s="24">
        <v>99000</v>
      </c>
      <c r="C5" s="24">
        <v>85000</v>
      </c>
      <c r="D5" s="24">
        <v>0.85</v>
      </c>
      <c r="E5" s="24">
        <v>0.8</v>
      </c>
      <c r="G5" s="49" t="s">
        <v>34</v>
      </c>
      <c r="H5" s="42"/>
      <c r="I5" s="42"/>
      <c r="J5" s="42"/>
      <c r="K5" s="42"/>
      <c r="L5" s="42"/>
      <c r="M5" s="42"/>
      <c r="N5" s="42"/>
      <c r="O5" s="42"/>
      <c r="P5" s="43"/>
    </row>
    <row r="6" spans="1:16" ht="15.75" thickBot="1" x14ac:dyDescent="0.3">
      <c r="A6" s="25">
        <v>3</v>
      </c>
      <c r="B6" s="24">
        <v>95000</v>
      </c>
      <c r="C6" s="24">
        <v>78000</v>
      </c>
      <c r="D6" s="24">
        <v>0.8</v>
      </c>
      <c r="E6" s="24">
        <v>0.85</v>
      </c>
    </row>
    <row r="7" spans="1:16" ht="15.75" thickBot="1" x14ac:dyDescent="0.3">
      <c r="A7" s="25">
        <v>4</v>
      </c>
      <c r="B7" s="24">
        <v>92000</v>
      </c>
      <c r="C7" s="24">
        <v>66000</v>
      </c>
      <c r="D7" s="24">
        <v>0.75</v>
      </c>
      <c r="E7" s="24">
        <v>0.75</v>
      </c>
    </row>
    <row r="8" spans="1:16" ht="15.75" thickBot="1" x14ac:dyDescent="0.3">
      <c r="A8" s="25">
        <v>5</v>
      </c>
      <c r="B8" s="24">
        <v>80000</v>
      </c>
      <c r="C8" s="24">
        <v>85000</v>
      </c>
      <c r="D8" s="24">
        <v>0.7</v>
      </c>
      <c r="E8" s="24">
        <v>0.7</v>
      </c>
    </row>
    <row r="9" spans="1:16" ht="15.75" thickBot="1" x14ac:dyDescent="0.3">
      <c r="A9" s="25"/>
      <c r="B9" s="24"/>
      <c r="C9" s="24"/>
      <c r="D9" s="24"/>
      <c r="E9" s="24"/>
    </row>
    <row r="10" spans="1:16" x14ac:dyDescent="0.25">
      <c r="A10" t="s">
        <v>26</v>
      </c>
      <c r="B10" s="2">
        <v>0.12</v>
      </c>
    </row>
    <row r="11" spans="1:16" ht="15.75" thickBot="1" x14ac:dyDescent="0.3">
      <c r="A11" t="s">
        <v>27</v>
      </c>
      <c r="B11" s="2">
        <v>0.04</v>
      </c>
    </row>
    <row r="12" spans="1:16" ht="59.25" customHeight="1" thickBot="1" x14ac:dyDescent="0.3">
      <c r="A12" s="23" t="s">
        <v>19</v>
      </c>
      <c r="B12" s="26" t="s">
        <v>20</v>
      </c>
      <c r="C12" s="26" t="s">
        <v>21</v>
      </c>
      <c r="D12" s="29" t="s">
        <v>24</v>
      </c>
      <c r="E12" s="30" t="s">
        <v>25</v>
      </c>
      <c r="F12" s="31" t="s">
        <v>28</v>
      </c>
    </row>
    <row r="13" spans="1:16" ht="15.75" thickBot="1" x14ac:dyDescent="0.3">
      <c r="A13" s="25">
        <v>1</v>
      </c>
      <c r="B13" s="24">
        <v>64000</v>
      </c>
      <c r="C13" s="32">
        <v>0.9</v>
      </c>
      <c r="D13" s="3">
        <f t="shared" ref="D13:D17" si="0">B13*C13</f>
        <v>57600</v>
      </c>
      <c r="E13" s="3">
        <f>ROUND((1/(1+($B$10-$B$11)))^A13,4)</f>
        <v>0.92589999999999995</v>
      </c>
      <c r="F13" s="33">
        <f>D13*E13</f>
        <v>53331.839999999997</v>
      </c>
    </row>
    <row r="14" spans="1:16" ht="15.75" thickBot="1" x14ac:dyDescent="0.3">
      <c r="A14" s="25">
        <v>2</v>
      </c>
      <c r="B14" s="24">
        <v>99000</v>
      </c>
      <c r="C14" s="32">
        <v>0.85</v>
      </c>
      <c r="D14" s="3">
        <f t="shared" si="0"/>
        <v>84150</v>
      </c>
      <c r="E14" s="3">
        <f t="shared" ref="E14:E17" si="1">ROUND((1/(1+($B$10-$B$11)))^A14,4)</f>
        <v>0.85729999999999995</v>
      </c>
      <c r="F14" s="33">
        <f t="shared" ref="F14:F17" si="2">D14*E14</f>
        <v>72141.794999999998</v>
      </c>
    </row>
    <row r="15" spans="1:16" ht="15.75" thickBot="1" x14ac:dyDescent="0.3">
      <c r="A15" s="25">
        <v>3</v>
      </c>
      <c r="B15" s="24">
        <v>95000</v>
      </c>
      <c r="C15" s="32">
        <v>0.8</v>
      </c>
      <c r="D15" s="3">
        <f t="shared" si="0"/>
        <v>76000</v>
      </c>
      <c r="E15" s="3">
        <f t="shared" si="1"/>
        <v>0.79379999999999995</v>
      </c>
      <c r="F15" s="33">
        <f t="shared" si="2"/>
        <v>60328.799999999996</v>
      </c>
    </row>
    <row r="16" spans="1:16" ht="15.75" thickBot="1" x14ac:dyDescent="0.3">
      <c r="A16" s="25">
        <v>4</v>
      </c>
      <c r="B16" s="24">
        <v>92000</v>
      </c>
      <c r="C16" s="32">
        <v>0.75</v>
      </c>
      <c r="D16" s="3">
        <f t="shared" si="0"/>
        <v>69000</v>
      </c>
      <c r="E16" s="3">
        <f t="shared" si="1"/>
        <v>0.73499999999999999</v>
      </c>
      <c r="F16" s="33">
        <f t="shared" si="2"/>
        <v>50715</v>
      </c>
    </row>
    <row r="17" spans="1:16" ht="15.75" thickBot="1" x14ac:dyDescent="0.3">
      <c r="A17" s="25">
        <v>5</v>
      </c>
      <c r="B17" s="24">
        <v>80000</v>
      </c>
      <c r="C17" s="32">
        <v>0.7</v>
      </c>
      <c r="D17" s="34">
        <f t="shared" si="0"/>
        <v>56000</v>
      </c>
      <c r="E17" s="34">
        <f t="shared" si="1"/>
        <v>0.68059999999999998</v>
      </c>
      <c r="F17" s="35">
        <f t="shared" si="2"/>
        <v>38113.599999999999</v>
      </c>
      <c r="H17" s="63">
        <f>NPV(B10-B11,D13:D17)+F19</f>
        <v>24639.364256106724</v>
      </c>
    </row>
    <row r="18" spans="1:16" ht="15.75" thickBot="1" x14ac:dyDescent="0.3">
      <c r="D18" s="36" t="s">
        <v>29</v>
      </c>
      <c r="E18" s="37"/>
      <c r="F18" s="38">
        <f>SUM(F13:F17)</f>
        <v>274631.03499999997</v>
      </c>
    </row>
    <row r="19" spans="1:16" x14ac:dyDescent="0.25">
      <c r="D19" s="39" t="s">
        <v>11</v>
      </c>
      <c r="E19" s="3"/>
      <c r="F19" s="33">
        <f>B3</f>
        <v>-250000</v>
      </c>
      <c r="H19" s="50" t="s">
        <v>32</v>
      </c>
      <c r="I19" s="47"/>
      <c r="J19" s="47"/>
      <c r="K19" s="47"/>
      <c r="L19" s="47"/>
      <c r="M19" s="47"/>
      <c r="N19" s="47"/>
      <c r="O19" s="47"/>
      <c r="P19" s="48"/>
    </row>
    <row r="20" spans="1:16" ht="15.75" thickBot="1" x14ac:dyDescent="0.3">
      <c r="D20" s="40"/>
      <c r="E20" s="34" t="s">
        <v>12</v>
      </c>
      <c r="F20" s="35">
        <f>F18+F19</f>
        <v>24631.034999999974</v>
      </c>
      <c r="H20" s="49" t="s">
        <v>33</v>
      </c>
      <c r="I20" s="42"/>
      <c r="J20" s="42"/>
      <c r="K20" s="42"/>
      <c r="L20" s="42"/>
      <c r="M20" s="42"/>
      <c r="N20" s="42"/>
      <c r="O20" s="42"/>
      <c r="P20" s="43"/>
    </row>
    <row r="22" spans="1:16" ht="15.75" thickBot="1" x14ac:dyDescent="0.3"/>
    <row r="23" spans="1:16" ht="34.5" customHeight="1" x14ac:dyDescent="0.25">
      <c r="A23" s="41" t="s">
        <v>19</v>
      </c>
      <c r="B23" s="29" t="s">
        <v>20</v>
      </c>
      <c r="C23" s="29" t="s">
        <v>21</v>
      </c>
      <c r="D23" s="30" t="s">
        <v>30</v>
      </c>
      <c r="E23" s="30" t="s">
        <v>31</v>
      </c>
      <c r="F23" s="31" t="s">
        <v>28</v>
      </c>
    </row>
    <row r="24" spans="1:16" ht="15.75" thickBot="1" x14ac:dyDescent="0.3">
      <c r="A24" s="32">
        <v>1</v>
      </c>
      <c r="B24" s="27">
        <v>96000</v>
      </c>
      <c r="C24" s="27">
        <v>0.95</v>
      </c>
      <c r="D24" s="3">
        <f>ROUND(B24*C24,0)</f>
        <v>91200</v>
      </c>
      <c r="E24" s="3">
        <f>ROUND((1/(1+($B$10-$B$11)))^A24,4)</f>
        <v>0.92589999999999995</v>
      </c>
      <c r="F24" s="33">
        <f>D24*E24</f>
        <v>84442.08</v>
      </c>
    </row>
    <row r="25" spans="1:16" ht="15.75" thickBot="1" x14ac:dyDescent="0.3">
      <c r="A25" s="32">
        <v>2</v>
      </c>
      <c r="B25" s="27">
        <v>85000</v>
      </c>
      <c r="C25" s="27">
        <v>0.8</v>
      </c>
      <c r="D25" s="3">
        <f t="shared" ref="D25:D28" si="3">ROUND(B25*C25,0)</f>
        <v>68000</v>
      </c>
      <c r="E25" s="3">
        <f t="shared" ref="E25:E28" si="4">ROUND((1/(1+($B$10-$B$11)))^A25,4)</f>
        <v>0.85729999999999995</v>
      </c>
      <c r="F25" s="33">
        <f t="shared" ref="F25:F28" si="5">D25*E25</f>
        <v>58296.399999999994</v>
      </c>
    </row>
    <row r="26" spans="1:16" ht="15.75" thickBot="1" x14ac:dyDescent="0.3">
      <c r="A26" s="32">
        <v>3</v>
      </c>
      <c r="B26" s="27">
        <v>78000</v>
      </c>
      <c r="C26" s="27">
        <v>0.85</v>
      </c>
      <c r="D26" s="3">
        <f t="shared" si="3"/>
        <v>66300</v>
      </c>
      <c r="E26" s="3">
        <f t="shared" si="4"/>
        <v>0.79379999999999995</v>
      </c>
      <c r="F26" s="33">
        <f t="shared" si="5"/>
        <v>52628.939999999995</v>
      </c>
    </row>
    <row r="27" spans="1:16" ht="15.75" thickBot="1" x14ac:dyDescent="0.3">
      <c r="A27" s="32">
        <v>4</v>
      </c>
      <c r="B27" s="27">
        <v>66000</v>
      </c>
      <c r="C27" s="27">
        <v>0.75</v>
      </c>
      <c r="D27" s="3">
        <f t="shared" si="3"/>
        <v>49500</v>
      </c>
      <c r="E27" s="3">
        <f t="shared" si="4"/>
        <v>0.73499999999999999</v>
      </c>
      <c r="F27" s="33">
        <f t="shared" si="5"/>
        <v>36382.5</v>
      </c>
    </row>
    <row r="28" spans="1:16" ht="15.75" thickBot="1" x14ac:dyDescent="0.3">
      <c r="A28" s="32">
        <v>5</v>
      </c>
      <c r="B28" s="44">
        <v>85000</v>
      </c>
      <c r="C28" s="44">
        <v>0.7</v>
      </c>
      <c r="D28" s="20">
        <f t="shared" si="3"/>
        <v>59500</v>
      </c>
      <c r="E28" s="20">
        <f t="shared" si="4"/>
        <v>0.68059999999999998</v>
      </c>
      <c r="F28" s="45">
        <f t="shared" si="5"/>
        <v>40495.699999999997</v>
      </c>
    </row>
    <row r="29" spans="1:16" x14ac:dyDescent="0.25">
      <c r="D29" s="36" t="s">
        <v>29</v>
      </c>
      <c r="E29" s="37"/>
      <c r="F29" s="38">
        <f>SUM(F24:F28)</f>
        <v>272245.62</v>
      </c>
    </row>
    <row r="30" spans="1:16" x14ac:dyDescent="0.25">
      <c r="D30" s="39" t="s">
        <v>11</v>
      </c>
      <c r="E30" s="3"/>
      <c r="F30" s="33">
        <f>C3</f>
        <v>-250000</v>
      </c>
    </row>
    <row r="31" spans="1:16" ht="15.75" thickBot="1" x14ac:dyDescent="0.3">
      <c r="D31" s="40"/>
      <c r="E31" s="34" t="s">
        <v>12</v>
      </c>
      <c r="F31" s="35">
        <f>F29+F30</f>
        <v>22245.619999999995</v>
      </c>
    </row>
  </sheetData>
  <mergeCells count="3">
    <mergeCell ref="A1:A2"/>
    <mergeCell ref="B1:C1"/>
    <mergeCell ref="D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0"/>
  <sheetViews>
    <sheetView topLeftCell="A13" zoomScale="110" zoomScaleNormal="110" workbookViewId="0">
      <selection activeCell="F28" sqref="F28"/>
    </sheetView>
  </sheetViews>
  <sheetFormatPr defaultRowHeight="15" x14ac:dyDescent="0.25"/>
  <cols>
    <col min="3" max="3" width="10.140625" customWidth="1"/>
    <col min="6" max="6" width="20.42578125" bestFit="1" customWidth="1"/>
  </cols>
  <sheetData>
    <row r="3" spans="1:11" x14ac:dyDescent="0.25">
      <c r="A3" t="s">
        <v>26</v>
      </c>
      <c r="B3" s="2">
        <v>0.12</v>
      </c>
    </row>
    <row r="4" spans="1:11" ht="15.75" thickBot="1" x14ac:dyDescent="0.3">
      <c r="A4" t="s">
        <v>48</v>
      </c>
      <c r="C4">
        <v>3000</v>
      </c>
    </row>
    <row r="5" spans="1:11" ht="15.75" thickBot="1" x14ac:dyDescent="0.3">
      <c r="A5" s="53" t="s">
        <v>36</v>
      </c>
      <c r="B5" s="54"/>
      <c r="C5" s="53" t="s">
        <v>37</v>
      </c>
      <c r="D5" s="54"/>
      <c r="E5" s="53" t="s">
        <v>38</v>
      </c>
      <c r="F5" s="54"/>
    </row>
    <row r="6" spans="1:11" ht="15.75" thickBot="1" x14ac:dyDescent="0.3">
      <c r="A6" s="25" t="s">
        <v>39</v>
      </c>
      <c r="B6" s="24" t="s">
        <v>40</v>
      </c>
      <c r="C6" s="24" t="s">
        <v>39</v>
      </c>
      <c r="D6" s="24" t="s">
        <v>40</v>
      </c>
      <c r="E6" s="24" t="s">
        <v>39</v>
      </c>
      <c r="F6" s="24" t="s">
        <v>40</v>
      </c>
    </row>
    <row r="7" spans="1:11" ht="15.75" thickBot="1" x14ac:dyDescent="0.3">
      <c r="A7" s="25">
        <v>600</v>
      </c>
      <c r="B7" s="24">
        <v>0.15</v>
      </c>
      <c r="C7" s="24">
        <v>600</v>
      </c>
      <c r="D7" s="24">
        <v>0.25</v>
      </c>
      <c r="E7" s="24">
        <v>600</v>
      </c>
      <c r="F7" s="24">
        <v>0.2</v>
      </c>
    </row>
    <row r="8" spans="1:11" ht="15.75" thickBot="1" x14ac:dyDescent="0.3">
      <c r="A8" s="25">
        <v>1200</v>
      </c>
      <c r="B8" s="24">
        <v>0.25</v>
      </c>
      <c r="C8" s="24">
        <v>1200</v>
      </c>
      <c r="D8" s="24">
        <v>0.4</v>
      </c>
      <c r="E8" s="24">
        <v>1200</v>
      </c>
      <c r="F8" s="24">
        <v>0.4</v>
      </c>
    </row>
    <row r="9" spans="1:11" ht="15.75" thickBot="1" x14ac:dyDescent="0.3">
      <c r="A9" s="25">
        <v>1200</v>
      </c>
      <c r="B9" s="24">
        <v>0.4</v>
      </c>
      <c r="C9" s="24">
        <v>1200</v>
      </c>
      <c r="D9" s="24">
        <v>0.2</v>
      </c>
      <c r="E9" s="24">
        <v>1200</v>
      </c>
      <c r="F9" s="24">
        <v>0.25</v>
      </c>
    </row>
    <row r="10" spans="1:11" ht="15.75" thickBot="1" x14ac:dyDescent="0.3">
      <c r="A10" s="25">
        <v>2400</v>
      </c>
      <c r="B10" s="24">
        <v>0.2</v>
      </c>
      <c r="C10" s="24">
        <v>2400</v>
      </c>
      <c r="D10" s="24">
        <v>0.15</v>
      </c>
      <c r="E10" s="24">
        <v>2400</v>
      </c>
      <c r="F10" s="24">
        <v>0.15</v>
      </c>
    </row>
    <row r="13" spans="1:11" ht="15.75" customHeight="1" x14ac:dyDescent="0.25">
      <c r="A13" s="55" t="s">
        <v>36</v>
      </c>
      <c r="B13" s="55"/>
      <c r="C13" s="55"/>
      <c r="E13" s="55" t="s">
        <v>37</v>
      </c>
      <c r="F13" s="55"/>
      <c r="G13" s="55"/>
      <c r="I13" s="55" t="s">
        <v>38</v>
      </c>
      <c r="J13" s="55"/>
      <c r="K13" s="55"/>
    </row>
    <row r="14" spans="1:11" x14ac:dyDescent="0.25">
      <c r="A14" s="27" t="s">
        <v>39</v>
      </c>
      <c r="B14" s="27" t="s">
        <v>40</v>
      </c>
      <c r="C14" s="3" t="s">
        <v>41</v>
      </c>
      <c r="E14" s="27" t="s">
        <v>39</v>
      </c>
      <c r="F14" s="27" t="s">
        <v>40</v>
      </c>
      <c r="G14" s="3" t="s">
        <v>41</v>
      </c>
      <c r="I14" s="27" t="s">
        <v>39</v>
      </c>
      <c r="J14" s="27" t="s">
        <v>40</v>
      </c>
      <c r="K14" s="28" t="s">
        <v>41</v>
      </c>
    </row>
    <row r="15" spans="1:11" x14ac:dyDescent="0.25">
      <c r="A15" s="27">
        <v>600</v>
      </c>
      <c r="B15" s="27">
        <v>0.15</v>
      </c>
      <c r="C15" s="3">
        <f>A15*B15</f>
        <v>90</v>
      </c>
      <c r="E15" s="27">
        <v>600</v>
      </c>
      <c r="F15" s="27">
        <v>0.25</v>
      </c>
      <c r="G15" s="3">
        <f>E15*F15</f>
        <v>150</v>
      </c>
      <c r="I15" s="27">
        <v>600</v>
      </c>
      <c r="J15" s="27">
        <v>0.2</v>
      </c>
      <c r="K15" s="3">
        <f>I15*J15</f>
        <v>120</v>
      </c>
    </row>
    <row r="16" spans="1:11" x14ac:dyDescent="0.25">
      <c r="A16" s="27">
        <v>1200</v>
      </c>
      <c r="B16" s="27">
        <v>0.25</v>
      </c>
      <c r="C16" s="3">
        <f t="shared" ref="C16:C18" si="0">A16*B16</f>
        <v>300</v>
      </c>
      <c r="E16" s="27">
        <v>1200</v>
      </c>
      <c r="F16" s="27">
        <v>0.4</v>
      </c>
      <c r="G16" s="3">
        <f t="shared" ref="G16:G18" si="1">E16*F16</f>
        <v>480</v>
      </c>
      <c r="I16" s="27">
        <v>1200</v>
      </c>
      <c r="J16" s="27">
        <v>0.4</v>
      </c>
      <c r="K16" s="3">
        <f t="shared" ref="K16:K18" si="2">I16*J16</f>
        <v>480</v>
      </c>
    </row>
    <row r="17" spans="1:11" x14ac:dyDescent="0.25">
      <c r="A17" s="27">
        <v>1200</v>
      </c>
      <c r="B17" s="27">
        <v>0.4</v>
      </c>
      <c r="C17" s="3">
        <f t="shared" si="0"/>
        <v>480</v>
      </c>
      <c r="E17" s="27">
        <v>1200</v>
      </c>
      <c r="F17" s="27">
        <v>0.2</v>
      </c>
      <c r="G17" s="3">
        <f t="shared" si="1"/>
        <v>240</v>
      </c>
      <c r="I17" s="27">
        <v>1200</v>
      </c>
      <c r="J17" s="27">
        <v>0.25</v>
      </c>
      <c r="K17" s="3">
        <f t="shared" si="2"/>
        <v>300</v>
      </c>
    </row>
    <row r="18" spans="1:11" x14ac:dyDescent="0.25">
      <c r="A18" s="27">
        <v>2400</v>
      </c>
      <c r="B18" s="27">
        <v>0.2</v>
      </c>
      <c r="C18" s="3">
        <f t="shared" si="0"/>
        <v>480</v>
      </c>
      <c r="E18" s="27">
        <v>2400</v>
      </c>
      <c r="F18" s="27">
        <v>0.15</v>
      </c>
      <c r="G18" s="3">
        <f t="shared" si="1"/>
        <v>360</v>
      </c>
      <c r="I18" s="27">
        <v>2400</v>
      </c>
      <c r="J18" s="27">
        <v>0.15</v>
      </c>
      <c r="K18" s="3">
        <f t="shared" si="2"/>
        <v>360</v>
      </c>
    </row>
    <row r="19" spans="1:11" x14ac:dyDescent="0.25">
      <c r="A19" s="3"/>
      <c r="B19" s="3"/>
      <c r="C19" s="3">
        <f>SUM(C15:C18)</f>
        <v>1350</v>
      </c>
      <c r="E19" s="3"/>
      <c r="F19" s="3"/>
      <c r="G19" s="3">
        <f>SUM(G15:G18)</f>
        <v>1230</v>
      </c>
      <c r="I19" s="3"/>
      <c r="J19" s="3"/>
      <c r="K19" s="3">
        <f>SUM(K15:K18)</f>
        <v>1260</v>
      </c>
    </row>
    <row r="22" spans="1:11" x14ac:dyDescent="0.25">
      <c r="A22" s="3" t="s">
        <v>42</v>
      </c>
      <c r="B22" s="3" t="s">
        <v>43</v>
      </c>
      <c r="C22" s="3" t="s">
        <v>44</v>
      </c>
      <c r="D22" s="3" t="s">
        <v>45</v>
      </c>
    </row>
    <row r="23" spans="1:11" x14ac:dyDescent="0.25">
      <c r="A23" s="3">
        <v>1</v>
      </c>
      <c r="B23" s="3">
        <f>C19</f>
        <v>1350</v>
      </c>
      <c r="C23" s="3">
        <f>ROUND(1/(1+$B$3)^A23,4)</f>
        <v>0.89290000000000003</v>
      </c>
      <c r="D23" s="3">
        <f>B23*C23</f>
        <v>1205.415</v>
      </c>
    </row>
    <row r="24" spans="1:11" x14ac:dyDescent="0.25">
      <c r="A24" s="3">
        <v>2</v>
      </c>
      <c r="B24" s="3">
        <f>G19</f>
        <v>1230</v>
      </c>
      <c r="C24" s="3">
        <f t="shared" ref="C24:C25" si="3">ROUND(1/(1+12%)^A24,4)</f>
        <v>0.79720000000000002</v>
      </c>
      <c r="D24" s="3">
        <f t="shared" ref="D24:D25" si="4">B24*C24</f>
        <v>980.55600000000004</v>
      </c>
    </row>
    <row r="25" spans="1:11" x14ac:dyDescent="0.25">
      <c r="A25" s="3">
        <v>3</v>
      </c>
      <c r="B25" s="3">
        <f>K19</f>
        <v>1260</v>
      </c>
      <c r="C25" s="3">
        <f t="shared" si="3"/>
        <v>0.71179999999999999</v>
      </c>
      <c r="D25" s="3">
        <f t="shared" si="4"/>
        <v>896.86799999999994</v>
      </c>
    </row>
    <row r="26" spans="1:11" x14ac:dyDescent="0.25">
      <c r="A26" s="3"/>
      <c r="B26" s="3"/>
      <c r="C26" s="3" t="s">
        <v>46</v>
      </c>
      <c r="D26" s="3">
        <f>SUM(D23:D25)</f>
        <v>3082.8389999999999</v>
      </c>
    </row>
    <row r="27" spans="1:11" x14ac:dyDescent="0.25">
      <c r="A27" s="3"/>
      <c r="B27" s="3" t="s">
        <v>47</v>
      </c>
      <c r="C27" s="3"/>
      <c r="D27" s="3">
        <f>C4</f>
        <v>3000</v>
      </c>
      <c r="F27" s="63">
        <f>NPV(12%,B23:B25)-D27</f>
        <v>82.748724489794768</v>
      </c>
    </row>
    <row r="28" spans="1:11" x14ac:dyDescent="0.25">
      <c r="A28" s="3"/>
      <c r="B28" s="3" t="s">
        <v>49</v>
      </c>
      <c r="C28" s="3" t="s">
        <v>12</v>
      </c>
      <c r="D28" s="3">
        <f>D26-D27</f>
        <v>82.838999999999942</v>
      </c>
    </row>
    <row r="30" spans="1:11" x14ac:dyDescent="0.25">
      <c r="B30" t="s">
        <v>50</v>
      </c>
    </row>
  </sheetData>
  <mergeCells count="6">
    <mergeCell ref="A5:B5"/>
    <mergeCell ref="C5:D5"/>
    <mergeCell ref="E5:F5"/>
    <mergeCell ref="I13:K13"/>
    <mergeCell ref="E13:G13"/>
    <mergeCell ref="A13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4" workbookViewId="0">
      <selection activeCell="A30" sqref="A30:XFD30"/>
    </sheetView>
  </sheetViews>
  <sheetFormatPr defaultRowHeight="15" x14ac:dyDescent="0.25"/>
  <cols>
    <col min="2" max="2" width="10.42578125" customWidth="1"/>
    <col min="6" max="6" width="11.140625" customWidth="1"/>
    <col min="10" max="10" width="10.5703125" customWidth="1"/>
  </cols>
  <sheetData>
    <row r="1" spans="1:11" x14ac:dyDescent="0.25">
      <c r="A1" t="s">
        <v>56</v>
      </c>
      <c r="B1">
        <v>1400</v>
      </c>
    </row>
    <row r="2" spans="1:11" ht="15.75" thickBot="1" x14ac:dyDescent="0.3">
      <c r="A2" t="s">
        <v>26</v>
      </c>
      <c r="B2" s="2">
        <v>0.1</v>
      </c>
    </row>
    <row r="3" spans="1:11" ht="15.75" thickBot="1" x14ac:dyDescent="0.3">
      <c r="A3" s="53" t="s">
        <v>51</v>
      </c>
      <c r="B3" s="54"/>
      <c r="C3" s="53" t="s">
        <v>52</v>
      </c>
      <c r="D3" s="54"/>
      <c r="E3" s="53" t="s">
        <v>53</v>
      </c>
      <c r="F3" s="54"/>
    </row>
    <row r="4" spans="1:11" ht="15.75" thickBot="1" x14ac:dyDescent="0.3">
      <c r="A4" s="25" t="s">
        <v>39</v>
      </c>
      <c r="B4" s="24" t="s">
        <v>54</v>
      </c>
      <c r="C4" s="24" t="s">
        <v>39</v>
      </c>
      <c r="D4" s="24" t="s">
        <v>40</v>
      </c>
      <c r="E4" s="24" t="s">
        <v>39</v>
      </c>
      <c r="F4" s="24" t="s">
        <v>40</v>
      </c>
    </row>
    <row r="5" spans="1:11" ht="15.75" thickBot="1" x14ac:dyDescent="0.3">
      <c r="A5" s="25">
        <v>900</v>
      </c>
      <c r="B5" s="24">
        <v>0.1</v>
      </c>
      <c r="C5" s="24">
        <v>1100</v>
      </c>
      <c r="D5" s="24">
        <v>0.2</v>
      </c>
      <c r="E5" s="24">
        <v>1300</v>
      </c>
      <c r="F5" s="24">
        <v>0.3</v>
      </c>
    </row>
    <row r="6" spans="1:11" ht="15.75" thickBot="1" x14ac:dyDescent="0.3">
      <c r="A6" s="25">
        <v>700</v>
      </c>
      <c r="B6" s="24">
        <v>0.2</v>
      </c>
      <c r="C6" s="24">
        <v>900</v>
      </c>
      <c r="D6" s="24">
        <v>0.3</v>
      </c>
      <c r="E6" s="24">
        <v>1000</v>
      </c>
      <c r="F6" s="24">
        <v>0.4</v>
      </c>
    </row>
    <row r="7" spans="1:11" ht="15.75" thickBot="1" x14ac:dyDescent="0.3">
      <c r="A7" s="25">
        <v>600</v>
      </c>
      <c r="B7" s="24">
        <v>0.3</v>
      </c>
      <c r="C7" s="24">
        <v>700</v>
      </c>
      <c r="D7" s="24">
        <v>0.4</v>
      </c>
      <c r="E7" s="24">
        <v>700</v>
      </c>
      <c r="F7" s="24">
        <v>0.2</v>
      </c>
    </row>
    <row r="8" spans="1:11" ht="15.75" thickBot="1" x14ac:dyDescent="0.3">
      <c r="A8" s="25">
        <v>300</v>
      </c>
      <c r="B8" s="24">
        <v>0.4</v>
      </c>
      <c r="C8" s="24">
        <v>500</v>
      </c>
      <c r="D8" s="24">
        <v>0.1</v>
      </c>
      <c r="E8" s="24">
        <v>400</v>
      </c>
      <c r="F8" s="24">
        <v>0.1</v>
      </c>
    </row>
    <row r="11" spans="1:11" x14ac:dyDescent="0.25">
      <c r="A11" s="55" t="s">
        <v>51</v>
      </c>
      <c r="B11" s="55"/>
      <c r="C11" s="55"/>
      <c r="E11" s="55" t="s">
        <v>52</v>
      </c>
      <c r="F11" s="55"/>
      <c r="G11" s="55"/>
      <c r="I11" s="55" t="s">
        <v>53</v>
      </c>
      <c r="J11" s="55"/>
      <c r="K11" s="55"/>
    </row>
    <row r="12" spans="1:11" x14ac:dyDescent="0.25">
      <c r="A12" s="27" t="s">
        <v>39</v>
      </c>
      <c r="B12" s="27" t="s">
        <v>54</v>
      </c>
      <c r="C12" s="3" t="s">
        <v>41</v>
      </c>
      <c r="E12" s="27" t="s">
        <v>39</v>
      </c>
      <c r="F12" s="27" t="s">
        <v>40</v>
      </c>
      <c r="G12" s="3" t="s">
        <v>41</v>
      </c>
      <c r="I12" s="27" t="s">
        <v>39</v>
      </c>
      <c r="J12" s="27" t="s">
        <v>40</v>
      </c>
      <c r="K12" s="3" t="s">
        <v>41</v>
      </c>
    </row>
    <row r="13" spans="1:11" x14ac:dyDescent="0.25">
      <c r="A13" s="27">
        <v>900</v>
      </c>
      <c r="B13" s="27">
        <v>0.1</v>
      </c>
      <c r="C13" s="3">
        <f>A13*B13</f>
        <v>90</v>
      </c>
      <c r="E13" s="27">
        <v>1100</v>
      </c>
      <c r="F13" s="27">
        <v>0.2</v>
      </c>
      <c r="G13" s="3">
        <f>E13*F13</f>
        <v>220</v>
      </c>
      <c r="I13" s="27">
        <v>1300</v>
      </c>
      <c r="J13" s="27">
        <v>0.3</v>
      </c>
      <c r="K13" s="3">
        <f>I13*J13</f>
        <v>390</v>
      </c>
    </row>
    <row r="14" spans="1:11" x14ac:dyDescent="0.25">
      <c r="A14" s="27">
        <v>700</v>
      </c>
      <c r="B14" s="27">
        <v>0.2</v>
      </c>
      <c r="C14" s="3">
        <f t="shared" ref="C14:C16" si="0">A14*B14</f>
        <v>140</v>
      </c>
      <c r="E14" s="27">
        <v>900</v>
      </c>
      <c r="F14" s="27">
        <v>0.3</v>
      </c>
      <c r="G14" s="3">
        <f t="shared" ref="G14:G16" si="1">E14*F14</f>
        <v>270</v>
      </c>
      <c r="I14" s="27">
        <v>1000</v>
      </c>
      <c r="J14" s="27">
        <v>0.4</v>
      </c>
      <c r="K14" s="3">
        <f t="shared" ref="K14:K16" si="2">I14*J14</f>
        <v>400</v>
      </c>
    </row>
    <row r="15" spans="1:11" x14ac:dyDescent="0.25">
      <c r="A15" s="27">
        <v>600</v>
      </c>
      <c r="B15" s="27">
        <v>0.3</v>
      </c>
      <c r="C15" s="3">
        <f t="shared" si="0"/>
        <v>180</v>
      </c>
      <c r="E15" s="27">
        <v>700</v>
      </c>
      <c r="F15" s="27">
        <v>0.4</v>
      </c>
      <c r="G15" s="3">
        <f t="shared" si="1"/>
        <v>280</v>
      </c>
      <c r="I15" s="27">
        <v>700</v>
      </c>
      <c r="J15" s="27">
        <v>0.2</v>
      </c>
      <c r="K15" s="3">
        <f t="shared" si="2"/>
        <v>140</v>
      </c>
    </row>
    <row r="16" spans="1:11" x14ac:dyDescent="0.25">
      <c r="A16" s="27">
        <v>300</v>
      </c>
      <c r="B16" s="27">
        <v>0.4</v>
      </c>
      <c r="C16" s="3">
        <f t="shared" si="0"/>
        <v>120</v>
      </c>
      <c r="E16" s="27">
        <v>500</v>
      </c>
      <c r="F16" s="27">
        <v>0.1</v>
      </c>
      <c r="G16" s="3">
        <f t="shared" si="1"/>
        <v>50</v>
      </c>
      <c r="I16" s="27">
        <v>400</v>
      </c>
      <c r="J16" s="27">
        <v>0.1</v>
      </c>
      <c r="K16" s="3">
        <f t="shared" si="2"/>
        <v>40</v>
      </c>
    </row>
    <row r="17" spans="1:11" x14ac:dyDescent="0.25">
      <c r="B17" t="s">
        <v>55</v>
      </c>
      <c r="C17">
        <f>SUM(C13:C16)</f>
        <v>530</v>
      </c>
      <c r="F17" t="s">
        <v>55</v>
      </c>
      <c r="G17">
        <f>SUM(G13:G16)</f>
        <v>820</v>
      </c>
      <c r="J17" t="s">
        <v>55</v>
      </c>
      <c r="K17">
        <f>SUM(K13:K16)</f>
        <v>970</v>
      </c>
    </row>
    <row r="20" spans="1:11" x14ac:dyDescent="0.25">
      <c r="A20" s="3" t="s">
        <v>42</v>
      </c>
      <c r="B20" s="3" t="s">
        <v>43</v>
      </c>
      <c r="C20" s="3" t="s">
        <v>57</v>
      </c>
      <c r="D20" s="3" t="s">
        <v>45</v>
      </c>
    </row>
    <row r="21" spans="1:11" x14ac:dyDescent="0.25">
      <c r="A21" s="28">
        <v>1</v>
      </c>
      <c r="B21" s="3">
        <f>C17</f>
        <v>530</v>
      </c>
      <c r="C21" s="3">
        <f>ROUND((1/(1+$B$2))^A21,4)</f>
        <v>0.90910000000000002</v>
      </c>
      <c r="D21" s="3">
        <f>B21*C21</f>
        <v>481.82300000000004</v>
      </c>
    </row>
    <row r="22" spans="1:11" x14ac:dyDescent="0.25">
      <c r="A22" s="28">
        <v>2</v>
      </c>
      <c r="B22" s="3">
        <f>G17</f>
        <v>820</v>
      </c>
      <c r="C22" s="3">
        <f t="shared" ref="C22:C23" si="3">ROUND((1/(1+$B$2))^A22,4)</f>
        <v>0.82640000000000002</v>
      </c>
      <c r="D22" s="3">
        <f t="shared" ref="D22:D23" si="4">B22*C22</f>
        <v>677.64800000000002</v>
      </c>
    </row>
    <row r="23" spans="1:11" x14ac:dyDescent="0.25">
      <c r="A23" s="28">
        <v>3</v>
      </c>
      <c r="B23" s="3">
        <f>K17</f>
        <v>970</v>
      </c>
      <c r="C23" s="3">
        <f t="shared" si="3"/>
        <v>0.75129999999999997</v>
      </c>
      <c r="D23" s="3">
        <f t="shared" si="4"/>
        <v>728.76099999999997</v>
      </c>
    </row>
    <row r="24" spans="1:11" x14ac:dyDescent="0.25">
      <c r="A24" s="3"/>
      <c r="B24" s="3"/>
      <c r="C24" s="3" t="s">
        <v>46</v>
      </c>
      <c r="D24" s="3">
        <f>SUM(D21:D23)</f>
        <v>1888.232</v>
      </c>
    </row>
    <row r="25" spans="1:11" x14ac:dyDescent="0.25">
      <c r="A25" s="3"/>
      <c r="B25" s="3" t="s">
        <v>47</v>
      </c>
      <c r="C25" s="3"/>
      <c r="D25" s="3">
        <f>B1</f>
        <v>1400</v>
      </c>
    </row>
    <row r="26" spans="1:11" x14ac:dyDescent="0.25">
      <c r="A26" s="3"/>
      <c r="B26" s="3" t="s">
        <v>49</v>
      </c>
      <c r="C26" s="3" t="s">
        <v>12</v>
      </c>
      <c r="D26" s="3">
        <f>D24-D25</f>
        <v>488.23199999999997</v>
      </c>
    </row>
    <row r="28" spans="1:11" x14ac:dyDescent="0.25">
      <c r="A28" t="s">
        <v>58</v>
      </c>
    </row>
  </sheetData>
  <mergeCells count="6">
    <mergeCell ref="I11:K11"/>
    <mergeCell ref="A3:B3"/>
    <mergeCell ref="C3:D3"/>
    <mergeCell ref="E3:F3"/>
    <mergeCell ref="A11:C11"/>
    <mergeCell ref="E11:G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6" zoomScaleNormal="100" workbookViewId="0">
      <selection activeCell="G31" sqref="G31"/>
    </sheetView>
  </sheetViews>
  <sheetFormatPr defaultRowHeight="15" x14ac:dyDescent="0.25"/>
  <cols>
    <col min="1" max="1" width="55.140625" customWidth="1"/>
    <col min="2" max="2" width="12.5703125" customWidth="1"/>
    <col min="5" max="5" width="16.28515625" customWidth="1"/>
    <col min="7" max="7" width="14.42578125" customWidth="1"/>
  </cols>
  <sheetData>
    <row r="1" spans="1:7" x14ac:dyDescent="0.25">
      <c r="A1" t="s">
        <v>107</v>
      </c>
    </row>
    <row r="2" spans="1:7" ht="15.75" thickBot="1" x14ac:dyDescent="0.3">
      <c r="A2" s="65" t="s">
        <v>87</v>
      </c>
      <c r="B2" s="65" t="s">
        <v>101</v>
      </c>
      <c r="C2" s="65" t="s">
        <v>102</v>
      </c>
      <c r="D2" s="65" t="s">
        <v>103</v>
      </c>
      <c r="E2" s="65" t="s">
        <v>104</v>
      </c>
      <c r="F2" s="65" t="s">
        <v>105</v>
      </c>
      <c r="G2" s="65" t="s">
        <v>106</v>
      </c>
    </row>
    <row r="3" spans="1:7" ht="15.75" thickBot="1" x14ac:dyDescent="0.3">
      <c r="A3" s="56" t="s">
        <v>90</v>
      </c>
      <c r="B3">
        <v>5000</v>
      </c>
      <c r="C3">
        <v>100</v>
      </c>
      <c r="D3">
        <f>B3*C3</f>
        <v>500000</v>
      </c>
      <c r="E3" s="64">
        <f>B11/B10+B12</f>
        <v>0.13823529411764707</v>
      </c>
      <c r="F3">
        <f>D3/$D$6</f>
        <v>0.5</v>
      </c>
      <c r="G3" s="64">
        <f>E3*F3</f>
        <v>6.9117647058823534E-2</v>
      </c>
    </row>
    <row r="4" spans="1:7" ht="15.75" thickBot="1" x14ac:dyDescent="0.3">
      <c r="A4" s="25" t="s">
        <v>88</v>
      </c>
      <c r="D4">
        <v>200000</v>
      </c>
      <c r="E4" s="2">
        <f>B14</f>
        <v>0.09</v>
      </c>
      <c r="F4">
        <f t="shared" ref="F4:F5" si="0">D4/$D$6</f>
        <v>0.2</v>
      </c>
      <c r="G4" s="64">
        <f t="shared" ref="G4:G5" si="1">E4*F4</f>
        <v>1.7999999999999999E-2</v>
      </c>
    </row>
    <row r="5" spans="1:7" x14ac:dyDescent="0.25">
      <c r="A5" s="66" t="s">
        <v>89</v>
      </c>
      <c r="D5">
        <v>300000</v>
      </c>
      <c r="E5" s="2">
        <f>B13*(1-B9)</f>
        <v>6.9999999999999993E-2</v>
      </c>
      <c r="F5">
        <f t="shared" si="0"/>
        <v>0.3</v>
      </c>
      <c r="G5" s="64">
        <f t="shared" si="1"/>
        <v>2.0999999999999998E-2</v>
      </c>
    </row>
    <row r="6" spans="1:7" ht="15.75" thickBot="1" x14ac:dyDescent="0.3">
      <c r="A6" s="67" t="s">
        <v>92</v>
      </c>
      <c r="B6" s="68"/>
      <c r="C6" s="68"/>
      <c r="D6" s="68">
        <f>SUM(D3:D5)</f>
        <v>1000000</v>
      </c>
      <c r="E6" s="68"/>
      <c r="F6" s="68"/>
      <c r="G6" s="69">
        <f>SUM(G3:G5)</f>
        <v>0.10811764705882354</v>
      </c>
    </row>
    <row r="7" spans="1:7" ht="15.75" thickTop="1" x14ac:dyDescent="0.25"/>
    <row r="8" spans="1:7" x14ac:dyDescent="0.25">
      <c r="A8" s="70" t="s">
        <v>93</v>
      </c>
    </row>
    <row r="9" spans="1:7" x14ac:dyDescent="0.25">
      <c r="A9" s="62" t="s">
        <v>94</v>
      </c>
      <c r="B9" s="2">
        <v>0.3</v>
      </c>
    </row>
    <row r="10" spans="1:7" x14ac:dyDescent="0.25">
      <c r="A10" s="62" t="s">
        <v>95</v>
      </c>
      <c r="B10">
        <v>102</v>
      </c>
    </row>
    <row r="11" spans="1:7" x14ac:dyDescent="0.25">
      <c r="A11" s="62" t="s">
        <v>96</v>
      </c>
      <c r="B11">
        <v>9</v>
      </c>
    </row>
    <row r="12" spans="1:7" x14ac:dyDescent="0.25">
      <c r="A12" s="62" t="s">
        <v>97</v>
      </c>
      <c r="B12" s="2">
        <v>0.05</v>
      </c>
    </row>
    <row r="13" spans="1:7" x14ac:dyDescent="0.25">
      <c r="A13" s="62" t="s">
        <v>98</v>
      </c>
      <c r="B13" s="2">
        <v>0.1</v>
      </c>
    </row>
    <row r="14" spans="1:7" x14ac:dyDescent="0.25">
      <c r="A14" s="62" t="s">
        <v>99</v>
      </c>
      <c r="B14" s="2">
        <v>0.09</v>
      </c>
    </row>
    <row r="15" spans="1:7" x14ac:dyDescent="0.25">
      <c r="A15" s="62"/>
      <c r="B15" s="2"/>
    </row>
    <row r="16" spans="1:7" x14ac:dyDescent="0.25">
      <c r="A16" s="62"/>
      <c r="B16" s="2"/>
    </row>
    <row r="17" spans="1:7" x14ac:dyDescent="0.25">
      <c r="A17" s="62" t="s">
        <v>108</v>
      </c>
    </row>
    <row r="18" spans="1:7" ht="15.75" thickBot="1" x14ac:dyDescent="0.3">
      <c r="A18" s="65" t="s">
        <v>87</v>
      </c>
      <c r="B18" s="65" t="s">
        <v>101</v>
      </c>
      <c r="C18" s="65" t="s">
        <v>102</v>
      </c>
      <c r="D18" s="65" t="s">
        <v>103</v>
      </c>
      <c r="E18" s="65" t="s">
        <v>104</v>
      </c>
      <c r="F18" s="65" t="s">
        <v>105</v>
      </c>
      <c r="G18" s="65" t="s">
        <v>106</v>
      </c>
    </row>
    <row r="19" spans="1:7" ht="15.75" thickBot="1" x14ac:dyDescent="0.3">
      <c r="A19" s="56" t="s">
        <v>90</v>
      </c>
      <c r="B19">
        <v>5000</v>
      </c>
      <c r="C19">
        <v>100</v>
      </c>
      <c r="D19">
        <v>500000</v>
      </c>
      <c r="E19" s="80">
        <f>B28/B27+B29</f>
        <v>0.14374999999999999</v>
      </c>
      <c r="F19">
        <f>D19/$D$23</f>
        <v>0.33333333333333331</v>
      </c>
      <c r="G19" s="80">
        <f>E19*F19</f>
        <v>4.7916666666666663E-2</v>
      </c>
    </row>
    <row r="20" spans="1:7" ht="15.75" thickBot="1" x14ac:dyDescent="0.3">
      <c r="A20" s="25" t="s">
        <v>88</v>
      </c>
      <c r="D20">
        <v>200000</v>
      </c>
      <c r="E20" s="80">
        <f>B31</f>
        <v>0.09</v>
      </c>
      <c r="F20">
        <f t="shared" ref="F20:F22" si="2">D20/$D$23</f>
        <v>0.13333333333333333</v>
      </c>
      <c r="G20" s="80">
        <f t="shared" ref="G20:G22" si="3">E20*F20</f>
        <v>1.2E-2</v>
      </c>
    </row>
    <row r="21" spans="1:7" ht="15.75" thickBot="1" x14ac:dyDescent="0.3">
      <c r="A21" s="25" t="s">
        <v>89</v>
      </c>
      <c r="D21">
        <v>300000</v>
      </c>
      <c r="E21" s="80">
        <f>B30*(1-B26)</f>
        <v>6.9999999999999993E-2</v>
      </c>
      <c r="F21">
        <f t="shared" si="2"/>
        <v>0.2</v>
      </c>
      <c r="G21" s="80">
        <f t="shared" si="3"/>
        <v>1.3999999999999999E-2</v>
      </c>
    </row>
    <row r="22" spans="1:7" x14ac:dyDescent="0.25">
      <c r="A22" s="62" t="s">
        <v>91</v>
      </c>
      <c r="D22">
        <v>500000</v>
      </c>
      <c r="E22" s="80">
        <f>B32*(1-B26)</f>
        <v>8.3999999999999991E-2</v>
      </c>
      <c r="F22">
        <f t="shared" si="2"/>
        <v>0.33333333333333331</v>
      </c>
      <c r="G22" s="80">
        <f t="shared" si="3"/>
        <v>2.7999999999999997E-2</v>
      </c>
    </row>
    <row r="23" spans="1:7" ht="15.75" thickBot="1" x14ac:dyDescent="0.3">
      <c r="A23" s="67" t="s">
        <v>92</v>
      </c>
      <c r="B23" s="68"/>
      <c r="C23" s="68"/>
      <c r="D23" s="68">
        <f>SUM(D19:D22)</f>
        <v>1500000</v>
      </c>
      <c r="E23" s="68"/>
      <c r="F23" s="68"/>
      <c r="G23" s="81">
        <f>SUM(G19:G22)</f>
        <v>0.10191666666666666</v>
      </c>
    </row>
    <row r="24" spans="1:7" ht="15.75" thickTop="1" x14ac:dyDescent="0.25"/>
    <row r="25" spans="1:7" x14ac:dyDescent="0.25">
      <c r="A25" s="70" t="s">
        <v>93</v>
      </c>
    </row>
    <row r="26" spans="1:7" x14ac:dyDescent="0.25">
      <c r="A26" s="62" t="s">
        <v>94</v>
      </c>
      <c r="B26" s="2">
        <v>0.3</v>
      </c>
    </row>
    <row r="27" spans="1:7" x14ac:dyDescent="0.25">
      <c r="A27" s="62" t="s">
        <v>95</v>
      </c>
      <c r="B27">
        <v>96</v>
      </c>
    </row>
    <row r="28" spans="1:7" x14ac:dyDescent="0.25">
      <c r="A28" s="62" t="s">
        <v>96</v>
      </c>
      <c r="B28">
        <v>9</v>
      </c>
    </row>
    <row r="29" spans="1:7" x14ac:dyDescent="0.25">
      <c r="A29" s="62" t="s">
        <v>97</v>
      </c>
      <c r="B29" s="2">
        <v>0.05</v>
      </c>
    </row>
    <row r="30" spans="1:7" x14ac:dyDescent="0.25">
      <c r="A30" s="62" t="s">
        <v>98</v>
      </c>
      <c r="B30" s="2">
        <v>0.1</v>
      </c>
    </row>
    <row r="31" spans="1:7" x14ac:dyDescent="0.25">
      <c r="A31" s="62" t="s">
        <v>99</v>
      </c>
      <c r="B31" s="2">
        <v>0.09</v>
      </c>
    </row>
    <row r="32" spans="1:7" x14ac:dyDescent="0.25">
      <c r="A32" s="62" t="s">
        <v>100</v>
      </c>
      <c r="B32" s="2">
        <v>0.12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4" zoomScale="110" zoomScaleNormal="110" workbookViewId="0">
      <selection activeCell="G7" sqref="G7"/>
    </sheetView>
  </sheetViews>
  <sheetFormatPr defaultRowHeight="15" x14ac:dyDescent="0.25"/>
  <cols>
    <col min="1" max="1" width="27.85546875" customWidth="1"/>
    <col min="3" max="3" width="21.28515625" customWidth="1"/>
    <col min="5" max="5" width="11.28515625" customWidth="1"/>
    <col min="6" max="6" width="20.28515625" customWidth="1"/>
  </cols>
  <sheetData>
    <row r="1" spans="1:7" s="65" customFormat="1" x14ac:dyDescent="0.25">
      <c r="A1" s="72" t="s">
        <v>123</v>
      </c>
      <c r="B1" s="73"/>
      <c r="C1" s="73"/>
      <c r="D1" s="74"/>
      <c r="F1" s="72" t="s">
        <v>128</v>
      </c>
      <c r="G1" s="74"/>
    </row>
    <row r="2" spans="1:7" s="65" customFormat="1" x14ac:dyDescent="0.25">
      <c r="A2" s="75" t="s">
        <v>109</v>
      </c>
      <c r="B2" s="76" t="s">
        <v>103</v>
      </c>
      <c r="C2" s="76" t="s">
        <v>110</v>
      </c>
      <c r="D2" s="77" t="s">
        <v>103</v>
      </c>
      <c r="F2" s="75" t="s">
        <v>124</v>
      </c>
      <c r="G2" s="77" t="s">
        <v>103</v>
      </c>
    </row>
    <row r="3" spans="1:7" x14ac:dyDescent="0.25">
      <c r="A3" s="10" t="s">
        <v>111</v>
      </c>
      <c r="B3" s="5">
        <v>90000</v>
      </c>
      <c r="C3" s="5" t="s">
        <v>115</v>
      </c>
      <c r="D3" s="11">
        <v>225000</v>
      </c>
      <c r="F3" s="10" t="s">
        <v>70</v>
      </c>
      <c r="G3" s="11">
        <f>B10</f>
        <v>900000</v>
      </c>
    </row>
    <row r="4" spans="1:7" x14ac:dyDescent="0.25">
      <c r="A4" s="10" t="s">
        <v>112</v>
      </c>
      <c r="B4" s="5">
        <v>30000</v>
      </c>
      <c r="C4" s="5" t="s">
        <v>116</v>
      </c>
      <c r="D4" s="11">
        <v>75000</v>
      </c>
      <c r="F4" s="10" t="s">
        <v>71</v>
      </c>
      <c r="G4" s="11">
        <f>G3*B11</f>
        <v>450000</v>
      </c>
    </row>
    <row r="5" spans="1:7" x14ac:dyDescent="0.25">
      <c r="A5" s="10" t="s">
        <v>113</v>
      </c>
      <c r="B5" s="5">
        <v>120000</v>
      </c>
      <c r="C5" s="5"/>
      <c r="D5" s="11"/>
      <c r="F5" s="10" t="s">
        <v>72</v>
      </c>
      <c r="G5" s="11">
        <f>G3-G4</f>
        <v>450000</v>
      </c>
    </row>
    <row r="6" spans="1:7" x14ac:dyDescent="0.25">
      <c r="A6" s="10" t="s">
        <v>114</v>
      </c>
      <c r="B6" s="5">
        <v>60000</v>
      </c>
      <c r="C6" s="5"/>
      <c r="D6" s="11"/>
      <c r="F6" s="10" t="s">
        <v>125</v>
      </c>
      <c r="G6" s="11">
        <f>B12</f>
        <v>150000</v>
      </c>
    </row>
    <row r="7" spans="1:7" ht="15.75" thickBot="1" x14ac:dyDescent="0.3">
      <c r="A7" s="78" t="s">
        <v>92</v>
      </c>
      <c r="B7" s="68">
        <f>SUM(B3:B6)</f>
        <v>300000</v>
      </c>
      <c r="C7" s="68"/>
      <c r="D7" s="79">
        <f>SUM(D3:D4)</f>
        <v>300000</v>
      </c>
      <c r="F7" s="10" t="s">
        <v>73</v>
      </c>
      <c r="G7" s="11">
        <f>G5-G6</f>
        <v>300000</v>
      </c>
    </row>
    <row r="8" spans="1:7" ht="15.75" thickTop="1" x14ac:dyDescent="0.25">
      <c r="F8" s="10" t="s">
        <v>67</v>
      </c>
      <c r="G8" s="11">
        <f>B5*B14</f>
        <v>12000</v>
      </c>
    </row>
    <row r="9" spans="1:7" x14ac:dyDescent="0.25">
      <c r="A9" t="s">
        <v>117</v>
      </c>
      <c r="B9">
        <v>3</v>
      </c>
      <c r="C9" t="s">
        <v>118</v>
      </c>
      <c r="F9" s="10" t="s">
        <v>126</v>
      </c>
      <c r="G9" s="11">
        <f>G7-G8</f>
        <v>288000</v>
      </c>
    </row>
    <row r="10" spans="1:7" x14ac:dyDescent="0.25">
      <c r="A10" t="s">
        <v>70</v>
      </c>
      <c r="B10">
        <f>D7*B9</f>
        <v>900000</v>
      </c>
      <c r="F10" s="10" t="s">
        <v>76</v>
      </c>
      <c r="G10" s="11">
        <f>G9*B13</f>
        <v>144000</v>
      </c>
    </row>
    <row r="11" spans="1:7" x14ac:dyDescent="0.25">
      <c r="A11" t="s">
        <v>119</v>
      </c>
      <c r="B11">
        <v>0.5</v>
      </c>
      <c r="F11" s="18" t="s">
        <v>127</v>
      </c>
      <c r="G11" s="22">
        <f>G9-G10</f>
        <v>144000</v>
      </c>
    </row>
    <row r="12" spans="1:7" x14ac:dyDescent="0.25">
      <c r="A12" t="s">
        <v>120</v>
      </c>
      <c r="B12">
        <v>150000</v>
      </c>
    </row>
    <row r="13" spans="1:7" x14ac:dyDescent="0.25">
      <c r="A13" t="s">
        <v>121</v>
      </c>
      <c r="B13">
        <v>0.5</v>
      </c>
      <c r="F13" t="s">
        <v>132</v>
      </c>
      <c r="G13">
        <f>G11/B15</f>
        <v>16</v>
      </c>
    </row>
    <row r="14" spans="1:7" x14ac:dyDescent="0.25">
      <c r="A14" t="s">
        <v>122</v>
      </c>
      <c r="B14" s="2">
        <v>0.1</v>
      </c>
    </row>
    <row r="15" spans="1:7" x14ac:dyDescent="0.25">
      <c r="A15" t="s">
        <v>133</v>
      </c>
      <c r="B15">
        <v>9000</v>
      </c>
    </row>
    <row r="17" spans="1:3" x14ac:dyDescent="0.25">
      <c r="A17" s="65" t="s">
        <v>129</v>
      </c>
    </row>
    <row r="18" spans="1:3" x14ac:dyDescent="0.25">
      <c r="A18" t="s">
        <v>78</v>
      </c>
      <c r="B18">
        <f>G5/G7</f>
        <v>1.5</v>
      </c>
      <c r="C18" t="s">
        <v>80</v>
      </c>
    </row>
    <row r="19" spans="1:3" x14ac:dyDescent="0.25">
      <c r="A19" t="s">
        <v>79</v>
      </c>
      <c r="B19">
        <f>G7/G9</f>
        <v>1.0416666666666667</v>
      </c>
      <c r="C19" t="s">
        <v>81</v>
      </c>
    </row>
    <row r="20" spans="1:3" x14ac:dyDescent="0.25">
      <c r="A20" t="s">
        <v>130</v>
      </c>
      <c r="B20">
        <f>B18*B19</f>
        <v>1.5625</v>
      </c>
      <c r="C20" t="s">
        <v>83</v>
      </c>
    </row>
    <row r="22" spans="1:3" x14ac:dyDescent="0.25">
      <c r="A22" s="65" t="s">
        <v>131</v>
      </c>
    </row>
    <row r="23" spans="1:3" x14ac:dyDescent="0.25">
      <c r="A23" s="82" t="s">
        <v>132</v>
      </c>
      <c r="B23" s="65" t="s">
        <v>73</v>
      </c>
    </row>
    <row r="24" spans="1:3" x14ac:dyDescent="0.25">
      <c r="A24" s="71">
        <v>1</v>
      </c>
      <c r="B24">
        <f>(A24*$B$15)/(1-$B$13)+$G$8</f>
        <v>30000</v>
      </c>
    </row>
    <row r="25" spans="1:3" x14ac:dyDescent="0.25">
      <c r="A25" s="71">
        <v>2</v>
      </c>
      <c r="B25">
        <f t="shared" ref="B25:B27" si="0">(A25*$B$15)/(1-$B$13)+$G$8</f>
        <v>48000</v>
      </c>
    </row>
    <row r="26" spans="1:3" x14ac:dyDescent="0.25">
      <c r="A26" s="71">
        <v>0</v>
      </c>
      <c r="B26">
        <f t="shared" si="0"/>
        <v>12000</v>
      </c>
    </row>
    <row r="27" spans="1:3" x14ac:dyDescent="0.25">
      <c r="A27" s="71">
        <v>16</v>
      </c>
      <c r="B27">
        <f>(A27*$B$15)/(1-$B$13)+$G$8</f>
        <v>300000</v>
      </c>
    </row>
  </sheetData>
  <mergeCells count="2">
    <mergeCell ref="A1:D1"/>
    <mergeCell ref="F1:G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120" zoomScaleNormal="120" workbookViewId="0">
      <selection activeCell="B19" sqref="B19"/>
    </sheetView>
  </sheetViews>
  <sheetFormatPr defaultRowHeight="15" x14ac:dyDescent="0.25"/>
  <cols>
    <col min="1" max="1" width="24.85546875" customWidth="1"/>
    <col min="6" max="6" width="6.42578125" customWidth="1"/>
    <col min="7" max="8" width="18.42578125" customWidth="1"/>
  </cols>
  <sheetData>
    <row r="1" spans="1:12" ht="15.75" thickBot="1" x14ac:dyDescent="0.3"/>
    <row r="2" spans="1:12" ht="15.75" thickBot="1" x14ac:dyDescent="0.3">
      <c r="A2" s="56"/>
      <c r="B2" s="57" t="s">
        <v>59</v>
      </c>
      <c r="C2" s="57" t="s">
        <v>60</v>
      </c>
      <c r="D2" s="57" t="s">
        <v>61</v>
      </c>
      <c r="E2" s="57" t="s">
        <v>62</v>
      </c>
    </row>
    <row r="3" spans="1:12" ht="15.75" thickBot="1" x14ac:dyDescent="0.3">
      <c r="A3" s="58" t="s">
        <v>63</v>
      </c>
      <c r="B3" s="24">
        <v>20000</v>
      </c>
      <c r="C3" s="24">
        <v>25000</v>
      </c>
      <c r="D3" s="24">
        <v>30000</v>
      </c>
      <c r="E3" s="24">
        <v>40000</v>
      </c>
    </row>
    <row r="4" spans="1:12" ht="15.75" thickBot="1" x14ac:dyDescent="0.3">
      <c r="A4" s="58" t="s">
        <v>64</v>
      </c>
      <c r="B4" s="24">
        <v>15</v>
      </c>
      <c r="C4" s="24">
        <v>20</v>
      </c>
      <c r="D4" s="24">
        <v>25</v>
      </c>
      <c r="E4" s="24">
        <v>30</v>
      </c>
    </row>
    <row r="5" spans="1:12" ht="15.75" thickBot="1" x14ac:dyDescent="0.3">
      <c r="A5" s="58" t="s">
        <v>65</v>
      </c>
      <c r="B5" s="24">
        <v>10</v>
      </c>
      <c r="C5" s="24">
        <v>15</v>
      </c>
      <c r="D5" s="24">
        <v>20</v>
      </c>
      <c r="E5" s="24">
        <v>25</v>
      </c>
    </row>
    <row r="6" spans="1:12" ht="15.75" thickBot="1" x14ac:dyDescent="0.3">
      <c r="A6" s="58" t="s">
        <v>66</v>
      </c>
      <c r="B6" s="24">
        <v>15000</v>
      </c>
      <c r="C6" s="24">
        <v>40000</v>
      </c>
      <c r="D6" s="24">
        <v>50000</v>
      </c>
      <c r="E6" s="24">
        <v>60000</v>
      </c>
    </row>
    <row r="7" spans="1:12" ht="15.75" thickBot="1" x14ac:dyDescent="0.3">
      <c r="A7" s="58" t="s">
        <v>67</v>
      </c>
      <c r="B7" s="24">
        <v>30000</v>
      </c>
      <c r="C7" s="24">
        <v>25000</v>
      </c>
      <c r="D7" s="24">
        <v>35000</v>
      </c>
      <c r="E7" s="24">
        <v>40000</v>
      </c>
    </row>
    <row r="8" spans="1:12" ht="15.75" thickBot="1" x14ac:dyDescent="0.3">
      <c r="A8" s="58" t="s">
        <v>68</v>
      </c>
      <c r="B8" s="61">
        <v>0.3</v>
      </c>
      <c r="C8" s="61">
        <v>0.3</v>
      </c>
      <c r="D8" s="61">
        <v>0.3</v>
      </c>
      <c r="E8" s="61">
        <v>0.3</v>
      </c>
    </row>
    <row r="9" spans="1:12" ht="15.75" thickBot="1" x14ac:dyDescent="0.3">
      <c r="A9" s="58" t="s">
        <v>69</v>
      </c>
      <c r="B9" s="24">
        <v>5000</v>
      </c>
      <c r="C9" s="24">
        <v>9000</v>
      </c>
      <c r="D9" s="24">
        <v>10000</v>
      </c>
      <c r="E9" s="24">
        <v>12000</v>
      </c>
    </row>
    <row r="10" spans="1:12" ht="15.75" thickBot="1" x14ac:dyDescent="0.3">
      <c r="A10" s="59"/>
    </row>
    <row r="11" spans="1:12" ht="15.75" thickBot="1" x14ac:dyDescent="0.3">
      <c r="A11" s="60" t="s">
        <v>70</v>
      </c>
      <c r="B11">
        <f>B3*B4</f>
        <v>300000</v>
      </c>
      <c r="C11">
        <f t="shared" ref="C11:E11" si="0">C3*C4</f>
        <v>500000</v>
      </c>
      <c r="D11">
        <f t="shared" si="0"/>
        <v>750000</v>
      </c>
      <c r="E11">
        <f t="shared" si="0"/>
        <v>1200000</v>
      </c>
      <c r="G11" t="s">
        <v>77</v>
      </c>
      <c r="H11" t="s">
        <v>86</v>
      </c>
      <c r="I11" s="57" t="s">
        <v>59</v>
      </c>
      <c r="J11" s="57" t="s">
        <v>60</v>
      </c>
      <c r="K11" s="57" t="s">
        <v>61</v>
      </c>
      <c r="L11" s="57" t="s">
        <v>62</v>
      </c>
    </row>
    <row r="12" spans="1:12" x14ac:dyDescent="0.25">
      <c r="A12" s="60" t="s">
        <v>71</v>
      </c>
      <c r="B12">
        <f>B3*B5</f>
        <v>200000</v>
      </c>
      <c r="C12">
        <f t="shared" ref="C12:E12" si="1">C3*C5</f>
        <v>375000</v>
      </c>
      <c r="D12">
        <f t="shared" si="1"/>
        <v>600000</v>
      </c>
      <c r="E12">
        <f t="shared" si="1"/>
        <v>1000000</v>
      </c>
      <c r="G12" t="s">
        <v>78</v>
      </c>
      <c r="H12" t="s">
        <v>80</v>
      </c>
      <c r="I12">
        <f>B13/B14</f>
        <v>1.1764705882352942</v>
      </c>
      <c r="J12">
        <f t="shared" ref="J12:L12" si="2">C13/C14</f>
        <v>1.4705882352941178</v>
      </c>
      <c r="K12">
        <f t="shared" si="2"/>
        <v>1.5</v>
      </c>
      <c r="L12">
        <f t="shared" si="2"/>
        <v>1.4285714285714286</v>
      </c>
    </row>
    <row r="13" spans="1:12" x14ac:dyDescent="0.25">
      <c r="A13" s="60" t="s">
        <v>72</v>
      </c>
      <c r="B13">
        <f>B11-B12</f>
        <v>100000</v>
      </c>
      <c r="C13">
        <f t="shared" ref="C13:D13" si="3">C11-C12</f>
        <v>125000</v>
      </c>
      <c r="D13">
        <f t="shared" si="3"/>
        <v>150000</v>
      </c>
      <c r="E13">
        <f>E11-E12</f>
        <v>200000</v>
      </c>
      <c r="G13" t="s">
        <v>79</v>
      </c>
      <c r="H13" t="s">
        <v>81</v>
      </c>
      <c r="I13">
        <f>B14/B15</f>
        <v>1.5454545454545454</v>
      </c>
      <c r="J13">
        <f t="shared" ref="J13:L13" si="4">C14/C15</f>
        <v>1.4166666666666667</v>
      </c>
      <c r="K13">
        <f t="shared" si="4"/>
        <v>1.5384615384615385</v>
      </c>
      <c r="L13">
        <f t="shared" si="4"/>
        <v>1.4</v>
      </c>
    </row>
    <row r="14" spans="1:12" x14ac:dyDescent="0.25">
      <c r="A14" s="60" t="s">
        <v>73</v>
      </c>
      <c r="B14">
        <f>B13-B6</f>
        <v>85000</v>
      </c>
      <c r="C14">
        <f t="shared" ref="C14:E14" si="5">C13-C6</f>
        <v>85000</v>
      </c>
      <c r="D14">
        <f t="shared" si="5"/>
        <v>100000</v>
      </c>
      <c r="E14">
        <f t="shared" si="5"/>
        <v>140000</v>
      </c>
      <c r="G14" t="s">
        <v>82</v>
      </c>
      <c r="H14" t="s">
        <v>83</v>
      </c>
      <c r="I14">
        <f>I12*I13</f>
        <v>1.8181818181818181</v>
      </c>
      <c r="J14">
        <f t="shared" ref="J14:L14" si="6">J12*J13</f>
        <v>2.0833333333333335</v>
      </c>
      <c r="K14">
        <f t="shared" si="6"/>
        <v>2.3076923076923079</v>
      </c>
      <c r="L14">
        <f t="shared" si="6"/>
        <v>2</v>
      </c>
    </row>
    <row r="15" spans="1:12" x14ac:dyDescent="0.25">
      <c r="A15" s="60" t="s">
        <v>74</v>
      </c>
      <c r="B15">
        <f>B14-B7</f>
        <v>55000</v>
      </c>
      <c r="C15">
        <f t="shared" ref="C15:E15" si="7">C14-C7</f>
        <v>60000</v>
      </c>
      <c r="D15">
        <f t="shared" si="7"/>
        <v>65000</v>
      </c>
      <c r="E15">
        <f t="shared" si="7"/>
        <v>100000</v>
      </c>
      <c r="G15" t="s">
        <v>84</v>
      </c>
      <c r="H15" t="s">
        <v>85</v>
      </c>
      <c r="I15">
        <f>B17/B9</f>
        <v>7.7</v>
      </c>
      <c r="J15">
        <f t="shared" ref="J15:L15" si="8">C17/C9</f>
        <v>4.666666666666667</v>
      </c>
      <c r="K15">
        <f t="shared" si="8"/>
        <v>4.55</v>
      </c>
      <c r="L15">
        <f t="shared" si="8"/>
        <v>5.833333333333333</v>
      </c>
    </row>
    <row r="16" spans="1:12" x14ac:dyDescent="0.25">
      <c r="A16" s="60" t="s">
        <v>76</v>
      </c>
      <c r="B16">
        <f>B15*B8</f>
        <v>16500</v>
      </c>
      <c r="C16">
        <f t="shared" ref="C16:E16" si="9">C15*C8</f>
        <v>18000</v>
      </c>
      <c r="D16">
        <f t="shared" si="9"/>
        <v>19500</v>
      </c>
      <c r="E16">
        <f t="shared" si="9"/>
        <v>30000</v>
      </c>
    </row>
    <row r="17" spans="1:5" x14ac:dyDescent="0.25">
      <c r="A17" s="60" t="s">
        <v>75</v>
      </c>
      <c r="B17">
        <f>B15-B16</f>
        <v>38500</v>
      </c>
      <c r="C17">
        <f t="shared" ref="C17:E17" si="10">C15-C16</f>
        <v>42000</v>
      </c>
      <c r="D17">
        <f t="shared" si="10"/>
        <v>45500</v>
      </c>
      <c r="E17">
        <f t="shared" si="10"/>
        <v>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Goel</dc:creator>
  <cp:lastModifiedBy>Work</cp:lastModifiedBy>
  <dcterms:created xsi:type="dcterms:W3CDTF">2017-10-27T06:34:43Z</dcterms:created>
  <dcterms:modified xsi:type="dcterms:W3CDTF">2017-10-28T13:54:14Z</dcterms:modified>
</cp:coreProperties>
</file>