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esh D\Desktop\AASTHA WORKBOOK\"/>
    </mc:Choice>
  </mc:AlternateContent>
  <bookViews>
    <workbookView xWindow="0" yWindow="0" windowWidth="15345" windowHeight="4635" activeTab="3"/>
  </bookViews>
  <sheets>
    <sheet name="Sheet1" sheetId="1" r:id="rId1"/>
    <sheet name="Sheet4" sheetId="11" r:id="rId2"/>
    <sheet name="Sheet2" sheetId="2" r:id="rId3"/>
    <sheet name="Sheet7" sheetId="7" r:id="rId4"/>
    <sheet name="Scenario Summary" sheetId="6" r:id="rId5"/>
    <sheet name="Sheet3" sheetId="3" r:id="rId6"/>
    <sheet name="Sheet10" sheetId="10" r:id="rId7"/>
  </sheets>
  <externalReferences>
    <externalReference r:id="rId8"/>
    <externalReference r:id="rId9"/>
  </externalReferences>
  <definedNames>
    <definedName name="cost">[1]Scenario!$B$1</definedName>
    <definedName name="disc_rate">[1]Scenario!$B$7</definedName>
    <definedName name="Life">[1]Scenario!$B$2</definedName>
    <definedName name="NPV">'[2]17(iii)'!$B$9</definedName>
    <definedName name="qty" localSheetId="2">Sheet2!$B$3</definedName>
    <definedName name="qty" localSheetId="5">Sheet3!$B$7</definedName>
    <definedName name="sp">[1]Scenario!$B$4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1" l="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0" i="11"/>
  <c r="B9" i="11"/>
  <c r="C49" i="10" l="1"/>
  <c r="C48" i="10"/>
  <c r="C47" i="10"/>
  <c r="C46" i="10"/>
  <c r="C45" i="10"/>
  <c r="G41" i="10"/>
  <c r="F34" i="10"/>
  <c r="E34" i="10"/>
  <c r="D34" i="10"/>
  <c r="C34" i="10"/>
  <c r="B34" i="10"/>
  <c r="B29" i="10"/>
  <c r="B27" i="10"/>
  <c r="B21" i="10"/>
  <c r="B19" i="10"/>
  <c r="B18" i="10"/>
  <c r="B20" i="10" s="1"/>
  <c r="B17" i="10"/>
  <c r="B26" i="10" l="1"/>
  <c r="B28" i="10" s="1"/>
  <c r="B30" i="10" s="1"/>
  <c r="B22" i="10"/>
  <c r="D53" i="10" s="1"/>
  <c r="D51" i="10"/>
  <c r="F39" i="10" l="1"/>
  <c r="B39" i="10"/>
  <c r="F35" i="10"/>
  <c r="F36" i="10" s="1"/>
  <c r="B35" i="10"/>
  <c r="B36" i="10" s="1"/>
  <c r="D35" i="10"/>
  <c r="D36" i="10" s="1"/>
  <c r="C39" i="10"/>
  <c r="C35" i="10"/>
  <c r="C36" i="10" s="1"/>
  <c r="E39" i="10"/>
  <c r="E35" i="10"/>
  <c r="E36" i="10" s="1"/>
  <c r="D39" i="10"/>
  <c r="B37" i="10" l="1"/>
  <c r="B38" i="10" s="1"/>
  <c r="B40" i="10" s="1"/>
  <c r="B45" i="10" s="1" a="1"/>
  <c r="F37" i="10"/>
  <c r="F38" i="10"/>
  <c r="F40" i="10" s="1"/>
  <c r="C37" i="10"/>
  <c r="C38" i="10" s="1"/>
  <c r="C40" i="10" s="1"/>
  <c r="E37" i="10"/>
  <c r="E38" i="10" s="1"/>
  <c r="E40" i="10" s="1"/>
  <c r="D37" i="10"/>
  <c r="D38" i="10"/>
  <c r="D40" i="10" s="1"/>
  <c r="B49" i="10" l="1"/>
  <c r="D49" i="10" s="1"/>
  <c r="B45" i="10"/>
  <c r="B48" i="10"/>
  <c r="D48" i="10" s="1"/>
  <c r="B46" i="10"/>
  <c r="D46" i="10" s="1"/>
  <c r="B47" i="10"/>
  <c r="D47" i="10" s="1"/>
  <c r="D45" i="10" l="1"/>
  <c r="D50" i="10" s="1"/>
  <c r="D52" i="10" s="1"/>
  <c r="D54" i="10" s="1"/>
  <c r="G55" i="10"/>
  <c r="C17" i="7"/>
  <c r="C13" i="7"/>
  <c r="B13" i="3"/>
  <c r="E14" i="1"/>
  <c r="E15" i="1"/>
  <c r="E16" i="1"/>
  <c r="E17" i="1"/>
  <c r="E17" i="2"/>
  <c r="E30" i="1"/>
  <c r="E29" i="1"/>
  <c r="F16" i="1"/>
  <c r="F15" i="1"/>
  <c r="F14" i="1"/>
  <c r="F17" i="1" s="1"/>
</calcChain>
</file>

<file path=xl/sharedStrings.xml><?xml version="1.0" encoding="utf-8"?>
<sst xmlns="http://schemas.openxmlformats.org/spreadsheetml/2006/main" count="130" uniqueCount="110">
  <si>
    <t>Project A</t>
  </si>
  <si>
    <t>Project B</t>
  </si>
  <si>
    <t>Cost of Project</t>
  </si>
  <si>
    <t>Cash Flows</t>
  </si>
  <si>
    <t>Year 1</t>
  </si>
  <si>
    <t>Year 2</t>
  </si>
  <si>
    <t>Year 3</t>
  </si>
  <si>
    <t>Year 4</t>
  </si>
  <si>
    <t>Year 5</t>
  </si>
  <si>
    <t>Required rate of return</t>
  </si>
  <si>
    <t>Present value</t>
  </si>
  <si>
    <t>NPV</t>
  </si>
  <si>
    <t>IRR</t>
  </si>
  <si>
    <t>PI</t>
  </si>
  <si>
    <t>Cash flows</t>
  </si>
  <si>
    <t>Occurrence</t>
  </si>
  <si>
    <t>XIRR</t>
  </si>
  <si>
    <t>XNPV</t>
  </si>
  <si>
    <t>Finace rate</t>
  </si>
  <si>
    <t>Reinvestment rate</t>
  </si>
  <si>
    <t>Year</t>
  </si>
  <si>
    <t>CFAT</t>
  </si>
  <si>
    <t>MIRR</t>
  </si>
  <si>
    <t>Cost of the Project</t>
  </si>
  <si>
    <t>Optimitic</t>
  </si>
  <si>
    <t>Expected</t>
  </si>
  <si>
    <t>Pessimistic</t>
  </si>
  <si>
    <t>Life</t>
  </si>
  <si>
    <t>Cost</t>
  </si>
  <si>
    <t>Sales qty</t>
  </si>
  <si>
    <t>disc rate</t>
  </si>
  <si>
    <t>Sales Price</t>
  </si>
  <si>
    <t>sales price</t>
  </si>
  <si>
    <t>Cost per unit</t>
  </si>
  <si>
    <t>Qty Sold</t>
  </si>
  <si>
    <t xml:space="preserve">Tax rate </t>
  </si>
  <si>
    <t>Optimistic</t>
  </si>
  <si>
    <t>$B$5</t>
  </si>
  <si>
    <t>$B$9</t>
  </si>
  <si>
    <t>qty</t>
  </si>
  <si>
    <t>$B$8</t>
  </si>
  <si>
    <t>Created by Dinesh D on 31-10-2017
Modified by Dinesh D on 31-10-2017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</si>
  <si>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</si>
  <si>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</si>
  <si>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</si>
  <si>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</si>
  <si>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</si>
  <si>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</si>
  <si>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</si>
  <si>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$B$13</t>
  </si>
  <si>
    <t>discount rate</t>
  </si>
  <si>
    <t>SENSITIVITY ANALYSIS</t>
  </si>
  <si>
    <t>Feasibilty</t>
  </si>
  <si>
    <t xml:space="preserve">Cost </t>
  </si>
  <si>
    <t>Installation</t>
  </si>
  <si>
    <t>Training</t>
  </si>
  <si>
    <t>Advance</t>
  </si>
  <si>
    <t>years</t>
  </si>
  <si>
    <t>Salvage</t>
  </si>
  <si>
    <t>Tax rate</t>
  </si>
  <si>
    <t>COC</t>
  </si>
  <si>
    <t>year</t>
  </si>
  <si>
    <t>Cash inflows</t>
  </si>
  <si>
    <t>1. Calculation of Cash outflows</t>
  </si>
  <si>
    <t>particulars</t>
  </si>
  <si>
    <t>Amount</t>
  </si>
  <si>
    <t>purchase price of machinery</t>
  </si>
  <si>
    <t>Installation charges</t>
  </si>
  <si>
    <t>worker's Training Expenses</t>
  </si>
  <si>
    <t xml:space="preserve">cost of machinery </t>
  </si>
  <si>
    <t>After sale service staff training</t>
  </si>
  <si>
    <t>Total initial cash outflow</t>
  </si>
  <si>
    <t>2. Calculation of Depreciation</t>
  </si>
  <si>
    <t xml:space="preserve">Cost of Machinery </t>
  </si>
  <si>
    <t>less : salvage value</t>
  </si>
  <si>
    <t>Depreciable value of machine</t>
  </si>
  <si>
    <t>Life of asset in year</t>
  </si>
  <si>
    <t>yearly depreciation on SLM basis</t>
  </si>
  <si>
    <t>3. Calculation of cash flows</t>
  </si>
  <si>
    <t>year1</t>
  </si>
  <si>
    <t>year 2</t>
  </si>
  <si>
    <t>year 3</t>
  </si>
  <si>
    <t>year 4</t>
  </si>
  <si>
    <t>year 5</t>
  </si>
  <si>
    <t>Profits before depreciation and taxes</t>
  </si>
  <si>
    <t>less: depreciaiton</t>
  </si>
  <si>
    <t>profits before taxes</t>
  </si>
  <si>
    <t>less : Taxes @ 35%</t>
  </si>
  <si>
    <t>Profits after taxes</t>
  </si>
  <si>
    <t>add : depreciaiton</t>
  </si>
  <si>
    <t>Terminal cash flow at the end of year 5</t>
  </si>
  <si>
    <t>4. calculation of NPV</t>
  </si>
  <si>
    <t xml:space="preserve">year </t>
  </si>
  <si>
    <t>PVIF at 12%</t>
  </si>
  <si>
    <t>PV at 12%</t>
  </si>
  <si>
    <t>present value of cash inflows</t>
  </si>
  <si>
    <t>present value of terminal flow</t>
  </si>
  <si>
    <t>present value of Total Inflows</t>
  </si>
  <si>
    <t>less : initial cash outflows</t>
  </si>
  <si>
    <t>Net present value</t>
  </si>
  <si>
    <t>Cashflows</t>
  </si>
  <si>
    <t>Discount Rate</t>
  </si>
  <si>
    <t>C0</t>
  </si>
  <si>
    <t>C1</t>
  </si>
  <si>
    <t>C2</t>
  </si>
  <si>
    <t>C3</t>
  </si>
  <si>
    <t>C4</t>
  </si>
  <si>
    <t>C5</t>
  </si>
  <si>
    <t>IRR with 10% guess</t>
  </si>
  <si>
    <t>IRR with 25%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</si>
</sst>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₹&quot;#,##0.00_);[Red]\(&quot;₹&quot;#,##0.00\)"/>
    <numFmt numFmtId="165" formatCode="0.000%"/>
    <numFmt numFmtId="166" formatCode="_(&quot;₹&quot;* #,##0.00_);_(&quot;₹&quot;* \(#,##0.00\);_(&quot;₹&quot;* &quot;-&quot;??_);_(@_)"/>
    <numFmt numFmtId="167" formatCode="&quot;₹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9" fontId="0" fillId="0" borderId="4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3" fontId="0" fillId="0" borderId="4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10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8" fillId="2" borderId="6" xfId="2" applyFont="1" applyFill="1" applyBorder="1"/>
    <xf numFmtId="166" fontId="9" fillId="0" borderId="6" xfId="3" applyFont="1" applyBorder="1"/>
    <xf numFmtId="0" fontId="8" fillId="0" borderId="6" xfId="2" applyFont="1" applyBorder="1"/>
    <xf numFmtId="0" fontId="8" fillId="3" borderId="6" xfId="2" applyFont="1" applyFill="1" applyBorder="1"/>
    <xf numFmtId="0" fontId="9" fillId="0" borderId="6" xfId="2" applyFont="1" applyBorder="1"/>
    <xf numFmtId="9" fontId="8" fillId="3" borderId="6" xfId="2" applyNumberFormat="1" applyFont="1" applyFill="1" applyBorder="1"/>
    <xf numFmtId="9" fontId="9" fillId="0" borderId="6" xfId="2" applyNumberFormat="1" applyFont="1" applyBorder="1"/>
    <xf numFmtId="166" fontId="9" fillId="0" borderId="0" xfId="3" applyFont="1" applyBorder="1"/>
    <xf numFmtId="0" fontId="8" fillId="0" borderId="0" xfId="2" applyFont="1" applyBorder="1"/>
    <xf numFmtId="0" fontId="9" fillId="0" borderId="0" xfId="2" applyFont="1" applyBorder="1"/>
    <xf numFmtId="9" fontId="9" fillId="0" borderId="0" xfId="2" applyNumberFormat="1" applyFont="1" applyBorder="1"/>
    <xf numFmtId="0" fontId="8" fillId="4" borderId="0" xfId="2" applyFont="1" applyFill="1" applyBorder="1"/>
    <xf numFmtId="0" fontId="0" fillId="4" borderId="0" xfId="0" applyFill="1"/>
    <xf numFmtId="9" fontId="8" fillId="4" borderId="0" xfId="2" applyNumberFormat="1" applyFont="1" applyFill="1" applyBorder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0" fontId="0" fillId="0" borderId="8" xfId="0" applyFill="1" applyBorder="1" applyAlignment="1"/>
    <xf numFmtId="0" fontId="10" fillId="5" borderId="9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0" fillId="0" borderId="10" xfId="0" applyFill="1" applyBorder="1" applyAlignment="1"/>
    <xf numFmtId="0" fontId="11" fillId="6" borderId="0" xfId="0" applyFont="1" applyFill="1" applyBorder="1" applyAlignment="1">
      <alignment horizontal="left"/>
    </xf>
    <xf numFmtId="0" fontId="12" fillId="6" borderId="10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right"/>
    </xf>
    <xf numFmtId="0" fontId="13" fillId="5" borderId="9" xfId="0" applyFont="1" applyFill="1" applyBorder="1" applyAlignment="1">
      <alignment horizontal="right"/>
    </xf>
    <xf numFmtId="166" fontId="0" fillId="7" borderId="0" xfId="0" applyNumberFormat="1" applyFill="1" applyBorder="1" applyAlignment="1"/>
    <xf numFmtId="0" fontId="0" fillId="7" borderId="0" xfId="0" applyFill="1" applyBorder="1" applyAlignment="1"/>
    <xf numFmtId="0" fontId="6" fillId="0" borderId="0" xfId="0" applyFont="1" applyFill="1" applyBorder="1" applyAlignment="1">
      <alignment vertical="top" wrapText="1"/>
    </xf>
    <xf numFmtId="166" fontId="8" fillId="0" borderId="6" xfId="3" applyFont="1" applyBorder="1"/>
    <xf numFmtId="10" fontId="8" fillId="0" borderId="6" xfId="2" applyNumberFormat="1" applyFont="1" applyBorder="1"/>
    <xf numFmtId="166" fontId="8" fillId="0" borderId="6" xfId="2" applyNumberFormat="1" applyFont="1" applyBorder="1"/>
    <xf numFmtId="167" fontId="8" fillId="0" borderId="6" xfId="2" applyNumberFormat="1" applyFont="1" applyBorder="1"/>
    <xf numFmtId="0" fontId="0" fillId="0" borderId="6" xfId="0" applyBorder="1"/>
    <xf numFmtId="9" fontId="0" fillId="0" borderId="6" xfId="0" applyNumberFormat="1" applyBorder="1"/>
    <xf numFmtId="0" fontId="2" fillId="0" borderId="6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9" fillId="0" borderId="11" xfId="2" applyFont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9" fillId="0" borderId="12" xfId="2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8" fillId="0" borderId="6" xfId="2" applyFont="1" applyBorder="1" applyAlignment="1">
      <alignment horizontal="center"/>
    </xf>
    <xf numFmtId="9" fontId="8" fillId="0" borderId="6" xfId="2" applyNumberFormat="1" applyFont="1" applyBorder="1" applyAlignment="1">
      <alignment horizontal="center"/>
    </xf>
    <xf numFmtId="10" fontId="8" fillId="0" borderId="6" xfId="2" applyNumberFormat="1" applyFont="1" applyBorder="1" applyAlignment="1">
      <alignment horizontal="center"/>
    </xf>
    <xf numFmtId="167" fontId="8" fillId="0" borderId="6" xfId="2" applyNumberFormat="1" applyFont="1" applyBorder="1" applyAlignment="1">
      <alignment horizontal="center"/>
    </xf>
  </cellXfs>
  <cellStyles count="4">
    <cellStyle name="Currency 2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'[2]16'!$A$13:$A$46</c:f>
              <c:numCache>
                <c:formatCode>General</c:formatCode>
                <c:ptCount val="34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</c:numCache>
            </c:numRef>
          </c:xVal>
          <c:yVal>
            <c:numRef>
              <c:f>'[2]16'!$B$13:$B$46</c:f>
              <c:numCache>
                <c:formatCode>General</c:formatCode>
                <c:ptCount val="34"/>
                <c:pt idx="0">
                  <c:v>-5.8746453625901722</c:v>
                </c:pt>
                <c:pt idx="1">
                  <c:v>-3.9854362682000044</c:v>
                </c:pt>
                <c:pt idx="2">
                  <c:v>-2.3500737116163464</c:v>
                </c:pt>
                <c:pt idx="3">
                  <c:v>-0.94769517984892104</c:v>
                </c:pt>
                <c:pt idx="4">
                  <c:v>0.24085647329212634</c:v>
                </c:pt>
                <c:pt idx="5">
                  <c:v>1.2331807936616883</c:v>
                </c:pt>
                <c:pt idx="6">
                  <c:v>2.0454537429869788</c:v>
                </c:pt>
                <c:pt idx="7">
                  <c:v>2.6925493400257778</c:v>
                </c:pt>
                <c:pt idx="8">
                  <c:v>3.1881501544773982</c:v>
                </c:pt>
                <c:pt idx="9">
                  <c:v>3.5448477509152667</c:v>
                </c:pt>
                <c:pt idx="10">
                  <c:v>3.7742340642815009</c:v>
                </c:pt>
                <c:pt idx="11">
                  <c:v>3.8869845857977054</c:v>
                </c:pt>
                <c:pt idx="12">
                  <c:v>3.8929341469089707</c:v>
                </c:pt>
                <c:pt idx="13">
                  <c:v>3.8011460077677839</c:v>
                </c:pt>
                <c:pt idx="14">
                  <c:v>3.6199748845533577</c:v>
                </c:pt>
                <c:pt idx="15">
                  <c:v>3.3571244855967279</c:v>
                </c:pt>
                <c:pt idx="16">
                  <c:v>3.0197000689104811</c:v>
                </c:pt>
                <c:pt idx="17">
                  <c:v>2.6142564825179875</c:v>
                </c:pt>
                <c:pt idx="18">
                  <c:v>2.1468421032236336</c:v>
                </c:pt>
                <c:pt idx="19">
                  <c:v>1.6230390485557962</c:v>
                </c:pt>
                <c:pt idx="20">
                  <c:v>1.0480000000000018</c:v>
                </c:pt>
                <c:pt idx="21">
                  <c:v>0.42648194283589191</c:v>
                </c:pt>
                <c:pt idx="22">
                  <c:v>-0.237122901511583</c:v>
                </c:pt>
                <c:pt idx="23">
                  <c:v>-0.93875870108604431</c:v>
                </c:pt>
                <c:pt idx="24">
                  <c:v>-1.674679971151761</c:v>
                </c:pt>
                <c:pt idx="25">
                  <c:v>-2.4414276595572915</c:v>
                </c:pt>
                <c:pt idx="26">
                  <c:v>-3.2358071743379071</c:v>
                </c:pt>
                <c:pt idx="27">
                  <c:v>-4.0548681854299957</c:v>
                </c:pt>
                <c:pt idx="28">
                  <c:v>-4.895886047904952</c:v>
                </c:pt>
                <c:pt idx="29">
                  <c:v>-5.7563447081352592</c:v>
                </c:pt>
                <c:pt idx="30">
                  <c:v>-6.6339209669419574</c:v>
                </c:pt>
                <c:pt idx="31">
                  <c:v>-7.5264699851816204</c:v>
                </c:pt>
                <c:pt idx="32">
                  <c:v>-8.4320119275385252</c:v>
                </c:pt>
                <c:pt idx="33">
                  <c:v>-9.3487196496085119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51184"/>
        <c:axId val="266153928"/>
      </c:scatterChart>
      <c:valAx>
        <c:axId val="2661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53928"/>
        <c:crosses val="autoZero"/>
        <c:crossBetween val="midCat"/>
      </c:valAx>
      <c:valAx>
        <c:axId val="26615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15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14289</xdr:colOff>
      <xdr:row>23</xdr:row>
      <xdr:rowOff>147639</xdr:rowOff>
    </xdr:from>
    <xdr:to>
      <xdr:col>10</xdr:col>
      <xdr:colOff>66676</xdr:colOff>
      <xdr:row>25</xdr:row>
      <xdr:rowOff>190501</xdr:rowOff>
    </xdr:to>
    <xdr:sp macro="" textlink="">
      <xdr:nvSpPr>
        <xdr:cNvPr id="2" name="TextBox 1"/>
        <xdr:cNvSpPr txBox="1"/>
      </xdr:nvSpPr>
      <xdr:spPr>
        <a:xfrm>
          <a:off x="2871789" y="1128714"/>
          <a:ext cx="2490787" cy="44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XNPV:</a:t>
          </a:r>
          <a:r>
            <a:rPr lang="en-US" sz="1100" baseline="0"/>
            <a:t> Returns the NPV of a series of cash flows that are not periodic</a:t>
          </a:r>
          <a:endParaRPr lang="en-US" sz="1100"/>
        </a:p>
      </xdr:txBody>
    </xdr:sp>
    <xdr:clientData/>
  </xdr:twoCellAnchor>
  <xdr:twoCellAnchor>
    <xdr:from>
      <xdr:col>6</xdr:col>
      <xdr:colOff>14287</xdr:colOff>
      <xdr:row>26</xdr:row>
      <xdr:rowOff>133351</xdr:rowOff>
    </xdr:from>
    <xdr:to>
      <xdr:col>9</xdr:col>
      <xdr:colOff>604837</xdr:colOff>
      <xdr:row>31</xdr:row>
      <xdr:rowOff>109538</xdr:rowOff>
    </xdr:to>
    <xdr:sp macro="" textlink="">
      <xdr:nvSpPr>
        <xdr:cNvPr id="3" name="TextBox 2"/>
        <xdr:cNvSpPr txBox="1"/>
      </xdr:nvSpPr>
      <xdr:spPr>
        <a:xfrm>
          <a:off x="2871787" y="1714501"/>
          <a:ext cx="2419350" cy="938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XIRR is closely related to XNPV, the net present value function. The rate of return calculated by XIRR is the interest rate corresponding to XNPV = 0.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147637</xdr:rowOff>
    </xdr:from>
    <xdr:to>
      <xdr:col>6</xdr:col>
      <xdr:colOff>1143000</xdr:colOff>
      <xdr:row>15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463550</xdr:colOff>
      <xdr:row>5</xdr:row>
      <xdr:rowOff>146050</xdr:rowOff>
    </xdr:from>
    <xdr:to>
      <xdr:col>11</xdr:col>
      <xdr:colOff>158750</xdr:colOff>
      <xdr:row>14</xdr:row>
      <xdr:rowOff>82550</xdr:rowOff>
    </xdr:to>
    <xdr:sp macro="" textlink="">
      <xdr:nvSpPr>
        <xdr:cNvPr id="2" name="TextBox 1"/>
        <xdr:cNvSpPr txBox="1"/>
      </xdr:nvSpPr>
      <xdr:spPr>
        <a:xfrm>
          <a:off x="2911475" y="336550"/>
          <a:ext cx="39624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MIRR considers both the cost of the investment and the interest received on reinvestment of cash.</a:t>
          </a:r>
        </a:p>
        <a:p>
          <a:r>
            <a:rPr lang="en-US"/>
            <a:t>MIRR(values, finance_rate, reinvest_rate)</a:t>
          </a:r>
        </a:p>
        <a:p>
          <a:r>
            <a:rPr lang="en-US" sz="1100" b="1"/>
            <a:t>values</a:t>
          </a:r>
          <a:r>
            <a:rPr lang="en-US" sz="1100"/>
            <a:t>:</a:t>
          </a:r>
          <a:r>
            <a:rPr lang="en-US"/>
            <a:t>Values must contain at least one positive value and one negative value to calculate the modified internal rate of return</a:t>
          </a:r>
        </a:p>
        <a:p>
          <a:r>
            <a:rPr lang="en-US" b="1"/>
            <a:t>Finance_rate</a:t>
          </a:r>
          <a:r>
            <a:rPr lang="en-US" b="0"/>
            <a:t>:</a:t>
          </a:r>
          <a:r>
            <a:rPr lang="en-US"/>
            <a:t>The interest rate you pay on the money used in the cash flows.</a:t>
          </a:r>
        </a:p>
        <a:p>
          <a:r>
            <a:rPr lang="en-US" b="1"/>
            <a:t>Reinvest_rate</a:t>
          </a:r>
          <a:r>
            <a:rPr lang="en-US" b="0"/>
            <a:t>:</a:t>
          </a:r>
          <a:r>
            <a:rPr lang="en-US"/>
            <a:t>The interest rate you receive on the cash flows as you reinvest them.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rk/Desktop/DDU%20College%20workshop%20on%20Financial%20Management/Compehensive%20ques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esh%20D/Downloads/Cap%20Budgetin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Details"/>
      <sheetName val="CAsh Flow Estimation"/>
      <sheetName val="Project Evaluation"/>
      <sheetName val="MUltiple IRR"/>
      <sheetName val="Break Even"/>
      <sheetName val="Senstitvity"/>
      <sheetName val="Scenario Summary"/>
      <sheetName val="Scenario"/>
      <sheetName val="Goal see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B1">
            <v>500000</v>
          </cell>
        </row>
        <row r="2">
          <cell r="B2">
            <v>10</v>
          </cell>
        </row>
        <row r="4">
          <cell r="B4">
            <v>15</v>
          </cell>
        </row>
        <row r="7">
          <cell r="B7">
            <v>0.1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 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(i)"/>
      <sheetName val="17(ii)"/>
      <sheetName val="17(iii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3">
          <cell r="A13">
            <v>0.05</v>
          </cell>
          <cell r="B13">
            <v>-5.8746453625901722</v>
          </cell>
        </row>
        <row r="14">
          <cell r="A14">
            <v>0.06</v>
          </cell>
          <cell r="B14">
            <v>-3.9854362682000044</v>
          </cell>
        </row>
        <row r="15">
          <cell r="A15">
            <v>7.0000000000000007E-2</v>
          </cell>
          <cell r="B15">
            <v>-2.3500737116163464</v>
          </cell>
        </row>
        <row r="16">
          <cell r="A16">
            <v>0.08</v>
          </cell>
          <cell r="B16">
            <v>-0.94769517984892104</v>
          </cell>
        </row>
        <row r="17">
          <cell r="A17">
            <v>0.09</v>
          </cell>
          <cell r="B17">
            <v>0.24085647329212634</v>
          </cell>
        </row>
        <row r="18">
          <cell r="A18">
            <v>0.1</v>
          </cell>
          <cell r="B18">
            <v>1.2331807936616883</v>
          </cell>
        </row>
        <row r="19">
          <cell r="A19">
            <v>0.11</v>
          </cell>
          <cell r="B19">
            <v>2.0454537429869788</v>
          </cell>
        </row>
        <row r="20">
          <cell r="A20">
            <v>0.12</v>
          </cell>
          <cell r="B20">
            <v>2.6925493400257778</v>
          </cell>
        </row>
        <row r="21">
          <cell r="A21">
            <v>0.13</v>
          </cell>
          <cell r="B21">
            <v>3.1881501544773982</v>
          </cell>
        </row>
        <row r="22">
          <cell r="A22">
            <v>0.14000000000000001</v>
          </cell>
          <cell r="B22">
            <v>3.5448477509152667</v>
          </cell>
        </row>
        <row r="23">
          <cell r="A23">
            <v>0.15</v>
          </cell>
          <cell r="B23">
            <v>3.7742340642815009</v>
          </cell>
        </row>
        <row r="24">
          <cell r="A24">
            <v>0.16</v>
          </cell>
          <cell r="B24">
            <v>3.8869845857977054</v>
          </cell>
        </row>
        <row r="25">
          <cell r="A25">
            <v>0.17</v>
          </cell>
          <cell r="B25">
            <v>3.8929341469089707</v>
          </cell>
        </row>
        <row r="26">
          <cell r="A26">
            <v>0.18</v>
          </cell>
          <cell r="B26">
            <v>3.8011460077677839</v>
          </cell>
        </row>
        <row r="27">
          <cell r="A27">
            <v>0.19</v>
          </cell>
          <cell r="B27">
            <v>3.6199748845533577</v>
          </cell>
        </row>
        <row r="28">
          <cell r="A28">
            <v>0.2</v>
          </cell>
          <cell r="B28">
            <v>3.3571244855967279</v>
          </cell>
        </row>
        <row r="29">
          <cell r="A29">
            <v>0.21</v>
          </cell>
          <cell r="B29">
            <v>3.0197000689104811</v>
          </cell>
        </row>
        <row r="30">
          <cell r="A30">
            <v>0.22</v>
          </cell>
          <cell r="B30">
            <v>2.6142564825179875</v>
          </cell>
        </row>
        <row r="31">
          <cell r="A31">
            <v>0.23</v>
          </cell>
          <cell r="B31">
            <v>2.1468421032236336</v>
          </cell>
        </row>
        <row r="32">
          <cell r="A32">
            <v>0.24</v>
          </cell>
          <cell r="B32">
            <v>1.6230390485557962</v>
          </cell>
        </row>
        <row r="33">
          <cell r="A33">
            <v>0.25</v>
          </cell>
          <cell r="B33">
            <v>1.0480000000000018</v>
          </cell>
        </row>
        <row r="34">
          <cell r="A34">
            <v>0.26</v>
          </cell>
          <cell r="B34">
            <v>0.42648194283589191</v>
          </cell>
        </row>
        <row r="35">
          <cell r="A35">
            <v>0.27</v>
          </cell>
          <cell r="B35">
            <v>-0.237122901511583</v>
          </cell>
        </row>
        <row r="36">
          <cell r="A36">
            <v>0.28000000000000003</v>
          </cell>
          <cell r="B36">
            <v>-0.93875870108604431</v>
          </cell>
        </row>
        <row r="37">
          <cell r="A37">
            <v>0.28999999999999998</v>
          </cell>
          <cell r="B37">
            <v>-1.674679971151761</v>
          </cell>
        </row>
        <row r="38">
          <cell r="A38">
            <v>0.3</v>
          </cell>
          <cell r="B38">
            <v>-2.4414276595572915</v>
          </cell>
        </row>
        <row r="39">
          <cell r="A39">
            <v>0.31</v>
          </cell>
          <cell r="B39">
            <v>-3.2358071743379071</v>
          </cell>
        </row>
        <row r="40">
          <cell r="A40">
            <v>0.32</v>
          </cell>
          <cell r="B40">
            <v>-4.0548681854299957</v>
          </cell>
        </row>
        <row r="41">
          <cell r="A41">
            <v>0.33</v>
          </cell>
          <cell r="B41">
            <v>-4.895886047904952</v>
          </cell>
        </row>
        <row r="42">
          <cell r="A42">
            <v>0.34</v>
          </cell>
          <cell r="B42">
            <v>-5.7563447081352592</v>
          </cell>
        </row>
        <row r="43">
          <cell r="A43">
            <v>0.35</v>
          </cell>
          <cell r="B43">
            <v>-6.6339209669419574</v>
          </cell>
        </row>
        <row r="44">
          <cell r="A44">
            <v>0.36</v>
          </cell>
          <cell r="B44">
            <v>-7.5264699851816204</v>
          </cell>
        </row>
        <row r="45">
          <cell r="A45">
            <v>0.37</v>
          </cell>
          <cell r="B45">
            <v>-8.4320119275385252</v>
          </cell>
        </row>
        <row r="46">
          <cell r="A46">
            <v>0.38</v>
          </cell>
          <cell r="B46">
            <v>-9.3487196496085119</v>
          </cell>
        </row>
      </sheetData>
      <sheetData sheetId="16" refreshError="1"/>
      <sheetData sheetId="17" refreshError="1"/>
      <sheetData sheetId="18">
        <row r="9">
          <cell r="B9">
            <v>65300.173724831082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opLeftCell="A16" workbookViewId="0">
      <selection activeCell="K35" sqref="K35"/>
    </sheetView>
  </sheetViews>
  <sheetFormatPr defaultRowHeight="15" x14ac:dyDescent="0.25"/>
  <cols>
    <col min="3" max="3" width="17.42578125" customWidth="1"/>
    <col min="4" max="4" width="16.42578125" customWidth="1"/>
    <col min="5" max="5" width="16.140625" customWidth="1"/>
    <col min="6" max="6" width="22.28515625" customWidth="1"/>
  </cols>
  <sheetData>
    <row r="3" spans="1:6" ht="26.25" x14ac:dyDescent="0.4">
      <c r="A3" s="1">
        <v>1</v>
      </c>
    </row>
    <row r="5" spans="1:6" ht="15.75" thickBot="1" x14ac:dyDescent="0.3"/>
    <row r="6" spans="1:6" ht="15.75" thickBot="1" x14ac:dyDescent="0.3">
      <c r="C6" s="56"/>
      <c r="D6" s="57"/>
      <c r="E6" s="2" t="s">
        <v>0</v>
      </c>
      <c r="F6" s="2" t="s">
        <v>1</v>
      </c>
    </row>
    <row r="7" spans="1:6" ht="30.75" customHeight="1" thickBot="1" x14ac:dyDescent="0.3">
      <c r="C7" s="3"/>
      <c r="D7" s="4" t="s">
        <v>2</v>
      </c>
      <c r="E7" s="4">
        <v>-600000</v>
      </c>
      <c r="F7" s="4">
        <v>-800000</v>
      </c>
    </row>
    <row r="8" spans="1:6" ht="30.75" customHeight="1" thickBot="1" x14ac:dyDescent="0.3">
      <c r="C8" s="3" t="s">
        <v>3</v>
      </c>
      <c r="D8" s="4" t="s">
        <v>4</v>
      </c>
      <c r="E8" s="4">
        <v>200000</v>
      </c>
      <c r="F8" s="4">
        <v>240000</v>
      </c>
    </row>
    <row r="9" spans="1:6" ht="15.75" thickBot="1" x14ac:dyDescent="0.3">
      <c r="C9" s="3"/>
      <c r="D9" s="4" t="s">
        <v>5</v>
      </c>
      <c r="E9" s="4">
        <v>200000</v>
      </c>
      <c r="F9" s="4">
        <v>290000</v>
      </c>
    </row>
    <row r="10" spans="1:6" ht="15.75" thickBot="1" x14ac:dyDescent="0.3">
      <c r="C10" s="3"/>
      <c r="D10" s="4" t="s">
        <v>6</v>
      </c>
      <c r="E10" s="4">
        <v>250000</v>
      </c>
      <c r="F10" s="4">
        <v>350000</v>
      </c>
    </row>
    <row r="11" spans="1:6" ht="15.75" thickBot="1" x14ac:dyDescent="0.3">
      <c r="C11" s="3"/>
      <c r="D11" s="4" t="s">
        <v>7</v>
      </c>
      <c r="E11" s="4">
        <v>300000</v>
      </c>
      <c r="F11" s="4">
        <v>400000</v>
      </c>
    </row>
    <row r="12" spans="1:6" ht="15.75" thickBot="1" x14ac:dyDescent="0.3">
      <c r="C12" s="3"/>
      <c r="D12" s="4" t="s">
        <v>8</v>
      </c>
      <c r="E12" s="4">
        <v>350000</v>
      </c>
      <c r="F12" s="4">
        <v>450000</v>
      </c>
    </row>
    <row r="13" spans="1:6" ht="45.75" customHeight="1" thickBot="1" x14ac:dyDescent="0.3">
      <c r="C13" s="3" t="s">
        <v>9</v>
      </c>
      <c r="D13" s="4"/>
      <c r="E13" s="5">
        <v>0.14000000000000001</v>
      </c>
      <c r="F13" s="5">
        <v>0.14000000000000001</v>
      </c>
    </row>
    <row r="14" spans="1:6" ht="30" customHeight="1" x14ac:dyDescent="0.25">
      <c r="C14" s="6" t="s">
        <v>10</v>
      </c>
      <c r="D14" s="6"/>
      <c r="E14" s="7">
        <f>NPV(E13,E8:E12)</f>
        <v>857478.09697278391</v>
      </c>
      <c r="F14" s="7">
        <f>NPV(F13,F8:F12)</f>
        <v>1140459.9396265585</v>
      </c>
    </row>
    <row r="15" spans="1:6" x14ac:dyDescent="0.25">
      <c r="C15" t="s">
        <v>11</v>
      </c>
      <c r="E15" s="8">
        <f>NPV(E13,E8:E12)+E7</f>
        <v>257478.09697278391</v>
      </c>
      <c r="F15" s="8">
        <f>NPV(F13,F8:F12)+F7</f>
        <v>340459.93962655845</v>
      </c>
    </row>
    <row r="16" spans="1:6" x14ac:dyDescent="0.25">
      <c r="C16" t="s">
        <v>12</v>
      </c>
      <c r="E16" s="9">
        <f>IRR(E7:E12)</f>
        <v>0.28845096731057907</v>
      </c>
      <c r="F16" s="9">
        <f>IRR(F7:F12)</f>
        <v>0.2864208883022703</v>
      </c>
    </row>
    <row r="17" spans="1:6" x14ac:dyDescent="0.25">
      <c r="C17" s="10" t="s">
        <v>13</v>
      </c>
      <c r="E17">
        <f>E14/(-E7)</f>
        <v>1.4291301616213066</v>
      </c>
      <c r="F17">
        <f>F14/(-F7)</f>
        <v>1.4255749245331981</v>
      </c>
    </row>
    <row r="20" spans="1:6" ht="28.5" x14ac:dyDescent="0.45">
      <c r="A20" s="12">
        <v>2</v>
      </c>
    </row>
    <row r="21" spans="1:6" ht="15.75" thickBot="1" x14ac:dyDescent="0.3"/>
    <row r="22" spans="1:6" ht="15.75" thickBot="1" x14ac:dyDescent="0.3">
      <c r="C22" s="13"/>
      <c r="D22" s="2" t="s">
        <v>14</v>
      </c>
      <c r="E22" s="2" t="s">
        <v>15</v>
      </c>
    </row>
    <row r="23" spans="1:6" ht="15.75" thickBot="1" x14ac:dyDescent="0.3">
      <c r="C23" s="14">
        <v>1</v>
      </c>
      <c r="D23" s="15">
        <v>-20000</v>
      </c>
      <c r="E23" s="16">
        <v>42736</v>
      </c>
    </row>
    <row r="24" spans="1:6" ht="15.75" thickBot="1" x14ac:dyDescent="0.3">
      <c r="C24" s="14">
        <v>2</v>
      </c>
      <c r="D24" s="15">
        <v>5500</v>
      </c>
      <c r="E24" s="16">
        <v>42795</v>
      </c>
    </row>
    <row r="25" spans="1:6" ht="15.75" thickBot="1" x14ac:dyDescent="0.3">
      <c r="C25" s="14">
        <v>3</v>
      </c>
      <c r="D25" s="15">
        <v>8500</v>
      </c>
      <c r="E25" s="16">
        <v>43040</v>
      </c>
    </row>
    <row r="26" spans="1:6" ht="15.75" thickBot="1" x14ac:dyDescent="0.3">
      <c r="C26" s="14">
        <v>4</v>
      </c>
      <c r="D26" s="15">
        <v>6500</v>
      </c>
      <c r="E26" s="16">
        <v>43146</v>
      </c>
    </row>
    <row r="27" spans="1:6" ht="15.75" thickBot="1" x14ac:dyDescent="0.3">
      <c r="C27" s="14">
        <v>5</v>
      </c>
      <c r="D27" s="15">
        <v>5500</v>
      </c>
      <c r="E27" s="16">
        <v>43191</v>
      </c>
    </row>
    <row r="29" spans="1:6" x14ac:dyDescent="0.25">
      <c r="D29" t="s">
        <v>16</v>
      </c>
      <c r="E29" s="17">
        <f>XIRR(D23:D27,E23:E27)</f>
        <v>0.37388058304786675</v>
      </c>
    </row>
    <row r="30" spans="1:6" x14ac:dyDescent="0.25">
      <c r="D30" t="s">
        <v>17</v>
      </c>
      <c r="E30">
        <f>XNPV(0.09,D23:D27,E23:E27)</f>
        <v>4175.2666272680817</v>
      </c>
    </row>
  </sheetData>
  <mergeCells count="1">
    <mergeCell ref="C6:D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M10" sqref="M10"/>
    </sheetView>
  </sheetViews>
  <sheetFormatPr defaultRowHeight="15" x14ac:dyDescent="0.25"/>
  <cols>
    <col min="1" max="1" width="22.28515625" customWidth="1"/>
    <col min="2" max="2" width="20.28515625" customWidth="1"/>
    <col min="3" max="3" width="14.85546875" customWidth="1"/>
    <col min="7" max="7" width="23.5703125" customWidth="1"/>
  </cols>
  <sheetData>
    <row r="1" spans="1:7" ht="18" x14ac:dyDescent="0.25">
      <c r="A1" s="62" t="s">
        <v>20</v>
      </c>
      <c r="B1" s="62" t="s">
        <v>100</v>
      </c>
      <c r="C1" s="63" t="s">
        <v>101</v>
      </c>
      <c r="D1" s="64">
        <v>0.1</v>
      </c>
      <c r="E1" s="63"/>
      <c r="F1" s="63"/>
      <c r="G1" s="63"/>
    </row>
    <row r="2" spans="1:7" ht="18" x14ac:dyDescent="0.25">
      <c r="A2" s="63" t="s">
        <v>102</v>
      </c>
      <c r="B2" s="63">
        <v>-145</v>
      </c>
      <c r="C2" s="63"/>
      <c r="D2" s="64"/>
      <c r="E2" s="63"/>
      <c r="F2" s="63"/>
      <c r="G2" s="63"/>
    </row>
    <row r="3" spans="1:7" ht="18" x14ac:dyDescent="0.25">
      <c r="A3" s="63" t="s">
        <v>103</v>
      </c>
      <c r="B3" s="63">
        <v>100</v>
      </c>
      <c r="C3" s="63"/>
      <c r="D3" s="64"/>
      <c r="E3" s="63"/>
      <c r="F3" s="63"/>
      <c r="G3" s="63"/>
    </row>
    <row r="4" spans="1:7" ht="18" x14ac:dyDescent="0.25">
      <c r="A4" s="63" t="s">
        <v>104</v>
      </c>
      <c r="B4" s="63">
        <v>100</v>
      </c>
      <c r="C4" s="63"/>
      <c r="D4" s="63"/>
      <c r="E4" s="63"/>
      <c r="F4" s="63"/>
      <c r="G4" s="63"/>
    </row>
    <row r="5" spans="1:7" ht="18" x14ac:dyDescent="0.25">
      <c r="A5" s="63" t="s">
        <v>105</v>
      </c>
      <c r="B5" s="63">
        <v>100</v>
      </c>
      <c r="C5" s="63"/>
      <c r="D5" s="63"/>
      <c r="E5" s="63"/>
      <c r="F5" s="63"/>
      <c r="G5" s="63"/>
    </row>
    <row r="6" spans="1:7" ht="18" x14ac:dyDescent="0.25">
      <c r="A6" s="63" t="s">
        <v>106</v>
      </c>
      <c r="B6" s="63">
        <v>100</v>
      </c>
      <c r="C6" s="63"/>
      <c r="D6" s="63"/>
      <c r="E6" s="63"/>
      <c r="F6" s="63"/>
      <c r="G6" s="63"/>
    </row>
    <row r="7" spans="1:7" ht="18" x14ac:dyDescent="0.25">
      <c r="A7" s="63" t="s">
        <v>107</v>
      </c>
      <c r="B7" s="63">
        <v>-275</v>
      </c>
      <c r="C7" s="63"/>
      <c r="D7" s="63"/>
      <c r="E7" s="63"/>
      <c r="F7" s="63"/>
      <c r="G7" s="63"/>
    </row>
    <row r="8" spans="1:7" ht="18" x14ac:dyDescent="0.25">
      <c r="A8" s="63"/>
      <c r="B8" s="64"/>
      <c r="C8" s="63"/>
      <c r="D8" s="63"/>
      <c r="E8" s="63"/>
      <c r="F8" s="63"/>
      <c r="G8" s="63"/>
    </row>
    <row r="9" spans="1:7" ht="18" x14ac:dyDescent="0.25">
      <c r="A9" s="63" t="s">
        <v>108</v>
      </c>
      <c r="B9" s="65">
        <f>IRR(B2:B7,10%)</f>
        <v>8.7828273849846816E-2</v>
      </c>
      <c r="C9" s="63"/>
      <c r="D9" s="63"/>
      <c r="E9" s="63"/>
      <c r="F9" s="63"/>
      <c r="G9" s="63"/>
    </row>
    <row r="10" spans="1:7" ht="18" x14ac:dyDescent="0.25">
      <c r="A10" s="63" t="s">
        <v>109</v>
      </c>
      <c r="B10" s="64">
        <f>IRR(B2:B7,25%)</f>
        <v>0.26649500716766816</v>
      </c>
      <c r="C10" s="63"/>
      <c r="D10" s="63"/>
      <c r="E10" s="63"/>
      <c r="F10" s="63"/>
      <c r="G10" s="63"/>
    </row>
    <row r="11" spans="1:7" ht="18" x14ac:dyDescent="0.25">
      <c r="A11" s="63"/>
      <c r="B11" s="64"/>
      <c r="C11" s="63"/>
      <c r="D11" s="63"/>
      <c r="E11" s="63"/>
      <c r="F11" s="63"/>
      <c r="G11" s="63"/>
    </row>
    <row r="12" spans="1:7" ht="18" x14ac:dyDescent="0.25">
      <c r="A12" s="63"/>
      <c r="B12" s="63"/>
      <c r="C12" s="63"/>
      <c r="D12" s="63"/>
      <c r="E12" s="63"/>
      <c r="F12" s="63"/>
      <c r="G12" s="63"/>
    </row>
    <row r="13" spans="1:7" ht="18" x14ac:dyDescent="0.25">
      <c r="A13" s="64">
        <v>0.05</v>
      </c>
      <c r="B13" s="66">
        <f>NPV(A13,$B$3:$B$7)+$B$2</f>
        <v>-5.8746453625901722</v>
      </c>
      <c r="C13" s="63"/>
      <c r="D13" s="63"/>
      <c r="E13" s="63"/>
      <c r="F13" s="63"/>
      <c r="G13" s="63"/>
    </row>
    <row r="14" spans="1:7" ht="18" x14ac:dyDescent="0.25">
      <c r="A14" s="64">
        <v>0.06</v>
      </c>
      <c r="B14" s="66">
        <f t="shared" ref="B14:B46" si="0">NPV(A14,$B$3:$B$7)+$B$2</f>
        <v>-3.9854362682000044</v>
      </c>
      <c r="C14" s="63"/>
      <c r="D14" s="63"/>
      <c r="E14" s="63"/>
      <c r="F14" s="63"/>
      <c r="G14" s="63"/>
    </row>
    <row r="15" spans="1:7" ht="18" x14ac:dyDescent="0.25">
      <c r="A15" s="64">
        <v>7.0000000000000007E-2</v>
      </c>
      <c r="B15" s="66">
        <f t="shared" si="0"/>
        <v>-2.3500737116163464</v>
      </c>
      <c r="C15" s="63"/>
      <c r="D15" s="63"/>
      <c r="E15" s="63"/>
      <c r="F15" s="63"/>
      <c r="G15" s="63"/>
    </row>
    <row r="16" spans="1:7" ht="18" x14ac:dyDescent="0.25">
      <c r="A16" s="64">
        <v>0.08</v>
      </c>
      <c r="B16" s="66">
        <f t="shared" si="0"/>
        <v>-0.94769517984892104</v>
      </c>
      <c r="C16" s="63"/>
      <c r="D16" s="63"/>
      <c r="E16" s="63"/>
      <c r="F16" s="63"/>
      <c r="G16" s="63"/>
    </row>
    <row r="17" spans="1:7" ht="18" x14ac:dyDescent="0.25">
      <c r="A17" s="64">
        <v>0.09</v>
      </c>
      <c r="B17" s="66">
        <f t="shared" si="0"/>
        <v>0.24085647329212634</v>
      </c>
      <c r="C17" s="63"/>
      <c r="D17" s="63"/>
      <c r="E17" s="63"/>
      <c r="F17" s="63"/>
      <c r="G17" s="63"/>
    </row>
    <row r="18" spans="1:7" ht="18" x14ac:dyDescent="0.25">
      <c r="A18" s="64">
        <v>0.1</v>
      </c>
      <c r="B18" s="66">
        <f t="shared" si="0"/>
        <v>1.2331807936616883</v>
      </c>
      <c r="C18" s="63"/>
      <c r="D18" s="63"/>
      <c r="E18" s="63"/>
      <c r="F18" s="63"/>
      <c r="G18" s="63"/>
    </row>
    <row r="19" spans="1:7" ht="18" x14ac:dyDescent="0.25">
      <c r="A19" s="64">
        <v>0.11</v>
      </c>
      <c r="B19" s="66">
        <f t="shared" si="0"/>
        <v>2.0454537429869788</v>
      </c>
      <c r="C19" s="63"/>
      <c r="D19" s="63"/>
      <c r="E19" s="63"/>
      <c r="F19" s="63"/>
      <c r="G19" s="63"/>
    </row>
    <row r="20" spans="1:7" ht="18" x14ac:dyDescent="0.25">
      <c r="A20" s="64">
        <v>0.12</v>
      </c>
      <c r="B20" s="66">
        <f t="shared" si="0"/>
        <v>2.6925493400257778</v>
      </c>
      <c r="C20" s="63"/>
      <c r="D20" s="63"/>
      <c r="E20" s="63"/>
      <c r="F20" s="63"/>
      <c r="G20" s="63"/>
    </row>
    <row r="21" spans="1:7" ht="18" x14ac:dyDescent="0.25">
      <c r="A21" s="64">
        <v>0.13</v>
      </c>
      <c r="B21" s="66">
        <f t="shared" si="0"/>
        <v>3.1881501544773982</v>
      </c>
      <c r="C21" s="63"/>
      <c r="D21" s="63"/>
      <c r="E21" s="63"/>
      <c r="F21" s="63"/>
      <c r="G21" s="63"/>
    </row>
    <row r="22" spans="1:7" ht="18" x14ac:dyDescent="0.25">
      <c r="A22" s="64">
        <v>0.14000000000000001</v>
      </c>
      <c r="B22" s="66">
        <f t="shared" si="0"/>
        <v>3.5448477509152667</v>
      </c>
      <c r="C22" s="63"/>
      <c r="D22" s="63"/>
      <c r="E22" s="63"/>
      <c r="F22" s="63"/>
      <c r="G22" s="63"/>
    </row>
    <row r="23" spans="1:7" ht="18" x14ac:dyDescent="0.25">
      <c r="A23" s="64">
        <v>0.15</v>
      </c>
      <c r="B23" s="66">
        <f t="shared" si="0"/>
        <v>3.7742340642815009</v>
      </c>
      <c r="C23" s="63"/>
      <c r="D23" s="63"/>
      <c r="E23" s="63"/>
      <c r="F23" s="63"/>
      <c r="G23" s="63"/>
    </row>
    <row r="24" spans="1:7" ht="18" x14ac:dyDescent="0.25">
      <c r="A24" s="64">
        <v>0.16</v>
      </c>
      <c r="B24" s="66">
        <f t="shared" si="0"/>
        <v>3.8869845857977054</v>
      </c>
      <c r="C24" s="63"/>
      <c r="D24" s="63"/>
      <c r="E24" s="63"/>
      <c r="F24" s="63"/>
      <c r="G24" s="63"/>
    </row>
    <row r="25" spans="1:7" ht="18" x14ac:dyDescent="0.25">
      <c r="A25" s="64">
        <v>0.17</v>
      </c>
      <c r="B25" s="66">
        <f t="shared" si="0"/>
        <v>3.8929341469089707</v>
      </c>
      <c r="C25" s="63"/>
      <c r="D25" s="63"/>
      <c r="E25" s="63"/>
      <c r="F25" s="63"/>
      <c r="G25" s="63"/>
    </row>
    <row r="26" spans="1:7" ht="18" x14ac:dyDescent="0.25">
      <c r="A26" s="64">
        <v>0.18</v>
      </c>
      <c r="B26" s="66">
        <f t="shared" si="0"/>
        <v>3.8011460077677839</v>
      </c>
      <c r="C26" s="63"/>
      <c r="D26" s="63"/>
      <c r="E26" s="63"/>
      <c r="F26" s="63"/>
      <c r="G26" s="63"/>
    </row>
    <row r="27" spans="1:7" ht="18" x14ac:dyDescent="0.25">
      <c r="A27" s="64">
        <v>0.19</v>
      </c>
      <c r="B27" s="66">
        <f t="shared" si="0"/>
        <v>3.6199748845533577</v>
      </c>
      <c r="C27" s="63"/>
      <c r="D27" s="63"/>
      <c r="E27" s="63"/>
      <c r="F27" s="63"/>
      <c r="G27" s="63"/>
    </row>
    <row r="28" spans="1:7" ht="18" x14ac:dyDescent="0.25">
      <c r="A28" s="64">
        <v>0.2</v>
      </c>
      <c r="B28" s="66">
        <f t="shared" si="0"/>
        <v>3.3571244855967279</v>
      </c>
      <c r="C28" s="63"/>
      <c r="D28" s="63"/>
      <c r="E28" s="63"/>
      <c r="F28" s="63"/>
      <c r="G28" s="63"/>
    </row>
    <row r="29" spans="1:7" ht="18" x14ac:dyDescent="0.25">
      <c r="A29" s="64">
        <v>0.21</v>
      </c>
      <c r="B29" s="66">
        <f t="shared" si="0"/>
        <v>3.0197000689104811</v>
      </c>
      <c r="C29" s="63"/>
      <c r="D29" s="63"/>
      <c r="E29" s="63"/>
      <c r="F29" s="63"/>
      <c r="G29" s="63"/>
    </row>
    <row r="30" spans="1:7" ht="18" x14ac:dyDescent="0.25">
      <c r="A30" s="64">
        <v>0.22</v>
      </c>
      <c r="B30" s="66">
        <f t="shared" si="0"/>
        <v>2.6142564825179875</v>
      </c>
      <c r="C30" s="63"/>
      <c r="D30" s="63"/>
      <c r="E30" s="63"/>
      <c r="F30" s="63"/>
      <c r="G30" s="63"/>
    </row>
    <row r="31" spans="1:7" ht="18" x14ac:dyDescent="0.25">
      <c r="A31" s="64">
        <v>0.23</v>
      </c>
      <c r="B31" s="66">
        <f t="shared" si="0"/>
        <v>2.1468421032236336</v>
      </c>
      <c r="C31" s="63"/>
      <c r="D31" s="63"/>
      <c r="E31" s="63"/>
      <c r="F31" s="63"/>
      <c r="G31" s="63"/>
    </row>
    <row r="32" spans="1:7" ht="18" x14ac:dyDescent="0.25">
      <c r="A32" s="64">
        <v>0.24</v>
      </c>
      <c r="B32" s="66">
        <f t="shared" si="0"/>
        <v>1.6230390485557962</v>
      </c>
      <c r="C32" s="63"/>
      <c r="D32" s="63"/>
      <c r="E32" s="63"/>
      <c r="F32" s="63"/>
      <c r="G32" s="63"/>
    </row>
    <row r="33" spans="1:7" ht="18" x14ac:dyDescent="0.25">
      <c r="A33" s="64">
        <v>0.25</v>
      </c>
      <c r="B33" s="66">
        <f t="shared" si="0"/>
        <v>1.0480000000000018</v>
      </c>
      <c r="C33" s="63"/>
      <c r="D33" s="63"/>
      <c r="E33" s="63"/>
      <c r="F33" s="63"/>
      <c r="G33" s="63"/>
    </row>
    <row r="34" spans="1:7" ht="18" x14ac:dyDescent="0.25">
      <c r="A34" s="64">
        <v>0.26</v>
      </c>
      <c r="B34" s="66">
        <f t="shared" si="0"/>
        <v>0.42648194283589191</v>
      </c>
      <c r="C34" s="63"/>
      <c r="D34" s="63"/>
      <c r="E34" s="63"/>
      <c r="F34" s="63"/>
      <c r="G34" s="63"/>
    </row>
    <row r="35" spans="1:7" ht="18" x14ac:dyDescent="0.25">
      <c r="A35" s="64">
        <v>0.27</v>
      </c>
      <c r="B35" s="66">
        <f t="shared" si="0"/>
        <v>-0.237122901511583</v>
      </c>
      <c r="C35" s="63"/>
      <c r="D35" s="63"/>
      <c r="E35" s="63"/>
      <c r="F35" s="63"/>
      <c r="G35" s="63"/>
    </row>
    <row r="36" spans="1:7" ht="18" x14ac:dyDescent="0.25">
      <c r="A36" s="64">
        <v>0.28000000000000003</v>
      </c>
      <c r="B36" s="66">
        <f t="shared" si="0"/>
        <v>-0.93875870108604431</v>
      </c>
      <c r="C36" s="63"/>
      <c r="D36" s="63"/>
      <c r="E36" s="63"/>
      <c r="F36" s="63"/>
      <c r="G36" s="63"/>
    </row>
    <row r="37" spans="1:7" ht="18" x14ac:dyDescent="0.25">
      <c r="A37" s="64">
        <v>0.28999999999999998</v>
      </c>
      <c r="B37" s="66">
        <f t="shared" si="0"/>
        <v>-1.674679971151761</v>
      </c>
      <c r="C37" s="63"/>
      <c r="D37" s="63"/>
      <c r="E37" s="63"/>
      <c r="F37" s="63"/>
      <c r="G37" s="63"/>
    </row>
    <row r="38" spans="1:7" ht="18" x14ac:dyDescent="0.25">
      <c r="A38" s="64">
        <v>0.3</v>
      </c>
      <c r="B38" s="66">
        <f t="shared" si="0"/>
        <v>-2.4414276595572915</v>
      </c>
      <c r="C38" s="63"/>
      <c r="D38" s="63"/>
      <c r="E38" s="63"/>
      <c r="F38" s="63"/>
      <c r="G38" s="63"/>
    </row>
    <row r="39" spans="1:7" ht="18" x14ac:dyDescent="0.25">
      <c r="A39" s="64">
        <v>0.31</v>
      </c>
      <c r="B39" s="66">
        <f t="shared" si="0"/>
        <v>-3.2358071743379071</v>
      </c>
      <c r="C39" s="63"/>
      <c r="D39" s="63"/>
      <c r="E39" s="63"/>
      <c r="F39" s="63"/>
      <c r="G39" s="63"/>
    </row>
    <row r="40" spans="1:7" ht="18" x14ac:dyDescent="0.25">
      <c r="A40" s="64">
        <v>0.32</v>
      </c>
      <c r="B40" s="66">
        <f t="shared" si="0"/>
        <v>-4.0548681854299957</v>
      </c>
      <c r="C40" s="63"/>
      <c r="D40" s="63"/>
      <c r="E40" s="63"/>
      <c r="F40" s="63"/>
      <c r="G40" s="63"/>
    </row>
    <row r="41" spans="1:7" ht="18" x14ac:dyDescent="0.25">
      <c r="A41" s="64">
        <v>0.33</v>
      </c>
      <c r="B41" s="66">
        <f t="shared" si="0"/>
        <v>-4.895886047904952</v>
      </c>
      <c r="C41" s="63"/>
      <c r="D41" s="63"/>
      <c r="E41" s="63"/>
      <c r="F41" s="63"/>
      <c r="G41" s="63"/>
    </row>
    <row r="42" spans="1:7" ht="18" x14ac:dyDescent="0.25">
      <c r="A42" s="64">
        <v>0.34</v>
      </c>
      <c r="B42" s="66">
        <f t="shared" si="0"/>
        <v>-5.7563447081352592</v>
      </c>
      <c r="C42" s="63"/>
      <c r="D42" s="63"/>
      <c r="E42" s="63"/>
      <c r="F42" s="63"/>
      <c r="G42" s="63"/>
    </row>
    <row r="43" spans="1:7" ht="18" x14ac:dyDescent="0.25">
      <c r="A43" s="64">
        <v>0.35</v>
      </c>
      <c r="B43" s="66">
        <f t="shared" si="0"/>
        <v>-6.6339209669419574</v>
      </c>
      <c r="C43" s="63"/>
      <c r="D43" s="63"/>
      <c r="E43" s="63"/>
      <c r="F43" s="63"/>
      <c r="G43" s="63"/>
    </row>
    <row r="44" spans="1:7" ht="18" x14ac:dyDescent="0.25">
      <c r="A44" s="64">
        <v>0.36</v>
      </c>
      <c r="B44" s="66">
        <f t="shared" si="0"/>
        <v>-7.5264699851816204</v>
      </c>
      <c r="C44" s="63"/>
      <c r="D44" s="63"/>
      <c r="E44" s="63"/>
      <c r="F44" s="63"/>
      <c r="G44" s="63"/>
    </row>
    <row r="45" spans="1:7" ht="18" x14ac:dyDescent="0.25">
      <c r="A45" s="64">
        <v>0.37</v>
      </c>
      <c r="B45" s="66">
        <f t="shared" si="0"/>
        <v>-8.4320119275385252</v>
      </c>
      <c r="C45" s="63"/>
      <c r="D45" s="63"/>
      <c r="E45" s="63"/>
      <c r="F45" s="63"/>
      <c r="G45" s="63"/>
    </row>
    <row r="46" spans="1:7" ht="18" x14ac:dyDescent="0.25">
      <c r="A46" s="64">
        <v>0.38</v>
      </c>
      <c r="B46" s="66">
        <f t="shared" si="0"/>
        <v>-9.3487196496085119</v>
      </c>
      <c r="C46" s="63"/>
      <c r="D46" s="63"/>
      <c r="E46" s="63"/>
      <c r="F46" s="63"/>
      <c r="G46" s="63"/>
    </row>
    <row r="47" spans="1:7" ht="18" x14ac:dyDescent="0.25">
      <c r="A47" s="63"/>
      <c r="B47" s="63"/>
      <c r="C47" s="63"/>
      <c r="D47" s="63"/>
      <c r="E47" s="63"/>
      <c r="F47" s="63"/>
      <c r="G47" s="6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topLeftCell="A6" workbookViewId="0">
      <selection activeCell="A20" sqref="A20"/>
    </sheetView>
  </sheetViews>
  <sheetFormatPr defaultRowHeight="15" x14ac:dyDescent="0.25"/>
  <cols>
    <col min="2" max="2" width="11" customWidth="1"/>
    <col min="3" max="3" width="17.85546875" customWidth="1"/>
    <col min="4" max="4" width="11.42578125" customWidth="1"/>
    <col min="5" max="5" width="13.140625" customWidth="1"/>
    <col min="9" max="9" width="12.7109375" customWidth="1"/>
  </cols>
  <sheetData>
    <row r="3" spans="1:4" ht="26.25" x14ac:dyDescent="0.4">
      <c r="A3" s="1">
        <v>3</v>
      </c>
    </row>
    <row r="5" spans="1:4" x14ac:dyDescent="0.25">
      <c r="C5" t="s">
        <v>18</v>
      </c>
      <c r="D5" s="18">
        <v>0.1</v>
      </c>
    </row>
    <row r="6" spans="1:4" x14ac:dyDescent="0.25">
      <c r="C6" t="s">
        <v>19</v>
      </c>
      <c r="D6" s="18">
        <v>0.1</v>
      </c>
    </row>
    <row r="7" spans="1:4" x14ac:dyDescent="0.25">
      <c r="B7" s="20" t="s">
        <v>20</v>
      </c>
      <c r="C7" s="20" t="s">
        <v>21</v>
      </c>
    </row>
    <row r="8" spans="1:4" x14ac:dyDescent="0.25">
      <c r="C8">
        <v>-150000</v>
      </c>
    </row>
    <row r="9" spans="1:4" x14ac:dyDescent="0.25">
      <c r="B9">
        <v>1</v>
      </c>
      <c r="C9">
        <v>36000</v>
      </c>
    </row>
    <row r="10" spans="1:4" x14ac:dyDescent="0.25">
      <c r="B10">
        <v>2</v>
      </c>
      <c r="C10">
        <v>37000</v>
      </c>
    </row>
    <row r="11" spans="1:4" x14ac:dyDescent="0.25">
      <c r="B11">
        <v>3</v>
      </c>
      <c r="C11">
        <v>42000</v>
      </c>
    </row>
    <row r="12" spans="1:4" x14ac:dyDescent="0.25">
      <c r="B12">
        <v>4</v>
      </c>
      <c r="C12">
        <v>48000</v>
      </c>
    </row>
    <row r="13" spans="1:4" x14ac:dyDescent="0.25">
      <c r="B13">
        <v>5</v>
      </c>
      <c r="C13">
        <v>51000</v>
      </c>
    </row>
    <row r="17" spans="1:9" x14ac:dyDescent="0.25">
      <c r="D17" t="s">
        <v>22</v>
      </c>
      <c r="E17" s="19">
        <f>MIRR(C8:C13,D5,D6)</f>
        <v>0.1133314573311659</v>
      </c>
    </row>
    <row r="18" spans="1:9" x14ac:dyDescent="0.25">
      <c r="E18" s="19"/>
    </row>
    <row r="20" spans="1:9" ht="26.25" x14ac:dyDescent="0.4">
      <c r="A20" s="11"/>
    </row>
    <row r="21" spans="1:9" ht="18" x14ac:dyDescent="0.25">
      <c r="B21" s="32"/>
      <c r="C21" s="28"/>
      <c r="D21" s="29"/>
      <c r="E21" s="29"/>
      <c r="F21" s="33"/>
      <c r="G21" s="32"/>
      <c r="H21" s="32"/>
      <c r="I21" s="32"/>
    </row>
    <row r="22" spans="1:9" ht="18" x14ac:dyDescent="0.25">
      <c r="B22" s="32"/>
      <c r="C22" s="30"/>
      <c r="D22" s="29"/>
      <c r="E22" s="29"/>
      <c r="F22" s="32"/>
      <c r="G22" s="32"/>
      <c r="H22" s="32"/>
      <c r="I22" s="32"/>
    </row>
    <row r="23" spans="1:9" ht="18" x14ac:dyDescent="0.25">
      <c r="B23" s="32"/>
      <c r="C23" s="30"/>
      <c r="D23" s="29"/>
      <c r="E23" s="29"/>
      <c r="F23" s="32"/>
      <c r="G23" s="34"/>
      <c r="H23" s="34"/>
      <c r="I23" s="34"/>
    </row>
    <row r="24" spans="1:9" ht="18" x14ac:dyDescent="0.25">
      <c r="B24" s="32"/>
      <c r="C24" s="30"/>
      <c r="D24" s="29"/>
      <c r="E24" s="29"/>
      <c r="F24" s="32"/>
      <c r="G24" s="32"/>
      <c r="H24" s="32"/>
      <c r="I24" s="32"/>
    </row>
    <row r="25" spans="1:9" ht="18" x14ac:dyDescent="0.25">
      <c r="B25" s="32"/>
      <c r="C25" s="30"/>
      <c r="D25" s="29"/>
      <c r="E25" s="29"/>
      <c r="F25" s="32"/>
      <c r="G25" s="32"/>
      <c r="H25" s="32"/>
      <c r="I25" s="32"/>
    </row>
    <row r="26" spans="1:9" ht="18" x14ac:dyDescent="0.25">
      <c r="B26" s="32"/>
      <c r="C26" s="31"/>
      <c r="D26" s="29"/>
      <c r="E26" s="29"/>
      <c r="F26" s="29"/>
      <c r="G26" s="29"/>
      <c r="H26" s="29"/>
      <c r="I26" s="29"/>
    </row>
    <row r="27" spans="1:9" ht="18" x14ac:dyDescent="0.25">
      <c r="B27" s="32"/>
      <c r="C27" s="31"/>
      <c r="D27" s="29"/>
      <c r="E27" s="29"/>
      <c r="F27" s="29"/>
      <c r="G27" s="29"/>
      <c r="H27" s="29"/>
      <c r="I27" s="29"/>
    </row>
    <row r="28" spans="1:9" ht="18" x14ac:dyDescent="0.25">
      <c r="B28" s="29"/>
      <c r="C28" s="29"/>
      <c r="D28" s="29"/>
      <c r="E28" s="29"/>
      <c r="F28" s="29"/>
      <c r="G28" s="29"/>
      <c r="H28" s="29"/>
      <c r="I28" s="29"/>
    </row>
    <row r="29" spans="1:9" ht="18" x14ac:dyDescent="0.25">
      <c r="B29" s="29"/>
      <c r="C29" s="29"/>
      <c r="D29" s="29"/>
      <c r="E29" s="29"/>
      <c r="F29" s="29"/>
      <c r="G29" s="29"/>
      <c r="H29" s="29"/>
      <c r="I29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J11" sqref="J11"/>
    </sheetView>
  </sheetViews>
  <sheetFormatPr defaultRowHeight="15" x14ac:dyDescent="0.25"/>
  <cols>
    <col min="2" max="2" width="20.7109375" customWidth="1"/>
    <col min="3" max="3" width="16" customWidth="1"/>
    <col min="4" max="4" width="21.5703125" customWidth="1"/>
    <col min="5" max="5" width="18.42578125" customWidth="1"/>
    <col min="6" max="6" width="21" customWidth="1"/>
    <col min="7" max="7" width="18.140625" customWidth="1"/>
    <col min="8" max="8" width="18.42578125" customWidth="1"/>
    <col min="9" max="9" width="14.5703125" customWidth="1"/>
  </cols>
  <sheetData>
    <row r="3" spans="1:9" ht="26.25" x14ac:dyDescent="0.4">
      <c r="A3" s="1">
        <v>5</v>
      </c>
    </row>
    <row r="6" spans="1:9" ht="18" x14ac:dyDescent="0.25">
      <c r="B6" s="23" t="s">
        <v>23</v>
      </c>
      <c r="C6" s="49">
        <v>500000</v>
      </c>
      <c r="D6" s="23"/>
      <c r="E6" s="23"/>
      <c r="F6" s="23"/>
      <c r="G6" s="23"/>
      <c r="H6" s="23"/>
      <c r="I6" s="23"/>
    </row>
    <row r="7" spans="1:9" ht="18" x14ac:dyDescent="0.25">
      <c r="B7" s="23" t="s">
        <v>27</v>
      </c>
      <c r="C7" s="23">
        <v>10</v>
      </c>
      <c r="D7" s="23"/>
      <c r="E7" s="23"/>
      <c r="F7" s="23"/>
      <c r="G7" s="23"/>
      <c r="H7" s="23"/>
      <c r="I7" s="23"/>
    </row>
    <row r="8" spans="1:9" ht="18" x14ac:dyDescent="0.25">
      <c r="B8" s="23" t="s">
        <v>29</v>
      </c>
      <c r="C8" s="23">
        <v>20000</v>
      </c>
      <c r="D8" s="23"/>
      <c r="E8" s="23"/>
      <c r="F8" s="23"/>
      <c r="G8" s="23"/>
      <c r="H8" s="23"/>
      <c r="I8" s="23"/>
    </row>
    <row r="9" spans="1:9" ht="18" x14ac:dyDescent="0.25">
      <c r="B9" s="23" t="s">
        <v>31</v>
      </c>
      <c r="C9" s="23">
        <v>15</v>
      </c>
      <c r="D9" s="23"/>
      <c r="E9" s="23"/>
      <c r="F9" s="23"/>
      <c r="G9" s="23"/>
      <c r="H9" s="23"/>
      <c r="I9" s="23"/>
    </row>
    <row r="10" spans="1:9" ht="18" x14ac:dyDescent="0.25">
      <c r="B10" s="23" t="s">
        <v>33</v>
      </c>
      <c r="C10" s="23">
        <v>9</v>
      </c>
      <c r="D10" s="23"/>
      <c r="E10" s="23"/>
      <c r="F10" s="23"/>
      <c r="G10" s="23"/>
      <c r="H10" s="23"/>
      <c r="I10" s="23"/>
    </row>
    <row r="11" spans="1:9" ht="18" x14ac:dyDescent="0.25">
      <c r="B11" s="23" t="s">
        <v>35</v>
      </c>
      <c r="C11" s="50">
        <v>0.4</v>
      </c>
      <c r="D11" s="23"/>
      <c r="E11" s="23"/>
      <c r="F11" s="23"/>
      <c r="G11" s="23"/>
      <c r="H11" s="23"/>
      <c r="I11" s="23"/>
    </row>
    <row r="12" spans="1:9" ht="18" x14ac:dyDescent="0.25">
      <c r="B12" s="23" t="s">
        <v>50</v>
      </c>
      <c r="C12" s="50">
        <v>0.1</v>
      </c>
      <c r="D12" s="23"/>
      <c r="E12" s="23"/>
      <c r="F12" s="23"/>
      <c r="G12" s="23"/>
      <c r="H12" s="23"/>
      <c r="I12" s="23"/>
    </row>
    <row r="13" spans="1:9" ht="18" x14ac:dyDescent="0.25">
      <c r="B13" s="23" t="s">
        <v>11</v>
      </c>
      <c r="C13" s="51">
        <f>(((C8*(C9-C10)-(C6/C7))*(1-C11)+(C6/C7))*PV(C12,C7,-1)-C6)</f>
        <v>65300.173724831082</v>
      </c>
      <c r="D13" s="23"/>
      <c r="E13" s="23"/>
      <c r="F13" s="23"/>
      <c r="G13" s="23"/>
      <c r="H13" s="23"/>
      <c r="I13" s="23"/>
    </row>
    <row r="14" spans="1:9" ht="18" x14ac:dyDescent="0.25">
      <c r="B14" s="23"/>
      <c r="C14" s="23"/>
      <c r="D14" s="23"/>
      <c r="E14" s="23"/>
      <c r="F14" s="23"/>
      <c r="G14" s="23"/>
      <c r="H14" s="23"/>
      <c r="I14" s="23"/>
    </row>
    <row r="15" spans="1:9" ht="18" x14ac:dyDescent="0.25">
      <c r="B15" s="23"/>
      <c r="C15" s="58" t="s">
        <v>51</v>
      </c>
      <c r="D15" s="59"/>
      <c r="E15" s="59"/>
      <c r="F15" s="59"/>
      <c r="G15" s="59"/>
      <c r="H15" s="59"/>
      <c r="I15" s="60"/>
    </row>
    <row r="16" spans="1:9" ht="18" x14ac:dyDescent="0.25">
      <c r="B16" s="23"/>
      <c r="C16" s="23"/>
      <c r="D16" s="23"/>
      <c r="E16" s="23"/>
      <c r="F16" s="23"/>
      <c r="G16" s="23"/>
      <c r="H16" s="23"/>
      <c r="I16" s="23"/>
    </row>
    <row r="17" spans="2:9" ht="18" x14ac:dyDescent="0.25">
      <c r="B17" s="23"/>
      <c r="C17" s="51">
        <f>NPV</f>
        <v>65300.173724831082</v>
      </c>
      <c r="D17" s="23">
        <v>14000</v>
      </c>
      <c r="E17" s="23">
        <v>16000</v>
      </c>
      <c r="F17" s="23">
        <v>18000</v>
      </c>
      <c r="G17" s="23">
        <v>20000</v>
      </c>
      <c r="H17" s="23">
        <v>22000</v>
      </c>
      <c r="I17" s="23">
        <v>24000</v>
      </c>
    </row>
    <row r="18" spans="2:9" ht="18" x14ac:dyDescent="0.25">
      <c r="B18" s="23"/>
      <c r="C18" s="23">
        <v>10</v>
      </c>
      <c r="D18" s="52">
        <f t="dataTable" ref="D18:I26" dt2D="1" dtr="1" r1="C7" r2="C8"/>
        <v>65300.173724831082</v>
      </c>
      <c r="E18" s="52">
        <v>65300.173724831082</v>
      </c>
      <c r="F18" s="52">
        <v>65300.173724831082</v>
      </c>
      <c r="G18" s="52">
        <v>65300.173724831082</v>
      </c>
      <c r="H18" s="52">
        <v>65300.173724831082</v>
      </c>
      <c r="I18" s="52">
        <v>65300.173724831082</v>
      </c>
    </row>
    <row r="19" spans="2:9" ht="18" x14ac:dyDescent="0.25">
      <c r="B19" s="23"/>
      <c r="C19" s="23">
        <v>11</v>
      </c>
      <c r="D19" s="52">
        <v>65300.173724831082</v>
      </c>
      <c r="E19" s="52">
        <v>65300.173724831082</v>
      </c>
      <c r="F19" s="52">
        <v>65300.173724831082</v>
      </c>
      <c r="G19" s="52">
        <v>65300.173724831082</v>
      </c>
      <c r="H19" s="52">
        <v>65300.173724831082</v>
      </c>
      <c r="I19" s="52">
        <v>65300.173724831082</v>
      </c>
    </row>
    <row r="20" spans="2:9" ht="18" x14ac:dyDescent="0.25">
      <c r="B20" s="23"/>
      <c r="C20" s="23">
        <v>12</v>
      </c>
      <c r="D20" s="52">
        <v>65300.173724831082</v>
      </c>
      <c r="E20" s="52">
        <v>65300.173724831082</v>
      </c>
      <c r="F20" s="52">
        <v>65300.173724831082</v>
      </c>
      <c r="G20" s="52">
        <v>65300.173724831082</v>
      </c>
      <c r="H20" s="52">
        <v>65300.173724831082</v>
      </c>
      <c r="I20" s="52">
        <v>65300.173724831082</v>
      </c>
    </row>
    <row r="21" spans="2:9" ht="18" x14ac:dyDescent="0.25">
      <c r="B21" s="23"/>
      <c r="C21" s="23">
        <v>13</v>
      </c>
      <c r="D21" s="52">
        <v>65300.173724831082</v>
      </c>
      <c r="E21" s="52">
        <v>65300.173724831082</v>
      </c>
      <c r="F21" s="52">
        <v>65300.173724831082</v>
      </c>
      <c r="G21" s="52">
        <v>65300.173724831082</v>
      </c>
      <c r="H21" s="52">
        <v>65300.173724831082</v>
      </c>
      <c r="I21" s="52">
        <v>65300.173724831082</v>
      </c>
    </row>
    <row r="22" spans="2:9" ht="18" x14ac:dyDescent="0.25">
      <c r="B22" s="23"/>
      <c r="C22" s="23">
        <v>14</v>
      </c>
      <c r="D22" s="52">
        <v>65300.173724831082</v>
      </c>
      <c r="E22" s="52">
        <v>65300.173724831082</v>
      </c>
      <c r="F22" s="52">
        <v>65300.173724831082</v>
      </c>
      <c r="G22" s="52">
        <v>65300.173724831082</v>
      </c>
      <c r="H22" s="52">
        <v>65300.173724831082</v>
      </c>
      <c r="I22" s="52">
        <v>65300.173724831082</v>
      </c>
    </row>
    <row r="23" spans="2:9" ht="18" x14ac:dyDescent="0.25">
      <c r="B23" s="23"/>
      <c r="C23" s="23">
        <v>15</v>
      </c>
      <c r="D23" s="52">
        <v>65300.173724831082</v>
      </c>
      <c r="E23" s="52">
        <v>65300.173724831082</v>
      </c>
      <c r="F23" s="52">
        <v>65300.173724831082</v>
      </c>
      <c r="G23" s="52">
        <v>65300.173724831082</v>
      </c>
      <c r="H23" s="52">
        <v>65300.173724831082</v>
      </c>
      <c r="I23" s="52">
        <v>65300.173724831082</v>
      </c>
    </row>
    <row r="24" spans="2:9" ht="18" x14ac:dyDescent="0.25">
      <c r="B24" s="23"/>
      <c r="C24" s="23">
        <v>16</v>
      </c>
      <c r="D24" s="52">
        <v>65300.173724831082</v>
      </c>
      <c r="E24" s="52">
        <v>65300.173724831082</v>
      </c>
      <c r="F24" s="52">
        <v>65300.173724831082</v>
      </c>
      <c r="G24" s="52">
        <v>65300.173724831082</v>
      </c>
      <c r="H24" s="52">
        <v>65300.173724831082</v>
      </c>
      <c r="I24" s="52">
        <v>65300.173724831082</v>
      </c>
    </row>
    <row r="25" spans="2:9" ht="18" x14ac:dyDescent="0.25">
      <c r="B25" s="23"/>
      <c r="C25" s="23">
        <v>17</v>
      </c>
      <c r="D25" s="52">
        <v>65300.173724831082</v>
      </c>
      <c r="E25" s="52">
        <v>65300.173724831082</v>
      </c>
      <c r="F25" s="52">
        <v>65300.173724831082</v>
      </c>
      <c r="G25" s="52">
        <v>65300.173724831082</v>
      </c>
      <c r="H25" s="52">
        <v>65300.173724831082</v>
      </c>
      <c r="I25" s="52">
        <v>65300.173724831082</v>
      </c>
    </row>
    <row r="26" spans="2:9" ht="18" x14ac:dyDescent="0.25">
      <c r="B26" s="23"/>
      <c r="C26" s="23">
        <v>18</v>
      </c>
      <c r="D26" s="52">
        <v>65300.173724831082</v>
      </c>
      <c r="E26" s="52">
        <v>65300.173724831082</v>
      </c>
      <c r="F26" s="52">
        <v>65300.173724831082</v>
      </c>
      <c r="G26" s="52">
        <v>65300.173724831082</v>
      </c>
      <c r="H26" s="52">
        <v>65300.173724831082</v>
      </c>
      <c r="I26" s="52">
        <v>65300.173724831082</v>
      </c>
    </row>
  </sheetData>
  <mergeCells count="1">
    <mergeCell ref="C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4"/>
  <sheetViews>
    <sheetView showGridLines="0" workbookViewId="0"/>
  </sheetViews>
  <sheetFormatPr defaultRowHeight="15" outlineLevelRow="1" outlineLevelCol="1" x14ac:dyDescent="0.25"/>
  <cols>
    <col min="3" max="3" width="6.140625" customWidth="1"/>
    <col min="4" max="7" width="13.42578125" bestFit="1" customWidth="1" outlineLevel="1"/>
  </cols>
  <sheetData>
    <row r="1" spans="2:7" ht="15.75" thickBot="1" x14ac:dyDescent="0.3"/>
    <row r="2" spans="2:7" ht="15.75" x14ac:dyDescent="0.25">
      <c r="B2" s="39" t="s">
        <v>42</v>
      </c>
      <c r="C2" s="39"/>
      <c r="D2" s="44"/>
      <c r="E2" s="44"/>
      <c r="F2" s="44"/>
      <c r="G2" s="44"/>
    </row>
    <row r="3" spans="2:7" ht="15.75" collapsed="1" x14ac:dyDescent="0.25">
      <c r="B3" s="38"/>
      <c r="C3" s="38"/>
      <c r="D3" s="45" t="s">
        <v>44</v>
      </c>
      <c r="E3" s="45" t="s">
        <v>36</v>
      </c>
      <c r="F3" s="45" t="s">
        <v>25</v>
      </c>
      <c r="G3" s="45" t="s">
        <v>26</v>
      </c>
    </row>
    <row r="4" spans="2:7" ht="56.25" hidden="1" outlineLevel="1" x14ac:dyDescent="0.25">
      <c r="B4" s="41"/>
      <c r="C4" s="41"/>
      <c r="D4" s="35"/>
      <c r="E4" s="48" t="s">
        <v>41</v>
      </c>
      <c r="F4" s="48" t="s">
        <v>41</v>
      </c>
      <c r="G4" s="48" t="s">
        <v>41</v>
      </c>
    </row>
    <row r="5" spans="2:7" x14ac:dyDescent="0.25">
      <c r="B5" s="42" t="s">
        <v>43</v>
      </c>
      <c r="C5" s="42"/>
      <c r="D5" s="40"/>
      <c r="E5" s="40"/>
      <c r="F5" s="40"/>
      <c r="G5" s="40"/>
    </row>
    <row r="6" spans="2:7" outlineLevel="1" x14ac:dyDescent="0.25">
      <c r="B6" s="41"/>
      <c r="C6" s="41" t="s">
        <v>37</v>
      </c>
      <c r="D6" s="36">
        <v>500000</v>
      </c>
      <c r="E6" s="46">
        <v>500000</v>
      </c>
      <c r="F6" s="46">
        <v>500000</v>
      </c>
      <c r="G6" s="46">
        <v>500000</v>
      </c>
    </row>
    <row r="7" spans="2:7" outlineLevel="1" x14ac:dyDescent="0.25">
      <c r="B7" s="41"/>
      <c r="C7" s="41" t="s">
        <v>38</v>
      </c>
      <c r="D7" s="35">
        <v>9</v>
      </c>
      <c r="E7" s="47">
        <v>9</v>
      </c>
      <c r="F7" s="47">
        <v>9</v>
      </c>
      <c r="G7" s="47">
        <v>9</v>
      </c>
    </row>
    <row r="8" spans="2:7" outlineLevel="1" x14ac:dyDescent="0.25">
      <c r="B8" s="41"/>
      <c r="C8" s="41" t="s">
        <v>39</v>
      </c>
      <c r="D8" s="35">
        <v>20000</v>
      </c>
      <c r="E8" s="47">
        <v>20000</v>
      </c>
      <c r="F8" s="47">
        <v>20000</v>
      </c>
      <c r="G8" s="47">
        <v>20000</v>
      </c>
    </row>
    <row r="9" spans="2:7" outlineLevel="1" x14ac:dyDescent="0.25">
      <c r="B9" s="41"/>
      <c r="C9" s="41" t="s">
        <v>40</v>
      </c>
      <c r="D9" s="35">
        <v>15</v>
      </c>
      <c r="E9" s="47">
        <v>15</v>
      </c>
      <c r="F9" s="47">
        <v>15</v>
      </c>
      <c r="G9" s="47">
        <v>15</v>
      </c>
    </row>
    <row r="10" spans="2:7" x14ac:dyDescent="0.25">
      <c r="B10" s="42" t="s">
        <v>45</v>
      </c>
      <c r="C10" s="42"/>
      <c r="D10" s="40"/>
      <c r="E10" s="40"/>
      <c r="F10" s="40"/>
      <c r="G10" s="40"/>
    </row>
    <row r="11" spans="2:7" ht="15.75" outlineLevel="1" thickBot="1" x14ac:dyDescent="0.3">
      <c r="B11" s="43"/>
      <c r="C11" s="43" t="s">
        <v>49</v>
      </c>
      <c r="D11" s="37">
        <v>65300.173724831002</v>
      </c>
      <c r="E11" s="37">
        <v>65300.173724831002</v>
      </c>
      <c r="F11" s="37">
        <v>65300.173724831002</v>
      </c>
      <c r="G11" s="37">
        <v>65300.173724831002</v>
      </c>
    </row>
    <row r="12" spans="2:7" x14ac:dyDescent="0.25">
      <c r="B12" t="s">
        <v>46</v>
      </c>
    </row>
    <row r="13" spans="2:7" x14ac:dyDescent="0.25">
      <c r="B13" t="s">
        <v>47</v>
      </c>
    </row>
    <row r="14" spans="2:7" x14ac:dyDescent="0.25">
      <c r="B1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20" customWidth="1"/>
    <col min="8" max="8" width="15.140625" customWidth="1"/>
  </cols>
  <sheetData>
    <row r="2" spans="1:8" ht="26.25" x14ac:dyDescent="0.4">
      <c r="A2" s="1">
        <v>5</v>
      </c>
    </row>
    <row r="5" spans="1:8" ht="18" x14ac:dyDescent="0.25">
      <c r="A5" s="21" t="s">
        <v>23</v>
      </c>
      <c r="B5" s="22">
        <v>500000</v>
      </c>
      <c r="C5" s="23"/>
      <c r="D5" s="23"/>
      <c r="E5" s="24"/>
      <c r="F5" s="24" t="s">
        <v>24</v>
      </c>
      <c r="G5" s="24" t="s">
        <v>25</v>
      </c>
      <c r="H5" s="24" t="s">
        <v>26</v>
      </c>
    </row>
    <row r="6" spans="1:8" ht="18" x14ac:dyDescent="0.25">
      <c r="A6" s="21" t="s">
        <v>27</v>
      </c>
      <c r="B6" s="25">
        <v>10</v>
      </c>
      <c r="C6" s="23"/>
      <c r="D6" s="23"/>
      <c r="E6" s="24" t="s">
        <v>28</v>
      </c>
      <c r="F6" s="24">
        <v>450000</v>
      </c>
      <c r="G6" s="24">
        <v>500000</v>
      </c>
      <c r="H6" s="24">
        <v>550000</v>
      </c>
    </row>
    <row r="7" spans="1:8" ht="18" x14ac:dyDescent="0.25">
      <c r="A7" s="21" t="s">
        <v>29</v>
      </c>
      <c r="B7" s="25">
        <v>20000</v>
      </c>
      <c r="C7" s="23"/>
      <c r="D7" s="23"/>
      <c r="E7" s="24" t="s">
        <v>30</v>
      </c>
      <c r="F7" s="26">
        <v>0.09</v>
      </c>
      <c r="G7" s="26">
        <v>0.1</v>
      </c>
      <c r="H7" s="26">
        <v>0.12</v>
      </c>
    </row>
    <row r="8" spans="1:8" ht="18" x14ac:dyDescent="0.25">
      <c r="A8" s="21" t="s">
        <v>31</v>
      </c>
      <c r="B8" s="25">
        <v>15</v>
      </c>
      <c r="C8" s="23"/>
      <c r="D8" s="23"/>
      <c r="E8" s="24" t="s">
        <v>32</v>
      </c>
      <c r="F8" s="24">
        <v>18</v>
      </c>
      <c r="G8" s="24">
        <v>16</v>
      </c>
      <c r="H8" s="24">
        <v>13</v>
      </c>
    </row>
    <row r="9" spans="1:8" ht="18" x14ac:dyDescent="0.25">
      <c r="A9" s="21" t="s">
        <v>33</v>
      </c>
      <c r="B9" s="25">
        <v>9</v>
      </c>
      <c r="C9" s="23"/>
      <c r="D9" s="23"/>
      <c r="E9" s="24" t="s">
        <v>34</v>
      </c>
      <c r="F9" s="24">
        <v>25000</v>
      </c>
      <c r="G9" s="24">
        <v>22000</v>
      </c>
      <c r="H9" s="24">
        <v>20000</v>
      </c>
    </row>
    <row r="10" spans="1:8" ht="18" x14ac:dyDescent="0.25">
      <c r="A10" s="21" t="s">
        <v>35</v>
      </c>
      <c r="B10" s="27">
        <v>0.4</v>
      </c>
      <c r="C10" s="23"/>
      <c r="D10" s="23"/>
      <c r="E10" s="23"/>
      <c r="F10" s="23"/>
      <c r="G10" s="23"/>
      <c r="H10" s="23"/>
    </row>
    <row r="11" spans="1:8" ht="18" x14ac:dyDescent="0.25">
      <c r="A11" s="21" t="s">
        <v>30</v>
      </c>
      <c r="B11" s="27">
        <v>0.1</v>
      </c>
      <c r="C11" s="23"/>
      <c r="D11" s="23"/>
      <c r="E11" s="23"/>
      <c r="F11" s="23"/>
      <c r="G11" s="23"/>
      <c r="H11" s="23"/>
    </row>
    <row r="12" spans="1:8" ht="18" x14ac:dyDescent="0.25">
      <c r="A12" s="23"/>
      <c r="B12" s="23"/>
      <c r="C12" s="23"/>
      <c r="D12" s="23"/>
      <c r="E12" s="23"/>
      <c r="F12" s="23"/>
      <c r="G12" s="23"/>
      <c r="H12" s="23"/>
    </row>
    <row r="13" spans="1:8" ht="18" x14ac:dyDescent="0.25">
      <c r="A13" s="23" t="s">
        <v>11</v>
      </c>
      <c r="B13" s="23">
        <f>((qty*(sp-B9)-cost/Life)*(1-B10)+cost/Life)*PV(disc_rate,Life,-1)-cost</f>
        <v>65300.173724831082</v>
      </c>
      <c r="C13" s="23"/>
      <c r="D13" s="23"/>
      <c r="E13" s="23"/>
      <c r="F13" s="23"/>
      <c r="G13" s="23"/>
      <c r="H13" s="23"/>
    </row>
  </sheetData>
  <scenarios current="2" show="2" sqref="B13">
    <scenario name="Optimistic" locked="1" count="4" user="Dinesh D" comment="Created by Dinesh D on 31-10-2017_x000a_Modified by Dinesh D on 31-10-2017">
      <inputCells r="B5" val="500000" numFmtId="166"/>
      <inputCells r="B9" val="9"/>
      <inputCells r="B7" val="20000"/>
      <inputCells r="B8" val="15"/>
    </scenario>
    <scenario name="Expected" locked="1" count="4" user="Dinesh D" comment="Created by Dinesh D on 31-10-2017_x000a_Modified by Dinesh D on 31-10-2017">
      <inputCells r="B5" val="500000" numFmtId="166"/>
      <inputCells r="B9" val="9"/>
      <inputCells r="B7" val="20000"/>
      <inputCells r="B8" val="15"/>
    </scenario>
    <scenario name="Pessimistic" locked="1" count="4" user="Dinesh D" comment="Created by Dinesh D on 31-10-2017_x000a_Modified by Dinesh D on 31-10-2017">
      <inputCells r="B5" val="500000" numFmtId="166"/>
      <inputCells r="B9" val="9"/>
      <inputCells r="B7" val="20000"/>
      <inputCells r="B8" val="15"/>
    </scenario>
  </scenario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18.7109375" customWidth="1"/>
    <col min="7" max="7" width="9.140625" customWidth="1"/>
  </cols>
  <sheetData>
    <row r="1" spans="1:6" x14ac:dyDescent="0.25">
      <c r="A1" s="53" t="s">
        <v>52</v>
      </c>
      <c r="B1" s="53">
        <v>80000</v>
      </c>
    </row>
    <row r="2" spans="1:6" x14ac:dyDescent="0.25">
      <c r="A2" s="53" t="s">
        <v>53</v>
      </c>
      <c r="B2" s="53">
        <v>900000</v>
      </c>
    </row>
    <row r="3" spans="1:6" x14ac:dyDescent="0.25">
      <c r="A3" s="53" t="s">
        <v>54</v>
      </c>
      <c r="B3" s="53">
        <v>60000</v>
      </c>
    </row>
    <row r="4" spans="1:6" x14ac:dyDescent="0.25">
      <c r="A4" s="53" t="s">
        <v>55</v>
      </c>
      <c r="B4" s="53">
        <v>80000</v>
      </c>
    </row>
    <row r="5" spans="1:6" x14ac:dyDescent="0.25">
      <c r="A5" s="53" t="s">
        <v>56</v>
      </c>
      <c r="B5" s="53">
        <v>65000</v>
      </c>
    </row>
    <row r="6" spans="1:6" x14ac:dyDescent="0.25">
      <c r="A6" s="53" t="s">
        <v>27</v>
      </c>
      <c r="B6" s="53">
        <v>5</v>
      </c>
      <c r="C6" t="s">
        <v>57</v>
      </c>
    </row>
    <row r="7" spans="1:6" x14ac:dyDescent="0.25">
      <c r="A7" s="53" t="s">
        <v>58</v>
      </c>
      <c r="B7" s="53">
        <v>75000</v>
      </c>
    </row>
    <row r="8" spans="1:6" x14ac:dyDescent="0.25">
      <c r="A8" s="53" t="s">
        <v>59</v>
      </c>
      <c r="B8" s="54">
        <v>0.35</v>
      </c>
    </row>
    <row r="9" spans="1:6" x14ac:dyDescent="0.25">
      <c r="A9" s="53" t="s">
        <v>60</v>
      </c>
      <c r="B9" s="54">
        <v>0.12</v>
      </c>
    </row>
    <row r="12" spans="1:6" x14ac:dyDescent="0.25">
      <c r="A12" s="53" t="s">
        <v>61</v>
      </c>
      <c r="B12" s="53">
        <v>1</v>
      </c>
      <c r="C12" s="53">
        <v>2</v>
      </c>
      <c r="D12" s="53">
        <v>3</v>
      </c>
      <c r="E12" s="53">
        <v>4</v>
      </c>
      <c r="F12" s="53">
        <v>5</v>
      </c>
    </row>
    <row r="13" spans="1:6" x14ac:dyDescent="0.25">
      <c r="A13" s="53" t="s">
        <v>62</v>
      </c>
      <c r="B13" s="53">
        <v>280000</v>
      </c>
      <c r="C13" s="53">
        <v>495000</v>
      </c>
      <c r="D13" s="53">
        <v>485000</v>
      </c>
      <c r="E13" s="53">
        <v>290000</v>
      </c>
      <c r="F13" s="53">
        <v>215000</v>
      </c>
    </row>
    <row r="15" spans="1:6" x14ac:dyDescent="0.25">
      <c r="A15" s="61" t="s">
        <v>63</v>
      </c>
      <c r="B15" s="61"/>
    </row>
    <row r="16" spans="1:6" x14ac:dyDescent="0.25">
      <c r="A16" s="55" t="s">
        <v>64</v>
      </c>
      <c r="B16" s="55" t="s">
        <v>65</v>
      </c>
    </row>
    <row r="17" spans="1:7" x14ac:dyDescent="0.25">
      <c r="A17" s="53" t="s">
        <v>66</v>
      </c>
      <c r="B17" s="53">
        <f>B2</f>
        <v>900000</v>
      </c>
    </row>
    <row r="18" spans="1:7" x14ac:dyDescent="0.25">
      <c r="A18" s="53" t="s">
        <v>67</v>
      </c>
      <c r="B18" s="53">
        <f>B3</f>
        <v>60000</v>
      </c>
    </row>
    <row r="19" spans="1:7" x14ac:dyDescent="0.25">
      <c r="A19" s="53" t="s">
        <v>68</v>
      </c>
      <c r="B19" s="53">
        <f>B4</f>
        <v>80000</v>
      </c>
    </row>
    <row r="20" spans="1:7" x14ac:dyDescent="0.25">
      <c r="A20" s="53" t="s">
        <v>69</v>
      </c>
      <c r="B20" s="53">
        <f>SUM(B17:B19)</f>
        <v>1040000</v>
      </c>
    </row>
    <row r="21" spans="1:7" x14ac:dyDescent="0.25">
      <c r="A21" s="53" t="s">
        <v>70</v>
      </c>
      <c r="B21" s="53">
        <f>B5</f>
        <v>65000</v>
      </c>
    </row>
    <row r="22" spans="1:7" x14ac:dyDescent="0.25">
      <c r="A22" s="53" t="s">
        <v>71</v>
      </c>
      <c r="B22" s="53">
        <f>B20+B21</f>
        <v>1105000</v>
      </c>
    </row>
    <row r="24" spans="1:7" x14ac:dyDescent="0.25">
      <c r="A24" s="61" t="s">
        <v>72</v>
      </c>
      <c r="B24" s="61"/>
    </row>
    <row r="25" spans="1:7" x14ac:dyDescent="0.25">
      <c r="A25" s="55" t="s">
        <v>64</v>
      </c>
      <c r="B25" s="55" t="s">
        <v>65</v>
      </c>
    </row>
    <row r="26" spans="1:7" x14ac:dyDescent="0.25">
      <c r="A26" s="53" t="s">
        <v>73</v>
      </c>
      <c r="B26" s="53">
        <f>B20</f>
        <v>1040000</v>
      </c>
    </row>
    <row r="27" spans="1:7" x14ac:dyDescent="0.25">
      <c r="A27" s="53" t="s">
        <v>74</v>
      </c>
      <c r="B27" s="53">
        <f>B7</f>
        <v>75000</v>
      </c>
    </row>
    <row r="28" spans="1:7" x14ac:dyDescent="0.25">
      <c r="A28" s="53" t="s">
        <v>75</v>
      </c>
      <c r="B28" s="53">
        <f>B26-B27</f>
        <v>965000</v>
      </c>
    </row>
    <row r="29" spans="1:7" x14ac:dyDescent="0.25">
      <c r="A29" s="53" t="s">
        <v>76</v>
      </c>
      <c r="B29" s="53">
        <f>B6</f>
        <v>5</v>
      </c>
    </row>
    <row r="30" spans="1:7" x14ac:dyDescent="0.25">
      <c r="A30" s="53" t="s">
        <v>77</v>
      </c>
      <c r="B30" s="53">
        <f>B28/B29</f>
        <v>193000</v>
      </c>
    </row>
    <row r="32" spans="1:7" x14ac:dyDescent="0.25">
      <c r="A32" s="61" t="s">
        <v>78</v>
      </c>
      <c r="B32" s="61"/>
      <c r="C32" s="61"/>
      <c r="D32" s="61"/>
      <c r="E32" s="61"/>
      <c r="F32" s="61"/>
      <c r="G32" s="53"/>
    </row>
    <row r="33" spans="1:7" x14ac:dyDescent="0.25">
      <c r="A33" s="55" t="s">
        <v>64</v>
      </c>
      <c r="B33" s="55" t="s">
        <v>79</v>
      </c>
      <c r="C33" s="55" t="s">
        <v>80</v>
      </c>
      <c r="D33" s="55" t="s">
        <v>81</v>
      </c>
      <c r="E33" s="55" t="s">
        <v>82</v>
      </c>
      <c r="F33" s="55" t="s">
        <v>83</v>
      </c>
      <c r="G33" s="53"/>
    </row>
    <row r="34" spans="1:7" x14ac:dyDescent="0.25">
      <c r="A34" s="53" t="s">
        <v>84</v>
      </c>
      <c r="B34" s="53">
        <f>B13</f>
        <v>280000</v>
      </c>
      <c r="C34" s="53">
        <f t="shared" ref="C34:F34" si="0">C13</f>
        <v>495000</v>
      </c>
      <c r="D34" s="53">
        <f t="shared" si="0"/>
        <v>485000</v>
      </c>
      <c r="E34" s="53">
        <f t="shared" si="0"/>
        <v>290000</v>
      </c>
      <c r="F34" s="53">
        <f t="shared" si="0"/>
        <v>215000</v>
      </c>
      <c r="G34" s="53"/>
    </row>
    <row r="35" spans="1:7" x14ac:dyDescent="0.25">
      <c r="A35" s="53" t="s">
        <v>85</v>
      </c>
      <c r="B35" s="53">
        <f>$B$30</f>
        <v>193000</v>
      </c>
      <c r="C35" s="53">
        <f t="shared" ref="C35:F35" si="1">$B$30</f>
        <v>193000</v>
      </c>
      <c r="D35" s="53">
        <f t="shared" si="1"/>
        <v>193000</v>
      </c>
      <c r="E35" s="53">
        <f t="shared" si="1"/>
        <v>193000</v>
      </c>
      <c r="F35" s="53">
        <f t="shared" si="1"/>
        <v>193000</v>
      </c>
      <c r="G35" s="53"/>
    </row>
    <row r="36" spans="1:7" x14ac:dyDescent="0.25">
      <c r="A36" s="53" t="s">
        <v>86</v>
      </c>
      <c r="B36" s="53">
        <f>B34-B35</f>
        <v>87000</v>
      </c>
      <c r="C36" s="53">
        <f t="shared" ref="C36:F36" si="2">C34-C35</f>
        <v>302000</v>
      </c>
      <c r="D36" s="53">
        <f t="shared" si="2"/>
        <v>292000</v>
      </c>
      <c r="E36" s="53">
        <f t="shared" si="2"/>
        <v>97000</v>
      </c>
      <c r="F36" s="53">
        <f t="shared" si="2"/>
        <v>22000</v>
      </c>
      <c r="G36" s="53"/>
    </row>
    <row r="37" spans="1:7" x14ac:dyDescent="0.25">
      <c r="A37" s="53" t="s">
        <v>87</v>
      </c>
      <c r="B37" s="53">
        <f>B36*35%</f>
        <v>30449.999999999996</v>
      </c>
      <c r="C37" s="53">
        <f t="shared" ref="C37:F37" si="3">C36*35%</f>
        <v>105700</v>
      </c>
      <c r="D37" s="53">
        <f t="shared" si="3"/>
        <v>102200</v>
      </c>
      <c r="E37" s="53">
        <f t="shared" si="3"/>
        <v>33950</v>
      </c>
      <c r="F37" s="53">
        <f t="shared" si="3"/>
        <v>7699.9999999999991</v>
      </c>
      <c r="G37" s="53"/>
    </row>
    <row r="38" spans="1:7" x14ac:dyDescent="0.25">
      <c r="A38" s="53" t="s">
        <v>88</v>
      </c>
      <c r="B38" s="53">
        <f>B36-B37</f>
        <v>56550</v>
      </c>
      <c r="C38" s="53">
        <f t="shared" ref="C38:F38" si="4">C36-C37</f>
        <v>196300</v>
      </c>
      <c r="D38" s="53">
        <f t="shared" si="4"/>
        <v>189800</v>
      </c>
      <c r="E38" s="53">
        <f t="shared" si="4"/>
        <v>63050</v>
      </c>
      <c r="F38" s="53">
        <f t="shared" si="4"/>
        <v>14300</v>
      </c>
      <c r="G38" s="53"/>
    </row>
    <row r="39" spans="1:7" x14ac:dyDescent="0.25">
      <c r="A39" s="53" t="s">
        <v>89</v>
      </c>
      <c r="B39" s="53">
        <f>$B$30</f>
        <v>193000</v>
      </c>
      <c r="C39" s="53">
        <f t="shared" ref="C39:F39" si="5">$B$30</f>
        <v>193000</v>
      </c>
      <c r="D39" s="53">
        <f t="shared" si="5"/>
        <v>193000</v>
      </c>
      <c r="E39" s="53">
        <f t="shared" si="5"/>
        <v>193000</v>
      </c>
      <c r="F39" s="53">
        <f t="shared" si="5"/>
        <v>193000</v>
      </c>
      <c r="G39" s="53"/>
    </row>
    <row r="40" spans="1:7" x14ac:dyDescent="0.25">
      <c r="A40" s="53" t="s">
        <v>21</v>
      </c>
      <c r="B40" s="53">
        <f>B38+B39</f>
        <v>249550</v>
      </c>
      <c r="C40" s="53">
        <f t="shared" ref="C40:F40" si="6">C38+C39</f>
        <v>389300</v>
      </c>
      <c r="D40" s="53">
        <f t="shared" si="6"/>
        <v>382800</v>
      </c>
      <c r="E40" s="53">
        <f t="shared" si="6"/>
        <v>256050</v>
      </c>
      <c r="F40" s="53">
        <f t="shared" si="6"/>
        <v>207300</v>
      </c>
      <c r="G40" s="53"/>
    </row>
    <row r="41" spans="1:7" x14ac:dyDescent="0.25">
      <c r="A41" s="53" t="s">
        <v>90</v>
      </c>
      <c r="B41" s="53"/>
      <c r="C41" s="53"/>
      <c r="D41" s="53"/>
      <c r="E41" s="53"/>
      <c r="F41" s="53"/>
      <c r="G41" s="53">
        <f>B7</f>
        <v>75000</v>
      </c>
    </row>
    <row r="43" spans="1:7" x14ac:dyDescent="0.25">
      <c r="A43" s="61" t="s">
        <v>91</v>
      </c>
      <c r="B43" s="61"/>
      <c r="C43" s="61"/>
      <c r="D43" s="61"/>
    </row>
    <row r="44" spans="1:7" x14ac:dyDescent="0.25">
      <c r="A44" s="55" t="s">
        <v>92</v>
      </c>
      <c r="B44" s="55" t="s">
        <v>21</v>
      </c>
      <c r="C44" s="55" t="s">
        <v>93</v>
      </c>
      <c r="D44" s="55" t="s">
        <v>94</v>
      </c>
    </row>
    <row r="45" spans="1:7" x14ac:dyDescent="0.25">
      <c r="A45" s="53">
        <v>1</v>
      </c>
      <c r="B45" s="53">
        <f t="array" ref="B45:B49">TRANSPOSE(B40:F40)</f>
        <v>249550</v>
      </c>
      <c r="C45" s="53">
        <f>ROUND(1/(1+$B$9)^A45,4)</f>
        <v>0.89290000000000003</v>
      </c>
      <c r="D45" s="53">
        <f>B45*C45</f>
        <v>222823.19500000001</v>
      </c>
    </row>
    <row r="46" spans="1:7" x14ac:dyDescent="0.25">
      <c r="A46" s="53">
        <v>2</v>
      </c>
      <c r="B46" s="53">
        <v>389300</v>
      </c>
      <c r="C46" s="53">
        <f t="shared" ref="C46:C49" si="7">ROUND(1/(1+$B$9)^A46,4)</f>
        <v>0.79720000000000002</v>
      </c>
      <c r="D46" s="53">
        <f t="shared" ref="D46:D49" si="8">B46*C46</f>
        <v>310349.96000000002</v>
      </c>
    </row>
    <row r="47" spans="1:7" x14ac:dyDescent="0.25">
      <c r="A47" s="53">
        <v>3</v>
      </c>
      <c r="B47" s="53">
        <v>382800</v>
      </c>
      <c r="C47" s="53">
        <f t="shared" si="7"/>
        <v>0.71179999999999999</v>
      </c>
      <c r="D47" s="53">
        <f t="shared" si="8"/>
        <v>272477.03999999998</v>
      </c>
    </row>
    <row r="48" spans="1:7" x14ac:dyDescent="0.25">
      <c r="A48" s="53">
        <v>4</v>
      </c>
      <c r="B48" s="53">
        <v>256050</v>
      </c>
      <c r="C48" s="53">
        <f t="shared" si="7"/>
        <v>0.63549999999999995</v>
      </c>
      <c r="D48" s="53">
        <f t="shared" si="8"/>
        <v>162719.77499999999</v>
      </c>
    </row>
    <row r="49" spans="1:7" x14ac:dyDescent="0.25">
      <c r="A49" s="53">
        <v>5</v>
      </c>
      <c r="B49" s="53">
        <v>207300</v>
      </c>
      <c r="C49" s="53">
        <f t="shared" si="7"/>
        <v>0.56740000000000002</v>
      </c>
      <c r="D49" s="53">
        <f t="shared" si="8"/>
        <v>117622.02</v>
      </c>
    </row>
    <row r="50" spans="1:7" x14ac:dyDescent="0.25">
      <c r="A50" s="53" t="s">
        <v>95</v>
      </c>
      <c r="B50" s="53"/>
      <c r="C50" s="53"/>
      <c r="D50" s="53">
        <f>SUM(D45:D49)</f>
        <v>1085991.99</v>
      </c>
    </row>
    <row r="51" spans="1:7" x14ac:dyDescent="0.25">
      <c r="A51" s="53" t="s">
        <v>96</v>
      </c>
      <c r="B51" s="53"/>
      <c r="C51" s="53"/>
      <c r="D51" s="53">
        <f>C49*G41</f>
        <v>42555</v>
      </c>
    </row>
    <row r="52" spans="1:7" x14ac:dyDescent="0.25">
      <c r="A52" s="53" t="s">
        <v>97</v>
      </c>
      <c r="B52" s="53"/>
      <c r="C52" s="53"/>
      <c r="D52" s="53">
        <f>D50+D51</f>
        <v>1128546.99</v>
      </c>
    </row>
    <row r="53" spans="1:7" x14ac:dyDescent="0.25">
      <c r="A53" s="53" t="s">
        <v>98</v>
      </c>
      <c r="B53" s="53"/>
      <c r="C53" s="53"/>
      <c r="D53" s="53">
        <f>B22</f>
        <v>1105000</v>
      </c>
    </row>
    <row r="54" spans="1:7" x14ac:dyDescent="0.25">
      <c r="A54" s="53" t="s">
        <v>99</v>
      </c>
      <c r="B54" s="53"/>
      <c r="C54" s="53"/>
      <c r="D54" s="53">
        <f>D52-D53</f>
        <v>23546.989999999991</v>
      </c>
    </row>
    <row r="55" spans="1:7" x14ac:dyDescent="0.25">
      <c r="G55" s="8">
        <f>NPV(12%,B45:B49)+C49*G41-B22</f>
        <v>23536.546559608541</v>
      </c>
    </row>
  </sheetData>
  <mergeCells count="4">
    <mergeCell ref="A15:B15"/>
    <mergeCell ref="A24:B24"/>
    <mergeCell ref="A32:F32"/>
    <mergeCell ref="A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Sheet4</vt:lpstr>
      <vt:lpstr>Sheet2</vt:lpstr>
      <vt:lpstr>Sheet7</vt:lpstr>
      <vt:lpstr>Scenario Summary</vt:lpstr>
      <vt:lpstr>Sheet3</vt:lpstr>
      <vt:lpstr>Sheet10</vt:lpstr>
      <vt:lpstr>Sheet2!qty</vt:lpstr>
      <vt:lpstr>Sheet3!qty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</dc:creator>
  <cp:lastModifiedBy>Dinesh D</cp:lastModifiedBy>
  <cp:lastPrinted>2017-10-31T02:06:10Z</cp:lastPrinted>
  <dcterms:created xsi:type="dcterms:W3CDTF">2017-10-31T02:01:51Z</dcterms:created>
  <dcterms:modified xsi:type="dcterms:W3CDTF">2017-10-31T03:23:41Z</dcterms:modified>
</cp:coreProperties>
</file>