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A\MTech\PP\"/>
    </mc:Choice>
  </mc:AlternateContent>
  <xr:revisionPtr revIDLastSave="0" documentId="13_ncr:1_{6A1411C9-FE90-4BF3-8D92-2DC73E579A67}" xr6:coauthVersionLast="47" xr6:coauthVersionMax="47" xr10:uidLastSave="{00000000-0000-0000-0000-000000000000}"/>
  <bookViews>
    <workbookView xWindow="-110" yWindow="-110" windowWidth="19420" windowHeight="10300" activeTab="2" xr2:uid="{0CBE6B77-7A28-467A-A624-C502DC025051}"/>
  </bookViews>
  <sheets>
    <sheet name="part 1" sheetId="1" r:id="rId1"/>
    <sheet name="part 2" sheetId="2" r:id="rId2"/>
    <sheet name="par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4" i="2"/>
  <c r="F15" i="3"/>
  <c r="F14" i="3"/>
  <c r="F13" i="3"/>
  <c r="E15" i="3"/>
  <c r="E14" i="3"/>
  <c r="C8" i="3"/>
  <c r="E13" i="3"/>
  <c r="D15" i="3"/>
  <c r="D14" i="3"/>
  <c r="D13" i="3"/>
  <c r="Q15" i="1"/>
  <c r="F28" i="1"/>
  <c r="F30" i="1" s="1"/>
  <c r="F32" i="1" s="1"/>
  <c r="F33" i="1" s="1"/>
  <c r="C18" i="1"/>
  <c r="D18" i="1" s="1"/>
  <c r="F18" i="1" s="1"/>
  <c r="C17" i="1"/>
  <c r="D17" i="1" s="1"/>
  <c r="F17" i="1" s="1"/>
  <c r="O16" i="1" s="1"/>
  <c r="P16" i="1" s="1"/>
  <c r="Q16" i="1" s="1"/>
  <c r="C15" i="1"/>
  <c r="D15" i="1" s="1"/>
  <c r="F15" i="1" s="1"/>
  <c r="O15" i="1" s="1"/>
  <c r="P15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3" i="1"/>
  <c r="E3" i="1" s="1"/>
  <c r="F3" i="1" s="1"/>
  <c r="J15" i="1"/>
  <c r="J17" i="1" s="1"/>
  <c r="G15" i="3" l="1"/>
  <c r="G13" i="3"/>
  <c r="G16" i="3" s="1"/>
  <c r="G14" i="3"/>
  <c r="O14" i="1"/>
  <c r="F20" i="1"/>
  <c r="P14" i="1" l="1"/>
  <c r="Q14" i="1" s="1"/>
  <c r="O17" i="1"/>
  <c r="P17" i="1" l="1"/>
  <c r="Q17" i="1" s="1"/>
</calcChain>
</file>

<file path=xl/sharedStrings.xml><?xml version="1.0" encoding="utf-8"?>
<sst xmlns="http://schemas.openxmlformats.org/spreadsheetml/2006/main" count="172" uniqueCount="141">
  <si>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</si>
  <si>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</si>
  <si>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</si>
  <si>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</si>
  <si>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</si>
  <si>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</si>
  <si>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</si>
  <si>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</si>
  <si>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</si>
  <si>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</si>
  <si>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</si>
  <si>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</si>
  <si>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</si>
  <si>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Months</t>
  </si>
  <si>
    <t>Energy consumption in KWh/30 days</t>
  </si>
  <si>
    <t>per year</t>
  </si>
  <si>
    <t>Activity</t>
  </si>
  <si>
    <t>approximate no. of hours used</t>
  </si>
  <si>
    <t>Laptop (charging)</t>
  </si>
  <si>
    <t>Total energy per day in W-h</t>
  </si>
  <si>
    <t>Total energy per day in KW-h</t>
  </si>
  <si>
    <t>Geyser (heating)</t>
  </si>
  <si>
    <t>Refrigerator (cooling)</t>
  </si>
  <si>
    <t>Fan (cooling)</t>
  </si>
  <si>
    <t>Washing machine</t>
  </si>
  <si>
    <t>TV</t>
  </si>
  <si>
    <t>mixer grinder</t>
  </si>
  <si>
    <t>mobile charging</t>
  </si>
  <si>
    <t>wattage (W)</t>
  </si>
  <si>
    <t>Pump motor (1 HP)</t>
  </si>
  <si>
    <t>Lamp (Lighting) 8</t>
  </si>
  <si>
    <t>per person</t>
  </si>
  <si>
    <t>capacity</t>
  </si>
  <si>
    <t>calorific value</t>
  </si>
  <si>
    <t>LPG(kcal/kg)</t>
  </si>
  <si>
    <t>petrol (kJ/L)</t>
  </si>
  <si>
    <t>1kWh</t>
  </si>
  <si>
    <t>energy in KWH</t>
  </si>
  <si>
    <t>kcal</t>
  </si>
  <si>
    <t>KJ</t>
  </si>
  <si>
    <t>per day</t>
  </si>
  <si>
    <t>cooking (LPG) kg/40 days/4 person</t>
  </si>
  <si>
    <t>fuel (transportation) (L/30days)</t>
  </si>
  <si>
    <t>TOTAL ENERGY in KWh/day</t>
  </si>
  <si>
    <t>term added or removed</t>
  </si>
  <si>
    <t>fan removed</t>
  </si>
  <si>
    <t>fan added</t>
  </si>
  <si>
    <t>TV 5h/d, fuel 2L/month</t>
  </si>
  <si>
    <t>kwh/year</t>
  </si>
  <si>
    <t>kwh/month</t>
  </si>
  <si>
    <t>TOTAL ENERGY</t>
  </si>
  <si>
    <t>COOKING</t>
  </si>
  <si>
    <t>TRANSPORTATION</t>
  </si>
  <si>
    <t>Std. value</t>
  </si>
  <si>
    <t>Countries</t>
  </si>
  <si>
    <t>INDIA</t>
  </si>
  <si>
    <t>Energy consumption per capita in KWh/year</t>
  </si>
  <si>
    <t>UK</t>
  </si>
  <si>
    <t>USA</t>
  </si>
  <si>
    <t>ITALY</t>
  </si>
  <si>
    <t>GERMANY</t>
  </si>
  <si>
    <t>FRANCE</t>
  </si>
  <si>
    <t>JAPAN</t>
  </si>
  <si>
    <t>CANADA</t>
  </si>
  <si>
    <t>EGYPT</t>
  </si>
  <si>
    <t>CONGO</t>
  </si>
  <si>
    <t>KENYA</t>
  </si>
  <si>
    <t>SOUTH AFRICA</t>
  </si>
  <si>
    <t>NIGERIA</t>
  </si>
  <si>
    <t>CHINA</t>
  </si>
  <si>
    <t>THAILAND</t>
  </si>
  <si>
    <t>VIETNAM</t>
  </si>
  <si>
    <t>BANGLADESH</t>
  </si>
  <si>
    <t>IRAN</t>
  </si>
  <si>
    <t>NEPAL</t>
  </si>
  <si>
    <t>PAKISTAN</t>
  </si>
  <si>
    <t>SRILANKA</t>
  </si>
  <si>
    <t>UAE</t>
  </si>
  <si>
    <t>MEXICO</t>
  </si>
  <si>
    <t>BRAZIL</t>
  </si>
  <si>
    <t>ARGENTINA</t>
  </si>
  <si>
    <t>ETHIOPIA</t>
  </si>
  <si>
    <t>LIBERIA</t>
  </si>
  <si>
    <t>UGANDA</t>
  </si>
  <si>
    <t>CAMBODIA</t>
  </si>
  <si>
    <t>BHUTAN</t>
  </si>
  <si>
    <t>AFGHANISTAN</t>
  </si>
  <si>
    <t>kwh</t>
  </si>
  <si>
    <t>CO2</t>
  </si>
  <si>
    <t>SO2</t>
  </si>
  <si>
    <t>Nox</t>
  </si>
  <si>
    <t>ELECTRICITY</t>
  </si>
  <si>
    <t>AVERAGE POLLUTANT EMISSIONS PER YEAR in kg</t>
  </si>
  <si>
    <t>TOTAL</t>
  </si>
  <si>
    <t>Train travel</t>
  </si>
  <si>
    <t>Electricity usage per 1000 tonne-km = 18.7 kWh</t>
  </si>
  <si>
    <t>Journey distance (Bangalore to Mysore) = 151 km</t>
  </si>
  <si>
    <t xml:space="preserve">Total energy consumed = </t>
  </si>
  <si>
    <t xml:space="preserve">Typical gross weight of an Indian passenger train (including passengers) </t>
  </si>
  <si>
    <t>No of passengers in a train</t>
  </si>
  <si>
    <t>Energy consumption per person</t>
  </si>
  <si>
    <t>No of journeys per year</t>
  </si>
  <si>
    <t>Annual energy consumption</t>
  </si>
  <si>
    <t>in MJ</t>
  </si>
  <si>
    <t>MJ</t>
  </si>
  <si>
    <t xml:space="preserve">DAILY ACTV </t>
  </si>
  <si>
    <t>signifies including train travel</t>
  </si>
  <si>
    <t>units</t>
  </si>
  <si>
    <t>Myself</t>
  </si>
  <si>
    <t>India</t>
  </si>
  <si>
    <t>China</t>
  </si>
  <si>
    <t>Ethiopia</t>
  </si>
  <si>
    <t>TRAIN TRAVEL</t>
  </si>
  <si>
    <t>My value</t>
  </si>
  <si>
    <t>Moti.L.Mittal, Department of Environment and occupational health</t>
  </si>
  <si>
    <t>CO2 kg/kwh</t>
  </si>
  <si>
    <t>SO2 g/kwh</t>
  </si>
  <si>
    <t>NOx g/kwh</t>
  </si>
  <si>
    <t>CO2 g/gallon of petrol</t>
  </si>
  <si>
    <t>1 gallon</t>
  </si>
  <si>
    <t>petrol:</t>
  </si>
  <si>
    <t>Total petrol consumed in a year</t>
  </si>
  <si>
    <t>Litres</t>
  </si>
  <si>
    <t>References</t>
  </si>
  <si>
    <t>emissions from electricity</t>
  </si>
  <si>
    <t>emissions from cooking</t>
  </si>
  <si>
    <t>Eric.P.Johnson,2012, Carbon footprints of heating oil and LPG heating systems</t>
  </si>
  <si>
    <t>https://www.epa.gov/greenvehicles/greenhouse-gas-emissions-typical-passenger-vehicle</t>
  </si>
  <si>
    <t>NOx  (kg/L) of petrol</t>
  </si>
  <si>
    <t>http://www.orientjchem.org/vol35no1/the-main-components-of-vehicle-exhaust-gases-and-their-effective-catalytic-neutralization/#:~:text=The%20exhaust%20gases%20of%20vehicles,1%20liter%20of%20fuel%20(tab.</t>
  </si>
  <si>
    <t>emissions from transportation CO2</t>
  </si>
  <si>
    <t xml:space="preserve">NOx </t>
  </si>
  <si>
    <t>SO2 kg/L</t>
  </si>
  <si>
    <t>kg/year</t>
  </si>
  <si>
    <t>Typical values</t>
  </si>
  <si>
    <t>Energy in kwh</t>
  </si>
  <si>
    <t xml:space="preserve">Key points and references: </t>
  </si>
  <si>
    <t>The wattages for different appliances were taken from the specifications provided on that appliance</t>
  </si>
  <si>
    <t>Country</t>
  </si>
  <si>
    <t>enrgy usage in kwh</t>
  </si>
  <si>
    <t>energy usage in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</si>
</sst>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0" borderId="3" xfId="0" applyBorder="1"/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2" fillId="2" borderId="1" xfId="0" applyFont="1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0" fillId="8" borderId="1" xfId="0" applyFill="1" applyBorder="1"/>
    <xf numFmtId="0" fontId="0" fillId="12" borderId="1" xfId="0" applyFill="1" applyBorder="1"/>
    <xf numFmtId="0" fontId="0" fillId="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5" borderId="1" xfId="0" applyFont="1" applyFill="1" applyBorder="1"/>
    <xf numFmtId="0" fontId="0" fillId="13" borderId="1" xfId="0" applyFill="1" applyBorder="1"/>
    <xf numFmtId="0" fontId="2" fillId="14" borderId="1" xfId="0" applyFont="1" applyFill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2" borderId="1" xfId="0" applyFill="1" applyBorder="1" applyAlignment="1">
      <alignment horizontal="left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14" borderId="11" xfId="0" applyFont="1" applyFill="1" applyBorder="1"/>
    <xf numFmtId="0" fontId="0" fillId="0" borderId="12" xfId="0" applyBorder="1"/>
    <xf numFmtId="0" fontId="0" fillId="4" borderId="14" xfId="0" applyFill="1" applyBorder="1"/>
    <xf numFmtId="0" fontId="0" fillId="6" borderId="14" xfId="0" applyFill="1" applyBorder="1"/>
    <xf numFmtId="0" fontId="0" fillId="7" borderId="14" xfId="0" applyFill="1" applyBorder="1" applyAlignment="1">
      <alignment wrapText="1"/>
    </xf>
    <xf numFmtId="0" fontId="0" fillId="0" borderId="14" xfId="0" applyBorder="1"/>
    <xf numFmtId="0" fontId="0" fillId="2" borderId="14" xfId="0" applyFill="1" applyBorder="1"/>
    <xf numFmtId="0" fontId="2" fillId="0" borderId="0" xfId="0" applyFont="1"/>
    <xf numFmtId="0" fontId="0" fillId="0" borderId="8" xfId="0" applyBorder="1" applyAlignment="1">
      <alignment wrapText="1"/>
    </xf>
    <xf numFmtId="0" fontId="2" fillId="0" borderId="8" xfId="0" applyFont="1" applyBorder="1"/>
    <xf numFmtId="0" fontId="0" fillId="13" borderId="0" xfId="0" applyFill="1"/>
    <xf numFmtId="0" fontId="2" fillId="11" borderId="1" xfId="0" applyFont="1" applyFill="1" applyBorder="1"/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0" xfId="1" applyBorder="1"/>
    <xf numFmtId="0" fontId="0" fillId="0" borderId="5" xfId="0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3" borderId="14" xfId="0" applyFill="1" applyBorder="1"/>
    <xf numFmtId="0" fontId="2" fillId="11" borderId="13" xfId="0" applyFont="1" applyFill="1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5" borderId="3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/>
    <xf numFmtId="0" fontId="0" fillId="4" borderId="9" xfId="0" applyFill="1" applyBorder="1"/>
    <xf numFmtId="0" fontId="0" fillId="4" borderId="10" xfId="0" applyFill="1" applyBorder="1"/>
    <xf numFmtId="0" fontId="0" fillId="15" borderId="5" xfId="0" applyFill="1" applyBorder="1"/>
    <xf numFmtId="0" fontId="0" fillId="15" borderId="0" xfId="0" applyFill="1"/>
    <xf numFmtId="0" fontId="0" fillId="16" borderId="13" xfId="0" applyFill="1" applyBorder="1"/>
    <xf numFmtId="0" fontId="0" fillId="16" borderId="1" xfId="0" applyFill="1" applyBorder="1"/>
    <xf numFmtId="0" fontId="0" fillId="16" borderId="14" xfId="0" applyFill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wrapText="1"/>
    </xf>
    <xf numFmtId="0" fontId="0" fillId="16" borderId="1" xfId="0" applyFill="1" applyBorder="1" applyAlignment="1">
      <alignment horizontal="center" wrapText="1"/>
    </xf>
    <xf numFmtId="0" fontId="0" fillId="17" borderId="1" xfId="0" applyFill="1" applyBorder="1"/>
    <xf numFmtId="0" fontId="0" fillId="17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energy usage in</a:t>
            </a:r>
            <a:r>
              <a:rPr lang="en-US" baseline="0"/>
              <a:t> different countries in kwh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B45-429A-8397-23161E882A4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5-429A-8397-23161E882A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45-429A-8397-23161E882A4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5-429A-8397-23161E882A46}"/>
              </c:ext>
            </c:extLst>
          </c:dPt>
          <c:cat>
            <c:strRef>
              <c:f>'part 2'!$G$6:$G$10</c:f>
              <c:strCache>
                <c:ptCount val="5"/>
                <c:pt idx="0">
                  <c:v>Myself</c:v>
                </c:pt>
                <c:pt idx="1">
                  <c:v>India</c:v>
                </c:pt>
                <c:pt idx="2">
                  <c:v>USA</c:v>
                </c:pt>
                <c:pt idx="3">
                  <c:v>China</c:v>
                </c:pt>
                <c:pt idx="4">
                  <c:v>Ethiopia</c:v>
                </c:pt>
              </c:strCache>
            </c:strRef>
          </c:cat>
          <c:val>
            <c:numRef>
              <c:f>'part 2'!$H$6:$H$10</c:f>
              <c:numCache>
                <c:formatCode>General</c:formatCode>
                <c:ptCount val="5"/>
                <c:pt idx="0">
                  <c:v>4774</c:v>
                </c:pt>
                <c:pt idx="1">
                  <c:v>6924</c:v>
                </c:pt>
                <c:pt idx="2">
                  <c:v>79897</c:v>
                </c:pt>
                <c:pt idx="3">
                  <c:v>27452</c:v>
                </c:pt>
                <c:pt idx="4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29A-8397-23161E88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994479"/>
        <c:axId val="1531012143"/>
      </c:barChart>
      <c:catAx>
        <c:axId val="152699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12143"/>
        <c:crosses val="autoZero"/>
        <c:auto val="1"/>
        <c:lblAlgn val="ctr"/>
        <c:lblOffset val="100"/>
        <c:noMultiLvlLbl val="0"/>
      </c:catAx>
      <c:valAx>
        <c:axId val="1531012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usage in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energy usage in different countries in MJ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2-45A0-9323-354041A23EFD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2-45A0-9323-354041A23EF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2-45A0-9323-354041A23EF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32-45A0-9323-354041A23EFD}"/>
              </c:ext>
            </c:extLst>
          </c:dPt>
          <c:cat>
            <c:strRef>
              <c:f>'part 2'!$G$6:$G$10</c:f>
              <c:strCache>
                <c:ptCount val="5"/>
                <c:pt idx="0">
                  <c:v>Myself</c:v>
                </c:pt>
                <c:pt idx="1">
                  <c:v>India</c:v>
                </c:pt>
                <c:pt idx="2">
                  <c:v>USA</c:v>
                </c:pt>
                <c:pt idx="3">
                  <c:v>China</c:v>
                </c:pt>
                <c:pt idx="4">
                  <c:v>Ethiopia</c:v>
                </c:pt>
              </c:strCache>
            </c:strRef>
          </c:cat>
          <c:val>
            <c:numRef>
              <c:f>'part 2'!$I$6:$I$10</c:f>
              <c:numCache>
                <c:formatCode>General</c:formatCode>
                <c:ptCount val="5"/>
                <c:pt idx="0">
                  <c:v>17189.849999999999</c:v>
                </c:pt>
                <c:pt idx="1">
                  <c:v>24926.240000000002</c:v>
                </c:pt>
                <c:pt idx="2">
                  <c:v>287629.2</c:v>
                </c:pt>
                <c:pt idx="3">
                  <c:v>98827.199999999997</c:v>
                </c:pt>
                <c:pt idx="4">
                  <c:v>2797.2000000000003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2-45A0-9323-354041A2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50592"/>
        <c:axId val="146053920"/>
      </c:barChart>
      <c:catAx>
        <c:axId val="1460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3920"/>
        <c:crosses val="autoZero"/>
        <c:auto val="1"/>
        <c:lblAlgn val="ctr"/>
        <c:lblOffset val="100"/>
        <c:noMultiLvlLbl val="0"/>
      </c:catAx>
      <c:valAx>
        <c:axId val="14605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usage in MJ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3</xdr:row>
      <xdr:rowOff>68580</xdr:rowOff>
    </xdr:from>
    <xdr:to>
      <xdr:col>21</xdr:col>
      <xdr:colOff>45720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D1068-9E9F-41F8-885A-4F79A889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20</xdr:row>
      <xdr:rowOff>76200</xdr:rowOff>
    </xdr:from>
    <xdr:to>
      <xdr:col>21</xdr:col>
      <xdr:colOff>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FA311-9E06-4918-8E59-7492A7908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86600</xdr:rowOff>
    </xdr:from>
    <xdr:to>
      <xdr:col>5</xdr:col>
      <xdr:colOff>1205503</xdr:colOff>
      <xdr:row>50</xdr:row>
      <xdr:rowOff>118355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C4C7F-0691-473D-86AD-676345249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5320"/>
          <a:ext cx="5655583" cy="4977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rientjchem.org/vol35no1/the-main-components-of-vehicle-exhaust-gases-and-their-effective-catalytic-neutralization/" TargetMode="External"/><Relationship Id="rId1" Type="http://schemas.openxmlformats.org/officeDocument/2006/relationships/hyperlink" Target="https://www.epa.gov/greenvehicles/greenhouse-gas-emissions-typical-passenger-vehicl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9986-4E8D-4EC0-9C04-4E60CB9E5224}">
  <dimension ref="A1:U33"/>
  <sheetViews>
    <sheetView topLeftCell="A7" zoomScale="56" zoomScaleNormal="110" workbookViewId="0">
      <selection activeCell="J26" sqref="J26"/>
    </sheetView>
  </sheetViews>
  <sheetFormatPr defaultRowHeight="14.5" x14ac:dyDescent="0.35"/>
  <cols>
    <col min="1" max="1" width="19.08984375" customWidth="1"/>
    <col min="2" max="2" width="11.6328125" customWidth="1"/>
    <col min="3" max="3" width="14.81640625" customWidth="1"/>
    <col min="4" max="4" width="14.1796875" customWidth="1"/>
    <col min="5" max="5" width="15.6328125" customWidth="1"/>
    <col min="6" max="6" width="10.453125" customWidth="1"/>
    <col min="10" max="10" width="20.90625" customWidth="1"/>
    <col min="11" max="11" width="21.54296875" customWidth="1"/>
    <col min="12" max="12" width="9.36328125" customWidth="1"/>
    <col min="13" max="13" width="5.1796875" customWidth="1"/>
    <col min="14" max="14" width="19.6328125" customWidth="1"/>
    <col min="15" max="15" width="9" customWidth="1"/>
  </cols>
  <sheetData>
    <row r="1" spans="1:21" x14ac:dyDescent="0.35">
      <c r="A1" s="24"/>
      <c r="B1" s="25"/>
      <c r="C1" s="25"/>
      <c r="D1" s="25"/>
      <c r="E1" s="25"/>
      <c r="F1" s="25"/>
      <c r="G1" s="26"/>
      <c r="H1" s="24"/>
      <c r="I1" s="25"/>
      <c r="J1" s="25"/>
      <c r="K1" s="25"/>
      <c r="L1" s="26"/>
      <c r="M1" s="24"/>
      <c r="N1" s="25"/>
      <c r="O1" s="25"/>
      <c r="P1" s="25"/>
      <c r="Q1" s="25"/>
      <c r="R1" s="25"/>
      <c r="S1" s="26"/>
    </row>
    <row r="2" spans="1:21" ht="31.25" customHeight="1" x14ac:dyDescent="0.35">
      <c r="A2" s="33" t="s">
        <v>16</v>
      </c>
      <c r="B2" s="3" t="s">
        <v>28</v>
      </c>
      <c r="C2" s="4" t="s">
        <v>17</v>
      </c>
      <c r="D2" s="4" t="s">
        <v>19</v>
      </c>
      <c r="E2" s="4" t="s">
        <v>20</v>
      </c>
      <c r="F2" s="4" t="s">
        <v>31</v>
      </c>
      <c r="G2" s="28"/>
      <c r="H2" s="27"/>
      <c r="I2" s="3" t="s">
        <v>13</v>
      </c>
      <c r="J2" s="4" t="s">
        <v>14</v>
      </c>
      <c r="K2" s="4" t="s">
        <v>44</v>
      </c>
      <c r="L2" s="39"/>
      <c r="M2" s="27"/>
      <c r="N2" s="2" t="s">
        <v>33</v>
      </c>
      <c r="O2" s="2"/>
      <c r="P2" s="2"/>
      <c r="S2" s="28"/>
    </row>
    <row r="3" spans="1:21" x14ac:dyDescent="0.35">
      <c r="A3" s="34" t="s">
        <v>18</v>
      </c>
      <c r="B3" s="3">
        <v>65</v>
      </c>
      <c r="C3" s="3">
        <v>4.5</v>
      </c>
      <c r="D3" s="3">
        <f>B3*C3</f>
        <v>292.5</v>
      </c>
      <c r="E3" s="3">
        <f>D3/1000</f>
        <v>0.29249999999999998</v>
      </c>
      <c r="F3" s="5">
        <f>E3</f>
        <v>0.29249999999999998</v>
      </c>
      <c r="G3" s="28"/>
      <c r="H3" s="27"/>
      <c r="I3" s="3" t="s">
        <v>0</v>
      </c>
      <c r="J3" s="3">
        <v>382.416</v>
      </c>
      <c r="K3" s="3" t="s">
        <v>45</v>
      </c>
      <c r="L3" s="28"/>
      <c r="M3" s="27"/>
      <c r="N3" s="2" t="s">
        <v>34</v>
      </c>
      <c r="O3" s="2">
        <v>11500</v>
      </c>
      <c r="P3" s="2"/>
      <c r="S3" s="28"/>
      <c r="U3" t="s">
        <v>136</v>
      </c>
    </row>
    <row r="4" spans="1:21" x14ac:dyDescent="0.35">
      <c r="A4" s="34" t="s">
        <v>21</v>
      </c>
      <c r="B4" s="3">
        <v>2000</v>
      </c>
      <c r="C4" s="3">
        <v>1</v>
      </c>
      <c r="D4" s="3">
        <f t="shared" ref="D4:D12" si="0">B4*C4</f>
        <v>2000</v>
      </c>
      <c r="E4" s="3">
        <f t="shared" ref="E4:E12" si="1">D4/1000</f>
        <v>2</v>
      </c>
      <c r="F4" s="5">
        <f>E4</f>
        <v>2</v>
      </c>
      <c r="G4" s="28"/>
      <c r="H4" s="27"/>
      <c r="I4" s="3" t="s">
        <v>1</v>
      </c>
      <c r="J4" s="3">
        <v>345.54</v>
      </c>
      <c r="K4" s="3" t="s">
        <v>45</v>
      </c>
      <c r="L4" s="28"/>
      <c r="M4" s="27"/>
      <c r="N4" s="2" t="s">
        <v>35</v>
      </c>
      <c r="O4" s="2">
        <v>48000</v>
      </c>
      <c r="P4" s="2"/>
      <c r="S4" s="28"/>
      <c r="U4" t="s">
        <v>137</v>
      </c>
    </row>
    <row r="5" spans="1:21" x14ac:dyDescent="0.35">
      <c r="A5" s="34" t="s">
        <v>29</v>
      </c>
      <c r="B5" s="3">
        <v>749</v>
      </c>
      <c r="C5" s="3">
        <v>0.33</v>
      </c>
      <c r="D5" s="3">
        <f t="shared" si="0"/>
        <v>247.17000000000002</v>
      </c>
      <c r="E5" s="3">
        <f t="shared" si="1"/>
        <v>0.24717000000000003</v>
      </c>
      <c r="F5" s="5">
        <f>E5</f>
        <v>0.24717000000000003</v>
      </c>
      <c r="G5" s="28"/>
      <c r="H5" s="27"/>
      <c r="I5" s="3" t="s">
        <v>2</v>
      </c>
      <c r="J5" s="3">
        <v>394.4</v>
      </c>
      <c r="K5" s="3" t="s">
        <v>46</v>
      </c>
      <c r="L5" s="28"/>
      <c r="M5" s="27"/>
      <c r="N5" s="2" t="s">
        <v>36</v>
      </c>
      <c r="O5" s="2">
        <v>860.42</v>
      </c>
      <c r="P5" s="2" t="s">
        <v>38</v>
      </c>
      <c r="S5" s="28"/>
    </row>
    <row r="6" spans="1:21" x14ac:dyDescent="0.35">
      <c r="A6" s="34" t="s">
        <v>23</v>
      </c>
      <c r="B6" s="3">
        <v>85</v>
      </c>
      <c r="C6" s="3">
        <v>8</v>
      </c>
      <c r="D6" s="3">
        <f t="shared" si="0"/>
        <v>680</v>
      </c>
      <c r="E6" s="3">
        <f t="shared" si="1"/>
        <v>0.68</v>
      </c>
      <c r="F6" s="5">
        <f>E6</f>
        <v>0.68</v>
      </c>
      <c r="G6" s="28"/>
      <c r="H6" s="27"/>
      <c r="I6" s="3" t="s">
        <v>3</v>
      </c>
      <c r="J6" s="3">
        <v>387.9</v>
      </c>
      <c r="K6" s="3" t="s">
        <v>46</v>
      </c>
      <c r="L6" s="28"/>
      <c r="M6" s="27"/>
      <c r="N6" s="2" t="s">
        <v>36</v>
      </c>
      <c r="O6" s="2">
        <v>3600</v>
      </c>
      <c r="P6" s="2" t="s">
        <v>39</v>
      </c>
      <c r="S6" s="28"/>
    </row>
    <row r="7" spans="1:21" x14ac:dyDescent="0.35">
      <c r="A7" s="34" t="s">
        <v>22</v>
      </c>
      <c r="B7" s="3">
        <v>550</v>
      </c>
      <c r="C7" s="3">
        <v>24</v>
      </c>
      <c r="D7" s="3">
        <f t="shared" si="0"/>
        <v>13200</v>
      </c>
      <c r="E7" s="3">
        <f t="shared" si="1"/>
        <v>13.2</v>
      </c>
      <c r="F7" s="5">
        <f>E7/4</f>
        <v>3.3</v>
      </c>
      <c r="G7" s="28"/>
      <c r="H7" s="27"/>
      <c r="I7" s="3" t="s">
        <v>4</v>
      </c>
      <c r="J7" s="3">
        <v>400.8</v>
      </c>
      <c r="K7" s="3" t="s">
        <v>46</v>
      </c>
      <c r="L7" s="28"/>
      <c r="M7" s="27"/>
      <c r="S7" s="28"/>
    </row>
    <row r="8" spans="1:21" x14ac:dyDescent="0.35">
      <c r="A8" s="34" t="s">
        <v>30</v>
      </c>
      <c r="B8" s="3">
        <v>80</v>
      </c>
      <c r="C8" s="3">
        <v>7</v>
      </c>
      <c r="D8" s="3">
        <f t="shared" si="0"/>
        <v>560</v>
      </c>
      <c r="E8" s="3">
        <f t="shared" si="1"/>
        <v>0.56000000000000005</v>
      </c>
      <c r="F8" s="5">
        <f>E8/4</f>
        <v>0.14000000000000001</v>
      </c>
      <c r="G8" s="28"/>
      <c r="H8" s="27"/>
      <c r="I8" s="3" t="s">
        <v>5</v>
      </c>
      <c r="J8" s="3">
        <v>399.15</v>
      </c>
      <c r="K8" s="3" t="s">
        <v>47</v>
      </c>
      <c r="L8" s="28"/>
      <c r="M8" s="27"/>
      <c r="S8" s="28"/>
    </row>
    <row r="9" spans="1:21" ht="15" thickBot="1" x14ac:dyDescent="0.4">
      <c r="A9" s="34" t="s">
        <v>24</v>
      </c>
      <c r="B9" s="3">
        <v>2250</v>
      </c>
      <c r="C9" s="3">
        <v>2</v>
      </c>
      <c r="D9" s="3">
        <f t="shared" si="0"/>
        <v>4500</v>
      </c>
      <c r="E9" s="3">
        <f t="shared" si="1"/>
        <v>4.5</v>
      </c>
      <c r="F9" s="5">
        <f>E9</f>
        <v>4.5</v>
      </c>
      <c r="G9" s="28"/>
      <c r="H9" s="27"/>
      <c r="I9" s="3" t="s">
        <v>6</v>
      </c>
      <c r="J9" s="3">
        <v>412.3</v>
      </c>
      <c r="K9" s="3" t="s">
        <v>47</v>
      </c>
      <c r="L9" s="28"/>
      <c r="M9" s="29"/>
      <c r="N9" s="30"/>
      <c r="O9" s="30"/>
      <c r="P9" s="30"/>
      <c r="Q9" s="30"/>
      <c r="R9" s="30"/>
      <c r="S9" s="32"/>
    </row>
    <row r="10" spans="1:21" x14ac:dyDescent="0.35">
      <c r="A10" s="34" t="s">
        <v>25</v>
      </c>
      <c r="B10" s="3">
        <v>38</v>
      </c>
      <c r="C10" s="3">
        <v>1</v>
      </c>
      <c r="D10" s="3">
        <f t="shared" si="0"/>
        <v>38</v>
      </c>
      <c r="E10" s="3">
        <f t="shared" si="1"/>
        <v>3.7999999999999999E-2</v>
      </c>
      <c r="F10" s="5">
        <f>E10</f>
        <v>3.7999999999999999E-2</v>
      </c>
      <c r="G10" s="28"/>
      <c r="H10" s="27"/>
      <c r="I10" s="3" t="s">
        <v>7</v>
      </c>
      <c r="J10" s="3">
        <v>382.42</v>
      </c>
      <c r="K10" s="3" t="s">
        <v>45</v>
      </c>
      <c r="L10" s="28"/>
      <c r="M10" s="27"/>
      <c r="S10" s="28"/>
    </row>
    <row r="11" spans="1:21" x14ac:dyDescent="0.35">
      <c r="A11" s="34" t="s">
        <v>26</v>
      </c>
      <c r="B11" s="3">
        <v>750</v>
      </c>
      <c r="C11" s="3">
        <v>0.05</v>
      </c>
      <c r="D11" s="3">
        <f t="shared" si="0"/>
        <v>37.5</v>
      </c>
      <c r="E11" s="3">
        <f t="shared" si="1"/>
        <v>3.7499999999999999E-2</v>
      </c>
      <c r="F11" s="5">
        <f>E11</f>
        <v>3.7499999999999999E-2</v>
      </c>
      <c r="G11" s="28"/>
      <c r="H11" s="27"/>
      <c r="I11" s="3" t="s">
        <v>8</v>
      </c>
      <c r="J11" s="3">
        <v>370.08</v>
      </c>
      <c r="K11" s="3" t="s">
        <v>45</v>
      </c>
      <c r="L11" s="28"/>
      <c r="M11" s="27"/>
      <c r="S11" s="28"/>
    </row>
    <row r="12" spans="1:21" x14ac:dyDescent="0.35">
      <c r="A12" s="34" t="s">
        <v>27</v>
      </c>
      <c r="B12" s="3">
        <v>15</v>
      </c>
      <c r="C12" s="3">
        <v>2</v>
      </c>
      <c r="D12" s="3">
        <f t="shared" si="0"/>
        <v>30</v>
      </c>
      <c r="E12" s="3">
        <f t="shared" si="1"/>
        <v>0.03</v>
      </c>
      <c r="F12" s="5">
        <f>E12</f>
        <v>0.03</v>
      </c>
      <c r="G12" s="28"/>
      <c r="H12" s="27"/>
      <c r="I12" s="3" t="s">
        <v>9</v>
      </c>
      <c r="J12" s="3">
        <v>382.42</v>
      </c>
      <c r="K12" s="3" t="s">
        <v>45</v>
      </c>
      <c r="L12" s="28"/>
      <c r="M12" s="27"/>
      <c r="N12" s="1" t="s">
        <v>107</v>
      </c>
      <c r="O12" s="12" t="s">
        <v>40</v>
      </c>
      <c r="P12" s="12" t="s">
        <v>15</v>
      </c>
      <c r="Q12" s="9" t="s">
        <v>15</v>
      </c>
      <c r="S12" s="28"/>
    </row>
    <row r="13" spans="1:21" x14ac:dyDescent="0.35">
      <c r="A13" s="34" t="s">
        <v>94</v>
      </c>
      <c r="B13" s="3"/>
      <c r="C13" s="3"/>
      <c r="D13" s="3"/>
      <c r="E13" s="3"/>
      <c r="F13" s="5"/>
      <c r="G13" s="28"/>
      <c r="H13" s="27"/>
      <c r="I13" s="3" t="s">
        <v>10</v>
      </c>
      <c r="J13" s="3">
        <v>370.08</v>
      </c>
      <c r="K13" s="3" t="s">
        <v>45</v>
      </c>
      <c r="L13" s="28"/>
      <c r="M13" s="27"/>
      <c r="N13" s="1"/>
      <c r="O13" s="12" t="s">
        <v>87</v>
      </c>
      <c r="P13" s="12" t="s">
        <v>87</v>
      </c>
      <c r="Q13" s="9" t="s">
        <v>104</v>
      </c>
      <c r="S13" s="28"/>
    </row>
    <row r="14" spans="1:21" x14ac:dyDescent="0.35">
      <c r="A14" s="33"/>
      <c r="B14" s="3" t="s">
        <v>32</v>
      </c>
      <c r="C14" s="3" t="s">
        <v>37</v>
      </c>
      <c r="D14" s="3" t="s">
        <v>40</v>
      </c>
      <c r="E14" s="3"/>
      <c r="F14" s="3"/>
      <c r="G14" s="28"/>
      <c r="H14" s="27"/>
      <c r="I14" s="3" t="s">
        <v>11</v>
      </c>
      <c r="J14" s="3">
        <v>412.3</v>
      </c>
      <c r="K14" s="3" t="s">
        <v>47</v>
      </c>
      <c r="L14" s="28"/>
      <c r="M14" s="27"/>
      <c r="N14" s="12" t="s">
        <v>105</v>
      </c>
      <c r="O14" s="1">
        <f>SUM(F3:F12)</f>
        <v>11.265169999999998</v>
      </c>
      <c r="P14" s="18">
        <f>(O14*365)+F32</f>
        <v>4140.136997999999</v>
      </c>
      <c r="Q14" s="9">
        <f>P14*3.6</f>
        <v>14904.493192799997</v>
      </c>
      <c r="S14" s="28"/>
    </row>
    <row r="15" spans="1:21" ht="29" x14ac:dyDescent="0.35">
      <c r="A15" s="35" t="s">
        <v>41</v>
      </c>
      <c r="B15" s="3">
        <v>15.5</v>
      </c>
      <c r="C15" s="3">
        <f>(B15*O3)/O5</f>
        <v>207.16626763673557</v>
      </c>
      <c r="D15" s="3">
        <f>C15/40</f>
        <v>5.179156690918389</v>
      </c>
      <c r="E15" s="3"/>
      <c r="F15" s="5">
        <f>D15/4</f>
        <v>1.2947891727295973</v>
      </c>
      <c r="G15" s="28"/>
      <c r="H15" s="27"/>
      <c r="I15" s="3" t="s">
        <v>12</v>
      </c>
      <c r="J15" s="10">
        <f>AVERAGE(J3:J14)</f>
        <v>386.65050000000002</v>
      </c>
      <c r="K15" s="11" t="s">
        <v>49</v>
      </c>
      <c r="L15" s="40"/>
      <c r="M15" s="27"/>
      <c r="N15" s="12" t="s">
        <v>51</v>
      </c>
      <c r="O15" s="3">
        <f>F15</f>
        <v>1.2947891727295973</v>
      </c>
      <c r="P15" s="3">
        <f t="shared" ref="P15:P16" si="2">O15*365</f>
        <v>472.59804804630301</v>
      </c>
      <c r="Q15" s="9">
        <f>P15*3.6</f>
        <v>1701.3529729666909</v>
      </c>
      <c r="S15" s="28"/>
    </row>
    <row r="16" spans="1:21" x14ac:dyDescent="0.35">
      <c r="A16" s="36"/>
      <c r="B16" s="3"/>
      <c r="C16" s="3"/>
      <c r="D16" s="3"/>
      <c r="E16" s="3"/>
      <c r="F16" s="1"/>
      <c r="G16" s="28"/>
      <c r="H16" s="27"/>
      <c r="J16" s="6" t="s">
        <v>15</v>
      </c>
      <c r="L16" s="28"/>
      <c r="M16" s="27"/>
      <c r="N16" s="12" t="s">
        <v>52</v>
      </c>
      <c r="O16" s="3">
        <f>F17</f>
        <v>0.44444444444444448</v>
      </c>
      <c r="P16" s="3">
        <f t="shared" si="2"/>
        <v>162.22222222222223</v>
      </c>
      <c r="Q16" s="9">
        <f>P16*3.6</f>
        <v>584</v>
      </c>
      <c r="S16" s="28"/>
    </row>
    <row r="17" spans="1:19" ht="29" x14ac:dyDescent="0.35">
      <c r="A17" s="35" t="s">
        <v>42</v>
      </c>
      <c r="B17" s="3">
        <v>1</v>
      </c>
      <c r="C17" s="3">
        <f>(B17*$O$4)/$O$6</f>
        <v>13.333333333333334</v>
      </c>
      <c r="D17" s="3">
        <f>C17/30</f>
        <v>0.44444444444444448</v>
      </c>
      <c r="E17" s="3"/>
      <c r="F17" s="5">
        <f>D17</f>
        <v>0.44444444444444448</v>
      </c>
      <c r="G17" s="28"/>
      <c r="H17" s="27"/>
      <c r="J17" s="9">
        <f>12*J15</f>
        <v>4639.8060000000005</v>
      </c>
      <c r="K17" s="9" t="s">
        <v>48</v>
      </c>
      <c r="L17" s="40"/>
      <c r="M17" s="27"/>
      <c r="N17" s="12" t="s">
        <v>50</v>
      </c>
      <c r="O17" s="3">
        <f>SUM(O14:O16)</f>
        <v>13.00440361717404</v>
      </c>
      <c r="P17" s="3">
        <f>SUM(P14:P16)</f>
        <v>4774.9572682685248</v>
      </c>
      <c r="Q17" s="9">
        <f>P17*3.6</f>
        <v>17189.846165766689</v>
      </c>
      <c r="R17" s="38"/>
      <c r="S17" s="28"/>
    </row>
    <row r="18" spans="1:19" x14ac:dyDescent="0.35">
      <c r="A18" s="36"/>
      <c r="B18" s="3">
        <v>2</v>
      </c>
      <c r="C18" s="3">
        <f>(B18*$O$4)/$O$6</f>
        <v>26.666666666666668</v>
      </c>
      <c r="D18" s="3">
        <f>C18/30</f>
        <v>0.88888888888888895</v>
      </c>
      <c r="E18" s="3"/>
      <c r="F18" s="1">
        <f>D18</f>
        <v>0.88888888888888895</v>
      </c>
      <c r="G18" s="28"/>
      <c r="H18" s="27"/>
      <c r="L18" s="28"/>
      <c r="M18" s="27"/>
      <c r="S18" s="28"/>
    </row>
    <row r="19" spans="1:19" x14ac:dyDescent="0.35">
      <c r="A19" s="27"/>
      <c r="G19" s="28"/>
      <c r="H19" s="27"/>
      <c r="L19" s="28"/>
      <c r="M19" s="27"/>
      <c r="O19" s="41"/>
      <c r="P19" t="s">
        <v>106</v>
      </c>
      <c r="S19" s="28"/>
    </row>
    <row r="20" spans="1:19" ht="29" x14ac:dyDescent="0.35">
      <c r="E20" s="7" t="s">
        <v>43</v>
      </c>
      <c r="F20" s="8">
        <f>SUM(F3:F17)</f>
        <v>13.00440361717404</v>
      </c>
      <c r="G20" s="28"/>
      <c r="H20" s="27"/>
      <c r="L20" s="28"/>
      <c r="M20" s="27"/>
      <c r="S20" s="28"/>
    </row>
    <row r="21" spans="1:19" ht="15" thickBot="1" x14ac:dyDescent="0.4">
      <c r="A21" s="29"/>
      <c r="B21" s="30"/>
      <c r="C21" s="30"/>
      <c r="D21" s="30"/>
      <c r="E21" s="30"/>
      <c r="F21" s="30"/>
      <c r="G21" s="32"/>
      <c r="H21" s="29"/>
      <c r="I21" s="30"/>
      <c r="J21" s="30"/>
      <c r="K21" s="30"/>
      <c r="L21" s="32"/>
      <c r="M21" s="29"/>
      <c r="N21" s="30"/>
      <c r="O21" s="30"/>
      <c r="P21" s="30"/>
      <c r="Q21" s="30"/>
      <c r="R21" s="30"/>
      <c r="S21" s="32"/>
    </row>
    <row r="23" spans="1:19" ht="15" thickBot="1" x14ac:dyDescent="0.4"/>
    <row r="24" spans="1:19" x14ac:dyDescent="0.35">
      <c r="A24" s="54" t="s">
        <v>112</v>
      </c>
      <c r="B24" s="55"/>
      <c r="C24" s="55"/>
      <c r="D24" s="55"/>
      <c r="E24" s="55"/>
      <c r="F24" s="60"/>
      <c r="G24" s="26"/>
    </row>
    <row r="25" spans="1:19" x14ac:dyDescent="0.35">
      <c r="A25" s="56" t="s">
        <v>98</v>
      </c>
      <c r="B25" s="57"/>
      <c r="C25" s="57"/>
      <c r="D25" s="57"/>
      <c r="E25" s="57"/>
      <c r="F25" s="61">
        <v>1255</v>
      </c>
      <c r="G25" s="28"/>
    </row>
    <row r="26" spans="1:19" x14ac:dyDescent="0.35">
      <c r="A26" s="56" t="s">
        <v>95</v>
      </c>
      <c r="B26" s="57"/>
      <c r="C26" s="57"/>
      <c r="D26" s="57"/>
      <c r="E26" s="57"/>
      <c r="F26" s="61">
        <v>18.7</v>
      </c>
      <c r="G26" s="28"/>
    </row>
    <row r="27" spans="1:19" x14ac:dyDescent="0.35">
      <c r="A27" s="56" t="s">
        <v>96</v>
      </c>
      <c r="B27" s="57"/>
      <c r="C27" s="57"/>
      <c r="D27" s="57"/>
      <c r="E27" s="57"/>
      <c r="F27" s="61">
        <v>151</v>
      </c>
      <c r="G27" s="28"/>
    </row>
    <row r="28" spans="1:19" x14ac:dyDescent="0.35">
      <c r="A28" s="56" t="s">
        <v>97</v>
      </c>
      <c r="B28" s="57"/>
      <c r="C28" s="57"/>
      <c r="D28" s="57"/>
      <c r="E28" s="57"/>
      <c r="F28" s="61">
        <f>F25*F26*F27/1000</f>
        <v>3543.7435</v>
      </c>
      <c r="G28" s="28"/>
    </row>
    <row r="29" spans="1:19" x14ac:dyDescent="0.35">
      <c r="A29" s="56" t="s">
        <v>99</v>
      </c>
      <c r="B29" s="57"/>
      <c r="C29" s="57"/>
      <c r="D29" s="57"/>
      <c r="E29" s="57"/>
      <c r="F29" s="61">
        <v>1000</v>
      </c>
      <c r="G29" s="28"/>
    </row>
    <row r="30" spans="1:19" x14ac:dyDescent="0.35">
      <c r="A30" s="56" t="s">
        <v>100</v>
      </c>
      <c r="B30" s="57"/>
      <c r="C30" s="57"/>
      <c r="D30" s="57"/>
      <c r="E30" s="57"/>
      <c r="F30" s="61">
        <f>F28/F29</f>
        <v>3.5437435000000002</v>
      </c>
      <c r="G30" s="28"/>
    </row>
    <row r="31" spans="1:19" x14ac:dyDescent="0.35">
      <c r="A31" s="56" t="s">
        <v>101</v>
      </c>
      <c r="B31" s="57"/>
      <c r="C31" s="57"/>
      <c r="D31" s="57"/>
      <c r="E31" s="57"/>
      <c r="F31" s="61">
        <v>8</v>
      </c>
      <c r="G31" s="28"/>
    </row>
    <row r="32" spans="1:19" x14ac:dyDescent="0.35">
      <c r="A32" s="56" t="s">
        <v>102</v>
      </c>
      <c r="B32" s="57"/>
      <c r="C32" s="57"/>
      <c r="D32" s="57"/>
      <c r="E32" s="57"/>
      <c r="F32" s="19">
        <f>F30*F31</f>
        <v>28.349948000000001</v>
      </c>
      <c r="G32" s="28" t="s">
        <v>87</v>
      </c>
    </row>
    <row r="33" spans="1:7" ht="15" thickBot="1" x14ac:dyDescent="0.4">
      <c r="A33" s="58" t="s">
        <v>103</v>
      </c>
      <c r="B33" s="59"/>
      <c r="C33" s="59"/>
      <c r="D33" s="59"/>
      <c r="E33" s="59"/>
      <c r="F33" s="31">
        <f>F32*3.6</f>
        <v>102.0598128</v>
      </c>
      <c r="G33" s="32" t="s">
        <v>104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A520-25DD-44BE-990B-84BB991A4B6B}">
  <dimension ref="A1:K36"/>
  <sheetViews>
    <sheetView zoomScale="42" zoomScaleNormal="57" workbookViewId="0">
      <selection activeCell="G6" sqref="G6:I10"/>
    </sheetView>
  </sheetViews>
  <sheetFormatPr defaultRowHeight="14.5" x14ac:dyDescent="0.35"/>
  <cols>
    <col min="2" max="2" width="13.36328125" customWidth="1"/>
    <col min="3" max="3" width="14.54296875" customWidth="1"/>
    <col min="4" max="4" width="12.453125" customWidth="1"/>
    <col min="8" max="8" width="16.08984375" customWidth="1"/>
    <col min="9" max="9" width="17" customWidth="1"/>
  </cols>
  <sheetData>
    <row r="1" spans="1:11" x14ac:dyDescent="0.35">
      <c r="A1" s="24"/>
      <c r="B1" s="25" t="s">
        <v>56</v>
      </c>
      <c r="C1" s="25"/>
      <c r="D1" s="25"/>
      <c r="E1" s="25"/>
      <c r="F1" s="50"/>
      <c r="G1" s="25"/>
      <c r="H1" s="25"/>
      <c r="I1" s="25"/>
      <c r="J1" s="25"/>
      <c r="K1" s="26"/>
    </row>
    <row r="2" spans="1:11" x14ac:dyDescent="0.35">
      <c r="A2" s="27"/>
      <c r="F2" s="51"/>
      <c r="K2" s="28"/>
    </row>
    <row r="3" spans="1:11" x14ac:dyDescent="0.35">
      <c r="A3" s="27"/>
      <c r="B3" s="1" t="s">
        <v>54</v>
      </c>
      <c r="C3" s="1" t="s">
        <v>113</v>
      </c>
      <c r="D3" s="1" t="s">
        <v>53</v>
      </c>
      <c r="E3" s="1" t="s">
        <v>103</v>
      </c>
      <c r="F3" s="51"/>
      <c r="K3" s="28"/>
    </row>
    <row r="4" spans="1:11" x14ac:dyDescent="0.35">
      <c r="A4" s="27">
        <v>1</v>
      </c>
      <c r="B4" s="13" t="s">
        <v>55</v>
      </c>
      <c r="C4" s="13">
        <v>4774</v>
      </c>
      <c r="D4" s="13">
        <v>6924</v>
      </c>
      <c r="E4" s="13">
        <f>D4*3.6</f>
        <v>24926.400000000001</v>
      </c>
      <c r="F4" s="51"/>
      <c r="K4" s="28"/>
    </row>
    <row r="5" spans="1:11" x14ac:dyDescent="0.35">
      <c r="A5" s="27">
        <v>2</v>
      </c>
      <c r="B5" s="14" t="s">
        <v>57</v>
      </c>
      <c r="C5" s="1"/>
      <c r="D5" s="14">
        <v>32250</v>
      </c>
      <c r="E5" s="14">
        <f t="shared" ref="E5:E34" si="0">D5*3.6</f>
        <v>116100</v>
      </c>
      <c r="F5" s="51"/>
      <c r="G5" s="49" t="s">
        <v>138</v>
      </c>
      <c r="H5" s="42" t="s">
        <v>139</v>
      </c>
      <c r="I5" s="42" t="s">
        <v>140</v>
      </c>
      <c r="K5" s="28"/>
    </row>
    <row r="6" spans="1:11" x14ac:dyDescent="0.35">
      <c r="A6" s="27">
        <v>3</v>
      </c>
      <c r="B6" s="14" t="s">
        <v>58</v>
      </c>
      <c r="C6" s="1"/>
      <c r="D6" s="14">
        <v>79897</v>
      </c>
      <c r="E6" s="14">
        <f t="shared" si="0"/>
        <v>287629.2</v>
      </c>
      <c r="F6" s="51"/>
      <c r="G6" s="62" t="s">
        <v>108</v>
      </c>
      <c r="H6" s="63">
        <v>4774</v>
      </c>
      <c r="I6" s="63">
        <v>17189.849999999999</v>
      </c>
      <c r="K6" s="28"/>
    </row>
    <row r="7" spans="1:11" x14ac:dyDescent="0.35">
      <c r="A7" s="27">
        <v>4</v>
      </c>
      <c r="B7" s="14" t="s">
        <v>59</v>
      </c>
      <c r="C7" s="1"/>
      <c r="D7" s="14">
        <v>29239</v>
      </c>
      <c r="E7" s="14">
        <f t="shared" si="0"/>
        <v>105260.40000000001</v>
      </c>
      <c r="F7" s="51"/>
      <c r="G7" s="62" t="s">
        <v>109</v>
      </c>
      <c r="H7" s="63">
        <v>6924</v>
      </c>
      <c r="I7" s="63">
        <v>24926.240000000002</v>
      </c>
      <c r="K7" s="28"/>
    </row>
    <row r="8" spans="1:11" x14ac:dyDescent="0.35">
      <c r="A8" s="27">
        <v>5</v>
      </c>
      <c r="B8" s="14" t="s">
        <v>60</v>
      </c>
      <c r="C8" s="1"/>
      <c r="D8" s="14">
        <v>43703</v>
      </c>
      <c r="E8" s="14">
        <f t="shared" si="0"/>
        <v>157330.80000000002</v>
      </c>
      <c r="F8" s="51"/>
      <c r="G8" s="62" t="s">
        <v>58</v>
      </c>
      <c r="H8" s="63">
        <v>79897</v>
      </c>
      <c r="I8" s="63">
        <v>287629.2</v>
      </c>
      <c r="K8" s="28"/>
    </row>
    <row r="9" spans="1:11" x14ac:dyDescent="0.35">
      <c r="A9" s="27">
        <v>6</v>
      </c>
      <c r="B9" s="14" t="s">
        <v>61</v>
      </c>
      <c r="C9" s="1"/>
      <c r="D9" s="14">
        <v>41281</v>
      </c>
      <c r="E9" s="14">
        <f t="shared" si="0"/>
        <v>148611.6</v>
      </c>
      <c r="F9" s="51"/>
      <c r="G9" s="62" t="s">
        <v>110</v>
      </c>
      <c r="H9" s="63">
        <v>27452</v>
      </c>
      <c r="I9" s="63">
        <v>98827.199999999997</v>
      </c>
      <c r="K9" s="28"/>
    </row>
    <row r="10" spans="1:11" x14ac:dyDescent="0.35">
      <c r="A10" s="27">
        <v>7</v>
      </c>
      <c r="B10" s="14" t="s">
        <v>62</v>
      </c>
      <c r="C10" s="1"/>
      <c r="D10" s="14">
        <v>40889</v>
      </c>
      <c r="E10" s="14">
        <f t="shared" si="0"/>
        <v>147200.4</v>
      </c>
      <c r="F10" s="51"/>
      <c r="G10" s="62" t="s">
        <v>111</v>
      </c>
      <c r="H10" s="63">
        <v>777</v>
      </c>
      <c r="I10" s="63">
        <v>2797.2000000000003</v>
      </c>
      <c r="K10" s="28"/>
    </row>
    <row r="11" spans="1:11" x14ac:dyDescent="0.35">
      <c r="A11" s="27">
        <v>8</v>
      </c>
      <c r="B11" s="14" t="s">
        <v>63</v>
      </c>
      <c r="C11" s="1"/>
      <c r="D11" s="14">
        <v>105540</v>
      </c>
      <c r="E11" s="14">
        <f t="shared" si="0"/>
        <v>379944</v>
      </c>
      <c r="F11" s="51"/>
      <c r="K11" s="28"/>
    </row>
    <row r="12" spans="1:11" x14ac:dyDescent="0.35">
      <c r="A12" s="27">
        <v>9</v>
      </c>
      <c r="B12" s="15" t="s">
        <v>64</v>
      </c>
      <c r="C12" s="1"/>
      <c r="D12" s="15">
        <v>10753</v>
      </c>
      <c r="E12" s="15">
        <f t="shared" si="0"/>
        <v>38710.800000000003</v>
      </c>
      <c r="F12" s="51"/>
      <c r="K12" s="28"/>
    </row>
    <row r="13" spans="1:11" x14ac:dyDescent="0.35">
      <c r="A13" s="27">
        <v>10</v>
      </c>
      <c r="B13" s="15" t="s">
        <v>65</v>
      </c>
      <c r="C13" s="1"/>
      <c r="D13" s="15">
        <v>5659</v>
      </c>
      <c r="E13" s="15">
        <f t="shared" si="0"/>
        <v>20372.400000000001</v>
      </c>
      <c r="F13" s="51"/>
      <c r="K13" s="28"/>
    </row>
    <row r="14" spans="1:11" x14ac:dyDescent="0.35">
      <c r="A14" s="27">
        <v>11</v>
      </c>
      <c r="B14" s="15" t="s">
        <v>66</v>
      </c>
      <c r="C14" s="1"/>
      <c r="D14" s="15">
        <v>1906</v>
      </c>
      <c r="E14" s="15">
        <f t="shared" si="0"/>
        <v>6861.6</v>
      </c>
      <c r="F14" s="51"/>
      <c r="K14" s="28"/>
    </row>
    <row r="15" spans="1:11" x14ac:dyDescent="0.35">
      <c r="A15" s="27">
        <v>12</v>
      </c>
      <c r="B15" s="15" t="s">
        <v>67</v>
      </c>
      <c r="C15" s="1"/>
      <c r="D15" s="15">
        <v>25620</v>
      </c>
      <c r="E15" s="15">
        <f t="shared" si="0"/>
        <v>92232</v>
      </c>
      <c r="F15" s="51"/>
      <c r="K15" s="28"/>
    </row>
    <row r="16" spans="1:11" x14ac:dyDescent="0.35">
      <c r="A16" s="27">
        <v>13</v>
      </c>
      <c r="B16" s="15" t="s">
        <v>68</v>
      </c>
      <c r="C16" s="1"/>
      <c r="D16" s="15">
        <v>473</v>
      </c>
      <c r="E16" s="15">
        <f t="shared" si="0"/>
        <v>1702.8</v>
      </c>
      <c r="F16" s="51"/>
      <c r="K16" s="28"/>
    </row>
    <row r="17" spans="1:11" x14ac:dyDescent="0.35">
      <c r="A17" s="27">
        <v>14</v>
      </c>
      <c r="B17" s="15" t="s">
        <v>69</v>
      </c>
      <c r="C17" s="1"/>
      <c r="D17" s="15">
        <v>27452</v>
      </c>
      <c r="E17" s="15">
        <f t="shared" si="0"/>
        <v>98827.199999999997</v>
      </c>
      <c r="F17" s="51"/>
      <c r="K17" s="28"/>
    </row>
    <row r="18" spans="1:11" x14ac:dyDescent="0.35">
      <c r="A18" s="27">
        <v>15</v>
      </c>
      <c r="B18" s="15" t="s">
        <v>70</v>
      </c>
      <c r="C18" s="1"/>
      <c r="D18" s="15">
        <v>22399</v>
      </c>
      <c r="E18" s="15">
        <f t="shared" si="0"/>
        <v>80636.400000000009</v>
      </c>
      <c r="F18" s="51"/>
      <c r="K18" s="28"/>
    </row>
    <row r="19" spans="1:11" x14ac:dyDescent="0.35">
      <c r="A19" s="27">
        <v>16</v>
      </c>
      <c r="B19" s="15" t="s">
        <v>71</v>
      </c>
      <c r="C19" s="1"/>
      <c r="D19" s="15">
        <v>11862</v>
      </c>
      <c r="E19" s="15">
        <f t="shared" si="0"/>
        <v>42703.200000000004</v>
      </c>
      <c r="F19" s="51"/>
      <c r="K19" s="28"/>
    </row>
    <row r="20" spans="1:11" x14ac:dyDescent="0.35">
      <c r="A20" s="27">
        <v>17</v>
      </c>
      <c r="B20" s="15" t="s">
        <v>72</v>
      </c>
      <c r="C20" s="1"/>
      <c r="D20" s="15">
        <v>2995</v>
      </c>
      <c r="E20" s="15">
        <f t="shared" si="0"/>
        <v>10782</v>
      </c>
      <c r="F20" s="51"/>
      <c r="K20" s="28"/>
    </row>
    <row r="21" spans="1:11" x14ac:dyDescent="0.35">
      <c r="A21" s="27">
        <v>18</v>
      </c>
      <c r="B21" s="15" t="s">
        <v>73</v>
      </c>
      <c r="C21" s="1"/>
      <c r="D21" s="15">
        <v>41354</v>
      </c>
      <c r="E21" s="15">
        <f t="shared" si="0"/>
        <v>148874.4</v>
      </c>
      <c r="F21" s="51"/>
      <c r="K21" s="28"/>
    </row>
    <row r="22" spans="1:11" x14ac:dyDescent="0.35">
      <c r="A22" s="27">
        <v>19</v>
      </c>
      <c r="B22" s="15" t="s">
        <v>74</v>
      </c>
      <c r="C22" s="1"/>
      <c r="D22" s="15">
        <v>1721</v>
      </c>
      <c r="E22" s="15">
        <f t="shared" si="0"/>
        <v>6195.6</v>
      </c>
      <c r="F22" s="51"/>
      <c r="K22" s="28"/>
    </row>
    <row r="23" spans="1:11" x14ac:dyDescent="0.35">
      <c r="A23" s="27">
        <v>20</v>
      </c>
      <c r="B23" s="15" t="s">
        <v>75</v>
      </c>
      <c r="C23" s="1"/>
      <c r="D23" s="15">
        <v>4567</v>
      </c>
      <c r="E23" s="15">
        <f t="shared" si="0"/>
        <v>16441.2</v>
      </c>
      <c r="F23" s="51"/>
      <c r="K23" s="28"/>
    </row>
    <row r="24" spans="1:11" x14ac:dyDescent="0.35">
      <c r="A24" s="27">
        <v>21</v>
      </c>
      <c r="B24" s="15" t="s">
        <v>76</v>
      </c>
      <c r="C24" s="1"/>
      <c r="D24" s="15">
        <v>4672</v>
      </c>
      <c r="E24" s="15">
        <f t="shared" si="0"/>
        <v>16819.2</v>
      </c>
      <c r="F24" s="51"/>
      <c r="K24" s="28"/>
    </row>
    <row r="25" spans="1:11" x14ac:dyDescent="0.35">
      <c r="A25" s="27">
        <v>22</v>
      </c>
      <c r="B25" s="15" t="s">
        <v>77</v>
      </c>
      <c r="C25" s="1"/>
      <c r="D25" s="15">
        <v>137318</v>
      </c>
      <c r="E25" s="15">
        <f t="shared" si="0"/>
        <v>494344.8</v>
      </c>
      <c r="F25" s="51"/>
      <c r="K25" s="28"/>
    </row>
    <row r="26" spans="1:11" x14ac:dyDescent="0.35">
      <c r="A26" s="27">
        <v>23</v>
      </c>
      <c r="B26" s="15" t="s">
        <v>78</v>
      </c>
      <c r="C26" s="1"/>
      <c r="D26" s="15">
        <v>16811</v>
      </c>
      <c r="E26" s="15">
        <f t="shared" si="0"/>
        <v>60519.6</v>
      </c>
      <c r="F26" s="51"/>
      <c r="K26" s="28"/>
    </row>
    <row r="27" spans="1:11" x14ac:dyDescent="0.35">
      <c r="A27" s="27">
        <v>24</v>
      </c>
      <c r="B27" s="15" t="s">
        <v>79</v>
      </c>
      <c r="C27" s="1"/>
      <c r="D27" s="15">
        <v>16325</v>
      </c>
      <c r="E27" s="15">
        <f t="shared" si="0"/>
        <v>58770</v>
      </c>
      <c r="F27" s="51"/>
      <c r="K27" s="28"/>
    </row>
    <row r="28" spans="1:11" x14ac:dyDescent="0.35">
      <c r="A28" s="27">
        <v>25</v>
      </c>
      <c r="B28" s="15" t="s">
        <v>80</v>
      </c>
      <c r="C28" s="1"/>
      <c r="D28" s="15">
        <v>21480</v>
      </c>
      <c r="E28" s="15">
        <f t="shared" si="0"/>
        <v>77328</v>
      </c>
      <c r="F28" s="51"/>
      <c r="K28" s="28"/>
    </row>
    <row r="29" spans="1:11" x14ac:dyDescent="0.35">
      <c r="A29" s="27">
        <v>26</v>
      </c>
      <c r="B29" s="16" t="s">
        <v>81</v>
      </c>
      <c r="C29" s="1"/>
      <c r="D29" s="16">
        <v>777</v>
      </c>
      <c r="E29" s="16">
        <f t="shared" si="0"/>
        <v>2797.2000000000003</v>
      </c>
      <c r="F29" s="51"/>
      <c r="K29" s="28"/>
    </row>
    <row r="30" spans="1:11" x14ac:dyDescent="0.35">
      <c r="A30" s="27">
        <v>27</v>
      </c>
      <c r="B30" s="16" t="s">
        <v>82</v>
      </c>
      <c r="C30" s="1"/>
      <c r="D30" s="16">
        <v>1038</v>
      </c>
      <c r="E30" s="16">
        <f t="shared" si="0"/>
        <v>3736.8</v>
      </c>
      <c r="F30" s="51"/>
      <c r="K30" s="28"/>
    </row>
    <row r="31" spans="1:11" x14ac:dyDescent="0.35">
      <c r="A31" s="27">
        <v>28</v>
      </c>
      <c r="B31" s="16" t="s">
        <v>83</v>
      </c>
      <c r="C31" s="1"/>
      <c r="D31" s="16">
        <v>716</v>
      </c>
      <c r="E31" s="16">
        <f t="shared" si="0"/>
        <v>2577.6</v>
      </c>
      <c r="F31" s="51"/>
      <c r="K31" s="28"/>
    </row>
    <row r="32" spans="1:11" x14ac:dyDescent="0.35">
      <c r="A32" s="27">
        <v>29</v>
      </c>
      <c r="B32" s="16" t="s">
        <v>84</v>
      </c>
      <c r="C32" s="1"/>
      <c r="D32" s="16">
        <v>2933</v>
      </c>
      <c r="E32" s="16">
        <f t="shared" si="0"/>
        <v>10558.800000000001</v>
      </c>
      <c r="F32" s="51"/>
      <c r="K32" s="28"/>
    </row>
    <row r="33" spans="1:11" x14ac:dyDescent="0.35">
      <c r="A33" s="27">
        <v>30</v>
      </c>
      <c r="B33" s="16" t="s">
        <v>85</v>
      </c>
      <c r="C33" s="1"/>
      <c r="D33" s="16">
        <v>33586</v>
      </c>
      <c r="E33" s="16">
        <f t="shared" si="0"/>
        <v>120909.6</v>
      </c>
      <c r="F33" s="51"/>
      <c r="K33" s="28"/>
    </row>
    <row r="34" spans="1:11" x14ac:dyDescent="0.35">
      <c r="A34" s="27">
        <v>31</v>
      </c>
      <c r="B34" s="16" t="s">
        <v>86</v>
      </c>
      <c r="C34" s="1"/>
      <c r="D34" s="16">
        <v>1010</v>
      </c>
      <c r="E34" s="16">
        <f t="shared" si="0"/>
        <v>3636</v>
      </c>
      <c r="F34" s="51"/>
      <c r="K34" s="28"/>
    </row>
    <row r="35" spans="1:11" x14ac:dyDescent="0.35">
      <c r="A35" s="27"/>
      <c r="F35" s="51"/>
      <c r="K35" s="28"/>
    </row>
    <row r="36" spans="1:11" ht="15" thickBot="1" x14ac:dyDescent="0.4">
      <c r="A36" s="29"/>
      <c r="B36" s="30"/>
      <c r="C36" s="30"/>
      <c r="D36" s="30"/>
      <c r="E36" s="30"/>
      <c r="F36" s="52"/>
      <c r="G36" s="30"/>
      <c r="H36" s="30"/>
      <c r="I36" s="30"/>
      <c r="J36" s="30"/>
      <c r="K36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74E-A3EB-4A42-AC7B-936E19946C21}">
  <dimension ref="A2:Q24"/>
  <sheetViews>
    <sheetView tabSelected="1" zoomScale="48" workbookViewId="0">
      <selection activeCell="G30" sqref="G30"/>
    </sheetView>
  </sheetViews>
  <sheetFormatPr defaultRowHeight="14.5" x14ac:dyDescent="0.35"/>
  <cols>
    <col min="1" max="1" width="18.1796875" customWidth="1"/>
    <col min="2" max="2" width="11.54296875" customWidth="1"/>
    <col min="3" max="3" width="12.1796875" customWidth="1"/>
    <col min="4" max="4" width="11.6328125" customWidth="1"/>
    <col min="5" max="5" width="11.1796875" customWidth="1"/>
    <col min="6" max="6" width="28.1796875" customWidth="1"/>
    <col min="7" max="7" width="9.90625" customWidth="1"/>
    <col min="8" max="8" width="19.90625" customWidth="1"/>
  </cols>
  <sheetData>
    <row r="2" spans="1:8" ht="15" thickBot="1" x14ac:dyDescent="0.4">
      <c r="C2" s="53" t="s">
        <v>92</v>
      </c>
      <c r="D2" s="53"/>
      <c r="E2" s="53"/>
      <c r="F2" s="53"/>
    </row>
    <row r="3" spans="1:8" x14ac:dyDescent="0.35">
      <c r="A3" s="24"/>
      <c r="B3" s="25"/>
      <c r="C3" s="46"/>
      <c r="D3" s="46"/>
      <c r="E3" s="46"/>
      <c r="F3" s="25"/>
      <c r="G3" s="25"/>
      <c r="H3" s="26"/>
    </row>
    <row r="4" spans="1:8" x14ac:dyDescent="0.35">
      <c r="A4" s="37" t="s">
        <v>134</v>
      </c>
      <c r="B4" s="68" t="s">
        <v>115</v>
      </c>
      <c r="C4" s="69" t="s">
        <v>116</v>
      </c>
      <c r="D4" s="69" t="s">
        <v>117</v>
      </c>
      <c r="E4" s="20"/>
      <c r="H4" s="28"/>
    </row>
    <row r="5" spans="1:8" x14ac:dyDescent="0.35">
      <c r="A5" s="64" t="s">
        <v>91</v>
      </c>
      <c r="B5" s="63">
        <v>0.85</v>
      </c>
      <c r="C5" s="65">
        <v>8.0399999999999991</v>
      </c>
      <c r="D5" s="65">
        <v>2.42</v>
      </c>
      <c r="E5" s="20"/>
      <c r="H5" s="28"/>
    </row>
    <row r="6" spans="1:8" x14ac:dyDescent="0.35">
      <c r="A6" s="64" t="s">
        <v>51</v>
      </c>
      <c r="B6" s="63">
        <v>0.22720000000000001</v>
      </c>
      <c r="C6" s="65">
        <v>6.9999999999999999E-4</v>
      </c>
      <c r="D6" s="65">
        <v>0.16919999999999999</v>
      </c>
      <c r="E6" s="20"/>
      <c r="F6" s="22" t="s">
        <v>120</v>
      </c>
      <c r="G6" s="22"/>
      <c r="H6" s="47"/>
    </row>
    <row r="7" spans="1:8" ht="33.65" customHeight="1" x14ac:dyDescent="0.35">
      <c r="A7" s="64"/>
      <c r="B7" s="66" t="s">
        <v>118</v>
      </c>
      <c r="C7" s="63" t="s">
        <v>132</v>
      </c>
      <c r="D7" s="67" t="s">
        <v>128</v>
      </c>
      <c r="E7" s="20"/>
      <c r="F7" s="22" t="s">
        <v>119</v>
      </c>
      <c r="G7" s="22">
        <v>3.78</v>
      </c>
      <c r="H7" s="47" t="s">
        <v>122</v>
      </c>
    </row>
    <row r="8" spans="1:8" x14ac:dyDescent="0.35">
      <c r="A8" s="64" t="s">
        <v>52</v>
      </c>
      <c r="B8" s="63">
        <v>8887</v>
      </c>
      <c r="C8" s="63">
        <f>2.4*10^-4</f>
        <v>2.4000000000000001E-4</v>
      </c>
      <c r="D8" s="65">
        <v>1.2999999999999999E-2</v>
      </c>
      <c r="E8" s="20"/>
      <c r="F8" s="22" t="s">
        <v>121</v>
      </c>
      <c r="G8" s="22">
        <v>14</v>
      </c>
      <c r="H8" s="47" t="s">
        <v>122</v>
      </c>
    </row>
    <row r="9" spans="1:8" x14ac:dyDescent="0.35">
      <c r="A9" s="27"/>
      <c r="C9" s="20"/>
      <c r="D9" s="20"/>
      <c r="E9" s="20"/>
      <c r="F9" s="20"/>
      <c r="H9" s="28"/>
    </row>
    <row r="10" spans="1:8" x14ac:dyDescent="0.35">
      <c r="A10" s="27"/>
      <c r="C10" s="20"/>
      <c r="D10" s="20"/>
      <c r="E10" s="20"/>
      <c r="H10" s="28"/>
    </row>
    <row r="11" spans="1:8" x14ac:dyDescent="0.35">
      <c r="A11" s="27"/>
      <c r="H11" s="28"/>
    </row>
    <row r="12" spans="1:8" x14ac:dyDescent="0.35">
      <c r="A12" s="36"/>
      <c r="B12" s="1" t="s">
        <v>135</v>
      </c>
      <c r="C12" s="14"/>
      <c r="D12" s="14" t="s">
        <v>91</v>
      </c>
      <c r="E12" s="14" t="s">
        <v>51</v>
      </c>
      <c r="F12" s="14" t="s">
        <v>52</v>
      </c>
      <c r="G12" s="14" t="s">
        <v>93</v>
      </c>
      <c r="H12" s="28"/>
    </row>
    <row r="13" spans="1:8" x14ac:dyDescent="0.35">
      <c r="A13" s="48" t="s">
        <v>91</v>
      </c>
      <c r="B13" s="1">
        <v>4140.136997999999</v>
      </c>
      <c r="C13" s="14" t="s">
        <v>88</v>
      </c>
      <c r="D13" s="1">
        <f>B5*B13</f>
        <v>3519.1164482999989</v>
      </c>
      <c r="E13" s="1">
        <f>B6*B14</f>
        <v>107.37427651612005</v>
      </c>
      <c r="F13" s="1">
        <f>((B8*G8)/G7)/1000</f>
        <v>32.914814814814818</v>
      </c>
      <c r="G13" s="17">
        <f>SUM(D13:F13)</f>
        <v>3659.4055396309336</v>
      </c>
      <c r="H13" s="28" t="s">
        <v>133</v>
      </c>
    </row>
    <row r="14" spans="1:8" x14ac:dyDescent="0.35">
      <c r="A14" s="48" t="s">
        <v>51</v>
      </c>
      <c r="B14" s="1">
        <v>472.59804804630301</v>
      </c>
      <c r="C14" s="14" t="s">
        <v>89</v>
      </c>
      <c r="D14" s="1">
        <f>C5*B13/1000</f>
        <v>33.286701463919989</v>
      </c>
      <c r="E14" s="1">
        <f>C6*B14/1000</f>
        <v>3.3081863363241209E-4</v>
      </c>
      <c r="F14" s="1">
        <f>C8*G8</f>
        <v>3.3600000000000001E-3</v>
      </c>
      <c r="G14" s="17">
        <f>SUM(D14:F14)</f>
        <v>33.290392282553626</v>
      </c>
      <c r="H14" s="28" t="s">
        <v>133</v>
      </c>
    </row>
    <row r="15" spans="1:8" x14ac:dyDescent="0.35">
      <c r="A15" s="48" t="s">
        <v>52</v>
      </c>
      <c r="B15" s="1">
        <v>162.22222222222223</v>
      </c>
      <c r="C15" s="14" t="s">
        <v>90</v>
      </c>
      <c r="D15" s="1">
        <f>D5*B13/1000</f>
        <v>10.019131535159996</v>
      </c>
      <c r="E15" s="1">
        <f>D6*B14/1000</f>
        <v>7.9963589729434459E-2</v>
      </c>
      <c r="F15" s="1">
        <f>D8*G8</f>
        <v>0.182</v>
      </c>
      <c r="G15" s="17">
        <f>SUM(D15:E15)</f>
        <v>10.099095124889431</v>
      </c>
      <c r="H15" s="28" t="s">
        <v>133</v>
      </c>
    </row>
    <row r="16" spans="1:8" x14ac:dyDescent="0.35">
      <c r="A16" s="27"/>
      <c r="F16" s="21" t="s">
        <v>93</v>
      </c>
      <c r="G16" s="21">
        <f>SUM(G13:G15)</f>
        <v>3702.7950270383767</v>
      </c>
      <c r="H16" s="28" t="s">
        <v>133</v>
      </c>
    </row>
    <row r="17" spans="1:17" ht="15" thickBot="1" x14ac:dyDescent="0.4">
      <c r="A17" s="29"/>
      <c r="B17" s="30"/>
      <c r="C17" s="30"/>
      <c r="D17" s="30"/>
      <c r="E17" s="30"/>
      <c r="F17" s="30"/>
      <c r="G17" s="30"/>
      <c r="H17" s="32"/>
    </row>
    <row r="18" spans="1:17" x14ac:dyDescent="0.35">
      <c r="A18" s="23" t="s">
        <v>123</v>
      </c>
    </row>
    <row r="19" spans="1:17" ht="15" thickBot="1" x14ac:dyDescent="0.4"/>
    <row r="20" spans="1:17" ht="29" x14ac:dyDescent="0.35">
      <c r="A20" s="43" t="s">
        <v>124</v>
      </c>
      <c r="B20" s="25" t="s">
        <v>114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/>
    </row>
    <row r="21" spans="1:17" ht="29" x14ac:dyDescent="0.35">
      <c r="A21" s="44" t="s">
        <v>125</v>
      </c>
      <c r="B21" t="s">
        <v>126</v>
      </c>
      <c r="Q21" s="28"/>
    </row>
    <row r="22" spans="1:17" ht="29" x14ac:dyDescent="0.35">
      <c r="A22" s="44" t="s">
        <v>130</v>
      </c>
      <c r="B22" s="45" t="s">
        <v>127</v>
      </c>
      <c r="Q22" s="28"/>
    </row>
    <row r="23" spans="1:17" x14ac:dyDescent="0.35">
      <c r="A23" s="44" t="s">
        <v>131</v>
      </c>
      <c r="B23" s="45" t="s">
        <v>129</v>
      </c>
      <c r="Q23" s="28"/>
    </row>
    <row r="24" spans="1:17" ht="15" thickBot="1" x14ac:dyDescent="0.4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2"/>
    </row>
  </sheetData>
  <mergeCells count="1">
    <mergeCell ref="C2:F2"/>
  </mergeCells>
  <hyperlinks>
    <hyperlink ref="B22" r:id="rId1" xr:uid="{05D53967-ABAD-4BAE-94E1-0F66014E8CFC}"/>
    <hyperlink ref="B23" r:id="rId2" location=":~:text=The%20exhaust%20gases%20of%20vehicles,1%20liter%20of%20fuel%20(tab." xr:uid="{FBD0B255-6B84-4D01-A558-C44AD03E5198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Vinutha S R</dc:creator>
  <cp:lastModifiedBy>anj64</cp:lastModifiedBy>
  <dcterms:created xsi:type="dcterms:W3CDTF">2022-01-17T11:17:02Z</dcterms:created>
  <dcterms:modified xsi:type="dcterms:W3CDTF">2023-01-11T07:13:45Z</dcterms:modified>
</cp:coreProperties>
</file>