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2ac94cda1bc36/Documents/"/>
    </mc:Choice>
  </mc:AlternateContent>
  <xr:revisionPtr revIDLastSave="5" documentId="8_{31F6E777-52D5-4EAC-899E-2D6C7482C308}" xr6:coauthVersionLast="47" xr6:coauthVersionMax="47" xr10:uidLastSave="{EC4114A7-25DF-45E8-8B71-CC2C2ED60A78}"/>
  <bookViews>
    <workbookView xWindow="-110" yWindow="-110" windowWidth="19420" windowHeight="10300" xr2:uid="{97428F5A-787C-4C15-BEE2-F972D70D6D23}"/>
  </bookViews>
  <sheets>
    <sheet name="Sheet1" sheetId="1" r:id="rId1"/>
  </sheets>
  <definedNames>
    <definedName name="_xlcn.WorksheetConnection_assignment.xlsx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ssignment.xlsx!Table1"/>
        </x15:modelTables>
      </x15:dataModel>
    </ext>
  </extLst>
</workbook>
</file>

<file path=xl/calcChain.xml><?xml version="1.0" encoding="utf-8"?>
<calcChain xmlns="http://schemas.openxmlformats.org/spreadsheetml/2006/main">
  <c r="R536" i="1" l="1"/>
  <c r="R535" i="1"/>
  <c r="R534" i="1"/>
  <c r="R510" i="1"/>
  <c r="R509" i="1"/>
  <c r="R508" i="1"/>
  <c r="N510" i="1"/>
  <c r="N509" i="1"/>
  <c r="N508" i="1"/>
  <c r="R486" i="1"/>
  <c r="R485" i="1"/>
  <c r="R484" i="1"/>
  <c r="N486" i="1"/>
  <c r="N485" i="1"/>
  <c r="N484" i="1"/>
  <c r="P463" i="1"/>
  <c r="P462" i="1"/>
  <c r="P461" i="1"/>
  <c r="L367" i="1"/>
  <c r="N325" i="1"/>
  <c r="N324" i="1"/>
  <c r="N534" i="1"/>
  <c r="N536" i="1"/>
  <c r="N535" i="1"/>
  <c r="L463" i="1"/>
  <c r="L462" i="1"/>
  <c r="L461" i="1"/>
  <c r="P438" i="1"/>
  <c r="P437" i="1"/>
  <c r="P436" i="1"/>
  <c r="P435" i="1"/>
  <c r="L437" i="1"/>
  <c r="L436" i="1"/>
  <c r="L435" i="1"/>
  <c r="L416" i="1"/>
  <c r="L415" i="1"/>
  <c r="L392" i="1"/>
  <c r="L391" i="1"/>
  <c r="L368" i="1"/>
  <c r="M347" i="1"/>
  <c r="M346" i="1"/>
  <c r="Y293" i="1" l="1"/>
  <c r="Y294" i="1"/>
  <c r="Y292" i="1"/>
  <c r="V294" i="1"/>
  <c r="V293" i="1"/>
  <c r="W293" i="1"/>
  <c r="W294" i="1"/>
  <c r="W292" i="1"/>
  <c r="V292" i="1"/>
  <c r="L284" i="1"/>
  <c r="L283" i="1"/>
  <c r="L281" i="1"/>
  <c r="L260" i="1"/>
  <c r="L259" i="1"/>
  <c r="L258" i="1"/>
  <c r="L237" i="1"/>
  <c r="L199" i="1"/>
  <c r="L196" i="1"/>
  <c r="N18" i="1"/>
  <c r="L202" i="1"/>
  <c r="L201" i="1"/>
  <c r="L198" i="1"/>
  <c r="L197" i="1"/>
  <c r="T177" i="1"/>
  <c r="T176" i="1"/>
  <c r="P177" i="1"/>
  <c r="P176" i="1"/>
  <c r="P156" i="1"/>
  <c r="P154" i="1"/>
  <c r="L155" i="1"/>
  <c r="L154" i="1"/>
  <c r="Q128" i="1"/>
  <c r="T127" i="1"/>
  <c r="T126" i="1"/>
  <c r="Q126" i="1"/>
  <c r="Q110" i="1"/>
  <c r="Q109" i="1"/>
  <c r="Q96" i="1"/>
  <c r="N96" i="1"/>
  <c r="N95" i="1"/>
  <c r="P86" i="1"/>
  <c r="P85" i="1"/>
  <c r="P81" i="1"/>
  <c r="P80" i="1"/>
  <c r="O73" i="1"/>
  <c r="O72" i="1"/>
  <c r="O68" i="1"/>
  <c r="O67" i="1"/>
  <c r="M50" i="1"/>
  <c r="M49" i="1"/>
  <c r="P49" i="1"/>
  <c r="P48" i="1"/>
  <c r="P32" i="1"/>
  <c r="P31" i="1"/>
  <c r="P30" i="1"/>
  <c r="M6" i="1"/>
  <c r="N19" i="1"/>
  <c r="N17" i="1"/>
  <c r="M8" i="1"/>
  <c r="T178" i="1" l="1"/>
  <c r="Q95" i="1"/>
  <c r="L261" i="1"/>
  <c r="L285" i="1"/>
  <c r="L203" i="1"/>
  <c r="X292" i="1"/>
  <c r="P155" i="1"/>
  <c r="X294" i="1"/>
  <c r="X293" i="1"/>
  <c r="Q127" i="1"/>
  <c r="M48" i="1"/>
  <c r="O71" i="1"/>
  <c r="P84" i="1"/>
  <c r="M7" i="1"/>
  <c r="M5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4F7DA-FF78-45C0-99A9-4D06A1C442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D89890-B281-4DCE-A559-3B480D59A05A}" name="WorksheetConnection_assignmen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ssignment.xlsxTable11"/>
        </x15:connection>
      </ext>
    </extLst>
  </connection>
</connections>
</file>

<file path=xl/sharedStrings.xml><?xml version="1.0" encoding="utf-8"?>
<sst xmlns="http://schemas.openxmlformats.org/spreadsheetml/2006/main" count="189" uniqueCount="67">
  <si>
    <t>Mean</t>
  </si>
  <si>
    <t>Median</t>
  </si>
  <si>
    <t>Min</t>
  </si>
  <si>
    <t>Max</t>
  </si>
  <si>
    <t>Mode</t>
  </si>
  <si>
    <t>MEAN</t>
  </si>
  <si>
    <t>MEDIAN</t>
  </si>
  <si>
    <t>MODE</t>
  </si>
  <si>
    <t>MIN</t>
  </si>
  <si>
    <t>MAX</t>
  </si>
  <si>
    <t>RANGE</t>
  </si>
  <si>
    <t>VARIANCE</t>
  </si>
  <si>
    <t>S.D</t>
  </si>
  <si>
    <t>AGE LIMIT</t>
  </si>
  <si>
    <t>25-30</t>
  </si>
  <si>
    <t>30-35</t>
  </si>
  <si>
    <t>35-40</t>
  </si>
  <si>
    <t>40-45</t>
  </si>
  <si>
    <t>45-50</t>
  </si>
  <si>
    <t>BIN</t>
  </si>
  <si>
    <t>20-25</t>
  </si>
  <si>
    <t>Bin</t>
  </si>
  <si>
    <t>Frequency</t>
  </si>
  <si>
    <t>More</t>
  </si>
  <si>
    <t>Frequency:</t>
  </si>
  <si>
    <t>Defect Type:</t>
  </si>
  <si>
    <t>A</t>
  </si>
  <si>
    <t>B</t>
  </si>
  <si>
    <t>C</t>
  </si>
  <si>
    <t>D</t>
  </si>
  <si>
    <t>E</t>
  </si>
  <si>
    <t>F</t>
  </si>
  <si>
    <t>G</t>
  </si>
  <si>
    <t>bin</t>
  </si>
  <si>
    <t>Q1</t>
  </si>
  <si>
    <t>Q3</t>
  </si>
  <si>
    <t>I.RANGE</t>
  </si>
  <si>
    <t>Cumulative %</t>
  </si>
  <si>
    <t>PRICE RANGE</t>
  </si>
  <si>
    <t>limit</t>
  </si>
  <si>
    <t>110-120</t>
  </si>
  <si>
    <t>120-130</t>
  </si>
  <si>
    <t>130-140</t>
  </si>
  <si>
    <t>140-150</t>
  </si>
  <si>
    <t>Region 1:</t>
  </si>
  <si>
    <t xml:space="preserve"> Region 2:</t>
  </si>
  <si>
    <t xml:space="preserve"> Region 3:</t>
  </si>
  <si>
    <t>SKEWNESS</t>
  </si>
  <si>
    <t>KURTOSIS</t>
  </si>
  <si>
    <t>QUARTILES</t>
  </si>
  <si>
    <t>quartile (Q1),</t>
  </si>
  <si>
    <t>median (Q2)</t>
  </si>
  <si>
    <t>third quartile (Q3)</t>
  </si>
  <si>
    <t>Percentiles:</t>
  </si>
  <si>
    <t xml:space="preserve"> 10th percentile</t>
  </si>
  <si>
    <t>25th percentile</t>
  </si>
  <si>
    <t xml:space="preserve"> 75th percentile</t>
  </si>
  <si>
    <t>90th percentile</t>
  </si>
  <si>
    <t xml:space="preserve"> 15th percentile</t>
  </si>
  <si>
    <t>50th percentile</t>
  </si>
  <si>
    <t xml:space="preserve"> 85th percentile</t>
  </si>
  <si>
    <t xml:space="preserve"> 20th percentile</t>
  </si>
  <si>
    <t>40th percentile</t>
  </si>
  <si>
    <t xml:space="preserve"> 80th percentile</t>
  </si>
  <si>
    <t xml:space="preserve"> 30th percentile</t>
  </si>
  <si>
    <t xml:space="preserve"> 70th percentile</t>
  </si>
  <si>
    <t xml:space="preserve"> 25th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</si>
</sst>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/>
    <xf numFmtId="0" fontId="2" fillId="3" borderId="1" xfId="0" applyFont="1" applyFill="1" applyBorder="1"/>
    <xf numFmtId="0" fontId="1" fillId="4" borderId="0" xfId="0" applyFont="1" applyFill="1"/>
    <xf numFmtId="0" fontId="3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1" fillId="4" borderId="1" xfId="0" applyFont="1" applyFill="1" applyBorder="1"/>
    <xf numFmtId="0" fontId="3" fillId="7" borderId="1" xfId="0" applyFont="1" applyFill="1" applyBorder="1"/>
    <xf numFmtId="0" fontId="2" fillId="4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0" xfId="0" applyNumberFormat="1"/>
    <xf numFmtId="0" fontId="0" fillId="9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0" xfId="0" applyFont="1"/>
    <xf numFmtId="0" fontId="1" fillId="7" borderId="0" xfId="0" applyFont="1" applyFill="1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2" fillId="0" borderId="0" xfId="0" applyFont="1"/>
    <xf numFmtId="9" fontId="2" fillId="0" borderId="0" xfId="0" applyNumberFormat="1" applyFont="1"/>
    <xf numFmtId="0" fontId="3" fillId="0" borderId="0" xfId="0" applyFont="1" applyAlignment="1">
      <alignment vertical="center" wrapText="1"/>
    </xf>
    <xf numFmtId="9" fontId="3" fillId="0" borderId="0" xfId="0" applyNumberFormat="1" applyFont="1"/>
    <xf numFmtId="0" fontId="5" fillId="0" borderId="0" xfId="0" applyFont="1"/>
    <xf numFmtId="0" fontId="6" fillId="7" borderId="0" xfId="0" applyFont="1" applyFill="1"/>
    <xf numFmtId="0" fontId="4" fillId="10" borderId="3" xfId="0" applyFont="1" applyFill="1" applyBorder="1" applyAlignment="1">
      <alignment vertical="center" wrapText="1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95CAA3C-7809-4830-BFBE-DA1B804F93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microsoft.com/office/2017/10/relationships/person" Target="persons/perso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Sheet1!$K$209</c:f>
              <c:strCache>
                <c:ptCount val="1"/>
                <c:pt idx="0">
                  <c:v>Frequency: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Sheet1!$L$208:$R$208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Sheet1!$L$209:$R$209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727-8250-F8AD126351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01267616"/>
        <c:axId val="1501268576"/>
      </c:barChart>
      <c:catAx>
        <c:axId val="15012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68576"/>
        <c:crosses val="autoZero"/>
        <c:auto val="1"/>
        <c:lblAlgn val="ctr"/>
        <c:lblOffset val="100"/>
        <c:noMultiLvlLbl val="0"/>
      </c:catAx>
      <c:valAx>
        <c:axId val="15012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Sheet1!$N$212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Sheet1!$M$213:$M$218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Sheet1!$N$213:$N$218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D75-A9B3-5F08326B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433519"/>
        <c:axId val="2011477391"/>
      </c:barChart>
      <c:catAx>
        <c:axId val="14474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77391"/>
        <c:crosses val="autoZero"/>
        <c:auto val="1"/>
        <c:lblAlgn val="ctr"/>
        <c:lblOffset val="100"/>
        <c:noMultiLvlLbl val="0"/>
      </c:catAx>
      <c:valAx>
        <c:axId val="2011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Sheet1!$O$237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Sheet1!$N$238:$N$239</c:f>
              <c:strCache>
                <c:ptCount val="2"/>
                <c:pt idx="0">
                  <c:v>4</c:v>
                </c:pt>
                <c:pt idx="1">
                  <c:v>More</c:v>
                </c:pt>
              </c:strCache>
            </c:strRef>
          </c:cat>
          <c:val>
            <c:numRef>
              <c:f>Sheet1!$O$238:$O$239</c:f>
              <c:numCache>
                <c:formatCode>General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BCB-BEA8-28E2B7ED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153007"/>
        <c:axId val="2113153487"/>
      </c:barChart>
      <c:catAx>
        <c:axId val="2113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53487"/>
        <c:crosses val="autoZero"/>
        <c:auto val="1"/>
        <c:lblAlgn val="ctr"/>
        <c:lblOffset val="100"/>
        <c:noMultiLvlLbl val="0"/>
      </c:catAx>
      <c:valAx>
        <c:axId val="21131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Sheet1!$K$226:$T$226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E04-BBD2-E0C5558630D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Sheet1!$K$227:$T$227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E04-BBD2-E0C5558630D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Sheet1!$K$228:$T$228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E04-BBD2-E0C5558630D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Sheet1!$K$229:$T$229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E04-BBD2-E0C5558630D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Sheet1!$K$230:$T$230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1-4E04-BBD2-E0C5558630D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Sheet1!$K$231:$T$231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1-4E04-BBD2-E0C5558630D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Sheet1!$K$232:$T$232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1-4E04-BBD2-E0C5558630D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Sheet1!$K$233:$T$233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1-4E04-BBD2-E0C5558630D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Sheet1!$K$234:$T$234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1-4E04-BBD2-E0C5558630D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Sheet1!$K$235:$T$235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1-4E04-BBD2-E0C5558630D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Sheet1!$L$237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1-4E04-BBD2-E0C55586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05263"/>
        <c:axId val="276305743"/>
      </c:barChart>
      <c:catAx>
        <c:axId val="2763052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743"/>
        <c:crosses val="autoZero"/>
        <c:auto val="1"/>
        <c:lblAlgn val="ctr"/>
        <c:lblOffset val="100"/>
        <c:noMultiLvlLbl val="0"/>
      </c:catAx>
      <c:valAx>
        <c:axId val="2763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Sheet1!$O$258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Sheet1!$N$259:$N$265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Sheet1!$O$259:$O$265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165-A646-EF939BB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463183"/>
        <c:axId val="2113462703"/>
      </c:barChart>
      <c:catAx>
        <c:axId val="21134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2703"/>
        <c:crosses val="autoZero"/>
        <c:auto val="1"/>
        <c:lblAlgn val="ctr"/>
        <c:lblOffset val="100"/>
        <c:noMultiLvlLbl val="0"/>
      </c:catAx>
      <c:valAx>
        <c:axId val="21134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05445644765706E-2"/>
          <c:y val="9.6468594297813556E-2"/>
          <c:w val="0.6856700193482278"/>
          <c:h val="0.7938088241228455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Sheet1!$O$259:$O$264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0-480F-909C-3DD0827E8D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Sheet1!$K$248:$O$248</c:f>
              <c:numCache>
                <c:formatCode>General</c:formatCode>
                <c:ptCount val="5"/>
                <c:pt idx="0">
                  <c:v>29</c:v>
                </c:pt>
                <c:pt idx="1">
                  <c:v>42</c:v>
                </c:pt>
                <c:pt idx="2">
                  <c:v>30</c:v>
                </c:pt>
                <c:pt idx="3">
                  <c:v>36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0-480F-909C-3DD0827E8D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Sheet1!$K$249:$O$249</c:f>
              <c:numCache>
                <c:formatCode>General</c:formatCode>
                <c:ptCount val="5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0-480F-909C-3DD0827E8D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Sheet1!$K$250:$O$250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39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0-480F-909C-3DD0827E8D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Sheet1!$K$251:$O$251</c:f>
              <c:numCache>
                <c:formatCode>General</c:formatCode>
                <c:ptCount val="5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0-480F-909C-3DD0827E8DD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Sheet1!$K$252:$O$252</c:f>
              <c:numCache>
                <c:formatCode>General</c:formatCode>
                <c:ptCount val="5"/>
                <c:pt idx="0">
                  <c:v>45</c:v>
                </c:pt>
                <c:pt idx="1">
                  <c:v>38</c:v>
                </c:pt>
                <c:pt idx="2">
                  <c:v>33</c:v>
                </c:pt>
                <c:pt idx="3">
                  <c:v>41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B0-480F-909C-3DD0827E8D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Sheet1!$K$253:$O$253</c:f>
              <c:numCache>
                <c:formatCode>General</c:formatCode>
                <c:ptCount val="5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0-480F-909C-3DD0827E8D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Sheet1!$K$254:$O$254</c:f>
              <c:numCache>
                <c:formatCode>General</c:formatCode>
                <c:ptCount val="5"/>
                <c:pt idx="0">
                  <c:v>43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B0-480F-909C-3DD0827E8D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Sheet1!$K$255:$O$255</c:f>
              <c:numCache>
                <c:formatCode>General</c:formatCode>
                <c:ptCount val="5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B0-480F-909C-3DD0827E8DD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Sheet1!$Q$250:$Q$255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Sheet1!$K$256:$O$256</c:f>
              <c:numCache>
                <c:formatCode>General</c:formatCode>
                <c:ptCount val="5"/>
                <c:pt idx="0">
                  <c:v>39</c:v>
                </c:pt>
                <c:pt idx="1">
                  <c:v>28</c:v>
                </c:pt>
                <c:pt idx="2">
                  <c:v>35</c:v>
                </c:pt>
                <c:pt idx="3">
                  <c:v>38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B0-480F-909C-3DD0827E8D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1474991"/>
        <c:axId val="2011476911"/>
      </c:barChart>
      <c:catAx>
        <c:axId val="201147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76911"/>
        <c:crosses val="autoZero"/>
        <c:auto val="1"/>
        <c:lblAlgn val="ctr"/>
        <c:lblOffset val="100"/>
        <c:noMultiLvlLbl val="0"/>
      </c:catAx>
      <c:valAx>
        <c:axId val="20114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Sheet1!$P$282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Sheet1!$O$283:$O$287</c:f>
              <c:strCache>
                <c:ptCount val="5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Sheet1!$P$283:$P$287</c:f>
              <c:numCache>
                <c:formatCode>General</c:formatCode>
                <c:ptCount val="5"/>
                <c:pt idx="0">
                  <c:v>6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4997-8F4D-1C12B3DC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777663"/>
        <c:axId val="2009779583"/>
      </c:barChart>
      <c:catAx>
        <c:axId val="20097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79583"/>
        <c:crosses val="autoZero"/>
        <c:auto val="1"/>
        <c:lblAlgn val="ctr"/>
        <c:lblOffset val="100"/>
        <c:noMultiLvlLbl val="0"/>
      </c:catAx>
      <c:valAx>
        <c:axId val="20097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BAR CHART</a:t>
            </a:r>
          </a:p>
        </c:rich>
      </c:tx>
      <c:layout>
        <c:manualLayout>
          <c:xMode val="edge"/>
          <c:yMode val="edge"/>
          <c:x val="0.45415039930003098"/>
          <c:y val="3.9408866995073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Sheet1!$P$282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Sheet1!$P$283:$P$287</c:f>
              <c:numCache>
                <c:formatCode>General</c:formatCode>
                <c:ptCount val="5"/>
                <c:pt idx="0">
                  <c:v>6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D-4DE9-9F66-73ABBBFD1F14}"/>
            </c:ext>
          </c:extLst>
        </c:ser>
        <c:ser>
          <c:idx val="1"/>
          <c:order val="1"/>
          <c:tx>
            <c:strRef>
              <c:f>Sheet1!$N$282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Sheet1!$N$283:$N$285</c:f>
              <c:numCache>
                <c:formatCode>General</c:formatCode>
                <c:ptCount val="3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D-4DE9-9F66-73ABBBFD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975871"/>
        <c:axId val="273405599"/>
        <c:axId val="0"/>
      </c:bar3DChart>
      <c:catAx>
        <c:axId val="2719758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5599"/>
        <c:crosses val="autoZero"/>
        <c:auto val="1"/>
        <c:lblAlgn val="ctr"/>
        <c:lblOffset val="100"/>
        <c:noMultiLvlLbl val="0"/>
      </c:catAx>
      <c:valAx>
        <c:axId val="2734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7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Sheet1!$L$292:$L$294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D-4E5A-BA0C-C279777CBE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Sheet1!$M$292:$M$294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D-4E5A-BA0C-C279777CBE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Sheet1!$N$292:$N$294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D-4E5A-BA0C-C279777CBE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Sheet1!$O$292:$O$294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D-4E5A-BA0C-C279777CBE0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Sheet1!$P$292:$P$294</c:f>
              <c:numCache>
                <c:formatCode>General</c:formatCode>
                <c:ptCount val="3"/>
                <c:pt idx="0">
                  <c:v>42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D-4E5A-BA0C-C279777CBE0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Sheet1!$Q$292:$Q$294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4D-4E5A-BA0C-C279777CBE0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Sheet1!$R$292:$R$294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4D-4E5A-BA0C-C279777CBE0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Sheet1!$S$292:$S$294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4D-4E5A-BA0C-C279777CBE0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Sheet1!$T$292:$T$294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4D-4E5A-BA0C-C279777CBE0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Sheet1!$U$292:$U$294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4D-4E5A-BA0C-C279777C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055663"/>
        <c:axId val="595060463"/>
        <c:axId val="0"/>
      </c:bar3DChart>
      <c:catAx>
        <c:axId val="59505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0463"/>
        <c:crosses val="autoZero"/>
        <c:auto val="1"/>
        <c:lblAlgn val="ctr"/>
        <c:lblOffset val="100"/>
        <c:noMultiLvlLbl val="0"/>
      </c:catAx>
      <c:valAx>
        <c:axId val="5950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chart" Target="../charts/chart5.xml"/><Relationship Id="rId39" Type="http://schemas.openxmlformats.org/officeDocument/2006/relationships/image" Target="../media/image30.png"/><Relationship Id="rId21" Type="http://schemas.openxmlformats.org/officeDocument/2006/relationships/image" Target="../media/image19.png"/><Relationship Id="rId34" Type="http://schemas.openxmlformats.org/officeDocument/2006/relationships/image" Target="../media/image25.png"/><Relationship Id="rId42" Type="http://schemas.openxmlformats.org/officeDocument/2006/relationships/image" Target="../media/image33.png"/><Relationship Id="rId47" Type="http://schemas.openxmlformats.org/officeDocument/2006/relationships/image" Target="../media/image3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chart" Target="../charts/chart7.xml"/><Relationship Id="rId11" Type="http://schemas.openxmlformats.org/officeDocument/2006/relationships/image" Target="../media/image11.png"/><Relationship Id="rId24" Type="http://schemas.openxmlformats.org/officeDocument/2006/relationships/chart" Target="../charts/chart4.xml"/><Relationship Id="rId32" Type="http://schemas.openxmlformats.org/officeDocument/2006/relationships/image" Target="../media/image24.png"/><Relationship Id="rId37" Type="http://schemas.openxmlformats.org/officeDocument/2006/relationships/image" Target="../media/image28.png"/><Relationship Id="rId40" Type="http://schemas.openxmlformats.org/officeDocument/2006/relationships/image" Target="../media/image31.png"/><Relationship Id="rId45" Type="http://schemas.openxmlformats.org/officeDocument/2006/relationships/image" Target="../media/image3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3.xml"/><Relationship Id="rId28" Type="http://schemas.openxmlformats.org/officeDocument/2006/relationships/image" Target="../media/image22.png"/><Relationship Id="rId36" Type="http://schemas.openxmlformats.org/officeDocument/2006/relationships/image" Target="../media/image27.png"/><Relationship Id="rId49" Type="http://schemas.openxmlformats.org/officeDocument/2006/relationships/image" Target="../media/image40.png"/><Relationship Id="rId10" Type="http://schemas.openxmlformats.org/officeDocument/2006/relationships/image" Target="../media/image10.png"/><Relationship Id="rId19" Type="http://schemas.openxmlformats.org/officeDocument/2006/relationships/chart" Target="../charts/chart1.xml"/><Relationship Id="rId31" Type="http://schemas.openxmlformats.org/officeDocument/2006/relationships/image" Target="../media/image23.png"/><Relationship Id="rId44" Type="http://schemas.openxmlformats.org/officeDocument/2006/relationships/image" Target="../media/image3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0.png"/><Relationship Id="rId27" Type="http://schemas.openxmlformats.org/officeDocument/2006/relationships/chart" Target="../charts/chart6.xml"/><Relationship Id="rId30" Type="http://schemas.openxmlformats.org/officeDocument/2006/relationships/chart" Target="../charts/chart8.xml"/><Relationship Id="rId35" Type="http://schemas.openxmlformats.org/officeDocument/2006/relationships/image" Target="../media/image26.png"/><Relationship Id="rId43" Type="http://schemas.openxmlformats.org/officeDocument/2006/relationships/image" Target="../media/image34.png"/><Relationship Id="rId48" Type="http://schemas.openxmlformats.org/officeDocument/2006/relationships/image" Target="../media/image39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1.png"/><Relationship Id="rId33" Type="http://schemas.openxmlformats.org/officeDocument/2006/relationships/chart" Target="../charts/chart9.xml"/><Relationship Id="rId38" Type="http://schemas.openxmlformats.org/officeDocument/2006/relationships/image" Target="../media/image29.png"/><Relationship Id="rId46" Type="http://schemas.openxmlformats.org/officeDocument/2006/relationships/image" Target="../media/image37.png"/><Relationship Id="rId20" Type="http://schemas.openxmlformats.org/officeDocument/2006/relationships/chart" Target="../charts/chart2.xml"/><Relationship Id="rId41" Type="http://schemas.openxmlformats.org/officeDocument/2006/relationships/image" Target="../media/image32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50799</xdr:colOff>
      <xdr:row>0</xdr:row>
      <xdr:rowOff>19050</xdr:rowOff>
    </xdr:from>
    <xdr:to>
      <xdr:col>7</xdr:col>
      <xdr:colOff>15176</xdr:colOff>
      <xdr:row>13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1F67E8-9F9F-EBDE-BAF6-636566BB4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99" y="19050"/>
          <a:ext cx="4231577" cy="27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14</xdr:row>
      <xdr:rowOff>88900</xdr:rowOff>
    </xdr:from>
    <xdr:to>
      <xdr:col>7</xdr:col>
      <xdr:colOff>25400</xdr:colOff>
      <xdr:row>24</xdr:row>
      <xdr:rowOff>105056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E15DD7-9080-7BFA-7B5F-F8BC97F5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921000"/>
          <a:ext cx="4083050" cy="2010056"/>
        </a:xfrm>
        <a:prstGeom prst="rect">
          <a:avLst/>
        </a:prstGeom>
      </xdr:spPr>
    </xdr:pic>
    <xdr:clientData/>
  </xdr:twoCellAnchor>
  <xdr:twoCellAnchor editAs="oneCell">
    <xdr:from>
      <xdr:col>0</xdr:col>
      <xdr:colOff>374650</xdr:colOff>
      <xdr:row>24</xdr:row>
      <xdr:rowOff>50800</xdr:rowOff>
    </xdr:from>
    <xdr:to>
      <xdr:col>7</xdr:col>
      <xdr:colOff>38100</xdr:colOff>
      <xdr:row>26</xdr:row>
      <xdr:rowOff>73080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D71180-CCAE-9474-68DF-590873DF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4876800"/>
          <a:ext cx="3930650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146050</xdr:rowOff>
    </xdr:from>
    <xdr:to>
      <xdr:col>8</xdr:col>
      <xdr:colOff>44450</xdr:colOff>
      <xdr:row>41</xdr:row>
      <xdr:rowOff>111501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CDC4F9-90ED-4442-9BF3-F7374FDE1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24500"/>
          <a:ext cx="4883150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42</xdr:row>
      <xdr:rowOff>127000</xdr:rowOff>
    </xdr:from>
    <xdr:to>
      <xdr:col>8</xdr:col>
      <xdr:colOff>457200</xdr:colOff>
      <xdr:row>63</xdr:row>
      <xdr:rowOff>95250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D19B98-2D3B-8043-D359-F0B1736372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467"/>
        <a:stretch/>
      </xdr:blipFill>
      <xdr:spPr>
        <a:xfrm>
          <a:off x="190500" y="8420100"/>
          <a:ext cx="5143500" cy="3937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70</xdr:row>
      <xdr:rowOff>31750</xdr:rowOff>
    </xdr:from>
    <xdr:to>
      <xdr:col>8</xdr:col>
      <xdr:colOff>19050</xdr:colOff>
      <xdr:row>76</xdr:row>
      <xdr:rowOff>98610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099F5C4-3F4B-E6C2-9FC7-07C81DFF5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3785850"/>
          <a:ext cx="425450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64</xdr:row>
      <xdr:rowOff>139700</xdr:rowOff>
    </xdr:from>
    <xdr:to>
      <xdr:col>8</xdr:col>
      <xdr:colOff>38100</xdr:colOff>
      <xdr:row>70</xdr:row>
      <xdr:rowOff>165286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6B014D0-FD6C-7252-958C-4E6C9D5C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" y="12585700"/>
          <a:ext cx="4298950" cy="1333686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78</xdr:row>
      <xdr:rowOff>31750</xdr:rowOff>
    </xdr:from>
    <xdr:to>
      <xdr:col>8</xdr:col>
      <xdr:colOff>38100</xdr:colOff>
      <xdr:row>89</xdr:row>
      <xdr:rowOff>99250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71383E8-8574-3E45-9781-08FEF76C6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999"/>
        <a:stretch/>
      </xdr:blipFill>
      <xdr:spPr>
        <a:xfrm>
          <a:off x="177800" y="15411450"/>
          <a:ext cx="4737100" cy="253402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92</xdr:row>
      <xdr:rowOff>152400</xdr:rowOff>
    </xdr:from>
    <xdr:to>
      <xdr:col>8</xdr:col>
      <xdr:colOff>165100</xdr:colOff>
      <xdr:row>96</xdr:row>
      <xdr:rowOff>113991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5642CFB-0ECE-884F-7E82-DC7FE6FA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8110200"/>
          <a:ext cx="4953000" cy="8097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171451</xdr:rowOff>
    </xdr:from>
    <xdr:to>
      <xdr:col>8</xdr:col>
      <xdr:colOff>120650</xdr:colOff>
      <xdr:row>106</xdr:row>
      <xdr:rowOff>2722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9F03257-5505-3F58-1079-D6F07F588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81701"/>
          <a:ext cx="4997450" cy="191135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106</xdr:row>
      <xdr:rowOff>152401</xdr:rowOff>
    </xdr:from>
    <xdr:to>
      <xdr:col>9</xdr:col>
      <xdr:colOff>95993</xdr:colOff>
      <xdr:row>121</xdr:row>
      <xdr:rowOff>91622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43C207-638D-8869-0FE9-1283541A1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0688301"/>
          <a:ext cx="5512543" cy="281304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122</xdr:row>
      <xdr:rowOff>133350</xdr:rowOff>
    </xdr:from>
    <xdr:to>
      <xdr:col>9</xdr:col>
      <xdr:colOff>57150</xdr:colOff>
      <xdr:row>128</xdr:row>
      <xdr:rowOff>94343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E58DAEB-6B14-34A8-07C3-8A302B385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3615650"/>
          <a:ext cx="5289550" cy="12319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128</xdr:row>
      <xdr:rowOff>133350</xdr:rowOff>
    </xdr:from>
    <xdr:to>
      <xdr:col>9</xdr:col>
      <xdr:colOff>12700</xdr:colOff>
      <xdr:row>145</xdr:row>
      <xdr:rowOff>6349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45D092D-F062-9A97-AAB8-6E258A5D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4720550"/>
          <a:ext cx="5060950" cy="3003550"/>
        </a:xfrm>
        <a:prstGeom prst="rect">
          <a:avLst/>
        </a:prstGeom>
      </xdr:spPr>
    </xdr:pic>
    <xdr:clientData/>
  </xdr:twoCellAnchor>
  <xdr:twoCellAnchor editAs="oneCell">
    <xdr:from>
      <xdr:col>0</xdr:col>
      <xdr:colOff>30516</xdr:colOff>
      <xdr:row>145</xdr:row>
      <xdr:rowOff>159633</xdr:rowOff>
    </xdr:from>
    <xdr:to>
      <xdr:col>8</xdr:col>
      <xdr:colOff>286456</xdr:colOff>
      <xdr:row>161</xdr:row>
      <xdr:rowOff>74588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CF6786F-2F55-8BDD-A03F-9D726A41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16" y="27746855"/>
          <a:ext cx="5110162" cy="305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162</xdr:row>
      <xdr:rowOff>44450</xdr:rowOff>
    </xdr:from>
    <xdr:to>
      <xdr:col>8</xdr:col>
      <xdr:colOff>590550</xdr:colOff>
      <xdr:row>179</xdr:row>
      <xdr:rowOff>146957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54107E-5E31-5B08-1BFD-E9539F34C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30930850"/>
          <a:ext cx="5340350" cy="39941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185</xdr:row>
      <xdr:rowOff>63500</xdr:rowOff>
    </xdr:from>
    <xdr:to>
      <xdr:col>9</xdr:col>
      <xdr:colOff>489858</xdr:colOff>
      <xdr:row>190</xdr:row>
      <xdr:rowOff>122464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EF58850-8624-1507-D636-1AC01939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6594143"/>
          <a:ext cx="5883729" cy="1156607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190</xdr:row>
      <xdr:rowOff>171449</xdr:rowOff>
    </xdr:from>
    <xdr:to>
      <xdr:col>9</xdr:col>
      <xdr:colOff>489858</xdr:colOff>
      <xdr:row>203</xdr:row>
      <xdr:rowOff>163285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EB5D8D8-B188-68F3-AF2E-0BD13200F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37799735"/>
          <a:ext cx="5877379" cy="2604407"/>
        </a:xfrm>
        <a:prstGeom prst="rect">
          <a:avLst/>
        </a:prstGeom>
      </xdr:spPr>
    </xdr:pic>
    <xdr:clientData/>
  </xdr:twoCellAnchor>
  <xdr:twoCellAnchor editAs="oneCell">
    <xdr:from>
      <xdr:col>0</xdr:col>
      <xdr:colOff>15876</xdr:colOff>
      <xdr:row>205</xdr:row>
      <xdr:rowOff>166687</xdr:rowOff>
    </xdr:from>
    <xdr:to>
      <xdr:col>9</xdr:col>
      <xdr:colOff>408215</xdr:colOff>
      <xdr:row>222</xdr:row>
      <xdr:rowOff>72572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F1BFC26-D1BF-2EC7-461F-D0FF66332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6" y="40770401"/>
          <a:ext cx="5862410" cy="3162528"/>
        </a:xfrm>
        <a:prstGeom prst="rect">
          <a:avLst/>
        </a:prstGeom>
      </xdr:spPr>
    </xdr:pic>
    <xdr:clientData/>
  </xdr:twoCellAnchor>
  <xdr:twoCellAnchor>
    <xdr:from>
      <xdr:col>18</xdr:col>
      <xdr:colOff>127000</xdr:colOff>
      <xdr:row>204</xdr:row>
      <xdr:rowOff>145142</xdr:rowOff>
    </xdr:from>
    <xdr:to>
      <xdr:col>21</xdr:col>
      <xdr:colOff>476817</xdr:colOff>
      <xdr:row>211</xdr:row>
      <xdr:rowOff>55564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C66932-81C5-4954-951F-CE901B268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9072</xdr:colOff>
      <xdr:row>211</xdr:row>
      <xdr:rowOff>90715</xdr:rowOff>
    </xdr:from>
    <xdr:to>
      <xdr:col>22</xdr:col>
      <xdr:colOff>27215</xdr:colOff>
      <xdr:row>220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1669A-D853-561B-4796-504EF255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63500</xdr:colOff>
      <xdr:row>224</xdr:row>
      <xdr:rowOff>136073</xdr:rowOff>
    </xdr:from>
    <xdr:to>
      <xdr:col>9</xdr:col>
      <xdr:colOff>508000</xdr:colOff>
      <xdr:row>230</xdr:row>
      <xdr:rowOff>36287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E44E90-029A-ACB5-42BC-155DF5BD3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4359287"/>
          <a:ext cx="5914571" cy="1043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2</xdr:rowOff>
    </xdr:from>
    <xdr:to>
      <xdr:col>9</xdr:col>
      <xdr:colOff>553357</xdr:colOff>
      <xdr:row>243</xdr:row>
      <xdr:rowOff>145143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8B6505-2A2C-943D-C173-D4AE12CAD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006"/>
        <a:stretch/>
      </xdr:blipFill>
      <xdr:spPr>
        <a:xfrm>
          <a:off x="0" y="45366216"/>
          <a:ext cx="6023428" cy="2712356"/>
        </a:xfrm>
        <a:prstGeom prst="rect">
          <a:avLst/>
        </a:prstGeom>
      </xdr:spPr>
    </xdr:pic>
    <xdr:clientData/>
  </xdr:twoCellAnchor>
  <xdr:twoCellAnchor>
    <xdr:from>
      <xdr:col>20</xdr:col>
      <xdr:colOff>190501</xdr:colOff>
      <xdr:row>223</xdr:row>
      <xdr:rowOff>54431</xdr:rowOff>
    </xdr:from>
    <xdr:to>
      <xdr:col>24</xdr:col>
      <xdr:colOff>18143</xdr:colOff>
      <xdr:row>230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7CF6C-B0E7-E915-BC21-76C2B1668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104319</xdr:colOff>
      <xdr:row>232</xdr:row>
      <xdr:rowOff>25397</xdr:rowOff>
    </xdr:from>
    <xdr:to>
      <xdr:col>25</xdr:col>
      <xdr:colOff>9071</xdr:colOff>
      <xdr:row>242</xdr:row>
      <xdr:rowOff>108856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54BE9A-331F-438E-7A89-51899954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245</xdr:row>
      <xdr:rowOff>45356</xdr:rowOff>
    </xdr:from>
    <xdr:to>
      <xdr:col>9</xdr:col>
      <xdr:colOff>553357</xdr:colOff>
      <xdr:row>266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751B06D-3FA1-A8D1-33CD-AD5A5E65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341642"/>
          <a:ext cx="6023428" cy="4209144"/>
        </a:xfrm>
        <a:prstGeom prst="rect">
          <a:avLst/>
        </a:prstGeom>
      </xdr:spPr>
    </xdr:pic>
    <xdr:clientData/>
  </xdr:twoCellAnchor>
  <xdr:twoCellAnchor>
    <xdr:from>
      <xdr:col>17</xdr:col>
      <xdr:colOff>381001</xdr:colOff>
      <xdr:row>245</xdr:row>
      <xdr:rowOff>9071</xdr:rowOff>
    </xdr:from>
    <xdr:to>
      <xdr:col>21</xdr:col>
      <xdr:colOff>489858</xdr:colOff>
      <xdr:row>253</xdr:row>
      <xdr:rowOff>63501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EB6E5B-1EC5-B484-5AF5-F1A101D0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176893</xdr:colOff>
      <xdr:row>254</xdr:row>
      <xdr:rowOff>70758</xdr:rowOff>
    </xdr:from>
    <xdr:to>
      <xdr:col>22</xdr:col>
      <xdr:colOff>208643</xdr:colOff>
      <xdr:row>266</xdr:row>
      <xdr:rowOff>-1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944004-FF74-B808-99E9-42D73E93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0</xdr:col>
      <xdr:colOff>0</xdr:colOff>
      <xdr:row>267</xdr:row>
      <xdr:rowOff>154214</xdr:rowOff>
    </xdr:from>
    <xdr:to>
      <xdr:col>9</xdr:col>
      <xdr:colOff>562429</xdr:colOff>
      <xdr:row>289</xdr:row>
      <xdr:rowOff>9071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52479DC-6BF7-78EB-01BA-B1D1A383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759428"/>
          <a:ext cx="6032500" cy="4073072"/>
        </a:xfrm>
        <a:prstGeom prst="rect">
          <a:avLst/>
        </a:prstGeom>
      </xdr:spPr>
    </xdr:pic>
    <xdr:clientData/>
  </xdr:twoCellAnchor>
  <xdr:twoCellAnchor>
    <xdr:from>
      <xdr:col>20</xdr:col>
      <xdr:colOff>181429</xdr:colOff>
      <xdr:row>268</xdr:row>
      <xdr:rowOff>36286</xdr:rowOff>
    </xdr:from>
    <xdr:to>
      <xdr:col>24</xdr:col>
      <xdr:colOff>371928</xdr:colOff>
      <xdr:row>277</xdr:row>
      <xdr:rowOff>27215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186FC9-701B-DB6A-E2E3-B21ABE81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149680</xdr:colOff>
      <xdr:row>278</xdr:row>
      <xdr:rowOff>9071</xdr:rowOff>
    </xdr:from>
    <xdr:to>
      <xdr:col>24</xdr:col>
      <xdr:colOff>544285</xdr:colOff>
      <xdr:row>288</xdr:row>
      <xdr:rowOff>117929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B866472-3CCD-B9EA-BF42-4B9C8890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0</xdr:col>
      <xdr:colOff>0</xdr:colOff>
      <xdr:row>291</xdr:row>
      <xdr:rowOff>81642</xdr:rowOff>
    </xdr:from>
    <xdr:to>
      <xdr:col>9</xdr:col>
      <xdr:colOff>780143</xdr:colOff>
      <xdr:row>303</xdr:row>
      <xdr:rowOff>145143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F0EFAB2-5403-2A1A-3AA2-61542845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331428"/>
          <a:ext cx="6250214" cy="2267858"/>
        </a:xfrm>
        <a:prstGeom prst="rect">
          <a:avLst/>
        </a:prstGeom>
      </xdr:spPr>
    </xdr:pic>
    <xdr:clientData/>
  </xdr:twoCellAnchor>
  <xdr:twoCellAnchor editAs="oneCell">
    <xdr:from>
      <xdr:col>0</xdr:col>
      <xdr:colOff>90714</xdr:colOff>
      <xdr:row>302</xdr:row>
      <xdr:rowOff>172358</xdr:rowOff>
    </xdr:from>
    <xdr:to>
      <xdr:col>9</xdr:col>
      <xdr:colOff>789215</xdr:colOff>
      <xdr:row>311</xdr:row>
      <xdr:rowOff>18144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CA658E3-DD4D-C433-8CE6-D5280ED59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" y="59445072"/>
          <a:ext cx="6168572" cy="1478643"/>
        </a:xfrm>
        <a:prstGeom prst="rect">
          <a:avLst/>
        </a:prstGeom>
      </xdr:spPr>
    </xdr:pic>
    <xdr:clientData/>
  </xdr:twoCellAnchor>
  <xdr:twoCellAnchor>
    <xdr:from>
      <xdr:col>11</xdr:col>
      <xdr:colOff>122463</xdr:colOff>
      <xdr:row>295</xdr:row>
      <xdr:rowOff>25403</xdr:rowOff>
    </xdr:from>
    <xdr:to>
      <xdr:col>17</xdr:col>
      <xdr:colOff>185963</xdr:colOff>
      <xdr:row>308</xdr:row>
      <xdr:rowOff>163287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35611C5-DE49-9EBE-A116-D5FD1E41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0</xdr:col>
      <xdr:colOff>0</xdr:colOff>
      <xdr:row>311</xdr:row>
      <xdr:rowOff>136072</xdr:rowOff>
    </xdr:from>
    <xdr:to>
      <xdr:col>9</xdr:col>
      <xdr:colOff>789215</xdr:colOff>
      <xdr:row>329</xdr:row>
      <xdr:rowOff>163286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6F87FAB-09B6-EB8E-C50A-24C09E6A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041643"/>
          <a:ext cx="6259286" cy="3401786"/>
        </a:xfrm>
        <a:prstGeom prst="rect">
          <a:avLst/>
        </a:prstGeom>
      </xdr:spPr>
    </xdr:pic>
    <xdr:clientData/>
  </xdr:twoCellAnchor>
  <xdr:twoCellAnchor editAs="oneCell">
    <xdr:from>
      <xdr:col>0</xdr:col>
      <xdr:colOff>36286</xdr:colOff>
      <xdr:row>330</xdr:row>
      <xdr:rowOff>181430</xdr:rowOff>
    </xdr:from>
    <xdr:to>
      <xdr:col>9</xdr:col>
      <xdr:colOff>816429</xdr:colOff>
      <xdr:row>336</xdr:row>
      <xdr:rowOff>72572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030B59F-E701-6365-1EFF-277FCFC7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6" y="64243859"/>
          <a:ext cx="6250214" cy="1034142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217715</xdr:colOff>
      <xdr:row>336</xdr:row>
      <xdr:rowOff>18144</xdr:rowOff>
    </xdr:from>
    <xdr:to>
      <xdr:col>9</xdr:col>
      <xdr:colOff>762000</xdr:colOff>
      <xdr:row>354</xdr:row>
      <xdr:rowOff>54428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714626F-CB68-C5AC-8A12-D7CB4CA4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5" y="65223573"/>
          <a:ext cx="6014356" cy="3474356"/>
        </a:xfrm>
        <a:prstGeom prst="rect">
          <a:avLst/>
        </a:prstGeom>
      </xdr:spPr>
    </xdr:pic>
    <xdr:clientData/>
  </xdr:twoCellAnchor>
  <xdr:twoCellAnchor editAs="oneCell">
    <xdr:from>
      <xdr:col>0</xdr:col>
      <xdr:colOff>81641</xdr:colOff>
      <xdr:row>354</xdr:row>
      <xdr:rowOff>90715</xdr:rowOff>
    </xdr:from>
    <xdr:to>
      <xdr:col>9</xdr:col>
      <xdr:colOff>444499</xdr:colOff>
      <xdr:row>373</xdr:row>
      <xdr:rowOff>36285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7047198-BB55-F8DC-7449-AB843EB93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1" y="69133358"/>
          <a:ext cx="5832929" cy="3601356"/>
        </a:xfrm>
        <a:prstGeom prst="rect">
          <a:avLst/>
        </a:prstGeom>
      </xdr:spPr>
    </xdr:pic>
    <xdr:clientData/>
  </xdr:twoCellAnchor>
  <xdr:twoCellAnchor editAs="oneCell">
    <xdr:from>
      <xdr:col>0</xdr:col>
      <xdr:colOff>172358</xdr:colOff>
      <xdr:row>372</xdr:row>
      <xdr:rowOff>154213</xdr:rowOff>
    </xdr:from>
    <xdr:to>
      <xdr:col>9</xdr:col>
      <xdr:colOff>553358</xdr:colOff>
      <xdr:row>375</xdr:row>
      <xdr:rowOff>163286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FE5D955-F530-22AA-F574-79DC1C002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58" y="72671213"/>
          <a:ext cx="5851071" cy="5533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9071</xdr:rowOff>
    </xdr:from>
    <xdr:to>
      <xdr:col>8</xdr:col>
      <xdr:colOff>571500</xdr:colOff>
      <xdr:row>400</xdr:row>
      <xdr:rowOff>172356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B797D5D-BF83-269F-AED4-103E79A1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215500"/>
          <a:ext cx="5433786" cy="4363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163284</xdr:rowOff>
    </xdr:from>
    <xdr:to>
      <xdr:col>9</xdr:col>
      <xdr:colOff>653143</xdr:colOff>
      <xdr:row>407</xdr:row>
      <xdr:rowOff>181429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675F06-741A-D660-5D33-DA0584C7A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331784"/>
          <a:ext cx="6123214" cy="9706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408</xdr:row>
      <xdr:rowOff>36285</xdr:rowOff>
    </xdr:from>
    <xdr:to>
      <xdr:col>9</xdr:col>
      <xdr:colOff>571500</xdr:colOff>
      <xdr:row>421</xdr:row>
      <xdr:rowOff>54428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9C6AB7-4451-36B8-460F-C8AB15218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47785"/>
          <a:ext cx="6041571" cy="2530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422</xdr:row>
      <xdr:rowOff>136069</xdr:rowOff>
    </xdr:from>
    <xdr:to>
      <xdr:col>8</xdr:col>
      <xdr:colOff>308428</xdr:colOff>
      <xdr:row>437</xdr:row>
      <xdr:rowOff>172355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1456FA4-4531-E04A-61F7-43E63D7AA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524926"/>
          <a:ext cx="5170714" cy="2911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263073</xdr:rowOff>
    </xdr:from>
    <xdr:to>
      <xdr:col>8</xdr:col>
      <xdr:colOff>399143</xdr:colOff>
      <xdr:row>446</xdr:row>
      <xdr:rowOff>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8DE9759-007B-11E7-5EDC-22C7D4BA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473144"/>
          <a:ext cx="5261429" cy="14514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447</xdr:row>
      <xdr:rowOff>90715</xdr:rowOff>
    </xdr:from>
    <xdr:to>
      <xdr:col>8</xdr:col>
      <xdr:colOff>535215</xdr:colOff>
      <xdr:row>469</xdr:row>
      <xdr:rowOff>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A37F40C-E850-2E32-E38B-E9498E04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6804501"/>
          <a:ext cx="5397500" cy="4073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470</xdr:row>
      <xdr:rowOff>173869</xdr:rowOff>
    </xdr:from>
    <xdr:to>
      <xdr:col>9</xdr:col>
      <xdr:colOff>771072</xdr:colOff>
      <xdr:row>494</xdr:row>
      <xdr:rowOff>63500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6129C0A-D588-C943-4E9C-8898643C8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232869"/>
          <a:ext cx="6241143" cy="4407202"/>
        </a:xfrm>
        <a:prstGeom prst="rect">
          <a:avLst/>
        </a:prstGeom>
      </xdr:spPr>
    </xdr:pic>
    <xdr:clientData/>
  </xdr:twoCellAnchor>
  <xdr:twoCellAnchor editAs="oneCell">
    <xdr:from>
      <xdr:col>0</xdr:col>
      <xdr:colOff>36285</xdr:colOff>
      <xdr:row>495</xdr:row>
      <xdr:rowOff>111879</xdr:rowOff>
    </xdr:from>
    <xdr:to>
      <xdr:col>9</xdr:col>
      <xdr:colOff>653143</xdr:colOff>
      <xdr:row>506</xdr:row>
      <xdr:rowOff>117928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F9260B3-B81D-C83C-3AE5-B1A64BE4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95869879"/>
          <a:ext cx="6086929" cy="2101549"/>
        </a:xfrm>
        <a:prstGeom prst="rect">
          <a:avLst/>
        </a:prstGeom>
      </xdr:spPr>
    </xdr:pic>
    <xdr:clientData/>
  </xdr:twoCellAnchor>
  <xdr:twoCellAnchor editAs="oneCell">
    <xdr:from>
      <xdr:col>0</xdr:col>
      <xdr:colOff>36286</xdr:colOff>
      <xdr:row>507</xdr:row>
      <xdr:rowOff>151191</xdr:rowOff>
    </xdr:from>
    <xdr:to>
      <xdr:col>9</xdr:col>
      <xdr:colOff>798285</xdr:colOff>
      <xdr:row>519</xdr:row>
      <xdr:rowOff>82873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984F5C0-4BD3-3D6F-34F1-751662D3A4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86"/>
        <a:stretch/>
      </xdr:blipFill>
      <xdr:spPr>
        <a:xfrm>
          <a:off x="36286" y="97460405"/>
          <a:ext cx="6232070" cy="21632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521</xdr:row>
      <xdr:rowOff>12095</xdr:rowOff>
    </xdr:from>
    <xdr:to>
      <xdr:col>10</xdr:col>
      <xdr:colOff>498928</xdr:colOff>
      <xdr:row>539</xdr:row>
      <xdr:rowOff>154215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FEFA78E-747E-9AC3-9930-FEFAC7E48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650524"/>
          <a:ext cx="6939642" cy="3562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540</xdr:row>
      <xdr:rowOff>128514</xdr:rowOff>
    </xdr:from>
    <xdr:to>
      <xdr:col>10</xdr:col>
      <xdr:colOff>308428</xdr:colOff>
      <xdr:row>547</xdr:row>
      <xdr:rowOff>72571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5883665-1D9F-3ACD-E956-4F17F0E89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368300"/>
          <a:ext cx="6749142" cy="1214057"/>
        </a:xfrm>
        <a:prstGeom prst="rect">
          <a:avLst/>
        </a:prstGeom>
      </xdr:spPr>
    </xdr:pic>
    <xdr:clientData/>
  </xdr:twoCellAnchor>
  <xdr:twoCellAnchor>
    <xdr:from>
      <xdr:col>15</xdr:col>
      <xdr:colOff>45357</xdr:colOff>
      <xdr:row>320</xdr:row>
      <xdr:rowOff>-1</xdr:rowOff>
    </xdr:from>
    <xdr:to>
      <xdr:col>20</xdr:col>
      <xdr:colOff>108857</xdr:colOff>
      <xdr:row>327</xdr:row>
      <xdr:rowOff>9071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C8BC529-B33F-EAAA-D59F-81560967DCE1}"/>
            </a:ext>
          </a:extLst>
        </xdr:cNvPr>
        <xdr:cNvSpPr/>
      </xdr:nvSpPr>
      <xdr:spPr>
        <a:xfrm>
          <a:off x="10359571" y="62139285"/>
          <a:ext cx="4245429" cy="138792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The skewness of a distribution is 0.0545, it indicates that the distribution is very close to 0, the distribution can be considered approximately symmetrical, with only a slight rightward skew.</a:t>
          </a:r>
        </a:p>
        <a:p>
          <a:pPr algn="l"/>
          <a:r>
            <a:rPr lang="en-IN" sz="120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The kurtosis is -1.3042, it suggests that the distribution is platykurtic. This means the distribution has lighter tails and a flatter peak compared to a normal distribution.</a:t>
          </a:r>
        </a:p>
      </xdr:txBody>
    </xdr:sp>
    <xdr:clientData/>
  </xdr:twoCellAnchor>
  <xdr:twoCellAnchor>
    <xdr:from>
      <xdr:col>13</xdr:col>
      <xdr:colOff>190501</xdr:colOff>
      <xdr:row>343</xdr:row>
      <xdr:rowOff>163286</xdr:rowOff>
    </xdr:from>
    <xdr:to>
      <xdr:col>19</xdr:col>
      <xdr:colOff>235858</xdr:colOff>
      <xdr:row>351</xdr:row>
      <xdr:rowOff>27215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A9C5D75-7524-828F-1524-44FC4BBB85EF}"/>
            </a:ext>
          </a:extLst>
        </xdr:cNvPr>
        <xdr:cNvSpPr/>
      </xdr:nvSpPr>
      <xdr:spPr>
        <a:xfrm>
          <a:off x="9325430" y="66702215"/>
          <a:ext cx="5206999" cy="142421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400">
              <a:solidFill>
                <a:schemeClr val="tx1"/>
              </a:solidFill>
            </a:rPr>
            <a:t>A skewness value of 0.224 indicates a slightly positively skewed distribution, meaning that the distribution is slightly skewed to the right.</a:t>
          </a:r>
        </a:p>
        <a:p>
          <a:r>
            <a:rPr lang="en-IN" sz="1400">
              <a:solidFill>
                <a:schemeClr val="tx1"/>
              </a:solidFill>
            </a:rPr>
            <a:t>A kurtosis value of -0.931 suggests a distribution that is slightly platykurtic, meaning it has fewer and less extreme outliers than a normal distribution.</a:t>
          </a:r>
        </a:p>
      </xdr:txBody>
    </xdr:sp>
    <xdr:clientData/>
  </xdr:twoCellAnchor>
  <xdr:twoCellAnchor>
    <xdr:from>
      <xdr:col>12</xdr:col>
      <xdr:colOff>226785</xdr:colOff>
      <xdr:row>365</xdr:row>
      <xdr:rowOff>145143</xdr:rowOff>
    </xdr:from>
    <xdr:to>
      <xdr:col>16</xdr:col>
      <xdr:colOff>816428</xdr:colOff>
      <xdr:row>373</xdr:row>
      <xdr:rowOff>154214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25C37FC-5CBC-46BF-3C03-045CCEE189E5}"/>
            </a:ext>
          </a:extLst>
        </xdr:cNvPr>
        <xdr:cNvSpPr/>
      </xdr:nvSpPr>
      <xdr:spPr>
        <a:xfrm>
          <a:off x="8245928" y="70884143"/>
          <a:ext cx="4290786" cy="156935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chemeClr val="tx1"/>
              </a:solidFill>
            </a:rPr>
            <a:t>A skewness of -0.2109 suggests that the data is slightly negatively skewed, meaning it has a longer left tail. A kurtosis of -0.7452 indicates that the distribution is platykurtic, meaning it's less peaked and has lighter tails compared to a normal distribution.</a:t>
          </a:r>
        </a:p>
      </xdr:txBody>
    </xdr:sp>
    <xdr:clientData/>
  </xdr:twoCellAnchor>
  <xdr:twoCellAnchor>
    <xdr:from>
      <xdr:col>12</xdr:col>
      <xdr:colOff>272143</xdr:colOff>
      <xdr:row>390</xdr:row>
      <xdr:rowOff>54430</xdr:rowOff>
    </xdr:from>
    <xdr:to>
      <xdr:col>18</xdr:col>
      <xdr:colOff>834571</xdr:colOff>
      <xdr:row>395</xdr:row>
      <xdr:rowOff>27215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043143E-B9F6-D746-02B3-D8C2DCA79D7A}"/>
            </a:ext>
          </a:extLst>
        </xdr:cNvPr>
        <xdr:cNvSpPr/>
      </xdr:nvSpPr>
      <xdr:spPr>
        <a:xfrm>
          <a:off x="8291286" y="75537787"/>
          <a:ext cx="5959928" cy="87992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/>
              </a:solidFill>
            </a:rPr>
            <a:t>a skewness of 0.209 indicates a slight right skew.</a:t>
          </a:r>
        </a:p>
        <a:p>
          <a:pPr algn="l"/>
          <a:r>
            <a:rPr lang="en-IN" sz="1200">
              <a:solidFill>
                <a:schemeClr val="tx1"/>
              </a:solidFill>
            </a:rPr>
            <a:t>and kurtosis value of -1.037 suggests a distribution that is slightly flatter and has lighter tails compared to a normal distribution.</a:t>
          </a:r>
        </a:p>
        <a:p>
          <a:pPr algn="l"/>
          <a:endParaRPr lang="en-IN" sz="1200"/>
        </a:p>
      </xdr:txBody>
    </xdr:sp>
    <xdr:clientData/>
  </xdr:twoCellAnchor>
  <xdr:twoCellAnchor>
    <xdr:from>
      <xdr:col>12</xdr:col>
      <xdr:colOff>589643</xdr:colOff>
      <xdr:row>414</xdr:row>
      <xdr:rowOff>36286</xdr:rowOff>
    </xdr:from>
    <xdr:to>
      <xdr:col>19</xdr:col>
      <xdr:colOff>598715</xdr:colOff>
      <xdr:row>420</xdr:row>
      <xdr:rowOff>163287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3A35FCA-6946-846A-4ED3-0549FE8ADD77}"/>
            </a:ext>
          </a:extLst>
        </xdr:cNvPr>
        <xdr:cNvSpPr/>
      </xdr:nvSpPr>
      <xdr:spPr>
        <a:xfrm>
          <a:off x="8608786" y="79973715"/>
          <a:ext cx="6286500" cy="12155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chemeClr val="tx1"/>
              </a:solidFill>
            </a:rPr>
            <a:t>A skewness value of -0.335 indicates a slight left skew (negative skew), meaning the distribution has a longer tail on the left side compared to the right.</a:t>
          </a:r>
        </a:p>
        <a:p>
          <a:pPr algn="l"/>
          <a:r>
            <a:rPr lang="en-IN" sz="1400">
              <a:solidFill>
                <a:schemeClr val="tx1"/>
              </a:solidFill>
            </a:rPr>
            <a:t>A kurtosis value of -0.881 indicates platykurtic distribution, which means the tails of the distribution are lighter than that of a normal distribution. This implies fewer outliers or extreme values compared to a normal distribution.</a:t>
          </a: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371930</xdr:colOff>
      <xdr:row>438</xdr:row>
      <xdr:rowOff>117929</xdr:rowOff>
    </xdr:from>
    <xdr:to>
      <xdr:col>16</xdr:col>
      <xdr:colOff>653143</xdr:colOff>
      <xdr:row>445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FEA568C-19CC-BAE2-C704-2C2684D2D0FD}"/>
            </a:ext>
          </a:extLst>
        </xdr:cNvPr>
        <xdr:cNvSpPr/>
      </xdr:nvSpPr>
      <xdr:spPr>
        <a:xfrm>
          <a:off x="5842001" y="84699929"/>
          <a:ext cx="6848928" cy="11520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/>
              </a:solidFill>
            </a:rPr>
            <a:t>The income distribution is positively skewed, as the median is less than the mean (which is likely above 267.5).A considerable proportion of employees (15%) have incomes below 94.55, while only a smaller percentage (15%) have incomes above 440.75.The interquartile range (IQR), which is the range between the first and third quartiles (Q1 and Q3), is 391.25 - 143.75 = 247.5. This range captures the middle 50% of the data, indicating the spread of incomes within this range.</a:t>
          </a:r>
        </a:p>
      </xdr:txBody>
    </xdr:sp>
    <xdr:clientData/>
  </xdr:twoCellAnchor>
  <xdr:twoCellAnchor>
    <xdr:from>
      <xdr:col>9</xdr:col>
      <xdr:colOff>471713</xdr:colOff>
      <xdr:row>463</xdr:row>
      <xdr:rowOff>99786</xdr:rowOff>
    </xdr:from>
    <xdr:to>
      <xdr:col>16</xdr:col>
      <xdr:colOff>952499</xdr:colOff>
      <xdr:row>469</xdr:row>
      <xdr:rowOff>63500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2AEAE80-55EC-C13F-9B36-4944005C44AF}"/>
            </a:ext>
          </a:extLst>
        </xdr:cNvPr>
        <xdr:cNvSpPr/>
      </xdr:nvSpPr>
      <xdr:spPr>
        <a:xfrm>
          <a:off x="5941784" y="89317286"/>
          <a:ext cx="7048501" cy="105228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/>
              </a:solidFill>
            </a:rPr>
            <a:t>The weight distribution is positively skewed, as the median is less than the mean (which is likely above 267.5).A significant portion of individuals (15%) have weights below 94.55, while only a small percentage (15%) have weights above 440.75.The interquartile range (IQR), which is the range between the first and third quartiles (Q1 and Q3), is 391.25 - 143.75 = 247.5. This range captures the middle 50% of the data.</a:t>
          </a:r>
        </a:p>
      </xdr:txBody>
    </xdr:sp>
    <xdr:clientData/>
  </xdr:twoCellAnchor>
  <xdr:twoCellAnchor>
    <xdr:from>
      <xdr:col>10</xdr:col>
      <xdr:colOff>172357</xdr:colOff>
      <xdr:row>486</xdr:row>
      <xdr:rowOff>117929</xdr:rowOff>
    </xdr:from>
    <xdr:to>
      <xdr:col>20</xdr:col>
      <xdr:colOff>344714</xdr:colOff>
      <xdr:row>494</xdr:row>
      <xdr:rowOff>163286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DA7CB72-C3D6-1EFB-5B74-E579E04A5BFF}"/>
            </a:ext>
          </a:extLst>
        </xdr:cNvPr>
        <xdr:cNvSpPr/>
      </xdr:nvSpPr>
      <xdr:spPr>
        <a:xfrm>
          <a:off x="6331857" y="93617143"/>
          <a:ext cx="9234714" cy="1496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200">
              <a:solidFill>
                <a:schemeClr val="tx1"/>
              </a:solidFill>
            </a:rPr>
            <a:t>Median (Q2): The median spending of the customers is $292.50. This means that half of the customers spend less than $292.50, and the other half spend more.</a:t>
          </a:r>
        </a:p>
        <a:p>
          <a:r>
            <a:rPr lang="en-IN" sz="1200">
              <a:solidFill>
                <a:schemeClr val="tx1"/>
              </a:solidFill>
            </a:rPr>
            <a:t>First Quartile (Q1): The first quartile spending is $156.25. This indicates that 25% of the customers spend less than $156.25.</a:t>
          </a:r>
        </a:p>
        <a:p>
          <a:r>
            <a:rPr lang="en-IN" sz="1200">
              <a:solidFill>
                <a:schemeClr val="tx1"/>
              </a:solidFill>
            </a:rPr>
            <a:t>Third Quartile (Q3): The third quartile spending is $428.75. This implies that 75% of the customers spend less than $428.75.</a:t>
          </a:r>
        </a:p>
        <a:p>
          <a:r>
            <a:rPr lang="en-IN" sz="1200">
              <a:solidFill>
                <a:schemeClr val="tx1"/>
              </a:solidFill>
            </a:rPr>
            <a:t>Percentiles:</a:t>
          </a:r>
        </a:p>
        <a:p>
          <a:r>
            <a:rPr lang="en-IN" sz="1200">
              <a:solidFill>
                <a:schemeClr val="tx1"/>
              </a:solidFill>
            </a:rPr>
            <a:t>20th Percentile: The spending at the 20th percentile is $129. This suggests that 20% of the customers spend less than $129.</a:t>
          </a:r>
        </a:p>
        <a:p>
          <a:r>
            <a:rPr lang="en-IN" sz="1200">
              <a:solidFill>
                <a:schemeClr val="tx1"/>
              </a:solidFill>
            </a:rPr>
            <a:t>40th Percentile: The spending at the 40th percentile is $238. This indicates that 40% of the customers spend less than $238.</a:t>
          </a:r>
        </a:p>
        <a:p>
          <a:r>
            <a:rPr lang="en-IN" sz="1200">
              <a:solidFill>
                <a:schemeClr val="tx1"/>
              </a:solidFill>
            </a:rPr>
            <a:t>80th Percentile: The spending at the 80th percentile is $456. This implies that 80% of the customers spend less than $456.</a:t>
          </a:r>
        </a:p>
        <a:p>
          <a:pPr algn="l"/>
          <a:endParaRPr lang="en-IN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716643</xdr:colOff>
      <xdr:row>511</xdr:row>
      <xdr:rowOff>154215</xdr:rowOff>
    </xdr:from>
    <xdr:to>
      <xdr:col>16</xdr:col>
      <xdr:colOff>616857</xdr:colOff>
      <xdr:row>517</xdr:row>
      <xdr:rowOff>72571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E833A36-232C-D023-9B5C-DD40F238D022}"/>
            </a:ext>
          </a:extLst>
        </xdr:cNvPr>
        <xdr:cNvSpPr/>
      </xdr:nvSpPr>
      <xdr:spPr>
        <a:xfrm>
          <a:off x="6876143" y="98288929"/>
          <a:ext cx="5778500" cy="100692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/>
              </a:solidFill>
            </a:rPr>
            <a:t>The distribution of the commute times among the employees. The range between Q1 and Q3 (interquartile range) is from 163.75 to 461.25, capturing the middle 50% of the data. The median being closer to Q1 than Q3 suggests a slight skewness towards shorter commute times, but the presence of outliers could also affect this interpretation.</a:t>
          </a:r>
        </a:p>
      </xdr:txBody>
    </xdr:sp>
    <xdr:clientData/>
  </xdr:twoCellAnchor>
  <xdr:twoCellAnchor>
    <xdr:from>
      <xdr:col>10</xdr:col>
      <xdr:colOff>689429</xdr:colOff>
      <xdr:row>537</xdr:row>
      <xdr:rowOff>63500</xdr:rowOff>
    </xdr:from>
    <xdr:to>
      <xdr:col>20</xdr:col>
      <xdr:colOff>226786</xdr:colOff>
      <xdr:row>548</xdr:row>
      <xdr:rowOff>36285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CFE836D1-B94B-768C-911D-35157FA04B55}"/>
            </a:ext>
          </a:extLst>
        </xdr:cNvPr>
        <xdr:cNvSpPr/>
      </xdr:nvSpPr>
      <xdr:spPr>
        <a:xfrm>
          <a:off x="6848929" y="103024214"/>
          <a:ext cx="8599714" cy="19685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>
              <a:solidFill>
                <a:schemeClr val="tx1"/>
              </a:solidFill>
            </a:rPr>
            <a:t>Q1 (the first quartile) is the value below which 25% of the data falls. Here, Q1 is 0.4.</a:t>
          </a:r>
        </a:p>
        <a:p>
          <a:pPr algn="l"/>
          <a:r>
            <a:rPr lang="en-IN">
              <a:solidFill>
                <a:schemeClr val="tx1"/>
              </a:solidFill>
            </a:rPr>
            <a:t>Q2 (the second quartile), also known as the median, is the value that separates the higher half from the lower half of the data. Q2 is 0.3.</a:t>
          </a:r>
        </a:p>
        <a:p>
          <a:pPr algn="l"/>
          <a:r>
            <a:rPr lang="en-IN">
              <a:solidFill>
                <a:schemeClr val="tx1"/>
              </a:solidFill>
            </a:rPr>
            <a:t>Q3 (the third quartile) is the value below which 75% of the data falls. Q3 is 0.9.</a:t>
          </a:r>
        </a:p>
        <a:p>
          <a:pPr algn="l"/>
          <a:r>
            <a:rPr lang="en-IN">
              <a:solidFill>
                <a:schemeClr val="tx1"/>
              </a:solidFill>
            </a:rPr>
            <a:t>From these values, we can infer the following about the quality of the products:</a:t>
          </a:r>
        </a:p>
        <a:p>
          <a:pPr algn="l"/>
          <a:r>
            <a:rPr lang="en-IN">
              <a:solidFill>
                <a:schemeClr val="tx1"/>
              </a:solidFill>
            </a:rPr>
            <a:t>Median (Q2) being at 0.3 indicates that half of the products have quality measures below 0.3 and half have measures above 0.3.</a:t>
          </a:r>
        </a:p>
        <a:p>
          <a:pPr algn="l"/>
          <a:r>
            <a:rPr lang="en-IN">
              <a:solidFill>
                <a:schemeClr val="tx1"/>
              </a:solidFill>
            </a:rPr>
            <a:t>The first quartile (Q1) being at 0.4 suggests that 25% of the products have quality measures lower than 0.4, indicating a relatively low quality for this portion of products.</a:t>
          </a:r>
        </a:p>
        <a:p>
          <a:pPr algn="l"/>
          <a:r>
            <a:rPr lang="en-IN">
              <a:solidFill>
                <a:schemeClr val="tx1"/>
              </a:solidFill>
            </a:rPr>
            <a:t>The third quartile (Q3) being at 0.9 implies that 75% of the products have quality measures lower than 0.9, indicating a higher quality for most of the products.</a:t>
          </a:r>
        </a:p>
        <a:p>
          <a:pPr algn="l"/>
          <a:r>
            <a:rPr lang="en-IN">
              <a:solidFill>
                <a:schemeClr val="tx1"/>
              </a:solidFill>
            </a:rPr>
            <a:t>Therefore, it can be inferred that the quality of the products varies, with a significant portion being of lower quality (below Q2) and a majority having relatively higher quality (above Q2).</a:t>
          </a:r>
        </a:p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C4D854-ABF9-4720-B9D7-FDC9C077349E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D1C6E58A-7C2F-48E1-9629-E9ECFFB13A46}"/>
    <we:binding id="Input" type="matrix" appref="{6463EEBC-EA82-4DE2-88D7-B030458F7901}"/>
    <we:binding id="rngBin" type="matrix" appref="{917260CE-1667-4D48-821D-22563C604F19}"/>
    <we:binding id="Output" type="matrix" appref="{594F7296-62D1-4BF2-B8A3-8AD1C518884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F4AE-3FB9-4161-828E-ABF7E252FDD5}">
  <dimension ref="E4:Z537"/>
  <sheetViews>
    <sheetView tabSelected="1" topLeftCell="A529" zoomScale="70" zoomScaleNormal="60" workbookViewId="0">
      <selection activeCell="J549" sqref="J549"/>
    </sheetView>
  </sheetViews>
  <sheetFormatPr defaultRowHeight="14.5" x14ac:dyDescent="0.35"/>
  <cols>
    <col min="10" max="10" width="13.90625" customWidth="1"/>
    <col min="11" max="11" width="14.54296875" customWidth="1"/>
    <col min="12" max="12" width="13.1796875" customWidth="1"/>
    <col min="13" max="13" width="15.90625" customWidth="1"/>
    <col min="14" max="14" width="11" customWidth="1"/>
    <col min="15" max="15" width="15" customWidth="1"/>
    <col min="16" max="16" width="14.26953125" customWidth="1"/>
    <col min="17" max="17" width="16.7265625" customWidth="1"/>
    <col min="18" max="18" width="10" customWidth="1"/>
    <col min="19" max="19" width="12.6328125" customWidth="1"/>
    <col min="21" max="21" width="14.36328125" customWidth="1"/>
  </cols>
  <sheetData>
    <row r="4" spans="9:13" ht="18.5" x14ac:dyDescent="0.45">
      <c r="I4" s="8">
        <v>50</v>
      </c>
      <c r="L4" s="2" t="s">
        <v>0</v>
      </c>
      <c r="M4" s="3">
        <f>AVERAGE(I4:I7)</f>
        <v>58.75</v>
      </c>
    </row>
    <row r="5" spans="9:13" ht="18.5" x14ac:dyDescent="0.45">
      <c r="I5" s="8">
        <v>60</v>
      </c>
      <c r="L5" s="2" t="s">
        <v>1</v>
      </c>
      <c r="M5" s="3">
        <f>MEDIAN(I4:I7)</f>
        <v>57.5</v>
      </c>
    </row>
    <row r="6" spans="9:13" ht="18.5" x14ac:dyDescent="0.45">
      <c r="I6" s="8">
        <v>55</v>
      </c>
      <c r="L6" s="2" t="s">
        <v>2</v>
      </c>
      <c r="M6" s="3">
        <f>MIN(I4:I7)</f>
        <v>50</v>
      </c>
    </row>
    <row r="7" spans="9:13" ht="18.5" x14ac:dyDescent="0.45">
      <c r="I7" s="8">
        <v>70</v>
      </c>
      <c r="L7" s="2" t="s">
        <v>3</v>
      </c>
      <c r="M7" s="3">
        <f>MAX(I4:I7)</f>
        <v>70</v>
      </c>
    </row>
    <row r="8" spans="9:13" ht="18.5" x14ac:dyDescent="0.45">
      <c r="L8" s="2" t="s">
        <v>4</v>
      </c>
      <c r="M8" s="3" t="e">
        <f>_xlfn.MODE.MULT(I4:I7)</f>
        <v>#N/A</v>
      </c>
    </row>
    <row r="14" spans="9:13" x14ac:dyDescent="0.35">
      <c r="I14" s="8">
        <v>15</v>
      </c>
      <c r="J14" s="8">
        <v>10</v>
      </c>
    </row>
    <row r="15" spans="9:13" x14ac:dyDescent="0.35">
      <c r="I15" s="8">
        <v>25</v>
      </c>
      <c r="J15" s="8">
        <v>25</v>
      </c>
    </row>
    <row r="16" spans="9:13" x14ac:dyDescent="0.35">
      <c r="I16" s="8">
        <v>30</v>
      </c>
      <c r="J16" s="8">
        <v>20</v>
      </c>
    </row>
    <row r="17" spans="5:16" ht="18.5" x14ac:dyDescent="0.45">
      <c r="I17" s="8">
        <v>10</v>
      </c>
      <c r="J17" s="8">
        <v>10</v>
      </c>
      <c r="M17" s="33" t="s">
        <v>5</v>
      </c>
      <c r="N17" s="10">
        <f>AVERAGE(I14:J23)</f>
        <v>17</v>
      </c>
    </row>
    <row r="18" spans="5:16" ht="18.5" x14ac:dyDescent="0.45">
      <c r="I18" s="8">
        <v>15</v>
      </c>
      <c r="J18" s="8">
        <v>15</v>
      </c>
      <c r="M18" s="33" t="s">
        <v>6</v>
      </c>
      <c r="N18" s="10">
        <f>MEDIAN(I14:J23)</f>
        <v>15</v>
      </c>
    </row>
    <row r="19" spans="5:16" ht="18.5" x14ac:dyDescent="0.45">
      <c r="I19" s="8">
        <v>15</v>
      </c>
      <c r="J19" s="8">
        <v>25</v>
      </c>
      <c r="M19" s="33" t="s">
        <v>7</v>
      </c>
      <c r="N19" s="10">
        <f>_xlfn.MODE.MULT(I14:J23)</f>
        <v>10</v>
      </c>
    </row>
    <row r="20" spans="5:16" x14ac:dyDescent="0.35">
      <c r="I20" s="8">
        <v>20</v>
      </c>
      <c r="J20" s="8">
        <v>20</v>
      </c>
    </row>
    <row r="21" spans="5:16" x14ac:dyDescent="0.35">
      <c r="E21" s="1"/>
      <c r="I21" s="8">
        <v>10</v>
      </c>
      <c r="J21" s="8">
        <v>10</v>
      </c>
    </row>
    <row r="22" spans="5:16" x14ac:dyDescent="0.35">
      <c r="I22" s="8">
        <v>15</v>
      </c>
      <c r="J22" s="8">
        <v>10</v>
      </c>
    </row>
    <row r="23" spans="5:16" x14ac:dyDescent="0.35">
      <c r="I23" s="8">
        <v>20</v>
      </c>
      <c r="J23" s="8">
        <v>20</v>
      </c>
    </row>
    <row r="30" spans="5:16" ht="18.5" x14ac:dyDescent="0.45">
      <c r="J30" s="8">
        <v>3</v>
      </c>
      <c r="K30" s="8">
        <v>2</v>
      </c>
      <c r="L30" s="8">
        <v>3</v>
      </c>
      <c r="M30" s="8">
        <v>5</v>
      </c>
      <c r="O30" s="5" t="s">
        <v>5</v>
      </c>
      <c r="P30" s="6">
        <f>AVERAGE(J30:M42)</f>
        <v>3.44</v>
      </c>
    </row>
    <row r="31" spans="5:16" ht="18.5" x14ac:dyDescent="0.45">
      <c r="J31" s="8">
        <v>2</v>
      </c>
      <c r="K31" s="8">
        <v>4</v>
      </c>
      <c r="L31" s="8">
        <v>2</v>
      </c>
      <c r="M31" s="8">
        <v>2</v>
      </c>
      <c r="O31" s="5" t="s">
        <v>7</v>
      </c>
      <c r="P31" s="6">
        <f>_xlfn.MODE.MULT(J30:M42)</f>
        <v>2</v>
      </c>
    </row>
    <row r="32" spans="5:16" ht="18.5" x14ac:dyDescent="0.45">
      <c r="J32" s="8">
        <v>5</v>
      </c>
      <c r="K32" s="8">
        <v>2</v>
      </c>
      <c r="L32" s="8">
        <v>7</v>
      </c>
      <c r="M32" s="8">
        <v>2</v>
      </c>
      <c r="O32" s="5" t="s">
        <v>6</v>
      </c>
      <c r="P32" s="6">
        <f>MEDIAN(J30:M42)</f>
        <v>3</v>
      </c>
    </row>
    <row r="33" spans="10:16" x14ac:dyDescent="0.35">
      <c r="J33" s="8">
        <v>4</v>
      </c>
      <c r="K33" s="8">
        <v>1</v>
      </c>
      <c r="L33" s="8">
        <v>2</v>
      </c>
      <c r="M33" s="8">
        <v>4</v>
      </c>
    </row>
    <row r="34" spans="10:16" x14ac:dyDescent="0.35">
      <c r="J34" s="8">
        <v>7</v>
      </c>
      <c r="K34" s="8">
        <v>3</v>
      </c>
      <c r="L34" s="8">
        <v>3</v>
      </c>
      <c r="M34" s="8">
        <v>5</v>
      </c>
    </row>
    <row r="35" spans="10:16" x14ac:dyDescent="0.35">
      <c r="J35" s="8">
        <v>2</v>
      </c>
      <c r="K35" s="8">
        <v>5</v>
      </c>
      <c r="L35" s="8">
        <v>4</v>
      </c>
      <c r="M35" s="8">
        <v>4</v>
      </c>
    </row>
    <row r="36" spans="10:16" x14ac:dyDescent="0.35">
      <c r="J36" s="8">
        <v>3</v>
      </c>
      <c r="K36" s="8">
        <v>6</v>
      </c>
      <c r="L36" s="8">
        <v>5</v>
      </c>
      <c r="M36" s="8">
        <v>3</v>
      </c>
    </row>
    <row r="37" spans="10:16" x14ac:dyDescent="0.35">
      <c r="J37" s="8">
        <v>3</v>
      </c>
      <c r="K37" s="8">
        <v>3</v>
      </c>
      <c r="L37" s="8">
        <v>1</v>
      </c>
      <c r="M37" s="8">
        <v>5</v>
      </c>
    </row>
    <row r="38" spans="10:16" x14ac:dyDescent="0.35">
      <c r="J38" s="8">
        <v>1</v>
      </c>
      <c r="K38" s="8">
        <v>2</v>
      </c>
      <c r="L38" s="8">
        <v>6</v>
      </c>
      <c r="M38" s="8">
        <v>3</v>
      </c>
    </row>
    <row r="39" spans="10:16" x14ac:dyDescent="0.35">
      <c r="J39" s="8">
        <v>6</v>
      </c>
      <c r="K39" s="8">
        <v>1</v>
      </c>
      <c r="L39" s="8">
        <v>2</v>
      </c>
      <c r="M39" s="8">
        <v>2</v>
      </c>
    </row>
    <row r="40" spans="10:16" x14ac:dyDescent="0.35">
      <c r="J40" s="8">
        <v>4</v>
      </c>
      <c r="K40" s="8">
        <v>4</v>
      </c>
      <c r="L40" s="8">
        <v>4</v>
      </c>
      <c r="M40" s="8">
        <v>6</v>
      </c>
    </row>
    <row r="41" spans="10:16" x14ac:dyDescent="0.35">
      <c r="J41" s="8">
        <v>2</v>
      </c>
      <c r="K41" s="8">
        <v>2</v>
      </c>
      <c r="L41" s="8">
        <v>3</v>
      </c>
      <c r="M41" s="8"/>
    </row>
    <row r="42" spans="10:16" x14ac:dyDescent="0.35">
      <c r="J42" s="8">
        <v>3</v>
      </c>
      <c r="K42" s="8">
        <v>4</v>
      </c>
      <c r="L42" s="8">
        <v>5</v>
      </c>
      <c r="M42" s="8"/>
    </row>
    <row r="48" spans="10:16" ht="18.5" x14ac:dyDescent="0.45">
      <c r="J48" s="8">
        <v>120</v>
      </c>
      <c r="L48" s="10" t="s">
        <v>10</v>
      </c>
      <c r="M48" s="9">
        <f>P49-P48</f>
        <v>35</v>
      </c>
      <c r="O48" s="7" t="s">
        <v>8</v>
      </c>
      <c r="P48" s="7">
        <f>MIN(J48:J57)</f>
        <v>105</v>
      </c>
    </row>
    <row r="49" spans="10:16" ht="18.5" x14ac:dyDescent="0.45">
      <c r="J49" s="8">
        <v>110</v>
      </c>
      <c r="L49" s="10" t="s">
        <v>11</v>
      </c>
      <c r="M49" s="9">
        <f>_xlfn.VAR.S(J48:J57)</f>
        <v>123.33333333333333</v>
      </c>
      <c r="O49" s="7" t="s">
        <v>9</v>
      </c>
      <c r="P49" s="7">
        <f>MAX(J48:J57)</f>
        <v>140</v>
      </c>
    </row>
    <row r="50" spans="10:16" x14ac:dyDescent="0.35">
      <c r="J50" s="8">
        <v>130</v>
      </c>
      <c r="L50" s="10" t="s">
        <v>12</v>
      </c>
      <c r="M50" s="9">
        <f>_xlfn.STDEV.S(J48:J57)</f>
        <v>11.105554165971787</v>
      </c>
    </row>
    <row r="51" spans="10:16" x14ac:dyDescent="0.35">
      <c r="J51" s="8">
        <v>115</v>
      </c>
    </row>
    <row r="52" spans="10:16" x14ac:dyDescent="0.35">
      <c r="J52" s="8">
        <v>125</v>
      </c>
    </row>
    <row r="53" spans="10:16" x14ac:dyDescent="0.35">
      <c r="J53" s="8">
        <v>105</v>
      </c>
    </row>
    <row r="54" spans="10:16" x14ac:dyDescent="0.35">
      <c r="J54" s="8">
        <v>135</v>
      </c>
    </row>
    <row r="55" spans="10:16" x14ac:dyDescent="0.35">
      <c r="J55" s="8">
        <v>115</v>
      </c>
    </row>
    <row r="56" spans="10:16" x14ac:dyDescent="0.35">
      <c r="J56" s="8">
        <v>125</v>
      </c>
    </row>
    <row r="57" spans="10:16" x14ac:dyDescent="0.35">
      <c r="J57" s="8">
        <v>140</v>
      </c>
    </row>
    <row r="67" spans="9:16" ht="18.5" x14ac:dyDescent="0.45">
      <c r="J67" s="8">
        <v>500</v>
      </c>
      <c r="K67" s="8">
        <v>800</v>
      </c>
      <c r="L67" s="8">
        <v>700</v>
      </c>
      <c r="N67" s="11" t="s">
        <v>8</v>
      </c>
      <c r="O67" s="12">
        <f>MIN(J67:L76)</f>
        <v>400</v>
      </c>
    </row>
    <row r="68" spans="9:16" ht="18.5" x14ac:dyDescent="0.45">
      <c r="J68" s="8">
        <v>700</v>
      </c>
      <c r="K68" s="8">
        <v>450</v>
      </c>
      <c r="L68" s="8">
        <v>600</v>
      </c>
      <c r="N68" s="11" t="s">
        <v>9</v>
      </c>
      <c r="O68" s="12">
        <f>MAX(J67:L76)</f>
        <v>800</v>
      </c>
    </row>
    <row r="69" spans="9:16" ht="18.5" x14ac:dyDescent="0.45">
      <c r="J69" s="8">
        <v>400</v>
      </c>
      <c r="K69" s="8">
        <v>700</v>
      </c>
      <c r="L69" s="8">
        <v>500</v>
      </c>
      <c r="N69" s="13"/>
      <c r="O69" s="14"/>
    </row>
    <row r="70" spans="9:16" ht="18.5" x14ac:dyDescent="0.45">
      <c r="J70" s="8">
        <v>600</v>
      </c>
      <c r="K70" s="8">
        <v>550</v>
      </c>
      <c r="L70" s="8">
        <v>800</v>
      </c>
      <c r="N70" s="13"/>
      <c r="O70" s="14"/>
    </row>
    <row r="71" spans="9:16" ht="18.5" x14ac:dyDescent="0.45">
      <c r="J71" s="8">
        <v>550</v>
      </c>
      <c r="K71" s="8">
        <v>600</v>
      </c>
      <c r="L71" s="8">
        <v>550</v>
      </c>
      <c r="N71" s="11" t="s">
        <v>10</v>
      </c>
      <c r="O71" s="12">
        <f>O68-O67</f>
        <v>400</v>
      </c>
    </row>
    <row r="72" spans="9:16" ht="18.5" x14ac:dyDescent="0.45">
      <c r="J72" s="8">
        <v>750</v>
      </c>
      <c r="K72" s="8">
        <v>400</v>
      </c>
      <c r="L72" s="8">
        <v>650</v>
      </c>
      <c r="N72" s="11" t="s">
        <v>11</v>
      </c>
      <c r="O72" s="12">
        <f>VARA(J67:L76)</f>
        <v>13163.793103448275</v>
      </c>
    </row>
    <row r="73" spans="9:16" ht="18.5" x14ac:dyDescent="0.45">
      <c r="J73" s="8">
        <v>650</v>
      </c>
      <c r="K73" s="8">
        <v>650</v>
      </c>
      <c r="L73" s="8">
        <v>400</v>
      </c>
      <c r="N73" s="11" t="s">
        <v>12</v>
      </c>
      <c r="O73" s="12">
        <f>STDEVA(J67:L76)</f>
        <v>114.73357443855863</v>
      </c>
    </row>
    <row r="74" spans="9:16" x14ac:dyDescent="0.35">
      <c r="J74" s="8">
        <v>500</v>
      </c>
      <c r="K74" s="8">
        <v>500</v>
      </c>
      <c r="L74" s="8">
        <v>600</v>
      </c>
    </row>
    <row r="75" spans="9:16" x14ac:dyDescent="0.35">
      <c r="J75" s="8">
        <v>600</v>
      </c>
      <c r="K75" s="8">
        <v>750</v>
      </c>
      <c r="L75" s="8">
        <v>750</v>
      </c>
    </row>
    <row r="76" spans="9:16" x14ac:dyDescent="0.35">
      <c r="J76" s="8">
        <v>550</v>
      </c>
      <c r="K76" s="8">
        <v>550</v>
      </c>
      <c r="L76" s="8">
        <v>550</v>
      </c>
    </row>
    <row r="80" spans="9:16" ht="18.5" x14ac:dyDescent="0.45">
      <c r="I80" s="8">
        <v>3</v>
      </c>
      <c r="J80" s="8">
        <v>7</v>
      </c>
      <c r="K80" s="8">
        <v>3</v>
      </c>
      <c r="L80" s="8">
        <v>2</v>
      </c>
      <c r="M80" s="8">
        <v>3</v>
      </c>
      <c r="O80" s="11" t="s">
        <v>8</v>
      </c>
      <c r="P80" s="5">
        <f>MIN(I80:M89)</f>
        <v>1</v>
      </c>
    </row>
    <row r="81" spans="9:17" ht="18.5" x14ac:dyDescent="0.45">
      <c r="I81" s="8">
        <v>5</v>
      </c>
      <c r="J81" s="8">
        <v>2</v>
      </c>
      <c r="K81" s="8">
        <v>2</v>
      </c>
      <c r="L81" s="8">
        <v>3</v>
      </c>
      <c r="M81" s="8">
        <v>2</v>
      </c>
      <c r="O81" s="11" t="s">
        <v>9</v>
      </c>
      <c r="P81" s="5">
        <f>MAX(I80:M89)</f>
        <v>7</v>
      </c>
    </row>
    <row r="82" spans="9:17" ht="18.5" x14ac:dyDescent="0.45">
      <c r="I82" s="8">
        <v>2</v>
      </c>
      <c r="J82" s="8">
        <v>3</v>
      </c>
      <c r="K82" s="8">
        <v>1</v>
      </c>
      <c r="L82" s="8">
        <v>4</v>
      </c>
      <c r="M82" s="8">
        <v>4</v>
      </c>
      <c r="O82" s="13"/>
    </row>
    <row r="83" spans="9:17" ht="18.5" x14ac:dyDescent="0.45">
      <c r="I83" s="8">
        <v>4</v>
      </c>
      <c r="J83" s="8">
        <v>4</v>
      </c>
      <c r="K83" s="8">
        <v>4</v>
      </c>
      <c r="L83" s="8">
        <v>5</v>
      </c>
      <c r="M83" s="8">
        <v>2</v>
      </c>
      <c r="O83" s="13"/>
    </row>
    <row r="84" spans="9:17" ht="18.5" x14ac:dyDescent="0.45">
      <c r="I84" s="8">
        <v>6</v>
      </c>
      <c r="J84" s="8">
        <v>2</v>
      </c>
      <c r="K84" s="8">
        <v>2</v>
      </c>
      <c r="L84" s="8">
        <v>1</v>
      </c>
      <c r="M84" s="8">
        <v>6</v>
      </c>
      <c r="O84" s="11" t="s">
        <v>10</v>
      </c>
      <c r="P84" s="5">
        <f>P81-P80</f>
        <v>6</v>
      </c>
    </row>
    <row r="85" spans="9:17" ht="18.5" x14ac:dyDescent="0.45">
      <c r="I85" s="8">
        <v>2</v>
      </c>
      <c r="J85" s="8">
        <v>4</v>
      </c>
      <c r="K85" s="8">
        <v>4</v>
      </c>
      <c r="L85" s="8">
        <v>6</v>
      </c>
      <c r="M85" s="8">
        <v>3</v>
      </c>
      <c r="O85" s="11" t="s">
        <v>11</v>
      </c>
      <c r="P85" s="5">
        <f>VARA(I80:M89)</f>
        <v>2.3363265306122454</v>
      </c>
    </row>
    <row r="86" spans="9:17" ht="18.5" x14ac:dyDescent="0.45">
      <c r="I86" s="8">
        <v>3</v>
      </c>
      <c r="J86" s="8">
        <v>2</v>
      </c>
      <c r="K86" s="8">
        <v>5</v>
      </c>
      <c r="L86" s="8">
        <v>2</v>
      </c>
      <c r="M86" s="8">
        <v>2</v>
      </c>
      <c r="O86" s="11" t="s">
        <v>12</v>
      </c>
      <c r="P86" s="5">
        <f>STDEVA(I80:M89)</f>
        <v>1.5285046714394579</v>
      </c>
    </row>
    <row r="87" spans="9:17" ht="18.5" x14ac:dyDescent="0.45">
      <c r="I87" s="8">
        <v>4</v>
      </c>
      <c r="J87" s="8">
        <v>3</v>
      </c>
      <c r="K87" s="8">
        <v>2</v>
      </c>
      <c r="L87" s="8">
        <v>4</v>
      </c>
      <c r="M87" s="8">
        <v>4</v>
      </c>
      <c r="O87" s="13"/>
    </row>
    <row r="88" spans="9:17" x14ac:dyDescent="0.35">
      <c r="I88" s="8">
        <v>2</v>
      </c>
      <c r="J88" s="8">
        <v>5</v>
      </c>
      <c r="K88" s="8">
        <v>3</v>
      </c>
      <c r="L88" s="8">
        <v>3</v>
      </c>
      <c r="M88" s="8">
        <v>5</v>
      </c>
    </row>
    <row r="89" spans="9:17" x14ac:dyDescent="0.35">
      <c r="I89" s="8">
        <v>5</v>
      </c>
      <c r="J89" s="8">
        <v>6</v>
      </c>
      <c r="K89" s="8">
        <v>7</v>
      </c>
      <c r="L89" s="8">
        <v>5</v>
      </c>
      <c r="M89" s="8">
        <v>3</v>
      </c>
    </row>
    <row r="95" spans="9:17" ht="18.5" x14ac:dyDescent="0.45">
      <c r="J95" s="8">
        <v>120</v>
      </c>
      <c r="K95" s="8">
        <v>140</v>
      </c>
      <c r="M95" s="11" t="s">
        <v>8</v>
      </c>
      <c r="N95" s="5">
        <f>MIN(J95:K100)</f>
        <v>110</v>
      </c>
      <c r="P95" s="11" t="s">
        <v>10</v>
      </c>
      <c r="Q95" s="5">
        <f>N96-N95</f>
        <v>45</v>
      </c>
    </row>
    <row r="96" spans="9:17" ht="18.5" x14ac:dyDescent="0.45">
      <c r="J96" s="8">
        <v>150</v>
      </c>
      <c r="K96" s="8">
        <v>130</v>
      </c>
      <c r="M96" s="11" t="s">
        <v>9</v>
      </c>
      <c r="N96" s="5">
        <f>MAX(J95:K100)</f>
        <v>155</v>
      </c>
      <c r="P96" s="11" t="s">
        <v>5</v>
      </c>
      <c r="Q96" s="5">
        <f>AVERAGE(J95:K100)</f>
        <v>132.5</v>
      </c>
    </row>
    <row r="97" spans="10:17" x14ac:dyDescent="0.35">
      <c r="J97" s="8">
        <v>110</v>
      </c>
      <c r="K97" s="8">
        <v>155</v>
      </c>
    </row>
    <row r="98" spans="10:17" x14ac:dyDescent="0.35">
      <c r="J98" s="8">
        <v>135</v>
      </c>
      <c r="K98" s="8">
        <v>115</v>
      </c>
    </row>
    <row r="99" spans="10:17" x14ac:dyDescent="0.35">
      <c r="J99" s="8">
        <v>125</v>
      </c>
      <c r="K99" s="8">
        <v>145</v>
      </c>
    </row>
    <row r="100" spans="10:17" x14ac:dyDescent="0.35">
      <c r="J100" s="8">
        <v>130</v>
      </c>
      <c r="K100" s="8">
        <v>135</v>
      </c>
    </row>
    <row r="109" spans="10:17" ht="18.5" x14ac:dyDescent="0.45">
      <c r="J109" s="8">
        <v>8</v>
      </c>
      <c r="K109" s="8">
        <v>8</v>
      </c>
      <c r="L109" s="8">
        <v>8</v>
      </c>
      <c r="M109" s="8">
        <v>9</v>
      </c>
      <c r="N109" s="8">
        <v>9</v>
      </c>
      <c r="P109" s="11" t="s">
        <v>5</v>
      </c>
      <c r="Q109" s="5">
        <f>AVERAGE(J109:N118)</f>
        <v>7.5</v>
      </c>
    </row>
    <row r="110" spans="10:17" ht="18.5" x14ac:dyDescent="0.45">
      <c r="J110" s="8">
        <v>7</v>
      </c>
      <c r="K110" s="8">
        <v>9</v>
      </c>
      <c r="L110" s="8">
        <v>9</v>
      </c>
      <c r="M110" s="8">
        <v>8</v>
      </c>
      <c r="N110" s="8">
        <v>8</v>
      </c>
      <c r="P110" s="11" t="s">
        <v>12</v>
      </c>
      <c r="Q110" s="5">
        <f>STDEVA(J109:N118)</f>
        <v>1.0350983390135313</v>
      </c>
    </row>
    <row r="111" spans="10:17" x14ac:dyDescent="0.35">
      <c r="J111" s="8">
        <v>9</v>
      </c>
      <c r="K111" s="8">
        <v>7</v>
      </c>
      <c r="L111" s="8">
        <v>7</v>
      </c>
      <c r="M111" s="8">
        <v>7</v>
      </c>
      <c r="N111" s="8">
        <v>7</v>
      </c>
    </row>
    <row r="112" spans="10:17" x14ac:dyDescent="0.35">
      <c r="J112" s="8">
        <v>6</v>
      </c>
      <c r="K112" s="8">
        <v>8</v>
      </c>
      <c r="L112" s="8">
        <v>6</v>
      </c>
      <c r="M112" s="8">
        <v>6</v>
      </c>
      <c r="N112" s="8">
        <v>6</v>
      </c>
    </row>
    <row r="113" spans="10:20" x14ac:dyDescent="0.35">
      <c r="J113" s="8">
        <v>7</v>
      </c>
      <c r="K113" s="8">
        <v>7</v>
      </c>
      <c r="L113" s="8">
        <v>7</v>
      </c>
      <c r="M113" s="8">
        <v>8</v>
      </c>
      <c r="N113" s="8">
        <v>7</v>
      </c>
    </row>
    <row r="114" spans="10:20" x14ac:dyDescent="0.35">
      <c r="J114" s="8">
        <v>8</v>
      </c>
      <c r="K114" s="8">
        <v>6</v>
      </c>
      <c r="L114" s="8">
        <v>8</v>
      </c>
      <c r="M114" s="8">
        <v>9</v>
      </c>
      <c r="N114" s="8">
        <v>8</v>
      </c>
    </row>
    <row r="115" spans="10:20" x14ac:dyDescent="0.35">
      <c r="J115" s="8">
        <v>9</v>
      </c>
      <c r="K115" s="8">
        <v>8</v>
      </c>
      <c r="L115" s="8">
        <v>9</v>
      </c>
      <c r="M115" s="8">
        <v>7</v>
      </c>
      <c r="N115" s="8">
        <v>9</v>
      </c>
    </row>
    <row r="116" spans="10:20" x14ac:dyDescent="0.35">
      <c r="J116" s="8">
        <v>8</v>
      </c>
      <c r="K116" s="8">
        <v>9</v>
      </c>
      <c r="L116" s="8">
        <v>8</v>
      </c>
      <c r="M116" s="8">
        <v>8</v>
      </c>
      <c r="N116" s="8">
        <v>8</v>
      </c>
    </row>
    <row r="117" spans="10:20" x14ac:dyDescent="0.35">
      <c r="J117" s="8">
        <v>7</v>
      </c>
      <c r="K117" s="8">
        <v>6</v>
      </c>
      <c r="L117" s="8">
        <v>7</v>
      </c>
      <c r="M117" s="8">
        <v>7</v>
      </c>
      <c r="N117" s="8">
        <v>7</v>
      </c>
    </row>
    <row r="118" spans="10:20" x14ac:dyDescent="0.35">
      <c r="J118" s="8">
        <v>6</v>
      </c>
      <c r="K118" s="8">
        <v>7</v>
      </c>
      <c r="L118" s="8">
        <v>6</v>
      </c>
      <c r="M118" s="8">
        <v>6</v>
      </c>
      <c r="N118" s="8">
        <v>6</v>
      </c>
    </row>
    <row r="125" spans="10:20" x14ac:dyDescent="0.35">
      <c r="J125" s="8">
        <v>10</v>
      </c>
      <c r="K125" s="8">
        <v>13</v>
      </c>
      <c r="L125" s="8">
        <v>25</v>
      </c>
      <c r="M125" s="8">
        <v>16</v>
      </c>
      <c r="N125" s="8">
        <v>15</v>
      </c>
    </row>
    <row r="126" spans="10:20" ht="18.5" x14ac:dyDescent="0.45">
      <c r="J126" s="8">
        <v>15</v>
      </c>
      <c r="K126" s="8">
        <v>10</v>
      </c>
      <c r="L126" s="8">
        <v>18</v>
      </c>
      <c r="M126" s="8">
        <v>14</v>
      </c>
      <c r="N126" s="8">
        <v>13</v>
      </c>
      <c r="P126" s="11" t="s">
        <v>5</v>
      </c>
      <c r="Q126" s="5">
        <f>AVERAGE(J125:N144)</f>
        <v>16.71</v>
      </c>
      <c r="R126" s="32"/>
      <c r="S126" s="11" t="s">
        <v>8</v>
      </c>
      <c r="T126" s="5">
        <f>MIN(J125:N144)</f>
        <v>8</v>
      </c>
    </row>
    <row r="127" spans="10:20" ht="18.5" x14ac:dyDescent="0.45">
      <c r="J127" s="8">
        <v>12</v>
      </c>
      <c r="K127" s="8">
        <v>18</v>
      </c>
      <c r="L127" s="8">
        <v>16</v>
      </c>
      <c r="M127" s="8">
        <v>18</v>
      </c>
      <c r="N127" s="8">
        <v>16</v>
      </c>
      <c r="P127" s="11" t="s">
        <v>10</v>
      </c>
      <c r="Q127" s="5">
        <f>T127-T126</f>
        <v>19</v>
      </c>
      <c r="R127" s="32"/>
      <c r="S127" s="11" t="s">
        <v>9</v>
      </c>
      <c r="T127" s="5">
        <f>MAX(J125:N144)</f>
        <v>27</v>
      </c>
    </row>
    <row r="128" spans="10:20" ht="18.5" x14ac:dyDescent="0.45">
      <c r="J128" s="8">
        <v>18</v>
      </c>
      <c r="K128" s="8">
        <v>16</v>
      </c>
      <c r="L128" s="8">
        <v>13</v>
      </c>
      <c r="M128" s="8">
        <v>20</v>
      </c>
      <c r="N128" s="8">
        <v>14</v>
      </c>
      <c r="P128" s="11" t="s">
        <v>12</v>
      </c>
      <c r="Q128" s="5">
        <f>STDEVA(J125:N144)</f>
        <v>4.078262157123083</v>
      </c>
      <c r="R128" s="32"/>
      <c r="S128" s="32"/>
      <c r="T128" s="32"/>
    </row>
    <row r="129" spans="10:14" x14ac:dyDescent="0.35">
      <c r="J129" s="8">
        <v>20</v>
      </c>
      <c r="K129" s="8">
        <v>12</v>
      </c>
      <c r="L129" s="8">
        <v>21</v>
      </c>
      <c r="M129" s="8">
        <v>25</v>
      </c>
      <c r="N129" s="8">
        <v>22</v>
      </c>
    </row>
    <row r="130" spans="10:14" x14ac:dyDescent="0.35">
      <c r="J130" s="8">
        <v>25</v>
      </c>
      <c r="K130" s="8">
        <v>14</v>
      </c>
      <c r="L130" s="8">
        <v>20</v>
      </c>
      <c r="M130" s="8">
        <v>13</v>
      </c>
      <c r="N130" s="8">
        <v>21</v>
      </c>
    </row>
    <row r="131" spans="10:14" x14ac:dyDescent="0.35">
      <c r="J131" s="8">
        <v>8</v>
      </c>
      <c r="K131" s="8">
        <v>19</v>
      </c>
      <c r="L131" s="8">
        <v>15</v>
      </c>
      <c r="M131" s="8">
        <v>11</v>
      </c>
      <c r="N131" s="8">
        <v>19</v>
      </c>
    </row>
    <row r="132" spans="10:14" x14ac:dyDescent="0.35">
      <c r="J132" s="8">
        <v>14</v>
      </c>
      <c r="K132" s="8">
        <v>21</v>
      </c>
      <c r="L132" s="8">
        <v>12</v>
      </c>
      <c r="M132" s="8">
        <v>22</v>
      </c>
      <c r="N132" s="8">
        <v>18</v>
      </c>
    </row>
    <row r="133" spans="10:14" x14ac:dyDescent="0.35">
      <c r="J133" s="8">
        <v>16</v>
      </c>
      <c r="K133" s="8">
        <v>11</v>
      </c>
      <c r="L133" s="8">
        <v>19</v>
      </c>
      <c r="M133" s="8">
        <v>19</v>
      </c>
      <c r="N133" s="8">
        <v>16</v>
      </c>
    </row>
    <row r="134" spans="10:14" x14ac:dyDescent="0.35">
      <c r="J134" s="8">
        <v>22</v>
      </c>
      <c r="K134" s="8">
        <v>17</v>
      </c>
      <c r="L134" s="8">
        <v>17</v>
      </c>
      <c r="M134" s="8">
        <v>17</v>
      </c>
      <c r="N134" s="8">
        <v>11</v>
      </c>
    </row>
    <row r="135" spans="10:14" x14ac:dyDescent="0.35">
      <c r="J135" s="8">
        <v>9</v>
      </c>
      <c r="K135" s="8">
        <v>15</v>
      </c>
      <c r="L135" s="8">
        <v>14</v>
      </c>
      <c r="M135" s="8">
        <v>15</v>
      </c>
      <c r="N135" s="8">
        <v>17</v>
      </c>
    </row>
    <row r="136" spans="10:14" x14ac:dyDescent="0.35">
      <c r="J136" s="8">
        <v>17</v>
      </c>
      <c r="K136" s="8">
        <v>20</v>
      </c>
      <c r="L136" s="8">
        <v>16</v>
      </c>
      <c r="M136" s="8">
        <v>13</v>
      </c>
      <c r="N136" s="8">
        <v>14</v>
      </c>
    </row>
    <row r="137" spans="10:14" x14ac:dyDescent="0.35">
      <c r="J137" s="8">
        <v>11</v>
      </c>
      <c r="K137" s="8">
        <v>26</v>
      </c>
      <c r="L137" s="8">
        <v>13</v>
      </c>
      <c r="M137" s="8">
        <v>16</v>
      </c>
      <c r="N137" s="8">
        <v>12</v>
      </c>
    </row>
    <row r="138" spans="10:14" x14ac:dyDescent="0.35">
      <c r="J138" s="8">
        <v>13</v>
      </c>
      <c r="K138" s="8">
        <v>13</v>
      </c>
      <c r="L138" s="8">
        <v>14</v>
      </c>
      <c r="M138" s="8">
        <v>14</v>
      </c>
      <c r="N138" s="8">
        <v>20</v>
      </c>
    </row>
    <row r="139" spans="10:14" x14ac:dyDescent="0.35">
      <c r="J139" s="8">
        <v>19</v>
      </c>
      <c r="K139" s="8">
        <v>12</v>
      </c>
      <c r="L139" s="8">
        <v>18</v>
      </c>
      <c r="M139" s="8">
        <v>18</v>
      </c>
      <c r="N139" s="8">
        <v>23</v>
      </c>
    </row>
    <row r="140" spans="10:14" x14ac:dyDescent="0.35">
      <c r="J140" s="8">
        <v>21</v>
      </c>
      <c r="K140" s="8">
        <v>14</v>
      </c>
      <c r="L140" s="8">
        <v>20</v>
      </c>
      <c r="M140" s="8">
        <v>20</v>
      </c>
      <c r="N140" s="8">
        <v>19</v>
      </c>
    </row>
    <row r="141" spans="10:14" x14ac:dyDescent="0.35">
      <c r="J141" s="8">
        <v>23</v>
      </c>
      <c r="K141" s="8">
        <v>22</v>
      </c>
      <c r="L141" s="8">
        <v>19</v>
      </c>
      <c r="M141" s="8">
        <v>19</v>
      </c>
      <c r="N141" s="8">
        <v>15</v>
      </c>
    </row>
    <row r="142" spans="10:14" x14ac:dyDescent="0.35">
      <c r="J142" s="8">
        <v>16</v>
      </c>
      <c r="K142" s="8">
        <v>19</v>
      </c>
      <c r="L142" s="8">
        <v>21</v>
      </c>
      <c r="M142" s="8">
        <v>21</v>
      </c>
      <c r="N142" s="8">
        <v>16</v>
      </c>
    </row>
    <row r="143" spans="10:14" x14ac:dyDescent="0.35">
      <c r="J143" s="8">
        <v>24</v>
      </c>
      <c r="K143" s="8">
        <v>16</v>
      </c>
      <c r="L143" s="8">
        <v>17</v>
      </c>
      <c r="M143" s="8">
        <v>17</v>
      </c>
      <c r="N143" s="8">
        <v>13</v>
      </c>
    </row>
    <row r="144" spans="10:14" x14ac:dyDescent="0.35">
      <c r="J144" s="8">
        <v>27</v>
      </c>
      <c r="K144" s="8">
        <v>11</v>
      </c>
      <c r="L144" s="8">
        <v>12</v>
      </c>
      <c r="M144" s="8">
        <v>12</v>
      </c>
      <c r="N144" s="8">
        <v>18</v>
      </c>
    </row>
    <row r="146" spans="10:20" ht="15" thickBot="1" x14ac:dyDescent="0.4"/>
    <row r="147" spans="10:20" ht="15" thickBot="1" x14ac:dyDescent="0.4">
      <c r="J147" s="15">
        <v>30</v>
      </c>
      <c r="K147" s="16">
        <v>32</v>
      </c>
      <c r="L147" s="16">
        <v>33</v>
      </c>
      <c r="M147" s="16">
        <v>28</v>
      </c>
      <c r="N147" s="16">
        <v>31</v>
      </c>
      <c r="O147" s="16">
        <v>30</v>
      </c>
      <c r="P147" s="16">
        <v>29</v>
      </c>
      <c r="Q147" s="16">
        <v>30</v>
      </c>
      <c r="R147" s="19">
        <v>32</v>
      </c>
      <c r="S147" s="22">
        <v>31</v>
      </c>
      <c r="T147" s="21"/>
    </row>
    <row r="148" spans="10:20" ht="15" thickBot="1" x14ac:dyDescent="0.4">
      <c r="J148" s="17">
        <v>25</v>
      </c>
      <c r="K148" s="18">
        <v>27</v>
      </c>
      <c r="L148" s="18">
        <v>26</v>
      </c>
      <c r="M148" s="18">
        <v>23</v>
      </c>
      <c r="N148" s="18">
        <v>28</v>
      </c>
      <c r="O148" s="18">
        <v>24</v>
      </c>
      <c r="P148" s="18">
        <v>26</v>
      </c>
      <c r="Q148" s="18">
        <v>25</v>
      </c>
      <c r="R148" s="20">
        <v>27</v>
      </c>
      <c r="S148" s="22">
        <v>28</v>
      </c>
      <c r="T148" s="21"/>
    </row>
    <row r="149" spans="10:20" ht="15" thickBot="1" x14ac:dyDescent="0.4">
      <c r="J149" s="17">
        <v>22</v>
      </c>
      <c r="K149" s="18">
        <v>23</v>
      </c>
      <c r="L149" s="18">
        <v>20</v>
      </c>
      <c r="M149" s="18">
        <v>25</v>
      </c>
      <c r="N149" s="18">
        <v>21</v>
      </c>
      <c r="O149" s="18">
        <v>24</v>
      </c>
      <c r="P149" s="18">
        <v>23</v>
      </c>
      <c r="Q149" s="18">
        <v>22</v>
      </c>
      <c r="R149" s="20">
        <v>25</v>
      </c>
      <c r="S149" s="22">
        <v>24</v>
      </c>
      <c r="T149" s="21"/>
    </row>
    <row r="150" spans="10:20" ht="15" thickBot="1" x14ac:dyDescent="0.4">
      <c r="J150" s="17">
        <v>18</v>
      </c>
      <c r="K150" s="18">
        <v>17</v>
      </c>
      <c r="L150" s="18">
        <v>19</v>
      </c>
      <c r="M150" s="18">
        <v>20</v>
      </c>
      <c r="N150" s="18">
        <v>21</v>
      </c>
      <c r="O150" s="18">
        <v>18</v>
      </c>
      <c r="P150" s="18">
        <v>19</v>
      </c>
      <c r="Q150" s="18">
        <v>17</v>
      </c>
      <c r="R150" s="20">
        <v>20</v>
      </c>
      <c r="S150" s="22">
        <v>19</v>
      </c>
      <c r="T150" s="21"/>
    </row>
    <row r="151" spans="10:20" ht="15" thickBot="1" x14ac:dyDescent="0.4">
      <c r="J151" s="17">
        <v>35</v>
      </c>
      <c r="K151" s="18">
        <v>36</v>
      </c>
      <c r="L151" s="18">
        <v>34</v>
      </c>
      <c r="M151" s="18">
        <v>35</v>
      </c>
      <c r="N151" s="18">
        <v>33</v>
      </c>
      <c r="O151" s="18">
        <v>34</v>
      </c>
      <c r="P151" s="18">
        <v>32</v>
      </c>
      <c r="Q151" s="18">
        <v>33</v>
      </c>
      <c r="R151" s="20">
        <v>36</v>
      </c>
      <c r="S151" s="22">
        <v>34</v>
      </c>
      <c r="T151" s="21"/>
    </row>
    <row r="154" spans="10:20" ht="18.5" x14ac:dyDescent="0.45">
      <c r="K154" s="11" t="s">
        <v>8</v>
      </c>
      <c r="L154" s="5">
        <f>MIN(J147:S151)</f>
        <v>17</v>
      </c>
      <c r="M154" s="32"/>
      <c r="N154" s="32"/>
      <c r="O154" s="11" t="s">
        <v>5</v>
      </c>
      <c r="P154" s="5">
        <f>AVERAGE(J147:S151)</f>
        <v>26.48</v>
      </c>
    </row>
    <row r="155" spans="10:20" ht="18.5" x14ac:dyDescent="0.45">
      <c r="K155" s="11" t="s">
        <v>9</v>
      </c>
      <c r="L155" s="5">
        <f>MAX(J147:S151)</f>
        <v>36</v>
      </c>
      <c r="M155" s="32"/>
      <c r="N155" s="32"/>
      <c r="O155" s="11" t="s">
        <v>10</v>
      </c>
      <c r="P155" s="5">
        <f>L155-L154</f>
        <v>19</v>
      </c>
    </row>
    <row r="156" spans="10:20" ht="18.5" x14ac:dyDescent="0.45">
      <c r="K156" s="32"/>
      <c r="L156" s="32"/>
      <c r="M156" s="32"/>
      <c r="N156" s="32"/>
      <c r="O156" s="11" t="s">
        <v>11</v>
      </c>
      <c r="P156" s="5">
        <f>VARA(J147:S151)</f>
        <v>32.417959183673531</v>
      </c>
    </row>
    <row r="163" spans="10:23" ht="15" thickBot="1" x14ac:dyDescent="0.4"/>
    <row r="164" spans="10:23" ht="15" thickBot="1" x14ac:dyDescent="0.4">
      <c r="J164" s="15">
        <v>28</v>
      </c>
      <c r="K164" s="16">
        <v>32</v>
      </c>
      <c r="L164" s="16">
        <v>35</v>
      </c>
      <c r="M164" s="16">
        <v>40</v>
      </c>
      <c r="N164" s="16">
        <v>42</v>
      </c>
    </row>
    <row r="165" spans="10:23" ht="15" thickBot="1" x14ac:dyDescent="0.4">
      <c r="J165" s="17">
        <v>28</v>
      </c>
      <c r="K165" s="18">
        <v>33</v>
      </c>
      <c r="L165" s="18">
        <v>38</v>
      </c>
      <c r="M165" s="18">
        <v>30</v>
      </c>
      <c r="N165" s="18">
        <v>41</v>
      </c>
    </row>
    <row r="166" spans="10:23" ht="15" thickBot="1" x14ac:dyDescent="0.4">
      <c r="J166" s="17">
        <v>37</v>
      </c>
      <c r="K166" s="18">
        <v>31</v>
      </c>
      <c r="L166" s="18">
        <v>34</v>
      </c>
      <c r="M166" s="18">
        <v>29</v>
      </c>
      <c r="N166" s="18">
        <v>36</v>
      </c>
    </row>
    <row r="167" spans="10:23" ht="19" thickBot="1" x14ac:dyDescent="0.5">
      <c r="J167" s="17">
        <v>43</v>
      </c>
      <c r="K167" s="18">
        <v>39</v>
      </c>
      <c r="L167" s="18">
        <v>27</v>
      </c>
      <c r="M167" s="18">
        <v>35</v>
      </c>
      <c r="N167" s="18">
        <v>31</v>
      </c>
      <c r="O167" s="32" t="s">
        <v>13</v>
      </c>
      <c r="P167" s="32" t="s">
        <v>19</v>
      </c>
      <c r="Q167" s="32"/>
      <c r="R167" s="32"/>
      <c r="S167" s="32"/>
      <c r="T167" s="32"/>
    </row>
    <row r="168" spans="10:23" ht="19" thickBot="1" x14ac:dyDescent="0.5">
      <c r="J168" s="17">
        <v>39</v>
      </c>
      <c r="K168" s="18">
        <v>45</v>
      </c>
      <c r="L168" s="18">
        <v>29</v>
      </c>
      <c r="M168" s="18">
        <v>33</v>
      </c>
      <c r="N168" s="18">
        <v>37</v>
      </c>
      <c r="O168" s="32" t="s">
        <v>20</v>
      </c>
      <c r="P168" s="36">
        <v>25</v>
      </c>
      <c r="Q168" s="32"/>
      <c r="R168" s="32" t="s">
        <v>21</v>
      </c>
      <c r="S168" s="37" t="s">
        <v>22</v>
      </c>
      <c r="T168" s="32"/>
    </row>
    <row r="169" spans="10:23" ht="19" thickBot="1" x14ac:dyDescent="0.5">
      <c r="J169" s="17">
        <v>40</v>
      </c>
      <c r="K169" s="18">
        <v>36</v>
      </c>
      <c r="L169" s="18">
        <v>29</v>
      </c>
      <c r="M169" s="18">
        <v>31</v>
      </c>
      <c r="N169" s="18">
        <v>38</v>
      </c>
      <c r="O169" s="32" t="s">
        <v>14</v>
      </c>
      <c r="P169" s="36">
        <v>30</v>
      </c>
      <c r="Q169" s="32"/>
      <c r="R169" s="32">
        <v>25</v>
      </c>
      <c r="S169" s="37">
        <v>0</v>
      </c>
      <c r="T169" s="37"/>
      <c r="W169" s="23"/>
    </row>
    <row r="170" spans="10:23" ht="19" thickBot="1" x14ac:dyDescent="0.5">
      <c r="J170" s="17">
        <v>35</v>
      </c>
      <c r="K170" s="18">
        <v>44</v>
      </c>
      <c r="L170" s="18">
        <v>32</v>
      </c>
      <c r="M170" s="18">
        <v>39</v>
      </c>
      <c r="N170" s="18">
        <v>36</v>
      </c>
      <c r="O170" s="32" t="s">
        <v>15</v>
      </c>
      <c r="P170" s="36">
        <v>35</v>
      </c>
      <c r="Q170" s="32"/>
      <c r="R170" s="32">
        <v>30</v>
      </c>
      <c r="S170" s="37">
        <v>21</v>
      </c>
      <c r="T170" s="37"/>
      <c r="W170" s="23"/>
    </row>
    <row r="171" spans="10:23" ht="19" thickBot="1" x14ac:dyDescent="0.5">
      <c r="J171" s="17">
        <v>30</v>
      </c>
      <c r="K171" s="18">
        <v>33</v>
      </c>
      <c r="L171" s="18">
        <v>28</v>
      </c>
      <c r="M171" s="18">
        <v>41</v>
      </c>
      <c r="N171" s="18">
        <v>35</v>
      </c>
      <c r="O171" s="32" t="s">
        <v>16</v>
      </c>
      <c r="P171" s="36">
        <v>40</v>
      </c>
      <c r="Q171" s="32"/>
      <c r="R171" s="32">
        <v>35</v>
      </c>
      <c r="S171" s="32">
        <v>34</v>
      </c>
      <c r="T171" s="37"/>
      <c r="W171" s="23"/>
    </row>
    <row r="172" spans="10:23" ht="19" thickBot="1" x14ac:dyDescent="0.5">
      <c r="J172" s="17">
        <v>31</v>
      </c>
      <c r="K172" s="18">
        <v>37</v>
      </c>
      <c r="L172" s="18">
        <v>42</v>
      </c>
      <c r="M172" s="18">
        <v>29</v>
      </c>
      <c r="N172" s="18">
        <v>34</v>
      </c>
      <c r="O172" s="32" t="s">
        <v>17</v>
      </c>
      <c r="P172" s="36">
        <v>45</v>
      </c>
      <c r="Q172" s="32"/>
      <c r="R172" s="32">
        <v>40</v>
      </c>
      <c r="S172" s="32">
        <v>31</v>
      </c>
      <c r="T172" s="37"/>
      <c r="W172" s="23"/>
    </row>
    <row r="173" spans="10:23" ht="19" thickBot="1" x14ac:dyDescent="0.5">
      <c r="J173" s="17">
        <v>40</v>
      </c>
      <c r="K173" s="18">
        <v>31</v>
      </c>
      <c r="L173" s="18">
        <v>33</v>
      </c>
      <c r="M173" s="18">
        <v>38</v>
      </c>
      <c r="N173" s="18">
        <v>36</v>
      </c>
      <c r="O173" s="32" t="s">
        <v>18</v>
      </c>
      <c r="P173" s="36">
        <v>50</v>
      </c>
      <c r="Q173" s="32"/>
      <c r="R173" s="32">
        <v>45</v>
      </c>
      <c r="S173" s="32">
        <v>14</v>
      </c>
      <c r="T173" s="37"/>
      <c r="W173" s="23"/>
    </row>
    <row r="174" spans="10:23" ht="19" thickBot="1" x14ac:dyDescent="0.5">
      <c r="J174" s="17">
        <v>39</v>
      </c>
      <c r="K174" s="18">
        <v>27</v>
      </c>
      <c r="L174" s="18">
        <v>35</v>
      </c>
      <c r="M174" s="18">
        <v>30</v>
      </c>
      <c r="N174" s="18">
        <v>43</v>
      </c>
      <c r="O174" s="32"/>
      <c r="P174" s="32"/>
      <c r="Q174" s="32"/>
      <c r="R174" s="32">
        <v>50</v>
      </c>
      <c r="S174" s="32">
        <v>0</v>
      </c>
      <c r="T174" s="37"/>
      <c r="W174" s="23"/>
    </row>
    <row r="175" spans="10:23" ht="19" thickBot="1" x14ac:dyDescent="0.5">
      <c r="J175" s="17">
        <v>29</v>
      </c>
      <c r="K175" s="18">
        <v>32</v>
      </c>
      <c r="L175" s="18">
        <v>36</v>
      </c>
      <c r="M175" s="18">
        <v>31</v>
      </c>
      <c r="N175" s="18">
        <v>40</v>
      </c>
      <c r="O175" s="32"/>
      <c r="P175" s="32"/>
      <c r="Q175" s="32"/>
      <c r="R175" s="32" t="s">
        <v>23</v>
      </c>
      <c r="S175" s="32">
        <v>0</v>
      </c>
      <c r="T175" s="37"/>
      <c r="W175" s="23"/>
    </row>
    <row r="176" spans="10:23" ht="19" thickBot="1" x14ac:dyDescent="0.5">
      <c r="J176" s="17">
        <v>38</v>
      </c>
      <c r="K176" s="18">
        <v>44</v>
      </c>
      <c r="L176" s="18">
        <v>37</v>
      </c>
      <c r="M176" s="18">
        <v>33</v>
      </c>
      <c r="N176" s="20">
        <v>35</v>
      </c>
      <c r="O176" s="11" t="s">
        <v>8</v>
      </c>
      <c r="P176" s="5">
        <f>MIN(J164:N183)</f>
        <v>27</v>
      </c>
      <c r="Q176" s="32"/>
      <c r="R176" s="32"/>
      <c r="S176" s="11" t="s">
        <v>7</v>
      </c>
      <c r="T176" s="5">
        <f>_xlfn.MODE.MULT(J164:N183)</f>
        <v>31</v>
      </c>
    </row>
    <row r="177" spans="10:22" ht="19" thickBot="1" x14ac:dyDescent="0.5">
      <c r="J177" s="17">
        <v>41</v>
      </c>
      <c r="K177" s="18">
        <v>30</v>
      </c>
      <c r="L177" s="18">
        <v>31</v>
      </c>
      <c r="M177" s="18">
        <v>39</v>
      </c>
      <c r="N177" s="20">
        <v>28</v>
      </c>
      <c r="O177" s="11" t="s">
        <v>9</v>
      </c>
      <c r="P177" s="5">
        <f>MAX(J164:N183)</f>
        <v>45</v>
      </c>
      <c r="Q177" s="32"/>
      <c r="R177" s="32"/>
      <c r="S177" s="11" t="s">
        <v>6</v>
      </c>
      <c r="T177" s="5">
        <f>MEDIAN(J164:N183)</f>
        <v>35</v>
      </c>
    </row>
    <row r="178" spans="10:22" ht="19" thickBot="1" x14ac:dyDescent="0.5">
      <c r="J178" s="17">
        <v>45</v>
      </c>
      <c r="K178" s="18">
        <v>29</v>
      </c>
      <c r="L178" s="18">
        <v>33</v>
      </c>
      <c r="M178" s="18">
        <v>38</v>
      </c>
      <c r="N178" s="18">
        <v>34</v>
      </c>
      <c r="O178" s="32"/>
      <c r="P178" s="32"/>
      <c r="Q178" s="32"/>
      <c r="R178" s="32"/>
      <c r="S178" s="11" t="s">
        <v>10</v>
      </c>
      <c r="T178" s="5">
        <f>P177-P176</f>
        <v>18</v>
      </c>
    </row>
    <row r="179" spans="10:22" ht="15" thickBot="1" x14ac:dyDescent="0.4">
      <c r="J179" s="17">
        <v>32</v>
      </c>
      <c r="K179" s="18">
        <v>35</v>
      </c>
      <c r="L179" s="18">
        <v>31</v>
      </c>
      <c r="M179" s="18">
        <v>40</v>
      </c>
      <c r="N179" s="18">
        <v>36</v>
      </c>
    </row>
    <row r="180" spans="10:22" ht="15" thickBot="1" x14ac:dyDescent="0.4">
      <c r="J180" s="17">
        <v>39</v>
      </c>
      <c r="K180" s="18">
        <v>27</v>
      </c>
      <c r="L180" s="18">
        <v>35</v>
      </c>
      <c r="M180" s="18">
        <v>30</v>
      </c>
      <c r="N180" s="18">
        <v>43</v>
      </c>
    </row>
    <row r="181" spans="10:22" ht="15" thickBot="1" x14ac:dyDescent="0.4">
      <c r="J181" s="17">
        <v>29</v>
      </c>
      <c r="K181" s="18">
        <v>32</v>
      </c>
      <c r="L181" s="18">
        <v>36</v>
      </c>
      <c r="M181" s="18">
        <v>31</v>
      </c>
      <c r="N181" s="18">
        <v>40</v>
      </c>
    </row>
    <row r="182" spans="10:22" ht="15" thickBot="1" x14ac:dyDescent="0.4">
      <c r="J182" s="17">
        <v>38</v>
      </c>
      <c r="K182" s="18">
        <v>44</v>
      </c>
      <c r="L182" s="18">
        <v>37</v>
      </c>
      <c r="M182" s="18">
        <v>33</v>
      </c>
      <c r="N182" s="18">
        <v>35</v>
      </c>
    </row>
    <row r="183" spans="10:22" ht="15" thickBot="1" x14ac:dyDescent="0.4">
      <c r="J183" s="17">
        <v>41</v>
      </c>
      <c r="K183" s="18">
        <v>30</v>
      </c>
      <c r="L183" s="18">
        <v>31</v>
      </c>
      <c r="M183" s="18">
        <v>39</v>
      </c>
      <c r="N183" s="18">
        <v>28</v>
      </c>
    </row>
    <row r="188" spans="10:22" ht="19" thickBot="1" x14ac:dyDescent="0.5">
      <c r="V188" s="32" t="s">
        <v>19</v>
      </c>
    </row>
    <row r="189" spans="10:22" ht="19" thickBot="1" x14ac:dyDescent="0.4">
      <c r="K189" s="15">
        <v>56</v>
      </c>
      <c r="L189" s="16">
        <v>40</v>
      </c>
      <c r="M189" s="16">
        <v>28</v>
      </c>
      <c r="N189" s="16">
        <v>73</v>
      </c>
      <c r="O189" s="16">
        <v>52</v>
      </c>
      <c r="P189" s="16">
        <v>61</v>
      </c>
      <c r="Q189" s="16">
        <v>35</v>
      </c>
      <c r="R189" s="16">
        <v>40</v>
      </c>
      <c r="S189" s="16">
        <v>47</v>
      </c>
      <c r="T189" s="16">
        <v>65</v>
      </c>
      <c r="V189" s="36">
        <v>20</v>
      </c>
    </row>
    <row r="190" spans="10:22" ht="19" thickBot="1" x14ac:dyDescent="0.4">
      <c r="K190" s="17">
        <v>52</v>
      </c>
      <c r="L190" s="18">
        <v>44</v>
      </c>
      <c r="M190" s="18">
        <v>38</v>
      </c>
      <c r="N190" s="18">
        <v>60</v>
      </c>
      <c r="O190" s="18">
        <v>56</v>
      </c>
      <c r="P190" s="18">
        <v>40</v>
      </c>
      <c r="Q190" s="18">
        <v>36</v>
      </c>
      <c r="R190" s="18">
        <v>49</v>
      </c>
      <c r="S190" s="18">
        <v>68</v>
      </c>
      <c r="T190" s="18">
        <v>57</v>
      </c>
      <c r="V190" s="36">
        <v>30</v>
      </c>
    </row>
    <row r="191" spans="10:22" ht="19" thickBot="1" x14ac:dyDescent="0.4">
      <c r="K191" s="17">
        <v>52</v>
      </c>
      <c r="L191" s="18">
        <v>63</v>
      </c>
      <c r="M191" s="18">
        <v>41</v>
      </c>
      <c r="N191" s="18">
        <v>48</v>
      </c>
      <c r="O191" s="18">
        <v>55</v>
      </c>
      <c r="P191" s="18">
        <v>42</v>
      </c>
      <c r="Q191" s="18">
        <v>39</v>
      </c>
      <c r="R191" s="18">
        <v>58</v>
      </c>
      <c r="S191" s="18">
        <v>62</v>
      </c>
      <c r="T191" s="18">
        <v>49</v>
      </c>
      <c r="V191" s="36">
        <v>40</v>
      </c>
    </row>
    <row r="192" spans="10:22" ht="19" thickBot="1" x14ac:dyDescent="0.4">
      <c r="K192" s="17">
        <v>59</v>
      </c>
      <c r="L192" s="18">
        <v>45</v>
      </c>
      <c r="M192" s="18">
        <v>47</v>
      </c>
      <c r="N192" s="18">
        <v>51</v>
      </c>
      <c r="O192" s="18">
        <v>65</v>
      </c>
      <c r="P192" s="18">
        <v>41</v>
      </c>
      <c r="Q192" s="18">
        <v>48</v>
      </c>
      <c r="R192" s="18">
        <v>55</v>
      </c>
      <c r="S192" s="18">
        <v>42</v>
      </c>
      <c r="T192" s="18">
        <v>39</v>
      </c>
      <c r="V192" s="36">
        <v>50</v>
      </c>
    </row>
    <row r="193" spans="11:22" ht="19" thickBot="1" x14ac:dyDescent="0.4">
      <c r="K193" s="17">
        <v>58</v>
      </c>
      <c r="L193" s="18">
        <v>62</v>
      </c>
      <c r="M193" s="18">
        <v>49</v>
      </c>
      <c r="N193" s="18">
        <v>59</v>
      </c>
      <c r="O193" s="18">
        <v>45</v>
      </c>
      <c r="P193" s="18">
        <v>47</v>
      </c>
      <c r="Q193" s="18">
        <v>51</v>
      </c>
      <c r="R193" s="18">
        <v>65</v>
      </c>
      <c r="S193" s="18">
        <v>43</v>
      </c>
      <c r="T193" s="18">
        <v>58</v>
      </c>
      <c r="V193" s="36">
        <v>60</v>
      </c>
    </row>
    <row r="194" spans="11:22" ht="19" thickBot="1" x14ac:dyDescent="0.4"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V194" s="36">
        <v>70</v>
      </c>
    </row>
    <row r="196" spans="11:22" x14ac:dyDescent="0.35">
      <c r="K196" s="30" t="s">
        <v>34</v>
      </c>
      <c r="L196" s="4">
        <f>_xlfn.QUARTILE.INC(K189:T193,1)</f>
        <v>42.25</v>
      </c>
    </row>
    <row r="197" spans="11:22" x14ac:dyDescent="0.35">
      <c r="K197" s="39" t="s">
        <v>8</v>
      </c>
      <c r="L197" s="4">
        <f>MIN(K189:T193)</f>
        <v>28</v>
      </c>
      <c r="N197" t="s">
        <v>21</v>
      </c>
      <c r="O197" t="s">
        <v>22</v>
      </c>
      <c r="P197" t="s">
        <v>21</v>
      </c>
      <c r="Q197" t="s">
        <v>22</v>
      </c>
    </row>
    <row r="198" spans="11:22" x14ac:dyDescent="0.35">
      <c r="K198" s="30" t="s">
        <v>9</v>
      </c>
      <c r="L198" s="4">
        <f>MAX(K189:T193)</f>
        <v>73</v>
      </c>
      <c r="N198">
        <v>20</v>
      </c>
      <c r="O198">
        <v>0</v>
      </c>
      <c r="P198">
        <v>50</v>
      </c>
      <c r="Q198">
        <v>16</v>
      </c>
    </row>
    <row r="199" spans="11:22" x14ac:dyDescent="0.35">
      <c r="K199" s="30" t="s">
        <v>35</v>
      </c>
      <c r="L199" s="4">
        <f>_xlfn.QUARTILE.INC(K189:T193,3)</f>
        <v>58</v>
      </c>
      <c r="N199">
        <v>30</v>
      </c>
      <c r="O199">
        <v>1</v>
      </c>
      <c r="P199">
        <v>60</v>
      </c>
      <c r="Q199">
        <v>16</v>
      </c>
    </row>
    <row r="200" spans="11:22" x14ac:dyDescent="0.35">
      <c r="K200" s="29"/>
      <c r="L200" s="29"/>
      <c r="N200">
        <v>40</v>
      </c>
      <c r="O200">
        <v>8</v>
      </c>
      <c r="P200">
        <v>40</v>
      </c>
      <c r="Q200">
        <v>8</v>
      </c>
    </row>
    <row r="201" spans="11:22" x14ac:dyDescent="0.35">
      <c r="K201" s="30" t="s">
        <v>7</v>
      </c>
      <c r="L201" s="4">
        <f>_xlfn.MODE.MULT(K189:T193)</f>
        <v>40</v>
      </c>
      <c r="N201">
        <v>50</v>
      </c>
      <c r="O201">
        <v>16</v>
      </c>
      <c r="P201">
        <v>70</v>
      </c>
      <c r="Q201">
        <v>8</v>
      </c>
    </row>
    <row r="202" spans="11:22" x14ac:dyDescent="0.35">
      <c r="K202" s="30" t="s">
        <v>6</v>
      </c>
      <c r="L202" s="4">
        <f>MEDIAN(K189:T193)</f>
        <v>50</v>
      </c>
      <c r="N202">
        <v>60</v>
      </c>
      <c r="O202">
        <v>16</v>
      </c>
      <c r="P202">
        <v>30</v>
      </c>
      <c r="Q202">
        <v>1</v>
      </c>
    </row>
    <row r="203" spans="11:22" x14ac:dyDescent="0.35">
      <c r="K203" s="30" t="s">
        <v>36</v>
      </c>
      <c r="L203" s="4">
        <f>L199-L196</f>
        <v>15.75</v>
      </c>
      <c r="N203">
        <v>70</v>
      </c>
      <c r="O203">
        <v>8</v>
      </c>
      <c r="P203" t="s">
        <v>23</v>
      </c>
      <c r="Q203">
        <v>1</v>
      </c>
    </row>
    <row r="204" spans="11:22" x14ac:dyDescent="0.35">
      <c r="N204" t="s">
        <v>23</v>
      </c>
      <c r="O204">
        <v>1</v>
      </c>
      <c r="P204">
        <v>20</v>
      </c>
      <c r="Q204">
        <v>0</v>
      </c>
    </row>
    <row r="207" spans="11:22" ht="15" thickBot="1" x14ac:dyDescent="0.4"/>
    <row r="208" spans="11:22" ht="15" thickBot="1" x14ac:dyDescent="0.4">
      <c r="K208" s="15" t="s">
        <v>25</v>
      </c>
      <c r="L208" s="16" t="s">
        <v>26</v>
      </c>
      <c r="M208" s="16" t="s">
        <v>27</v>
      </c>
      <c r="N208" s="16" t="s">
        <v>28</v>
      </c>
      <c r="O208" s="16" t="s">
        <v>29</v>
      </c>
      <c r="P208" s="40" t="s">
        <v>30</v>
      </c>
      <c r="Q208" s="16" t="s">
        <v>31</v>
      </c>
      <c r="R208" s="16" t="s">
        <v>32</v>
      </c>
    </row>
    <row r="209" spans="11:18" ht="15" thickBot="1" x14ac:dyDescent="0.4">
      <c r="K209" s="15" t="s">
        <v>24</v>
      </c>
      <c r="L209" s="16">
        <v>30</v>
      </c>
      <c r="M209" s="16">
        <v>40</v>
      </c>
      <c r="N209" s="16">
        <v>20</v>
      </c>
      <c r="O209" s="16">
        <v>10</v>
      </c>
      <c r="P209" s="40">
        <v>45</v>
      </c>
      <c r="Q209" s="16">
        <v>25</v>
      </c>
      <c r="R209" s="16">
        <v>30</v>
      </c>
    </row>
    <row r="211" spans="11:18" ht="15.5" x14ac:dyDescent="0.35">
      <c r="K211" s="41" t="s">
        <v>33</v>
      </c>
      <c r="L211" s="41"/>
      <c r="M211" s="41"/>
      <c r="N211" s="41"/>
      <c r="O211" s="41"/>
      <c r="P211" s="41"/>
    </row>
    <row r="212" spans="11:18" ht="15.5" x14ac:dyDescent="0.35">
      <c r="K212" s="41">
        <v>10</v>
      </c>
      <c r="L212" s="41"/>
      <c r="M212" s="41" t="s">
        <v>21</v>
      </c>
      <c r="N212" s="41" t="s">
        <v>22</v>
      </c>
      <c r="O212" s="41" t="s">
        <v>21</v>
      </c>
      <c r="P212" s="41" t="s">
        <v>22</v>
      </c>
    </row>
    <row r="213" spans="11:18" ht="15.5" x14ac:dyDescent="0.35">
      <c r="K213" s="41">
        <v>20</v>
      </c>
      <c r="L213" s="41"/>
      <c r="M213" s="41">
        <v>10</v>
      </c>
      <c r="N213" s="41">
        <v>1</v>
      </c>
      <c r="O213" s="41">
        <v>30</v>
      </c>
      <c r="P213" s="41">
        <v>3</v>
      </c>
    </row>
    <row r="214" spans="11:18" ht="15.5" x14ac:dyDescent="0.35">
      <c r="K214" s="41">
        <v>30</v>
      </c>
      <c r="L214" s="41"/>
      <c r="M214" s="41">
        <v>20</v>
      </c>
      <c r="N214" s="41">
        <v>1</v>
      </c>
      <c r="O214" s="41">
        <v>10</v>
      </c>
      <c r="P214" s="41">
        <v>1</v>
      </c>
    </row>
    <row r="215" spans="11:18" ht="15.5" x14ac:dyDescent="0.35">
      <c r="K215" s="41">
        <v>40</v>
      </c>
      <c r="L215" s="41"/>
      <c r="M215" s="41">
        <v>30</v>
      </c>
      <c r="N215" s="41">
        <v>3</v>
      </c>
      <c r="O215" s="41">
        <v>20</v>
      </c>
      <c r="P215" s="41">
        <v>1</v>
      </c>
    </row>
    <row r="216" spans="11:18" ht="15.5" x14ac:dyDescent="0.35">
      <c r="K216" s="41">
        <v>50</v>
      </c>
      <c r="L216" s="41"/>
      <c r="M216" s="41">
        <v>40</v>
      </c>
      <c r="N216" s="41">
        <v>1</v>
      </c>
      <c r="O216" s="41">
        <v>40</v>
      </c>
      <c r="P216" s="41">
        <v>1</v>
      </c>
    </row>
    <row r="217" spans="11:18" ht="15.5" x14ac:dyDescent="0.35">
      <c r="K217" s="41"/>
      <c r="L217" s="41"/>
      <c r="M217" s="41">
        <v>50</v>
      </c>
      <c r="N217" s="41">
        <v>1</v>
      </c>
      <c r="O217" s="41">
        <v>50</v>
      </c>
      <c r="P217" s="41">
        <v>1</v>
      </c>
    </row>
    <row r="218" spans="11:18" ht="15.5" x14ac:dyDescent="0.35">
      <c r="K218" s="41"/>
      <c r="L218" s="41"/>
      <c r="M218" s="41" t="s">
        <v>23</v>
      </c>
      <c r="N218" s="41">
        <v>0</v>
      </c>
      <c r="O218" s="41" t="s">
        <v>23</v>
      </c>
      <c r="P218" s="41">
        <v>0</v>
      </c>
    </row>
    <row r="221" spans="11:18" x14ac:dyDescent="0.35">
      <c r="O221" s="23"/>
      <c r="R221" s="23"/>
    </row>
    <row r="225" spans="11:20" ht="15" thickBot="1" x14ac:dyDescent="0.4"/>
    <row r="226" spans="11:20" ht="15" thickBot="1" x14ac:dyDescent="0.4">
      <c r="K226" s="15">
        <v>4</v>
      </c>
      <c r="L226" s="16">
        <v>5</v>
      </c>
      <c r="M226" s="16">
        <v>3</v>
      </c>
      <c r="N226" s="16">
        <v>4</v>
      </c>
      <c r="O226" s="16">
        <v>4</v>
      </c>
      <c r="P226" s="16">
        <v>3</v>
      </c>
      <c r="Q226" s="16">
        <v>2</v>
      </c>
      <c r="R226" s="16">
        <v>5</v>
      </c>
      <c r="S226" s="16">
        <v>4</v>
      </c>
      <c r="T226" s="16">
        <v>3</v>
      </c>
    </row>
    <row r="227" spans="11:20" ht="15" thickBot="1" x14ac:dyDescent="0.4">
      <c r="K227" s="17">
        <v>5</v>
      </c>
      <c r="L227" s="18">
        <v>4</v>
      </c>
      <c r="M227" s="18">
        <v>2</v>
      </c>
      <c r="N227" s="18">
        <v>3</v>
      </c>
      <c r="O227" s="18">
        <v>4</v>
      </c>
      <c r="P227" s="18">
        <v>5</v>
      </c>
      <c r="Q227" s="18">
        <v>3</v>
      </c>
      <c r="R227" s="18">
        <v>4</v>
      </c>
      <c r="S227" s="18">
        <v>5</v>
      </c>
      <c r="T227" s="18">
        <v>3</v>
      </c>
    </row>
    <row r="228" spans="11:20" ht="15" thickBot="1" x14ac:dyDescent="0.4">
      <c r="K228" s="17">
        <v>4</v>
      </c>
      <c r="L228" s="18">
        <v>3</v>
      </c>
      <c r="M228" s="18">
        <v>2</v>
      </c>
      <c r="N228" s="18">
        <v>4</v>
      </c>
      <c r="O228" s="18">
        <v>5</v>
      </c>
      <c r="P228" s="18">
        <v>3</v>
      </c>
      <c r="Q228" s="18">
        <v>4</v>
      </c>
      <c r="R228" s="18">
        <v>5</v>
      </c>
      <c r="S228" s="18">
        <v>4</v>
      </c>
      <c r="T228" s="18">
        <v>3</v>
      </c>
    </row>
    <row r="229" spans="11:20" ht="15" thickBot="1" x14ac:dyDescent="0.4">
      <c r="K229" s="17">
        <v>3</v>
      </c>
      <c r="L229" s="18">
        <v>4</v>
      </c>
      <c r="M229" s="18">
        <v>5</v>
      </c>
      <c r="N229" s="18">
        <v>2</v>
      </c>
      <c r="O229" s="18">
        <v>3</v>
      </c>
      <c r="P229" s="18">
        <v>4</v>
      </c>
      <c r="Q229" s="18">
        <v>4</v>
      </c>
      <c r="R229" s="18">
        <v>3</v>
      </c>
      <c r="S229" s="18">
        <v>5</v>
      </c>
      <c r="T229" s="18">
        <v>4</v>
      </c>
    </row>
    <row r="230" spans="11:20" ht="15" thickBot="1" x14ac:dyDescent="0.4">
      <c r="K230" s="17">
        <v>3</v>
      </c>
      <c r="L230" s="18">
        <v>4</v>
      </c>
      <c r="M230" s="18">
        <v>5</v>
      </c>
      <c r="N230" s="18">
        <v>4</v>
      </c>
      <c r="O230" s="18">
        <v>2</v>
      </c>
      <c r="P230" s="18">
        <v>3</v>
      </c>
      <c r="Q230" s="18">
        <v>4</v>
      </c>
      <c r="R230" s="18">
        <v>5</v>
      </c>
      <c r="S230" s="18">
        <v>3</v>
      </c>
      <c r="T230" s="18">
        <v>4</v>
      </c>
    </row>
    <row r="231" spans="11:20" ht="15" thickBot="1" x14ac:dyDescent="0.4">
      <c r="K231" s="17">
        <v>5</v>
      </c>
      <c r="L231" s="18">
        <v>4</v>
      </c>
      <c r="M231" s="18">
        <v>3</v>
      </c>
      <c r="N231" s="18">
        <v>4</v>
      </c>
      <c r="O231" s="18">
        <v>5</v>
      </c>
      <c r="P231" s="18">
        <v>3</v>
      </c>
      <c r="Q231" s="18">
        <v>4</v>
      </c>
      <c r="R231" s="18">
        <v>5</v>
      </c>
      <c r="S231" s="18">
        <v>4</v>
      </c>
      <c r="T231" s="18">
        <v>3</v>
      </c>
    </row>
    <row r="232" spans="11:20" ht="15" thickBot="1" x14ac:dyDescent="0.4">
      <c r="K232" s="17">
        <v>3</v>
      </c>
      <c r="L232" s="18">
        <v>4</v>
      </c>
      <c r="M232" s="18">
        <v>5</v>
      </c>
      <c r="N232" s="18">
        <v>2</v>
      </c>
      <c r="O232" s="18">
        <v>3</v>
      </c>
      <c r="P232" s="18">
        <v>4</v>
      </c>
      <c r="Q232" s="18">
        <v>4</v>
      </c>
      <c r="R232" s="18">
        <v>3</v>
      </c>
      <c r="S232" s="18">
        <v>5</v>
      </c>
      <c r="T232" s="18">
        <v>4</v>
      </c>
    </row>
    <row r="233" spans="11:20" ht="15" thickBot="1" x14ac:dyDescent="0.4">
      <c r="K233" s="17">
        <v>3</v>
      </c>
      <c r="L233" s="18">
        <v>4</v>
      </c>
      <c r="M233" s="18">
        <v>5</v>
      </c>
      <c r="N233" s="18">
        <v>4</v>
      </c>
      <c r="O233" s="18">
        <v>2</v>
      </c>
      <c r="P233" s="18">
        <v>3</v>
      </c>
      <c r="Q233" s="18">
        <v>4</v>
      </c>
      <c r="R233" s="18">
        <v>5</v>
      </c>
      <c r="S233" s="18">
        <v>3</v>
      </c>
      <c r="T233" s="18">
        <v>4</v>
      </c>
    </row>
    <row r="234" spans="11:20" ht="15" thickBot="1" x14ac:dyDescent="0.4">
      <c r="K234" s="17">
        <v>5</v>
      </c>
      <c r="L234" s="18">
        <v>4</v>
      </c>
      <c r="M234" s="18">
        <v>3</v>
      </c>
      <c r="N234" s="18">
        <v>4</v>
      </c>
      <c r="O234" s="18">
        <v>5</v>
      </c>
      <c r="P234" s="18">
        <v>3</v>
      </c>
      <c r="Q234" s="18">
        <v>4</v>
      </c>
      <c r="R234" s="18">
        <v>5</v>
      </c>
      <c r="S234" s="18">
        <v>4</v>
      </c>
      <c r="T234" s="18">
        <v>3</v>
      </c>
    </row>
    <row r="235" spans="11:20" ht="15" thickBot="1" x14ac:dyDescent="0.4">
      <c r="K235" s="17">
        <v>3</v>
      </c>
      <c r="L235" s="18">
        <v>4</v>
      </c>
      <c r="M235" s="18">
        <v>5</v>
      </c>
      <c r="N235" s="18">
        <v>2</v>
      </c>
      <c r="O235" s="18">
        <v>3</v>
      </c>
      <c r="P235" s="18">
        <v>4</v>
      </c>
      <c r="Q235" s="18">
        <v>4</v>
      </c>
      <c r="R235" s="18">
        <v>3</v>
      </c>
      <c r="S235" s="18">
        <v>5</v>
      </c>
      <c r="T235" s="18">
        <v>4</v>
      </c>
    </row>
    <row r="237" spans="11:20" ht="18.5" x14ac:dyDescent="0.45">
      <c r="K237" s="32" t="s">
        <v>7</v>
      </c>
      <c r="L237" s="32">
        <f>_xlfn.MODE.MULT(K226:T235)</f>
        <v>4</v>
      </c>
      <c r="N237" s="34" t="s">
        <v>21</v>
      </c>
      <c r="O237" s="34" t="s">
        <v>22</v>
      </c>
      <c r="P237" s="34" t="s">
        <v>37</v>
      </c>
      <c r="Q237" s="34" t="s">
        <v>21</v>
      </c>
      <c r="R237" s="34" t="s">
        <v>22</v>
      </c>
      <c r="S237" s="34" t="s">
        <v>37</v>
      </c>
    </row>
    <row r="238" spans="11:20" ht="18.5" x14ac:dyDescent="0.45">
      <c r="N238" s="34">
        <v>4</v>
      </c>
      <c r="O238" s="34">
        <v>77</v>
      </c>
      <c r="P238" s="35">
        <v>0.77</v>
      </c>
      <c r="Q238" s="34">
        <v>4</v>
      </c>
      <c r="R238" s="34">
        <v>77</v>
      </c>
      <c r="S238" s="35">
        <v>0.77</v>
      </c>
    </row>
    <row r="239" spans="11:20" ht="18.5" x14ac:dyDescent="0.45">
      <c r="N239" s="34" t="s">
        <v>23</v>
      </c>
      <c r="O239" s="34">
        <v>23</v>
      </c>
      <c r="P239" s="35">
        <v>1</v>
      </c>
      <c r="Q239" s="34" t="s">
        <v>23</v>
      </c>
      <c r="R239" s="34">
        <v>23</v>
      </c>
      <c r="S239" s="35">
        <v>1</v>
      </c>
    </row>
    <row r="246" spans="11:17" ht="15" thickBot="1" x14ac:dyDescent="0.4"/>
    <row r="247" spans="11:17" ht="15" thickBot="1" x14ac:dyDescent="0.4">
      <c r="K247" s="15">
        <v>35</v>
      </c>
      <c r="L247" s="16">
        <v>28</v>
      </c>
      <c r="M247" s="16">
        <v>32</v>
      </c>
      <c r="N247" s="16">
        <v>45</v>
      </c>
      <c r="O247" s="16">
        <v>38</v>
      </c>
    </row>
    <row r="248" spans="11:17" ht="16" thickBot="1" x14ac:dyDescent="0.4">
      <c r="K248" s="17">
        <v>29</v>
      </c>
      <c r="L248" s="18">
        <v>42</v>
      </c>
      <c r="M248" s="18">
        <v>30</v>
      </c>
      <c r="N248" s="18">
        <v>36</v>
      </c>
      <c r="O248" s="18">
        <v>41</v>
      </c>
      <c r="P248" s="38" t="s">
        <v>38</v>
      </c>
      <c r="Q248" s="38" t="s">
        <v>19</v>
      </c>
    </row>
    <row r="249" spans="11:17" ht="16" thickBot="1" x14ac:dyDescent="0.4">
      <c r="K249" s="17">
        <v>47</v>
      </c>
      <c r="L249" s="18">
        <v>31</v>
      </c>
      <c r="M249" s="18">
        <v>39</v>
      </c>
      <c r="N249" s="18">
        <v>43</v>
      </c>
      <c r="O249" s="18">
        <v>37</v>
      </c>
      <c r="P249" s="38"/>
      <c r="Q249" s="42"/>
    </row>
    <row r="250" spans="11:17" ht="16" thickBot="1" x14ac:dyDescent="0.4">
      <c r="K250" s="17">
        <v>30</v>
      </c>
      <c r="L250" s="18">
        <v>34</v>
      </c>
      <c r="M250" s="18">
        <v>39</v>
      </c>
      <c r="N250" s="18">
        <v>28</v>
      </c>
      <c r="O250" s="18">
        <v>33</v>
      </c>
      <c r="P250" s="38" t="s">
        <v>20</v>
      </c>
      <c r="Q250" s="42">
        <v>25</v>
      </c>
    </row>
    <row r="251" spans="11:17" ht="16" thickBot="1" x14ac:dyDescent="0.4">
      <c r="K251" s="17">
        <v>36</v>
      </c>
      <c r="L251" s="18">
        <v>40</v>
      </c>
      <c r="M251" s="18">
        <v>42</v>
      </c>
      <c r="N251" s="18">
        <v>29</v>
      </c>
      <c r="O251" s="18">
        <v>31</v>
      </c>
      <c r="P251" s="38" t="s">
        <v>14</v>
      </c>
      <c r="Q251" s="42">
        <v>30</v>
      </c>
    </row>
    <row r="252" spans="11:17" ht="16" thickBot="1" x14ac:dyDescent="0.4">
      <c r="K252" s="17">
        <v>45</v>
      </c>
      <c r="L252" s="18">
        <v>38</v>
      </c>
      <c r="M252" s="18">
        <v>33</v>
      </c>
      <c r="N252" s="18">
        <v>41</v>
      </c>
      <c r="O252" s="18">
        <v>35</v>
      </c>
      <c r="P252" s="38" t="s">
        <v>15</v>
      </c>
      <c r="Q252" s="42">
        <v>35</v>
      </c>
    </row>
    <row r="253" spans="11:17" ht="16" thickBot="1" x14ac:dyDescent="0.4">
      <c r="K253" s="17">
        <v>37</v>
      </c>
      <c r="L253" s="18">
        <v>34</v>
      </c>
      <c r="M253" s="18">
        <v>46</v>
      </c>
      <c r="N253" s="18">
        <v>30</v>
      </c>
      <c r="O253" s="18">
        <v>39</v>
      </c>
      <c r="P253" s="43" t="s">
        <v>16</v>
      </c>
      <c r="Q253" s="42">
        <v>40</v>
      </c>
    </row>
    <row r="254" spans="11:17" ht="16" thickBot="1" x14ac:dyDescent="0.4">
      <c r="K254" s="17">
        <v>43</v>
      </c>
      <c r="L254" s="18">
        <v>28</v>
      </c>
      <c r="M254" s="18">
        <v>32</v>
      </c>
      <c r="N254" s="18">
        <v>36</v>
      </c>
      <c r="O254" s="18">
        <v>29</v>
      </c>
      <c r="P254" s="43" t="s">
        <v>17</v>
      </c>
      <c r="Q254" s="42">
        <v>45</v>
      </c>
    </row>
    <row r="255" spans="11:17" ht="16" thickBot="1" x14ac:dyDescent="0.4">
      <c r="K255" s="17">
        <v>31</v>
      </c>
      <c r="L255" s="18">
        <v>37</v>
      </c>
      <c r="M255" s="18">
        <v>40</v>
      </c>
      <c r="N255" s="18">
        <v>42</v>
      </c>
      <c r="O255" s="18">
        <v>33</v>
      </c>
      <c r="P255" s="38" t="s">
        <v>18</v>
      </c>
      <c r="Q255" s="42">
        <v>50</v>
      </c>
    </row>
    <row r="256" spans="11:17" ht="15" thickBot="1" x14ac:dyDescent="0.4">
      <c r="K256" s="17">
        <v>39</v>
      </c>
      <c r="L256" s="18">
        <v>28</v>
      </c>
      <c r="M256" s="18">
        <v>35</v>
      </c>
      <c r="N256" s="18">
        <v>38</v>
      </c>
      <c r="O256" s="18">
        <v>43</v>
      </c>
    </row>
    <row r="258" spans="11:20" ht="15.5" x14ac:dyDescent="0.35">
      <c r="K258" s="41" t="s">
        <v>8</v>
      </c>
      <c r="L258" s="41">
        <f>MIN(K247:O256)</f>
        <v>28</v>
      </c>
      <c r="N258" s="38" t="s">
        <v>21</v>
      </c>
      <c r="O258" s="38" t="s">
        <v>22</v>
      </c>
      <c r="P258" s="38" t="s">
        <v>21</v>
      </c>
      <c r="Q258" s="38" t="s">
        <v>22</v>
      </c>
    </row>
    <row r="259" spans="11:20" ht="15.5" x14ac:dyDescent="0.35">
      <c r="K259" s="41" t="s">
        <v>9</v>
      </c>
      <c r="L259" s="41">
        <f>MAX(K247:O256)</f>
        <v>47</v>
      </c>
      <c r="N259" s="38">
        <v>25</v>
      </c>
      <c r="O259" s="38">
        <v>0</v>
      </c>
      <c r="P259" s="38">
        <v>40</v>
      </c>
      <c r="Q259" s="38">
        <v>15</v>
      </c>
    </row>
    <row r="260" spans="11:20" ht="15.5" x14ac:dyDescent="0.35">
      <c r="K260" s="41" t="s">
        <v>5</v>
      </c>
      <c r="L260" s="41">
        <f>AVERAGE(K247:O256)</f>
        <v>36.14</v>
      </c>
      <c r="N260" s="38">
        <v>30</v>
      </c>
      <c r="O260" s="38">
        <v>10</v>
      </c>
      <c r="P260" s="38">
        <v>35</v>
      </c>
      <c r="Q260" s="38">
        <v>13</v>
      </c>
    </row>
    <row r="261" spans="11:20" ht="15.5" x14ac:dyDescent="0.35">
      <c r="K261" s="41" t="s">
        <v>10</v>
      </c>
      <c r="L261" s="41">
        <f>L259-L258</f>
        <v>19</v>
      </c>
      <c r="N261" s="38">
        <v>35</v>
      </c>
      <c r="O261" s="38">
        <v>13</v>
      </c>
      <c r="P261" s="38">
        <v>30</v>
      </c>
      <c r="Q261" s="38">
        <v>10</v>
      </c>
    </row>
    <row r="262" spans="11:20" ht="15.5" x14ac:dyDescent="0.35">
      <c r="N262" s="38">
        <v>40</v>
      </c>
      <c r="O262" s="38">
        <v>15</v>
      </c>
      <c r="P262" s="38">
        <v>45</v>
      </c>
      <c r="Q262" s="38">
        <v>10</v>
      </c>
    </row>
    <row r="263" spans="11:20" ht="15.5" x14ac:dyDescent="0.35">
      <c r="N263" s="38">
        <v>45</v>
      </c>
      <c r="O263" s="38">
        <v>10</v>
      </c>
      <c r="P263" s="38">
        <v>50</v>
      </c>
      <c r="Q263" s="38">
        <v>2</v>
      </c>
    </row>
    <row r="264" spans="11:20" ht="15.5" x14ac:dyDescent="0.35">
      <c r="N264" s="38">
        <v>50</v>
      </c>
      <c r="O264" s="38">
        <v>2</v>
      </c>
      <c r="P264" s="38">
        <v>25</v>
      </c>
      <c r="Q264" s="38">
        <v>0</v>
      </c>
    </row>
    <row r="265" spans="11:20" ht="15.5" x14ac:dyDescent="0.35">
      <c r="N265" s="38" t="s">
        <v>23</v>
      </c>
      <c r="O265" s="38">
        <v>0</v>
      </c>
      <c r="P265" s="38" t="s">
        <v>23</v>
      </c>
      <c r="Q265" s="38">
        <v>0</v>
      </c>
    </row>
    <row r="269" spans="11:20" ht="15" thickBot="1" x14ac:dyDescent="0.4"/>
    <row r="270" spans="11:20" ht="15" thickBot="1" x14ac:dyDescent="0.4">
      <c r="K270" s="15">
        <v>125</v>
      </c>
      <c r="L270" s="16">
        <v>148</v>
      </c>
      <c r="M270" s="16">
        <v>137</v>
      </c>
      <c r="N270" s="16">
        <v>120</v>
      </c>
      <c r="O270" s="16">
        <v>135</v>
      </c>
      <c r="P270" s="16">
        <v>132</v>
      </c>
      <c r="Q270" s="16">
        <v>145</v>
      </c>
      <c r="R270" s="16">
        <v>122</v>
      </c>
      <c r="S270" s="16">
        <v>130</v>
      </c>
      <c r="T270" s="16">
        <v>141</v>
      </c>
    </row>
    <row r="271" spans="11:20" ht="15" thickBot="1" x14ac:dyDescent="0.4">
      <c r="K271" s="17">
        <v>118</v>
      </c>
      <c r="L271" s="18">
        <v>125</v>
      </c>
      <c r="M271" s="18">
        <v>132</v>
      </c>
      <c r="N271" s="18">
        <v>136</v>
      </c>
      <c r="O271" s="18">
        <v>128</v>
      </c>
      <c r="P271" s="18">
        <v>123</v>
      </c>
      <c r="Q271" s="18">
        <v>132</v>
      </c>
      <c r="R271" s="18">
        <v>138</v>
      </c>
      <c r="S271" s="18">
        <v>126</v>
      </c>
      <c r="T271" s="18">
        <v>129</v>
      </c>
    </row>
    <row r="272" spans="11:20" ht="15" thickBot="1" x14ac:dyDescent="0.4">
      <c r="K272" s="17">
        <v>136</v>
      </c>
      <c r="L272" s="18">
        <v>127</v>
      </c>
      <c r="M272" s="18">
        <v>130</v>
      </c>
      <c r="N272" s="18">
        <v>122</v>
      </c>
      <c r="O272" s="18">
        <v>125</v>
      </c>
      <c r="P272" s="18">
        <v>133</v>
      </c>
      <c r="Q272" s="18">
        <v>140</v>
      </c>
      <c r="R272" s="18">
        <v>126</v>
      </c>
      <c r="S272" s="18">
        <v>133</v>
      </c>
      <c r="T272" s="18">
        <v>135</v>
      </c>
    </row>
    <row r="273" spans="11:20" ht="15" thickBot="1" x14ac:dyDescent="0.4">
      <c r="K273" s="17">
        <v>130</v>
      </c>
      <c r="L273" s="18">
        <v>134</v>
      </c>
      <c r="M273" s="18">
        <v>141</v>
      </c>
      <c r="N273" s="18">
        <v>119</v>
      </c>
      <c r="O273" s="18">
        <v>125</v>
      </c>
      <c r="P273" s="18">
        <v>131</v>
      </c>
      <c r="Q273" s="18">
        <v>136</v>
      </c>
      <c r="R273" s="18">
        <v>128</v>
      </c>
      <c r="S273" s="18">
        <v>124</v>
      </c>
      <c r="T273" s="18">
        <v>132</v>
      </c>
    </row>
    <row r="274" spans="11:20" ht="15" thickBot="1" x14ac:dyDescent="0.4">
      <c r="K274" s="17">
        <v>136</v>
      </c>
      <c r="L274" s="18">
        <v>127</v>
      </c>
      <c r="M274" s="18">
        <v>130</v>
      </c>
      <c r="N274" s="18">
        <v>122</v>
      </c>
      <c r="O274" s="18">
        <v>125</v>
      </c>
      <c r="P274" s="18">
        <v>133</v>
      </c>
      <c r="Q274" s="18">
        <v>140</v>
      </c>
      <c r="R274" s="18">
        <v>126</v>
      </c>
      <c r="S274" s="18">
        <v>133</v>
      </c>
      <c r="T274" s="18">
        <v>135</v>
      </c>
    </row>
    <row r="275" spans="11:20" ht="15" thickBot="1" x14ac:dyDescent="0.4">
      <c r="K275" s="17">
        <v>130</v>
      </c>
      <c r="L275" s="18">
        <v>134</v>
      </c>
      <c r="M275" s="18">
        <v>141</v>
      </c>
      <c r="N275" s="18">
        <v>119</v>
      </c>
      <c r="O275" s="18">
        <v>125</v>
      </c>
      <c r="P275" s="18">
        <v>131</v>
      </c>
      <c r="Q275" s="18">
        <v>136</v>
      </c>
      <c r="R275" s="18">
        <v>128</v>
      </c>
      <c r="S275" s="18">
        <v>124</v>
      </c>
      <c r="T275" s="18">
        <v>132</v>
      </c>
    </row>
    <row r="276" spans="11:20" ht="15" thickBot="1" x14ac:dyDescent="0.4">
      <c r="K276" s="17">
        <v>136</v>
      </c>
      <c r="L276" s="18">
        <v>127</v>
      </c>
      <c r="M276" s="18">
        <v>130</v>
      </c>
      <c r="N276" s="18">
        <v>122</v>
      </c>
      <c r="O276" s="18">
        <v>125</v>
      </c>
      <c r="P276" s="18">
        <v>133</v>
      </c>
      <c r="Q276" s="18">
        <v>140</v>
      </c>
      <c r="R276" s="18">
        <v>126</v>
      </c>
      <c r="S276" s="18">
        <v>133</v>
      </c>
      <c r="T276" s="18">
        <v>135</v>
      </c>
    </row>
    <row r="277" spans="11:20" ht="15" thickBot="1" x14ac:dyDescent="0.4">
      <c r="K277" s="17">
        <v>130</v>
      </c>
      <c r="L277" s="18">
        <v>134</v>
      </c>
      <c r="M277" s="18">
        <v>141</v>
      </c>
      <c r="N277" s="18">
        <v>119</v>
      </c>
      <c r="O277" s="18">
        <v>125</v>
      </c>
      <c r="P277" s="18">
        <v>131</v>
      </c>
      <c r="Q277" s="18">
        <v>136</v>
      </c>
      <c r="R277" s="18">
        <v>128</v>
      </c>
      <c r="S277" s="18">
        <v>124</v>
      </c>
      <c r="T277" s="18">
        <v>132</v>
      </c>
    </row>
    <row r="278" spans="11:20" ht="15" thickBot="1" x14ac:dyDescent="0.4">
      <c r="K278" s="17">
        <v>136</v>
      </c>
      <c r="L278" s="18">
        <v>127</v>
      </c>
      <c r="M278" s="18">
        <v>130</v>
      </c>
      <c r="N278" s="18">
        <v>122</v>
      </c>
      <c r="O278" s="18">
        <v>125</v>
      </c>
      <c r="P278" s="18">
        <v>133</v>
      </c>
      <c r="Q278" s="18">
        <v>140</v>
      </c>
      <c r="R278" s="18">
        <v>126</v>
      </c>
      <c r="S278" s="18">
        <v>133</v>
      </c>
      <c r="T278" s="18">
        <v>135</v>
      </c>
    </row>
    <row r="279" spans="11:20" ht="15" thickBot="1" x14ac:dyDescent="0.4">
      <c r="K279" s="17">
        <v>130</v>
      </c>
      <c r="L279" s="18">
        <v>134</v>
      </c>
      <c r="M279" s="18">
        <v>141</v>
      </c>
      <c r="N279" s="18">
        <v>119</v>
      </c>
      <c r="O279" s="18">
        <v>125</v>
      </c>
      <c r="P279" s="18">
        <v>131</v>
      </c>
      <c r="Q279" s="18">
        <v>136</v>
      </c>
      <c r="R279" s="18">
        <v>128</v>
      </c>
      <c r="S279" s="18">
        <v>124</v>
      </c>
      <c r="T279" s="18">
        <v>132</v>
      </c>
    </row>
    <row r="281" spans="11:20" ht="15.5" x14ac:dyDescent="0.35">
      <c r="K281" s="41" t="s">
        <v>6</v>
      </c>
      <c r="L281" s="41">
        <f>MEDIAN(K270:T279)</f>
        <v>130.5</v>
      </c>
      <c r="M281" s="38" t="s">
        <v>39</v>
      </c>
      <c r="N281" s="38" t="s">
        <v>19</v>
      </c>
      <c r="O281" s="38"/>
      <c r="P281" s="38"/>
      <c r="Q281" s="38"/>
      <c r="R281" s="38"/>
    </row>
    <row r="282" spans="11:20" ht="15.5" x14ac:dyDescent="0.35">
      <c r="K282" s="41"/>
      <c r="L282" s="41"/>
      <c r="M282" s="38" t="s">
        <v>40</v>
      </c>
      <c r="N282" s="42">
        <v>120</v>
      </c>
      <c r="O282" s="38" t="s">
        <v>21</v>
      </c>
      <c r="P282" s="38" t="s">
        <v>22</v>
      </c>
      <c r="Q282" s="38" t="s">
        <v>21</v>
      </c>
      <c r="R282" s="38" t="s">
        <v>22</v>
      </c>
    </row>
    <row r="283" spans="11:20" ht="15.5" x14ac:dyDescent="0.35">
      <c r="K283" s="41" t="s">
        <v>8</v>
      </c>
      <c r="L283" s="41">
        <f>MIN(K270:T279)</f>
        <v>118</v>
      </c>
      <c r="M283" s="38" t="s">
        <v>41</v>
      </c>
      <c r="N283" s="42">
        <v>130</v>
      </c>
      <c r="O283" s="38">
        <v>120</v>
      </c>
      <c r="P283" s="38">
        <v>6</v>
      </c>
      <c r="Q283" s="38">
        <v>130</v>
      </c>
      <c r="R283" s="38">
        <v>44</v>
      </c>
    </row>
    <row r="284" spans="11:20" ht="15.5" x14ac:dyDescent="0.35">
      <c r="K284" s="41" t="s">
        <v>9</v>
      </c>
      <c r="L284" s="41">
        <f>MAX(K270:T279)</f>
        <v>148</v>
      </c>
      <c r="M284" s="38" t="s">
        <v>42</v>
      </c>
      <c r="N284" s="42">
        <v>140</v>
      </c>
      <c r="O284" s="38">
        <v>130</v>
      </c>
      <c r="P284" s="38">
        <v>44</v>
      </c>
      <c r="Q284" s="38">
        <v>140</v>
      </c>
      <c r="R284" s="38">
        <v>43</v>
      </c>
    </row>
    <row r="285" spans="11:20" ht="15.5" x14ac:dyDescent="0.35">
      <c r="K285" s="41" t="s">
        <v>10</v>
      </c>
      <c r="L285" s="41">
        <f>L284-L283</f>
        <v>30</v>
      </c>
      <c r="M285" s="38" t="s">
        <v>43</v>
      </c>
      <c r="N285" s="42">
        <v>150</v>
      </c>
      <c r="O285" s="38">
        <v>140</v>
      </c>
      <c r="P285" s="38">
        <v>43</v>
      </c>
      <c r="Q285" s="38">
        <v>150</v>
      </c>
      <c r="R285" s="38">
        <v>7</v>
      </c>
    </row>
    <row r="286" spans="11:20" ht="15.5" x14ac:dyDescent="0.35">
      <c r="M286" s="38"/>
      <c r="N286" s="38"/>
      <c r="O286" s="38">
        <v>150</v>
      </c>
      <c r="P286" s="38">
        <v>7</v>
      </c>
      <c r="Q286" s="38">
        <v>120</v>
      </c>
      <c r="R286" s="38">
        <v>6</v>
      </c>
    </row>
    <row r="287" spans="11:20" ht="15.5" x14ac:dyDescent="0.35">
      <c r="M287" s="38"/>
      <c r="N287" s="38"/>
      <c r="O287" s="38" t="s">
        <v>23</v>
      </c>
      <c r="P287" s="38">
        <v>0</v>
      </c>
      <c r="Q287" s="38" t="s">
        <v>23</v>
      </c>
      <c r="R287" s="38">
        <v>0</v>
      </c>
    </row>
    <row r="291" spans="11:26" ht="19" thickBot="1" x14ac:dyDescent="0.5">
      <c r="V291" s="32" t="s">
        <v>8</v>
      </c>
      <c r="W291" s="32" t="s">
        <v>9</v>
      </c>
      <c r="X291" s="32" t="s">
        <v>10</v>
      </c>
      <c r="Y291" s="32" t="s">
        <v>5</v>
      </c>
    </row>
    <row r="292" spans="11:26" ht="15" thickBot="1" x14ac:dyDescent="0.4">
      <c r="K292" s="15" t="s">
        <v>44</v>
      </c>
      <c r="L292" s="16">
        <v>45</v>
      </c>
      <c r="M292" s="16">
        <v>35</v>
      </c>
      <c r="N292" s="16">
        <v>40</v>
      </c>
      <c r="O292" s="16">
        <v>38</v>
      </c>
      <c r="P292" s="16">
        <v>42</v>
      </c>
      <c r="Q292" s="16">
        <v>37</v>
      </c>
      <c r="R292" s="16">
        <v>39</v>
      </c>
      <c r="S292" s="16">
        <v>43</v>
      </c>
      <c r="T292" s="16">
        <v>44</v>
      </c>
      <c r="U292" s="19">
        <v>41</v>
      </c>
      <c r="V292">
        <f>MIN(L292:U292)</f>
        <v>35</v>
      </c>
      <c r="W292">
        <f>MAX(L292:U292)</f>
        <v>45</v>
      </c>
      <c r="X292">
        <f>W292-V292</f>
        <v>10</v>
      </c>
      <c r="Y292">
        <f>AVERAGE(L292:U292)</f>
        <v>40.4</v>
      </c>
    </row>
    <row r="293" spans="11:26" ht="15" thickBot="1" x14ac:dyDescent="0.4">
      <c r="K293" s="17" t="s">
        <v>45</v>
      </c>
      <c r="L293" s="18">
        <v>32</v>
      </c>
      <c r="M293" s="18">
        <v>28</v>
      </c>
      <c r="N293" s="18">
        <v>30</v>
      </c>
      <c r="O293" s="18">
        <v>34</v>
      </c>
      <c r="P293" s="18">
        <v>33</v>
      </c>
      <c r="Q293" s="18">
        <v>35</v>
      </c>
      <c r="R293" s="18">
        <v>31</v>
      </c>
      <c r="S293" s="18">
        <v>29</v>
      </c>
      <c r="T293" s="18">
        <v>36</v>
      </c>
      <c r="U293" s="20">
        <v>37</v>
      </c>
      <c r="V293">
        <f>MIN(L293:U293)</f>
        <v>28</v>
      </c>
      <c r="W293">
        <f>MAX(L293:U293)</f>
        <v>37</v>
      </c>
      <c r="X293">
        <f t="shared" ref="X293:X294" si="0">W293-V293</f>
        <v>9</v>
      </c>
      <c r="Y293">
        <f>AVERAGE(L293:U293)</f>
        <v>32.5</v>
      </c>
    </row>
    <row r="294" spans="11:26" ht="15" thickBot="1" x14ac:dyDescent="0.4">
      <c r="K294" s="17" t="s">
        <v>46</v>
      </c>
      <c r="L294" s="18">
        <v>40</v>
      </c>
      <c r="M294" s="18">
        <v>39</v>
      </c>
      <c r="N294" s="18">
        <v>42</v>
      </c>
      <c r="O294" s="18">
        <v>41</v>
      </c>
      <c r="P294" s="18">
        <v>38</v>
      </c>
      <c r="Q294" s="18">
        <v>43</v>
      </c>
      <c r="R294" s="18">
        <v>45</v>
      </c>
      <c r="S294" s="18">
        <v>44</v>
      </c>
      <c r="T294" s="18">
        <v>41</v>
      </c>
      <c r="U294" s="20">
        <v>37</v>
      </c>
      <c r="V294">
        <f>MIN(L294:U294)</f>
        <v>37</v>
      </c>
      <c r="W294">
        <f>MAX(L294:U294)</f>
        <v>45</v>
      </c>
      <c r="X294">
        <f t="shared" si="0"/>
        <v>8</v>
      </c>
      <c r="Y294">
        <f>AVERAGE(L294:U294)</f>
        <v>41</v>
      </c>
    </row>
    <row r="301" spans="11:26" x14ac:dyDescent="0.35">
      <c r="Z301" s="21"/>
    </row>
    <row r="302" spans="11:26" x14ac:dyDescent="0.35">
      <c r="Z302" s="21"/>
    </row>
    <row r="303" spans="11:26" x14ac:dyDescent="0.35">
      <c r="Z303" s="21"/>
    </row>
    <row r="306" spans="11:15" x14ac:dyDescent="0.35">
      <c r="O306" s="21"/>
    </row>
    <row r="307" spans="11:15" x14ac:dyDescent="0.35">
      <c r="O307" s="21"/>
    </row>
    <row r="313" spans="11:15" x14ac:dyDescent="0.35">
      <c r="K313" s="24">
        <v>-2.5</v>
      </c>
      <c r="L313" s="24">
        <v>-0.7</v>
      </c>
      <c r="M313" s="24">
        <v>1.9</v>
      </c>
      <c r="N313" s="24">
        <v>-1.8</v>
      </c>
      <c r="O313" s="24">
        <v>-1</v>
      </c>
    </row>
    <row r="314" spans="11:15" x14ac:dyDescent="0.35">
      <c r="K314" s="25">
        <v>1.3</v>
      </c>
      <c r="L314" s="25">
        <v>1.2</v>
      </c>
      <c r="M314" s="25">
        <v>-1.1000000000000001</v>
      </c>
      <c r="N314" s="25">
        <v>1.5</v>
      </c>
      <c r="O314" s="25">
        <v>1.7</v>
      </c>
    </row>
    <row r="315" spans="11:15" x14ac:dyDescent="0.35">
      <c r="K315" s="24">
        <v>-0.8</v>
      </c>
      <c r="L315" s="24">
        <v>-1.5</v>
      </c>
      <c r="M315" s="24">
        <v>-0.4</v>
      </c>
      <c r="N315" s="24">
        <v>-0.2</v>
      </c>
      <c r="O315" s="24">
        <v>-0.9</v>
      </c>
    </row>
    <row r="316" spans="11:15" x14ac:dyDescent="0.35">
      <c r="K316" s="25">
        <v>-1.9</v>
      </c>
      <c r="L316" s="25">
        <v>-0.3</v>
      </c>
      <c r="M316" s="25">
        <v>2.2000000000000002</v>
      </c>
      <c r="N316" s="25">
        <v>-2.1</v>
      </c>
      <c r="O316" s="25">
        <v>-2</v>
      </c>
    </row>
    <row r="317" spans="11:15" x14ac:dyDescent="0.35">
      <c r="K317" s="24">
        <v>2.1</v>
      </c>
      <c r="L317" s="24">
        <v>2.6</v>
      </c>
      <c r="M317" s="24">
        <v>-0.9</v>
      </c>
      <c r="N317" s="24">
        <v>2.8</v>
      </c>
      <c r="O317" s="24">
        <v>2.7</v>
      </c>
    </row>
    <row r="318" spans="11:15" x14ac:dyDescent="0.35">
      <c r="K318" s="25">
        <v>0.5</v>
      </c>
      <c r="L318" s="25">
        <v>1.1000000000000001</v>
      </c>
      <c r="M318" s="25">
        <v>1.6</v>
      </c>
      <c r="N318" s="25">
        <v>0.8</v>
      </c>
      <c r="O318" s="25">
        <v>0.6</v>
      </c>
    </row>
    <row r="319" spans="11:15" x14ac:dyDescent="0.35">
      <c r="K319" s="24">
        <v>-1.2</v>
      </c>
      <c r="L319" s="24">
        <v>-1.7</v>
      </c>
      <c r="M319" s="24">
        <v>-0.6</v>
      </c>
      <c r="N319" s="24">
        <v>-1.6</v>
      </c>
      <c r="O319" s="24">
        <v>-1.4</v>
      </c>
    </row>
    <row r="320" spans="11:15" x14ac:dyDescent="0.35">
      <c r="K320" s="25">
        <v>1.8</v>
      </c>
      <c r="L320" s="25">
        <v>0.9</v>
      </c>
      <c r="M320" s="25">
        <v>-1.3</v>
      </c>
      <c r="N320" s="25">
        <v>1.4</v>
      </c>
      <c r="O320" s="25">
        <v>1.1000000000000001</v>
      </c>
    </row>
    <row r="321" spans="11:19" x14ac:dyDescent="0.35">
      <c r="K321" s="24">
        <v>-0.5</v>
      </c>
      <c r="L321" s="24">
        <v>-1.4</v>
      </c>
      <c r="M321" s="24">
        <v>2.4</v>
      </c>
      <c r="N321" s="24">
        <v>-0.1</v>
      </c>
      <c r="O321" s="24">
        <v>-0.3</v>
      </c>
    </row>
    <row r="322" spans="11:19" x14ac:dyDescent="0.35">
      <c r="K322" s="25">
        <v>2.2999999999999998</v>
      </c>
      <c r="L322" s="25">
        <v>0.3</v>
      </c>
      <c r="M322" s="25">
        <v>0.7</v>
      </c>
      <c r="N322" s="25">
        <v>2.5</v>
      </c>
      <c r="O322" s="25">
        <v>2</v>
      </c>
    </row>
    <row r="324" spans="11:19" ht="18.5" x14ac:dyDescent="0.45">
      <c r="M324" s="31" t="s">
        <v>47</v>
      </c>
      <c r="N324" s="31">
        <f>SKEW(K313:O322)</f>
        <v>5.4546017084340565E-2</v>
      </c>
    </row>
    <row r="325" spans="11:19" ht="18.5" x14ac:dyDescent="0.45">
      <c r="M325" s="31" t="s">
        <v>48</v>
      </c>
      <c r="N325" s="31">
        <f>KURT(K313:O322)</f>
        <v>-1.3042496425917365</v>
      </c>
    </row>
    <row r="331" spans="11:19" ht="15" thickBot="1" x14ac:dyDescent="0.4"/>
    <row r="332" spans="11:19" ht="15" thickBot="1" x14ac:dyDescent="0.4">
      <c r="L332" s="15">
        <v>2.5</v>
      </c>
      <c r="M332" s="16">
        <v>4.8</v>
      </c>
      <c r="N332" s="16">
        <v>3.2</v>
      </c>
      <c r="O332" s="16">
        <v>2.1</v>
      </c>
      <c r="P332" s="16">
        <v>4.5</v>
      </c>
      <c r="Q332" s="16">
        <v>2.9</v>
      </c>
      <c r="R332" s="16">
        <v>2.2999999999999998</v>
      </c>
      <c r="S332" s="16">
        <v>3.1</v>
      </c>
    </row>
    <row r="333" spans="11:19" ht="15" thickBot="1" x14ac:dyDescent="0.4">
      <c r="L333" s="17">
        <v>4.2</v>
      </c>
      <c r="M333" s="18">
        <v>3.9</v>
      </c>
      <c r="N333" s="18">
        <v>2.8</v>
      </c>
      <c r="O333" s="18">
        <v>4.0999999999999996</v>
      </c>
      <c r="P333" s="18">
        <v>2.6</v>
      </c>
      <c r="Q333" s="18">
        <v>2.4</v>
      </c>
      <c r="R333" s="18">
        <v>4.7</v>
      </c>
      <c r="S333" s="18">
        <v>3.3</v>
      </c>
    </row>
    <row r="334" spans="11:19" ht="15" thickBot="1" x14ac:dyDescent="0.4">
      <c r="L334" s="17">
        <v>2.7</v>
      </c>
      <c r="M334" s="18">
        <v>3</v>
      </c>
      <c r="N334" s="18">
        <v>4.3</v>
      </c>
      <c r="O334" s="18">
        <v>3.7</v>
      </c>
      <c r="P334" s="18">
        <v>2.2000000000000002</v>
      </c>
      <c r="Q334" s="18">
        <v>3.6</v>
      </c>
      <c r="R334" s="18">
        <v>4</v>
      </c>
      <c r="S334" s="18">
        <v>2.7</v>
      </c>
    </row>
    <row r="335" spans="11:19" ht="15" thickBot="1" x14ac:dyDescent="0.4">
      <c r="L335" s="17">
        <v>3.8</v>
      </c>
      <c r="M335" s="18">
        <v>3.5</v>
      </c>
      <c r="N335" s="18">
        <v>3.2</v>
      </c>
      <c r="O335" s="18">
        <v>4.4000000000000004</v>
      </c>
      <c r="P335" s="18">
        <v>2</v>
      </c>
      <c r="Q335" s="18">
        <v>3.4</v>
      </c>
      <c r="R335" s="18">
        <v>3.1</v>
      </c>
      <c r="S335" s="18">
        <v>2.9</v>
      </c>
    </row>
    <row r="336" spans="11:19" ht="15" thickBot="1" x14ac:dyDescent="0.4">
      <c r="L336" s="17">
        <v>4.5999999999999996</v>
      </c>
      <c r="M336" s="18">
        <v>3.3</v>
      </c>
      <c r="N336" s="18">
        <v>2.5</v>
      </c>
      <c r="O336" s="18">
        <v>4.9000000000000004</v>
      </c>
      <c r="P336" s="18">
        <v>2.8</v>
      </c>
      <c r="Q336" s="18">
        <v>3</v>
      </c>
      <c r="R336" s="18">
        <v>4.2</v>
      </c>
      <c r="S336" s="18">
        <v>3.9</v>
      </c>
    </row>
    <row r="337" spans="12:19" ht="15" thickBot="1" x14ac:dyDescent="0.4">
      <c r="L337" s="17">
        <v>2.8</v>
      </c>
      <c r="M337" s="18">
        <v>4.0999999999999996</v>
      </c>
      <c r="N337" s="18">
        <v>2.6</v>
      </c>
      <c r="O337" s="18">
        <v>2.4</v>
      </c>
      <c r="P337" s="18">
        <v>4.7</v>
      </c>
      <c r="Q337" s="18">
        <v>3.3</v>
      </c>
      <c r="R337" s="18">
        <v>2.7</v>
      </c>
      <c r="S337" s="18">
        <v>3</v>
      </c>
    </row>
    <row r="338" spans="12:19" ht="15" thickBot="1" x14ac:dyDescent="0.4">
      <c r="L338" s="17">
        <v>4.3</v>
      </c>
      <c r="M338" s="18">
        <v>3.7</v>
      </c>
      <c r="N338" s="18">
        <v>2.2000000000000002</v>
      </c>
      <c r="O338" s="18">
        <v>3.6</v>
      </c>
      <c r="P338" s="18">
        <v>4</v>
      </c>
      <c r="Q338" s="18">
        <v>2.7</v>
      </c>
      <c r="R338" s="18">
        <v>3.8</v>
      </c>
      <c r="S338" s="18">
        <v>3.5</v>
      </c>
    </row>
    <row r="339" spans="12:19" ht="15" thickBot="1" x14ac:dyDescent="0.4">
      <c r="L339" s="17">
        <v>3.2</v>
      </c>
      <c r="M339" s="18">
        <v>4.4000000000000004</v>
      </c>
      <c r="N339" s="18">
        <v>2</v>
      </c>
      <c r="O339" s="18">
        <v>3.4</v>
      </c>
      <c r="P339" s="18">
        <v>3.1</v>
      </c>
      <c r="Q339" s="18">
        <v>2.9</v>
      </c>
      <c r="R339" s="18">
        <v>4.5999999999999996</v>
      </c>
      <c r="S339" s="18">
        <v>3.3</v>
      </c>
    </row>
    <row r="340" spans="12:19" ht="15" thickBot="1" x14ac:dyDescent="0.4">
      <c r="L340" s="17">
        <v>2.5</v>
      </c>
      <c r="M340" s="18">
        <v>4.9000000000000004</v>
      </c>
      <c r="N340" s="18">
        <v>2.8</v>
      </c>
      <c r="O340" s="18">
        <v>3</v>
      </c>
      <c r="P340" s="18">
        <v>4.2</v>
      </c>
      <c r="Q340" s="18">
        <v>3.9</v>
      </c>
      <c r="R340" s="18">
        <v>2.8</v>
      </c>
      <c r="S340" s="18">
        <v>4.0999999999999996</v>
      </c>
    </row>
    <row r="341" spans="12:19" ht="15" thickBot="1" x14ac:dyDescent="0.4">
      <c r="L341" s="17">
        <v>2.6</v>
      </c>
      <c r="M341" s="18">
        <v>2.4</v>
      </c>
      <c r="N341" s="18">
        <v>4.7</v>
      </c>
      <c r="O341" s="18">
        <v>3.3</v>
      </c>
      <c r="P341" s="18">
        <v>2.7</v>
      </c>
      <c r="Q341" s="18">
        <v>3</v>
      </c>
      <c r="R341" s="18">
        <v>4.3</v>
      </c>
      <c r="S341" s="18">
        <v>3.7</v>
      </c>
    </row>
    <row r="342" spans="12:19" ht="15" thickBot="1" x14ac:dyDescent="0.4">
      <c r="L342" s="17">
        <v>2.2000000000000002</v>
      </c>
      <c r="M342" s="18">
        <v>3.6</v>
      </c>
      <c r="N342" s="18">
        <v>4</v>
      </c>
      <c r="O342" s="18">
        <v>2.7</v>
      </c>
      <c r="P342" s="18">
        <v>3.8</v>
      </c>
      <c r="Q342" s="18">
        <v>3.5</v>
      </c>
      <c r="R342" s="18">
        <v>3.2</v>
      </c>
      <c r="S342" s="18">
        <v>4.4000000000000004</v>
      </c>
    </row>
    <row r="343" spans="12:19" ht="15" thickBot="1" x14ac:dyDescent="0.4">
      <c r="L343" s="17">
        <v>2</v>
      </c>
      <c r="M343" s="18">
        <v>3.4</v>
      </c>
      <c r="N343" s="18">
        <v>3.1</v>
      </c>
      <c r="O343" s="18">
        <v>2.9</v>
      </c>
      <c r="P343" s="18">
        <v>4.5999999999999996</v>
      </c>
      <c r="Q343" s="18">
        <v>3.3</v>
      </c>
      <c r="R343" s="18">
        <v>2.5</v>
      </c>
      <c r="S343" s="18">
        <v>4.9000000000000004</v>
      </c>
    </row>
    <row r="346" spans="12:19" ht="18.5" x14ac:dyDescent="0.45">
      <c r="L346" s="32" t="s">
        <v>47</v>
      </c>
      <c r="M346" s="32">
        <f>SKEW(L332:S343)</f>
        <v>0.22402536454542335</v>
      </c>
    </row>
    <row r="347" spans="12:19" ht="18.5" x14ac:dyDescent="0.45">
      <c r="L347" s="32" t="s">
        <v>48</v>
      </c>
      <c r="M347" s="32">
        <f>KURT(L332:S343)</f>
        <v>-0.93120912452529181</v>
      </c>
    </row>
    <row r="355" spans="11:20" ht="15" thickBot="1" x14ac:dyDescent="0.4"/>
    <row r="356" spans="11:20" ht="15" thickBot="1" x14ac:dyDescent="0.4">
      <c r="K356" s="15">
        <v>4</v>
      </c>
      <c r="L356" s="16">
        <v>5</v>
      </c>
      <c r="M356" s="16">
        <v>3</v>
      </c>
      <c r="N356" s="16">
        <v>4</v>
      </c>
      <c r="O356" s="16">
        <v>4</v>
      </c>
      <c r="P356" s="16">
        <v>3</v>
      </c>
      <c r="Q356" s="16">
        <v>2</v>
      </c>
      <c r="R356" s="16">
        <v>5</v>
      </c>
      <c r="S356" s="16">
        <v>4</v>
      </c>
      <c r="T356" s="16">
        <v>3</v>
      </c>
    </row>
    <row r="357" spans="11:20" ht="15" thickBot="1" x14ac:dyDescent="0.4">
      <c r="K357" s="17">
        <v>5</v>
      </c>
      <c r="L357" s="18">
        <v>4</v>
      </c>
      <c r="M357" s="18">
        <v>2</v>
      </c>
      <c r="N357" s="18">
        <v>3</v>
      </c>
      <c r="O357" s="18">
        <v>4</v>
      </c>
      <c r="P357" s="18">
        <v>5</v>
      </c>
      <c r="Q357" s="18">
        <v>3</v>
      </c>
      <c r="R357" s="18">
        <v>4</v>
      </c>
      <c r="S357" s="18">
        <v>5</v>
      </c>
      <c r="T357" s="18">
        <v>3</v>
      </c>
    </row>
    <row r="358" spans="11:20" ht="15" thickBot="1" x14ac:dyDescent="0.4">
      <c r="K358" s="17">
        <v>4</v>
      </c>
      <c r="L358" s="18">
        <v>3</v>
      </c>
      <c r="M358" s="18">
        <v>2</v>
      </c>
      <c r="N358" s="18">
        <v>4</v>
      </c>
      <c r="O358" s="18">
        <v>5</v>
      </c>
      <c r="P358" s="18">
        <v>3</v>
      </c>
      <c r="Q358" s="18">
        <v>4</v>
      </c>
      <c r="R358" s="18">
        <v>5</v>
      </c>
      <c r="S358" s="18">
        <v>4</v>
      </c>
      <c r="T358" s="18">
        <v>3</v>
      </c>
    </row>
    <row r="359" spans="11:20" ht="15" thickBot="1" x14ac:dyDescent="0.4">
      <c r="K359" s="17">
        <v>3</v>
      </c>
      <c r="L359" s="18">
        <v>4</v>
      </c>
      <c r="M359" s="18">
        <v>5</v>
      </c>
      <c r="N359" s="18">
        <v>2</v>
      </c>
      <c r="O359" s="18">
        <v>3</v>
      </c>
      <c r="P359" s="18">
        <v>4</v>
      </c>
      <c r="Q359" s="18">
        <v>4</v>
      </c>
      <c r="R359" s="18">
        <v>3</v>
      </c>
      <c r="S359" s="18">
        <v>5</v>
      </c>
      <c r="T359" s="18">
        <v>4</v>
      </c>
    </row>
    <row r="360" spans="11:20" ht="15" thickBot="1" x14ac:dyDescent="0.4">
      <c r="K360" s="17">
        <v>3</v>
      </c>
      <c r="L360" s="18">
        <v>4</v>
      </c>
      <c r="M360" s="18">
        <v>5</v>
      </c>
      <c r="N360" s="18">
        <v>4</v>
      </c>
      <c r="O360" s="18">
        <v>2</v>
      </c>
      <c r="P360" s="18">
        <v>3</v>
      </c>
      <c r="Q360" s="18">
        <v>4</v>
      </c>
      <c r="R360" s="18">
        <v>5</v>
      </c>
      <c r="S360" s="18">
        <v>3</v>
      </c>
      <c r="T360" s="18">
        <v>4</v>
      </c>
    </row>
    <row r="361" spans="11:20" ht="15" thickBot="1" x14ac:dyDescent="0.4">
      <c r="K361" s="17">
        <v>5</v>
      </c>
      <c r="L361" s="18">
        <v>4</v>
      </c>
      <c r="M361" s="18">
        <v>3</v>
      </c>
      <c r="N361" s="18">
        <v>4</v>
      </c>
      <c r="O361" s="18">
        <v>5</v>
      </c>
      <c r="P361" s="18">
        <v>3</v>
      </c>
      <c r="Q361" s="18">
        <v>4</v>
      </c>
      <c r="R361" s="18">
        <v>5</v>
      </c>
      <c r="S361" s="18">
        <v>4</v>
      </c>
      <c r="T361" s="18">
        <v>3</v>
      </c>
    </row>
    <row r="362" spans="11:20" ht="15" thickBot="1" x14ac:dyDescent="0.4">
      <c r="K362" s="17">
        <v>3</v>
      </c>
      <c r="L362" s="18">
        <v>4</v>
      </c>
      <c r="M362" s="18">
        <v>5</v>
      </c>
      <c r="N362" s="18">
        <v>2</v>
      </c>
      <c r="O362" s="18">
        <v>3</v>
      </c>
      <c r="P362" s="18">
        <v>4</v>
      </c>
      <c r="Q362" s="18">
        <v>4</v>
      </c>
      <c r="R362" s="18">
        <v>3</v>
      </c>
      <c r="S362" s="18">
        <v>5</v>
      </c>
      <c r="T362" s="18">
        <v>4</v>
      </c>
    </row>
    <row r="363" spans="11:20" ht="15" thickBot="1" x14ac:dyDescent="0.4">
      <c r="K363" s="17">
        <v>3</v>
      </c>
      <c r="L363" s="18">
        <v>4</v>
      </c>
      <c r="M363" s="18">
        <v>5</v>
      </c>
      <c r="N363" s="18">
        <v>4</v>
      </c>
      <c r="O363" s="18">
        <v>2</v>
      </c>
      <c r="P363" s="18">
        <v>3</v>
      </c>
      <c r="Q363" s="18">
        <v>4</v>
      </c>
      <c r="R363" s="18">
        <v>5</v>
      </c>
      <c r="S363" s="18">
        <v>3</v>
      </c>
      <c r="T363" s="18">
        <v>4</v>
      </c>
    </row>
    <row r="364" spans="11:20" ht="15" thickBot="1" x14ac:dyDescent="0.4">
      <c r="K364" s="17">
        <v>5</v>
      </c>
      <c r="L364" s="18">
        <v>4</v>
      </c>
      <c r="M364" s="18">
        <v>3</v>
      </c>
      <c r="N364" s="18">
        <v>4</v>
      </c>
      <c r="O364" s="18">
        <v>5</v>
      </c>
      <c r="P364" s="18">
        <v>3</v>
      </c>
      <c r="Q364" s="18">
        <v>4</v>
      </c>
      <c r="R364" s="18">
        <v>5</v>
      </c>
      <c r="S364" s="18">
        <v>4</v>
      </c>
      <c r="T364" s="18">
        <v>3</v>
      </c>
    </row>
    <row r="365" spans="11:20" ht="15" thickBot="1" x14ac:dyDescent="0.4">
      <c r="K365" s="17">
        <v>3</v>
      </c>
      <c r="L365" s="18">
        <v>4</v>
      </c>
      <c r="M365" s="18">
        <v>5</v>
      </c>
      <c r="N365" s="18">
        <v>2</v>
      </c>
      <c r="O365" s="18">
        <v>3</v>
      </c>
      <c r="P365" s="18">
        <v>4</v>
      </c>
      <c r="Q365" s="18">
        <v>4</v>
      </c>
      <c r="R365" s="18">
        <v>3</v>
      </c>
      <c r="S365" s="18">
        <v>5</v>
      </c>
      <c r="T365" s="18">
        <v>4</v>
      </c>
    </row>
    <row r="367" spans="11:20" ht="18.5" x14ac:dyDescent="0.45">
      <c r="K367" s="31" t="s">
        <v>47</v>
      </c>
      <c r="L367" s="31">
        <f>SKEW(K356:T365)</f>
        <v>-0.21090973977304461</v>
      </c>
    </row>
    <row r="368" spans="11:20" ht="18.5" x14ac:dyDescent="0.45">
      <c r="K368" s="31" t="s">
        <v>48</v>
      </c>
      <c r="L368" s="31">
        <f>KURT(K356:T365)</f>
        <v>-0.74525627211662515</v>
      </c>
    </row>
    <row r="379" spans="10:19" ht="15" thickBot="1" x14ac:dyDescent="0.4"/>
    <row r="380" spans="10:19" ht="15" thickBot="1" x14ac:dyDescent="0.4">
      <c r="J380" s="15">
        <v>280</v>
      </c>
      <c r="K380" s="16">
        <v>350</v>
      </c>
      <c r="L380" s="16">
        <v>310</v>
      </c>
      <c r="M380" s="16">
        <v>270</v>
      </c>
      <c r="N380" s="16">
        <v>390</v>
      </c>
      <c r="O380" s="16">
        <v>320</v>
      </c>
      <c r="P380" s="16">
        <v>290</v>
      </c>
      <c r="Q380" s="16">
        <v>340</v>
      </c>
      <c r="R380" s="16">
        <v>310</v>
      </c>
      <c r="S380" s="16">
        <v>380</v>
      </c>
    </row>
    <row r="381" spans="10:19" ht="15" thickBot="1" x14ac:dyDescent="0.4">
      <c r="J381" s="17">
        <v>270</v>
      </c>
      <c r="K381" s="18">
        <v>350</v>
      </c>
      <c r="L381" s="18">
        <v>300</v>
      </c>
      <c r="M381" s="18">
        <v>330</v>
      </c>
      <c r="N381" s="18">
        <v>370</v>
      </c>
      <c r="O381" s="18">
        <v>310</v>
      </c>
      <c r="P381" s="18">
        <v>280</v>
      </c>
      <c r="Q381" s="18">
        <v>320</v>
      </c>
      <c r="R381" s="18">
        <v>350</v>
      </c>
      <c r="S381" s="18">
        <v>290</v>
      </c>
    </row>
    <row r="382" spans="10:19" ht="15" thickBot="1" x14ac:dyDescent="0.4">
      <c r="J382" s="17">
        <v>270</v>
      </c>
      <c r="K382" s="18">
        <v>350</v>
      </c>
      <c r="L382" s="18">
        <v>300</v>
      </c>
      <c r="M382" s="18">
        <v>330</v>
      </c>
      <c r="N382" s="18">
        <v>370</v>
      </c>
      <c r="O382" s="18">
        <v>310</v>
      </c>
      <c r="P382" s="18">
        <v>280</v>
      </c>
      <c r="Q382" s="18">
        <v>320</v>
      </c>
      <c r="R382" s="18">
        <v>350</v>
      </c>
      <c r="S382" s="18">
        <v>290</v>
      </c>
    </row>
    <row r="383" spans="10:19" ht="15" thickBot="1" x14ac:dyDescent="0.4">
      <c r="J383" s="17">
        <v>270</v>
      </c>
      <c r="K383" s="18">
        <v>350</v>
      </c>
      <c r="L383" s="18">
        <v>300</v>
      </c>
      <c r="M383" s="18">
        <v>330</v>
      </c>
      <c r="N383" s="18">
        <v>370</v>
      </c>
      <c r="O383" s="18">
        <v>310</v>
      </c>
      <c r="P383" s="18">
        <v>280</v>
      </c>
      <c r="Q383" s="18">
        <v>320</v>
      </c>
      <c r="R383" s="18">
        <v>350</v>
      </c>
      <c r="S383" s="18">
        <v>290</v>
      </c>
    </row>
    <row r="384" spans="10:19" ht="15" thickBot="1" x14ac:dyDescent="0.4">
      <c r="J384" s="17">
        <v>270</v>
      </c>
      <c r="K384" s="18">
        <v>350</v>
      </c>
      <c r="L384" s="18">
        <v>300</v>
      </c>
      <c r="M384" s="18">
        <v>330</v>
      </c>
      <c r="N384" s="18">
        <v>370</v>
      </c>
      <c r="O384" s="18">
        <v>310</v>
      </c>
      <c r="P384" s="18">
        <v>280</v>
      </c>
      <c r="Q384" s="18">
        <v>320</v>
      </c>
      <c r="R384" s="18">
        <v>350</v>
      </c>
      <c r="S384" s="18">
        <v>290</v>
      </c>
    </row>
    <row r="385" spans="10:19" ht="15" thickBot="1" x14ac:dyDescent="0.4">
      <c r="J385" s="17">
        <v>270</v>
      </c>
      <c r="K385" s="18">
        <v>350</v>
      </c>
      <c r="L385" s="18">
        <v>300</v>
      </c>
      <c r="M385" s="18">
        <v>330</v>
      </c>
      <c r="N385" s="18">
        <v>370</v>
      </c>
      <c r="O385" s="18">
        <v>310</v>
      </c>
      <c r="P385" s="18">
        <v>280</v>
      </c>
      <c r="Q385" s="18">
        <v>320</v>
      </c>
      <c r="R385" s="18">
        <v>350</v>
      </c>
      <c r="S385" s="18">
        <v>290</v>
      </c>
    </row>
    <row r="386" spans="10:19" ht="15" thickBot="1" x14ac:dyDescent="0.4">
      <c r="J386" s="17">
        <v>270</v>
      </c>
      <c r="K386" s="18">
        <v>350</v>
      </c>
      <c r="L386" s="18">
        <v>300</v>
      </c>
      <c r="M386" s="18">
        <v>330</v>
      </c>
      <c r="N386" s="18">
        <v>370</v>
      </c>
      <c r="O386" s="18">
        <v>310</v>
      </c>
      <c r="P386" s="18">
        <v>280</v>
      </c>
      <c r="Q386" s="18">
        <v>320</v>
      </c>
      <c r="R386" s="18">
        <v>350</v>
      </c>
      <c r="S386" s="18">
        <v>290</v>
      </c>
    </row>
    <row r="387" spans="10:19" ht="15" thickBot="1" x14ac:dyDescent="0.4">
      <c r="J387" s="17">
        <v>270</v>
      </c>
      <c r="K387" s="18">
        <v>350</v>
      </c>
      <c r="L387" s="18">
        <v>300</v>
      </c>
      <c r="M387" s="18">
        <v>330</v>
      </c>
      <c r="N387" s="18">
        <v>370</v>
      </c>
      <c r="O387" s="18">
        <v>310</v>
      </c>
      <c r="P387" s="18">
        <v>280</v>
      </c>
      <c r="Q387" s="18">
        <v>320</v>
      </c>
      <c r="R387" s="18">
        <v>350</v>
      </c>
      <c r="S387" s="18">
        <v>290</v>
      </c>
    </row>
    <row r="388" spans="10:19" ht="15" thickBot="1" x14ac:dyDescent="0.4">
      <c r="J388" s="17">
        <v>270</v>
      </c>
      <c r="K388" s="18">
        <v>350</v>
      </c>
      <c r="L388" s="18">
        <v>300</v>
      </c>
      <c r="M388" s="18">
        <v>330</v>
      </c>
      <c r="N388" s="18">
        <v>370</v>
      </c>
      <c r="O388" s="18">
        <v>310</v>
      </c>
      <c r="P388" s="18">
        <v>280</v>
      </c>
      <c r="Q388" s="18">
        <v>320</v>
      </c>
      <c r="R388" s="18">
        <v>350</v>
      </c>
      <c r="S388" s="18">
        <v>290</v>
      </c>
    </row>
    <row r="389" spans="10:19" ht="15" thickBot="1" x14ac:dyDescent="0.4">
      <c r="J389" s="17">
        <v>270</v>
      </c>
      <c r="K389" s="18">
        <v>350</v>
      </c>
      <c r="L389" s="18">
        <v>300</v>
      </c>
      <c r="M389" s="18">
        <v>330</v>
      </c>
      <c r="N389" s="18">
        <v>370</v>
      </c>
      <c r="O389" s="18">
        <v>310</v>
      </c>
      <c r="P389" s="18">
        <v>280</v>
      </c>
      <c r="Q389" s="18">
        <v>320</v>
      </c>
      <c r="R389" s="18">
        <v>350</v>
      </c>
      <c r="S389" s="18">
        <v>290</v>
      </c>
    </row>
    <row r="391" spans="10:19" ht="18.5" x14ac:dyDescent="0.45">
      <c r="K391" s="32" t="s">
        <v>47</v>
      </c>
      <c r="L391" s="32">
        <f>SKEW(J380:S389)</f>
        <v>0.2092186247974063</v>
      </c>
    </row>
    <row r="392" spans="10:19" ht="18.5" x14ac:dyDescent="0.45">
      <c r="K392" s="32" t="s">
        <v>48</v>
      </c>
      <c r="L392" s="32">
        <f>KURT(J380:S389)</f>
        <v>-1.0374244845101974</v>
      </c>
    </row>
    <row r="403" spans="11:20" ht="15" thickBot="1" x14ac:dyDescent="0.4"/>
    <row r="404" spans="11:20" ht="15" thickBot="1" x14ac:dyDescent="0.4">
      <c r="K404" s="15">
        <v>12</v>
      </c>
      <c r="L404" s="16">
        <v>18</v>
      </c>
      <c r="M404" s="16">
        <v>15</v>
      </c>
      <c r="N404" s="16">
        <v>22</v>
      </c>
      <c r="O404" s="16">
        <v>20</v>
      </c>
      <c r="P404" s="16">
        <v>14</v>
      </c>
      <c r="Q404" s="16">
        <v>16</v>
      </c>
      <c r="R404" s="16">
        <v>21</v>
      </c>
      <c r="S404" s="16">
        <v>19</v>
      </c>
      <c r="T404" s="16">
        <v>17</v>
      </c>
    </row>
    <row r="405" spans="11:20" ht="15" thickBot="1" x14ac:dyDescent="0.4">
      <c r="K405" s="17">
        <v>22</v>
      </c>
      <c r="L405" s="18">
        <v>19</v>
      </c>
      <c r="M405" s="18">
        <v>13</v>
      </c>
      <c r="N405" s="18">
        <v>16</v>
      </c>
      <c r="O405" s="18">
        <v>21</v>
      </c>
      <c r="P405" s="18">
        <v>22</v>
      </c>
      <c r="Q405" s="18">
        <v>17</v>
      </c>
      <c r="R405" s="18">
        <v>19</v>
      </c>
      <c r="S405" s="18">
        <v>22</v>
      </c>
      <c r="T405" s="18">
        <v>18</v>
      </c>
    </row>
    <row r="406" spans="11:20" ht="15" thickBot="1" x14ac:dyDescent="0.4">
      <c r="K406" s="17">
        <v>14</v>
      </c>
      <c r="L406" s="18">
        <v>20</v>
      </c>
      <c r="M406" s="18">
        <v>19</v>
      </c>
      <c r="N406" s="18">
        <v>17</v>
      </c>
      <c r="O406" s="18">
        <v>22</v>
      </c>
      <c r="P406" s="18">
        <v>18</v>
      </c>
      <c r="Q406" s="18">
        <v>15</v>
      </c>
      <c r="R406" s="18">
        <v>21</v>
      </c>
      <c r="S406" s="18">
        <v>20</v>
      </c>
      <c r="T406" s="18">
        <v>16</v>
      </c>
    </row>
    <row r="407" spans="11:20" ht="15" thickBot="1" x14ac:dyDescent="0.4">
      <c r="K407" s="17">
        <v>12</v>
      </c>
      <c r="L407" s="18">
        <v>18</v>
      </c>
      <c r="M407" s="18">
        <v>15</v>
      </c>
      <c r="N407" s="18">
        <v>22</v>
      </c>
      <c r="O407" s="18">
        <v>20</v>
      </c>
      <c r="P407" s="18">
        <v>14</v>
      </c>
      <c r="Q407" s="18">
        <v>16</v>
      </c>
      <c r="R407" s="18">
        <v>21</v>
      </c>
      <c r="S407" s="18">
        <v>19</v>
      </c>
      <c r="T407" s="18">
        <v>17</v>
      </c>
    </row>
    <row r="408" spans="11:20" ht="15" thickBot="1" x14ac:dyDescent="0.4">
      <c r="K408" s="17">
        <v>22</v>
      </c>
      <c r="L408" s="18">
        <v>19</v>
      </c>
      <c r="M408" s="18">
        <v>13</v>
      </c>
      <c r="N408" s="18">
        <v>16</v>
      </c>
      <c r="O408" s="18">
        <v>21</v>
      </c>
      <c r="P408" s="18">
        <v>22</v>
      </c>
      <c r="Q408" s="18">
        <v>17</v>
      </c>
      <c r="R408" s="18">
        <v>19</v>
      </c>
      <c r="S408" s="18">
        <v>22</v>
      </c>
      <c r="T408" s="18">
        <v>18</v>
      </c>
    </row>
    <row r="409" spans="11:20" ht="15" thickBot="1" x14ac:dyDescent="0.4">
      <c r="K409" s="17">
        <v>14</v>
      </c>
      <c r="L409" s="18">
        <v>20</v>
      </c>
      <c r="M409" s="18">
        <v>19</v>
      </c>
      <c r="N409" s="18">
        <v>17</v>
      </c>
      <c r="O409" s="18">
        <v>22</v>
      </c>
      <c r="P409" s="18">
        <v>18</v>
      </c>
      <c r="Q409" s="18">
        <v>15</v>
      </c>
      <c r="R409" s="18">
        <v>21</v>
      </c>
      <c r="S409" s="18">
        <v>20</v>
      </c>
      <c r="T409" s="18">
        <v>16</v>
      </c>
    </row>
    <row r="410" spans="11:20" ht="15" thickBot="1" x14ac:dyDescent="0.4">
      <c r="K410" s="17">
        <v>12</v>
      </c>
      <c r="L410" s="18">
        <v>18</v>
      </c>
      <c r="M410" s="18">
        <v>15</v>
      </c>
      <c r="N410" s="18">
        <v>22</v>
      </c>
      <c r="O410" s="18">
        <v>20</v>
      </c>
      <c r="P410" s="18">
        <v>14</v>
      </c>
      <c r="Q410" s="18">
        <v>16</v>
      </c>
      <c r="R410" s="18">
        <v>21</v>
      </c>
      <c r="S410" s="18">
        <v>19</v>
      </c>
      <c r="T410" s="18">
        <v>17</v>
      </c>
    </row>
    <row r="411" spans="11:20" ht="15" thickBot="1" x14ac:dyDescent="0.4">
      <c r="K411" s="17">
        <v>22</v>
      </c>
      <c r="L411" s="18">
        <v>19</v>
      </c>
      <c r="M411" s="18">
        <v>13</v>
      </c>
      <c r="N411" s="18">
        <v>16</v>
      </c>
      <c r="O411" s="18">
        <v>21</v>
      </c>
      <c r="P411" s="18">
        <v>22</v>
      </c>
      <c r="Q411" s="18">
        <v>17</v>
      </c>
      <c r="R411" s="18">
        <v>19</v>
      </c>
      <c r="S411" s="18">
        <v>22</v>
      </c>
      <c r="T411" s="18">
        <v>18</v>
      </c>
    </row>
    <row r="412" spans="11:20" ht="15" thickBot="1" x14ac:dyDescent="0.4">
      <c r="K412" s="17">
        <v>14</v>
      </c>
      <c r="L412" s="18">
        <v>20</v>
      </c>
      <c r="M412" s="18">
        <v>19</v>
      </c>
      <c r="N412" s="18">
        <v>17</v>
      </c>
      <c r="O412" s="18">
        <v>22</v>
      </c>
      <c r="P412" s="18">
        <v>18</v>
      </c>
      <c r="Q412" s="18">
        <v>15</v>
      </c>
      <c r="R412" s="18">
        <v>21</v>
      </c>
      <c r="S412" s="18">
        <v>20</v>
      </c>
      <c r="T412" s="18">
        <v>16</v>
      </c>
    </row>
    <row r="413" spans="11:20" ht="15" thickBot="1" x14ac:dyDescent="0.4">
      <c r="K413" s="17">
        <v>12</v>
      </c>
      <c r="L413" s="18">
        <v>18</v>
      </c>
      <c r="M413" s="18">
        <v>15</v>
      </c>
      <c r="N413" s="18">
        <v>22</v>
      </c>
      <c r="O413" s="18">
        <v>20</v>
      </c>
      <c r="P413" s="18">
        <v>14</v>
      </c>
      <c r="Q413" s="18">
        <v>16</v>
      </c>
      <c r="R413" s="18">
        <v>21</v>
      </c>
      <c r="S413" s="18">
        <v>19</v>
      </c>
      <c r="T413" s="18">
        <v>17</v>
      </c>
    </row>
    <row r="415" spans="11:20" ht="18.5" x14ac:dyDescent="0.45">
      <c r="K415" s="32" t="s">
        <v>47</v>
      </c>
      <c r="L415" s="32">
        <f>SKEW(K404:T413)</f>
        <v>-0.3350128722188207</v>
      </c>
    </row>
    <row r="416" spans="11:20" ht="18.5" x14ac:dyDescent="0.45">
      <c r="K416" s="32" t="s">
        <v>48</v>
      </c>
      <c r="L416" s="32">
        <f>KURT(K404:T413)</f>
        <v>-0.88101144669010489</v>
      </c>
    </row>
    <row r="423" spans="10:19" ht="15" thickBot="1" x14ac:dyDescent="0.4"/>
    <row r="424" spans="10:19" ht="15" thickBot="1" x14ac:dyDescent="0.4">
      <c r="J424" s="15">
        <v>40</v>
      </c>
      <c r="K424" s="16">
        <v>45</v>
      </c>
      <c r="L424" s="16">
        <v>50</v>
      </c>
      <c r="M424" s="16">
        <v>55</v>
      </c>
      <c r="N424" s="16">
        <v>60</v>
      </c>
      <c r="O424" s="16">
        <v>62</v>
      </c>
      <c r="P424" s="16">
        <v>65</v>
      </c>
      <c r="Q424" s="16">
        <v>68</v>
      </c>
      <c r="R424" s="16">
        <v>70</v>
      </c>
      <c r="S424" s="16">
        <v>72</v>
      </c>
    </row>
    <row r="425" spans="10:19" ht="15" thickBot="1" x14ac:dyDescent="0.4">
      <c r="J425" s="17">
        <v>75</v>
      </c>
      <c r="K425" s="18">
        <v>78</v>
      </c>
      <c r="L425" s="18">
        <v>80</v>
      </c>
      <c r="M425" s="18">
        <v>82</v>
      </c>
      <c r="N425" s="18">
        <v>85</v>
      </c>
      <c r="O425" s="18">
        <v>88</v>
      </c>
      <c r="P425" s="18">
        <v>90</v>
      </c>
      <c r="Q425" s="18">
        <v>92</v>
      </c>
      <c r="R425" s="18">
        <v>95</v>
      </c>
      <c r="S425" s="18">
        <v>100</v>
      </c>
    </row>
    <row r="426" spans="10:19" ht="15" thickBot="1" x14ac:dyDescent="0.4">
      <c r="J426" s="17">
        <v>105</v>
      </c>
      <c r="K426" s="18">
        <v>110</v>
      </c>
      <c r="L426" s="18">
        <v>115</v>
      </c>
      <c r="M426" s="18">
        <v>120</v>
      </c>
      <c r="N426" s="18">
        <v>125</v>
      </c>
      <c r="O426" s="18">
        <v>130</v>
      </c>
      <c r="P426" s="18">
        <v>135</v>
      </c>
      <c r="Q426" s="18">
        <v>140</v>
      </c>
      <c r="R426" s="18">
        <v>145</v>
      </c>
      <c r="S426" s="18">
        <v>150</v>
      </c>
    </row>
    <row r="427" spans="10:19" ht="15" thickBot="1" x14ac:dyDescent="0.4">
      <c r="J427" s="17">
        <v>155</v>
      </c>
      <c r="K427" s="18">
        <v>160</v>
      </c>
      <c r="L427" s="18">
        <v>165</v>
      </c>
      <c r="M427" s="18">
        <v>170</v>
      </c>
      <c r="N427" s="18">
        <v>175</v>
      </c>
      <c r="O427" s="18">
        <v>180</v>
      </c>
      <c r="P427" s="18">
        <v>185</v>
      </c>
      <c r="Q427" s="18">
        <v>190</v>
      </c>
      <c r="R427" s="18">
        <v>195</v>
      </c>
      <c r="S427" s="18">
        <v>200</v>
      </c>
    </row>
    <row r="428" spans="10:19" ht="15" thickBot="1" x14ac:dyDescent="0.4">
      <c r="J428" s="17">
        <v>205</v>
      </c>
      <c r="K428" s="18">
        <v>210</v>
      </c>
      <c r="L428" s="18">
        <v>215</v>
      </c>
      <c r="M428" s="18">
        <v>220</v>
      </c>
      <c r="N428" s="18">
        <v>225</v>
      </c>
      <c r="O428" s="18">
        <v>230</v>
      </c>
      <c r="P428" s="18">
        <v>235</v>
      </c>
      <c r="Q428" s="18">
        <v>240</v>
      </c>
      <c r="R428" s="18">
        <v>245</v>
      </c>
      <c r="S428" s="18">
        <v>250</v>
      </c>
    </row>
    <row r="429" spans="10:19" ht="15" thickBot="1" x14ac:dyDescent="0.4">
      <c r="J429" s="17">
        <v>255</v>
      </c>
      <c r="K429" s="18">
        <v>260</v>
      </c>
      <c r="L429" s="18">
        <v>265</v>
      </c>
      <c r="M429" s="18">
        <v>270</v>
      </c>
      <c r="N429" s="18">
        <v>275</v>
      </c>
      <c r="O429" s="18">
        <v>280</v>
      </c>
      <c r="P429" s="18">
        <v>285</v>
      </c>
      <c r="Q429" s="18">
        <v>290</v>
      </c>
      <c r="R429" s="18">
        <v>295</v>
      </c>
      <c r="S429" s="18">
        <v>300</v>
      </c>
    </row>
    <row r="430" spans="10:19" ht="15" thickBot="1" x14ac:dyDescent="0.4">
      <c r="J430" s="17">
        <v>305</v>
      </c>
      <c r="K430" s="18">
        <v>310</v>
      </c>
      <c r="L430" s="18">
        <v>315</v>
      </c>
      <c r="M430" s="18">
        <v>320</v>
      </c>
      <c r="N430" s="18">
        <v>325</v>
      </c>
      <c r="O430" s="18">
        <v>330</v>
      </c>
      <c r="P430" s="18">
        <v>335</v>
      </c>
      <c r="Q430" s="18">
        <v>340</v>
      </c>
      <c r="R430" s="18">
        <v>345</v>
      </c>
      <c r="S430" s="18">
        <v>350</v>
      </c>
    </row>
    <row r="431" spans="10:19" ht="15" thickBot="1" x14ac:dyDescent="0.4">
      <c r="J431" s="17">
        <v>355</v>
      </c>
      <c r="K431" s="18">
        <v>360</v>
      </c>
      <c r="L431" s="18">
        <v>365</v>
      </c>
      <c r="M431" s="18">
        <v>370</v>
      </c>
      <c r="N431" s="18">
        <v>375</v>
      </c>
      <c r="O431" s="18">
        <v>380</v>
      </c>
      <c r="P431" s="18">
        <v>385</v>
      </c>
      <c r="Q431" s="18">
        <v>390</v>
      </c>
      <c r="R431" s="18">
        <v>395</v>
      </c>
      <c r="S431" s="18">
        <v>400</v>
      </c>
    </row>
    <row r="432" spans="10:19" ht="15" thickBot="1" x14ac:dyDescent="0.4">
      <c r="J432" s="17">
        <v>405</v>
      </c>
      <c r="K432" s="18">
        <v>410</v>
      </c>
      <c r="L432" s="18">
        <v>415</v>
      </c>
      <c r="M432" s="18">
        <v>420</v>
      </c>
      <c r="N432" s="18">
        <v>425</v>
      </c>
      <c r="O432" s="18">
        <v>430</v>
      </c>
      <c r="P432" s="18">
        <v>435</v>
      </c>
      <c r="Q432" s="18">
        <v>440</v>
      </c>
      <c r="R432" s="18">
        <v>445</v>
      </c>
      <c r="S432" s="18">
        <v>450</v>
      </c>
    </row>
    <row r="433" spans="10:19" ht="15" thickBot="1" x14ac:dyDescent="0.4">
      <c r="J433" s="17">
        <v>455</v>
      </c>
      <c r="K433" s="18">
        <v>460</v>
      </c>
      <c r="L433" s="18">
        <v>465</v>
      </c>
      <c r="M433" s="18">
        <v>470</v>
      </c>
      <c r="N433" s="18">
        <v>475</v>
      </c>
      <c r="O433" s="18">
        <v>480</v>
      </c>
      <c r="P433" s="18">
        <v>485</v>
      </c>
      <c r="Q433" s="18">
        <v>490</v>
      </c>
      <c r="R433" s="18">
        <v>495</v>
      </c>
      <c r="S433" s="18">
        <v>500</v>
      </c>
    </row>
    <row r="435" spans="10:19" ht="15.5" x14ac:dyDescent="0.35">
      <c r="J435" s="41" t="s">
        <v>49</v>
      </c>
      <c r="K435" s="38" t="s">
        <v>50</v>
      </c>
      <c r="L435" s="38">
        <f>QUARTILE(J424:S433,1)</f>
        <v>128.75</v>
      </c>
      <c r="M435" s="38"/>
      <c r="N435" s="41" t="s">
        <v>53</v>
      </c>
      <c r="O435" s="38" t="s">
        <v>54</v>
      </c>
      <c r="P435" s="38">
        <f>_xlfn.PERCENTILE.INC(J424:S433,0.1)</f>
        <v>74.7</v>
      </c>
    </row>
    <row r="436" spans="10:19" ht="15.5" x14ac:dyDescent="0.35">
      <c r="J436" s="38"/>
      <c r="K436" s="38" t="s">
        <v>51</v>
      </c>
      <c r="L436" s="38">
        <f>QUARTILE(J424:S433,2)</f>
        <v>252.5</v>
      </c>
      <c r="M436" s="38"/>
      <c r="N436" s="38"/>
      <c r="O436" s="38" t="s">
        <v>55</v>
      </c>
      <c r="P436" s="38">
        <f>_xlfn.PERCENTILE.INC(J424:S433,0.25)</f>
        <v>128.75</v>
      </c>
    </row>
    <row r="437" spans="10:19" ht="15.5" x14ac:dyDescent="0.35">
      <c r="J437" s="38"/>
      <c r="K437" s="38" t="s">
        <v>52</v>
      </c>
      <c r="L437" s="38">
        <f>QUARTILE(J424:S433,3)</f>
        <v>376.25</v>
      </c>
      <c r="M437" s="38"/>
      <c r="N437" s="38"/>
      <c r="O437" s="38" t="s">
        <v>56</v>
      </c>
      <c r="P437" s="38">
        <f>_xlfn.PERCENTILE.INC(J424:S433,0.75)</f>
        <v>376.25</v>
      </c>
    </row>
    <row r="438" spans="10:19" ht="15.5" x14ac:dyDescent="0.35">
      <c r="J438" s="38"/>
      <c r="K438" s="38"/>
      <c r="L438" s="38"/>
      <c r="M438" s="38"/>
      <c r="N438" s="38"/>
      <c r="O438" s="44" t="s">
        <v>57</v>
      </c>
      <c r="P438" s="38">
        <f>_xlfn.PERCENTILE.INC(J424:S433,1)</f>
        <v>500</v>
      </c>
    </row>
    <row r="449" spans="10:19" ht="15" thickBot="1" x14ac:dyDescent="0.4"/>
    <row r="450" spans="10:19" ht="15" thickBot="1" x14ac:dyDescent="0.4">
      <c r="J450" s="15">
        <v>55</v>
      </c>
      <c r="K450" s="16">
        <v>60</v>
      </c>
      <c r="L450" s="16">
        <v>62</v>
      </c>
      <c r="M450" s="16">
        <v>65</v>
      </c>
      <c r="N450" s="16">
        <v>68</v>
      </c>
      <c r="O450" s="16">
        <v>70</v>
      </c>
      <c r="P450" s="16">
        <v>72</v>
      </c>
      <c r="Q450" s="16">
        <v>75</v>
      </c>
      <c r="R450" s="16">
        <v>78</v>
      </c>
      <c r="S450" s="16">
        <v>80</v>
      </c>
    </row>
    <row r="451" spans="10:19" ht="15" thickBot="1" x14ac:dyDescent="0.4">
      <c r="J451" s="17">
        <v>82</v>
      </c>
      <c r="K451" s="18">
        <v>85</v>
      </c>
      <c r="L451" s="18">
        <v>88</v>
      </c>
      <c r="M451" s="18">
        <v>90</v>
      </c>
      <c r="N451" s="18">
        <v>92</v>
      </c>
      <c r="O451" s="18">
        <v>95</v>
      </c>
      <c r="P451" s="18">
        <v>100</v>
      </c>
      <c r="Q451" s="18">
        <v>105</v>
      </c>
      <c r="R451" s="18">
        <v>110</v>
      </c>
      <c r="S451" s="18">
        <v>115</v>
      </c>
    </row>
    <row r="452" spans="10:19" ht="15" thickBot="1" x14ac:dyDescent="0.4">
      <c r="J452" s="17">
        <v>120</v>
      </c>
      <c r="K452" s="18">
        <v>125</v>
      </c>
      <c r="L452" s="18">
        <v>130</v>
      </c>
      <c r="M452" s="18">
        <v>135</v>
      </c>
      <c r="N452" s="18">
        <v>140</v>
      </c>
      <c r="O452" s="18">
        <v>145</v>
      </c>
      <c r="P452" s="18">
        <v>150</v>
      </c>
      <c r="Q452" s="18">
        <v>155</v>
      </c>
      <c r="R452" s="18">
        <v>160</v>
      </c>
      <c r="S452" s="18">
        <v>165</v>
      </c>
    </row>
    <row r="453" spans="10:19" ht="15" thickBot="1" x14ac:dyDescent="0.4">
      <c r="J453" s="17">
        <v>170</v>
      </c>
      <c r="K453" s="18">
        <v>175</v>
      </c>
      <c r="L453" s="18">
        <v>180</v>
      </c>
      <c r="M453" s="18">
        <v>185</v>
      </c>
      <c r="N453" s="18">
        <v>190</v>
      </c>
      <c r="O453" s="18">
        <v>195</v>
      </c>
      <c r="P453" s="18">
        <v>200</v>
      </c>
      <c r="Q453" s="18">
        <v>205</v>
      </c>
      <c r="R453" s="18">
        <v>210</v>
      </c>
      <c r="S453" s="18">
        <v>215</v>
      </c>
    </row>
    <row r="454" spans="10:19" ht="15" thickBot="1" x14ac:dyDescent="0.4">
      <c r="J454" s="17">
        <v>220</v>
      </c>
      <c r="K454" s="18">
        <v>225</v>
      </c>
      <c r="L454" s="18">
        <v>230</v>
      </c>
      <c r="M454" s="18">
        <v>235</v>
      </c>
      <c r="N454" s="18">
        <v>240</v>
      </c>
      <c r="O454" s="18">
        <v>245</v>
      </c>
      <c r="P454" s="18">
        <v>250</v>
      </c>
      <c r="Q454" s="18">
        <v>255</v>
      </c>
      <c r="R454" s="18">
        <v>260</v>
      </c>
      <c r="S454" s="18">
        <v>265</v>
      </c>
    </row>
    <row r="455" spans="10:19" ht="15" thickBot="1" x14ac:dyDescent="0.4">
      <c r="J455" s="17">
        <v>270</v>
      </c>
      <c r="K455" s="18">
        <v>275</v>
      </c>
      <c r="L455" s="18">
        <v>280</v>
      </c>
      <c r="M455" s="18">
        <v>285</v>
      </c>
      <c r="N455" s="18">
        <v>290</v>
      </c>
      <c r="O455" s="18">
        <v>295</v>
      </c>
      <c r="P455" s="18">
        <v>300</v>
      </c>
      <c r="Q455" s="18">
        <v>305</v>
      </c>
      <c r="R455" s="18">
        <v>310</v>
      </c>
      <c r="S455" s="18">
        <v>315</v>
      </c>
    </row>
    <row r="456" spans="10:19" ht="15" thickBot="1" x14ac:dyDescent="0.4">
      <c r="J456" s="17">
        <v>320</v>
      </c>
      <c r="K456" s="18">
        <v>325</v>
      </c>
      <c r="L456" s="18">
        <v>330</v>
      </c>
      <c r="M456" s="18">
        <v>335</v>
      </c>
      <c r="N456" s="18">
        <v>340</v>
      </c>
      <c r="O456" s="18">
        <v>345</v>
      </c>
      <c r="P456" s="18">
        <v>350</v>
      </c>
      <c r="Q456" s="18">
        <v>355</v>
      </c>
      <c r="R456" s="18">
        <v>360</v>
      </c>
      <c r="S456" s="18">
        <v>365</v>
      </c>
    </row>
    <row r="457" spans="10:19" ht="15" thickBot="1" x14ac:dyDescent="0.4">
      <c r="J457" s="17">
        <v>370</v>
      </c>
      <c r="K457" s="18">
        <v>375</v>
      </c>
      <c r="L457" s="18">
        <v>380</v>
      </c>
      <c r="M457" s="18">
        <v>385</v>
      </c>
      <c r="N457" s="18">
        <v>390</v>
      </c>
      <c r="O457" s="18">
        <v>395</v>
      </c>
      <c r="P457" s="18">
        <v>400</v>
      </c>
      <c r="Q457" s="18">
        <v>405</v>
      </c>
      <c r="R457" s="18">
        <v>410</v>
      </c>
      <c r="S457" s="18">
        <v>415</v>
      </c>
    </row>
    <row r="458" spans="10:19" ht="15" thickBot="1" x14ac:dyDescent="0.4">
      <c r="J458" s="17">
        <v>420</v>
      </c>
      <c r="K458" s="18">
        <v>425</v>
      </c>
      <c r="L458" s="18">
        <v>430</v>
      </c>
      <c r="M458" s="18">
        <v>435</v>
      </c>
      <c r="N458" s="18">
        <v>440</v>
      </c>
      <c r="O458" s="18">
        <v>445</v>
      </c>
      <c r="P458" s="18">
        <v>450</v>
      </c>
      <c r="Q458" s="18">
        <v>455</v>
      </c>
      <c r="R458" s="18">
        <v>460</v>
      </c>
      <c r="S458" s="18">
        <v>465</v>
      </c>
    </row>
    <row r="459" spans="10:19" ht="15" thickBot="1" x14ac:dyDescent="0.4">
      <c r="J459" s="17">
        <v>470</v>
      </c>
      <c r="K459" s="18">
        <v>475</v>
      </c>
      <c r="L459" s="18">
        <v>480</v>
      </c>
      <c r="M459" s="18">
        <v>485</v>
      </c>
      <c r="N459" s="18">
        <v>490</v>
      </c>
      <c r="O459" s="18">
        <v>495</v>
      </c>
      <c r="P459" s="18">
        <v>500</v>
      </c>
      <c r="Q459" s="18">
        <v>505</v>
      </c>
      <c r="R459" s="18">
        <v>510</v>
      </c>
      <c r="S459" s="18">
        <v>515</v>
      </c>
    </row>
    <row r="461" spans="10:19" ht="15.5" x14ac:dyDescent="0.35">
      <c r="J461" s="41" t="s">
        <v>49</v>
      </c>
      <c r="K461" s="38" t="s">
        <v>50</v>
      </c>
      <c r="L461" s="38">
        <f>QUARTILE(J450:S459,1)</f>
        <v>143.75</v>
      </c>
      <c r="M461" s="38"/>
      <c r="N461" s="41" t="s">
        <v>53</v>
      </c>
      <c r="O461" s="38" t="s">
        <v>58</v>
      </c>
      <c r="P461" s="38">
        <f>_xlfn.PERCENTILE.INC(J450:S459,0.15)</f>
        <v>94.55</v>
      </c>
    </row>
    <row r="462" spans="10:19" ht="15.5" x14ac:dyDescent="0.35">
      <c r="J462" s="38"/>
      <c r="K462" s="38" t="s">
        <v>51</v>
      </c>
      <c r="L462" s="38">
        <f>QUARTILE(J450:S459,2)</f>
        <v>267.5</v>
      </c>
      <c r="M462" s="38"/>
      <c r="N462" s="38"/>
      <c r="O462" s="38" t="s">
        <v>59</v>
      </c>
      <c r="P462" s="38">
        <f>_xlfn.PERCENTILE.INC(J450:S459,0.5)</f>
        <v>267.5</v>
      </c>
    </row>
    <row r="463" spans="10:19" ht="15.5" x14ac:dyDescent="0.35">
      <c r="J463" s="38"/>
      <c r="K463" s="38" t="s">
        <v>52</v>
      </c>
      <c r="L463" s="38">
        <f>QUARTILE(J450:S459,3)</f>
        <v>391.25</v>
      </c>
      <c r="M463" s="38"/>
      <c r="N463" s="38"/>
      <c r="O463" s="38" t="s">
        <v>60</v>
      </c>
      <c r="P463" s="38">
        <f>_xlfn.PERCENTILE.INC(J450:S459,0.85)</f>
        <v>440.74999999999994</v>
      </c>
    </row>
    <row r="464" spans="10:19" ht="15.5" x14ac:dyDescent="0.35">
      <c r="J464" s="38"/>
      <c r="K464" s="38"/>
      <c r="L464" s="38"/>
      <c r="M464" s="38"/>
      <c r="N464" s="38"/>
      <c r="O464" s="44"/>
      <c r="P464" s="38"/>
    </row>
    <row r="471" spans="11:20" ht="15" thickBot="1" x14ac:dyDescent="0.4"/>
    <row r="472" spans="11:20" ht="15" thickBot="1" x14ac:dyDescent="0.4">
      <c r="K472" s="15">
        <v>20</v>
      </c>
      <c r="L472" s="16">
        <v>25</v>
      </c>
      <c r="M472" s="16">
        <v>30</v>
      </c>
      <c r="N472" s="16">
        <v>35</v>
      </c>
      <c r="O472" s="16">
        <v>40</v>
      </c>
      <c r="P472" s="16">
        <v>45</v>
      </c>
      <c r="Q472" s="16">
        <v>50</v>
      </c>
      <c r="R472" s="16">
        <v>55</v>
      </c>
      <c r="S472" s="16">
        <v>60</v>
      </c>
      <c r="T472" s="16">
        <v>65</v>
      </c>
    </row>
    <row r="473" spans="11:20" ht="15" thickBot="1" x14ac:dyDescent="0.4">
      <c r="K473" s="17">
        <v>70</v>
      </c>
      <c r="L473" s="18">
        <v>75</v>
      </c>
      <c r="M473" s="18">
        <v>80</v>
      </c>
      <c r="N473" s="18">
        <v>85</v>
      </c>
      <c r="O473" s="18">
        <v>90</v>
      </c>
      <c r="P473" s="18">
        <v>95</v>
      </c>
      <c r="Q473" s="18">
        <v>100</v>
      </c>
      <c r="R473" s="18">
        <v>105</v>
      </c>
      <c r="S473" s="18">
        <v>110</v>
      </c>
      <c r="T473" s="18">
        <v>115</v>
      </c>
    </row>
    <row r="474" spans="11:20" ht="15" thickBot="1" x14ac:dyDescent="0.4">
      <c r="K474" s="17">
        <v>120</v>
      </c>
      <c r="L474" s="18">
        <v>125</v>
      </c>
      <c r="M474" s="18">
        <v>130</v>
      </c>
      <c r="N474" s="18">
        <v>135</v>
      </c>
      <c r="O474" s="18">
        <v>140</v>
      </c>
      <c r="P474" s="18">
        <v>145</v>
      </c>
      <c r="Q474" s="18">
        <v>150</v>
      </c>
      <c r="R474" s="18">
        <v>155</v>
      </c>
      <c r="S474" s="18">
        <v>160</v>
      </c>
      <c r="T474" s="18">
        <v>165</v>
      </c>
    </row>
    <row r="475" spans="11:20" ht="15" thickBot="1" x14ac:dyDescent="0.4">
      <c r="K475" s="17">
        <v>170</v>
      </c>
      <c r="L475" s="18">
        <v>175</v>
      </c>
      <c r="M475" s="18">
        <v>180</v>
      </c>
      <c r="N475" s="18">
        <v>185</v>
      </c>
      <c r="O475" s="18">
        <v>190</v>
      </c>
      <c r="P475" s="18">
        <v>195</v>
      </c>
      <c r="Q475" s="18">
        <v>200</v>
      </c>
      <c r="R475" s="18">
        <v>205</v>
      </c>
      <c r="S475" s="18">
        <v>210</v>
      </c>
      <c r="T475" s="18">
        <v>215</v>
      </c>
    </row>
    <row r="476" spans="11:20" ht="15" thickBot="1" x14ac:dyDescent="0.4">
      <c r="K476" s="17">
        <v>220</v>
      </c>
      <c r="L476" s="18">
        <v>225</v>
      </c>
      <c r="M476" s="18">
        <v>230</v>
      </c>
      <c r="N476" s="18">
        <v>235</v>
      </c>
      <c r="O476" s="18">
        <v>240</v>
      </c>
      <c r="P476" s="18">
        <v>245</v>
      </c>
      <c r="Q476" s="18">
        <v>250</v>
      </c>
      <c r="R476" s="18">
        <v>255</v>
      </c>
      <c r="S476" s="18">
        <v>260</v>
      </c>
      <c r="T476" s="18">
        <v>265</v>
      </c>
    </row>
    <row r="477" spans="11:20" ht="15" thickBot="1" x14ac:dyDescent="0.4">
      <c r="K477" s="17">
        <v>270</v>
      </c>
      <c r="L477" s="18">
        <v>275</v>
      </c>
      <c r="M477" s="18">
        <v>280</v>
      </c>
      <c r="N477" s="18">
        <v>285</v>
      </c>
      <c r="O477" s="18">
        <v>290</v>
      </c>
      <c r="P477" s="18">
        <v>295</v>
      </c>
      <c r="Q477" s="18">
        <v>300</v>
      </c>
      <c r="R477" s="18">
        <v>305</v>
      </c>
      <c r="S477" s="18">
        <v>310</v>
      </c>
      <c r="T477" s="18">
        <v>315</v>
      </c>
    </row>
    <row r="478" spans="11:20" ht="15" thickBot="1" x14ac:dyDescent="0.4">
      <c r="K478" s="17">
        <v>320</v>
      </c>
      <c r="L478" s="18">
        <v>325</v>
      </c>
      <c r="M478" s="18">
        <v>330</v>
      </c>
      <c r="N478" s="18">
        <v>335</v>
      </c>
      <c r="O478" s="18">
        <v>340</v>
      </c>
      <c r="P478" s="18">
        <v>345</v>
      </c>
      <c r="Q478" s="18">
        <v>350</v>
      </c>
      <c r="R478" s="18">
        <v>355</v>
      </c>
      <c r="S478" s="18">
        <v>360</v>
      </c>
      <c r="T478" s="18">
        <v>365</v>
      </c>
    </row>
    <row r="479" spans="11:20" ht="15" thickBot="1" x14ac:dyDescent="0.4">
      <c r="K479" s="17">
        <v>370</v>
      </c>
      <c r="L479" s="18">
        <v>375</v>
      </c>
      <c r="M479" s="18">
        <v>380</v>
      </c>
      <c r="N479" s="18">
        <v>385</v>
      </c>
      <c r="O479" s="18">
        <v>390</v>
      </c>
      <c r="P479" s="18">
        <v>395</v>
      </c>
      <c r="Q479" s="18">
        <v>400</v>
      </c>
      <c r="R479" s="18">
        <v>405</v>
      </c>
      <c r="S479" s="18">
        <v>410</v>
      </c>
      <c r="T479" s="18">
        <v>415</v>
      </c>
    </row>
    <row r="480" spans="11:20" ht="15" thickBot="1" x14ac:dyDescent="0.4">
      <c r="K480" s="17">
        <v>420</v>
      </c>
      <c r="L480" s="18">
        <v>425</v>
      </c>
      <c r="M480" s="18">
        <v>430</v>
      </c>
      <c r="N480" s="18">
        <v>435</v>
      </c>
      <c r="O480" s="18">
        <v>440</v>
      </c>
      <c r="P480" s="18">
        <v>445</v>
      </c>
      <c r="Q480" s="18">
        <v>450</v>
      </c>
      <c r="R480" s="18">
        <v>455</v>
      </c>
      <c r="S480" s="18">
        <v>460</v>
      </c>
      <c r="T480" s="18">
        <v>465</v>
      </c>
    </row>
    <row r="481" spans="11:20" ht="15" thickBot="1" x14ac:dyDescent="0.4">
      <c r="K481" s="17">
        <v>470</v>
      </c>
      <c r="L481" s="18">
        <v>475</v>
      </c>
      <c r="M481" s="18">
        <v>480</v>
      </c>
      <c r="N481" s="18">
        <v>485</v>
      </c>
      <c r="O481" s="18">
        <v>490</v>
      </c>
      <c r="P481" s="18">
        <v>495</v>
      </c>
      <c r="Q481" s="18">
        <v>500</v>
      </c>
      <c r="R481" s="18">
        <v>505</v>
      </c>
      <c r="S481" s="18">
        <v>510</v>
      </c>
      <c r="T481" s="18">
        <v>515</v>
      </c>
    </row>
    <row r="482" spans="11:20" ht="15" thickBot="1" x14ac:dyDescent="0.4">
      <c r="K482" s="17">
        <v>520</v>
      </c>
      <c r="L482" s="18">
        <v>525</v>
      </c>
      <c r="M482" s="18">
        <v>530</v>
      </c>
      <c r="N482" s="18">
        <v>535</v>
      </c>
      <c r="O482" s="18">
        <v>540</v>
      </c>
      <c r="P482" s="18">
        <v>545</v>
      </c>
      <c r="Q482" s="18">
        <v>550</v>
      </c>
      <c r="R482" s="18">
        <v>555</v>
      </c>
      <c r="S482" s="18">
        <v>560</v>
      </c>
      <c r="T482" s="18">
        <v>565</v>
      </c>
    </row>
    <row r="484" spans="11:20" ht="15.5" x14ac:dyDescent="0.35">
      <c r="L484" s="41" t="s">
        <v>49</v>
      </c>
      <c r="M484" s="41" t="s">
        <v>50</v>
      </c>
      <c r="N484" s="41">
        <f>QUARTILE(K472:T482,1)</f>
        <v>156.25</v>
      </c>
      <c r="O484" s="41"/>
      <c r="P484" s="41" t="s">
        <v>53</v>
      </c>
      <c r="Q484" s="41" t="s">
        <v>61</v>
      </c>
      <c r="R484" s="41">
        <f>_xlfn.PERCENTILE.INC(K472:T482,0.2)</f>
        <v>129</v>
      </c>
    </row>
    <row r="485" spans="11:20" ht="15.5" x14ac:dyDescent="0.35">
      <c r="L485" s="41"/>
      <c r="M485" s="41" t="s">
        <v>51</v>
      </c>
      <c r="N485" s="41">
        <f>QUARTILE(K472:T482,2)</f>
        <v>292.5</v>
      </c>
      <c r="O485" s="41"/>
      <c r="P485" s="41"/>
      <c r="Q485" s="41" t="s">
        <v>62</v>
      </c>
      <c r="R485" s="41">
        <f>_xlfn.PERCENTILE.INC(K472:T482,0.4)</f>
        <v>238</v>
      </c>
    </row>
    <row r="486" spans="11:20" ht="15.5" x14ac:dyDescent="0.35">
      <c r="L486" s="41"/>
      <c r="M486" s="41" t="s">
        <v>52</v>
      </c>
      <c r="N486" s="41">
        <f>QUARTILE(K472:T482,3)</f>
        <v>428.75</v>
      </c>
      <c r="O486" s="41"/>
      <c r="P486" s="41"/>
      <c r="Q486" s="41" t="s">
        <v>63</v>
      </c>
      <c r="R486" s="41">
        <f>_xlfn.PERCENTILE.INC(K472:T482,0.8)</f>
        <v>456</v>
      </c>
    </row>
    <row r="487" spans="11:20" x14ac:dyDescent="0.35">
      <c r="Q487" s="26"/>
    </row>
    <row r="496" spans="11:20" ht="15" thickBot="1" x14ac:dyDescent="0.4"/>
    <row r="497" spans="11:22" ht="15" thickBot="1" x14ac:dyDescent="0.4">
      <c r="K497" s="15">
        <v>15</v>
      </c>
      <c r="L497" s="16">
        <v>20</v>
      </c>
      <c r="M497" s="16">
        <v>25</v>
      </c>
      <c r="N497" s="16">
        <v>30</v>
      </c>
      <c r="O497" s="16">
        <v>35</v>
      </c>
      <c r="P497" s="16">
        <v>40</v>
      </c>
      <c r="Q497" s="16">
        <v>45</v>
      </c>
      <c r="R497" s="16">
        <v>50</v>
      </c>
      <c r="S497" s="16">
        <v>55</v>
      </c>
      <c r="T497" s="16">
        <v>60</v>
      </c>
      <c r="U497" s="16">
        <v>65</v>
      </c>
      <c r="V497" s="16">
        <v>70</v>
      </c>
    </row>
    <row r="498" spans="11:22" ht="15" thickBot="1" x14ac:dyDescent="0.4">
      <c r="K498" s="17">
        <v>75</v>
      </c>
      <c r="L498" s="18">
        <v>80</v>
      </c>
      <c r="M498" s="18">
        <v>85</v>
      </c>
      <c r="N498" s="18">
        <v>90</v>
      </c>
      <c r="O498" s="18">
        <v>95</v>
      </c>
      <c r="P498" s="18">
        <v>100</v>
      </c>
      <c r="Q498" s="18">
        <v>105</v>
      </c>
      <c r="R498" s="18">
        <v>110</v>
      </c>
      <c r="S498" s="18">
        <v>115</v>
      </c>
      <c r="T498" s="18">
        <v>120</v>
      </c>
      <c r="U498" s="18">
        <v>125</v>
      </c>
      <c r="V498" s="18">
        <v>130</v>
      </c>
    </row>
    <row r="499" spans="11:22" ht="15" thickBot="1" x14ac:dyDescent="0.4">
      <c r="K499" s="17">
        <v>135</v>
      </c>
      <c r="L499" s="18">
        <v>140</v>
      </c>
      <c r="M499" s="18">
        <v>145</v>
      </c>
      <c r="N499" s="18">
        <v>150</v>
      </c>
      <c r="O499" s="18">
        <v>155</v>
      </c>
      <c r="P499" s="18">
        <v>160</v>
      </c>
      <c r="Q499" s="18">
        <v>165</v>
      </c>
      <c r="R499" s="18">
        <v>170</v>
      </c>
      <c r="S499" s="18">
        <v>175</v>
      </c>
      <c r="T499" s="18">
        <v>180</v>
      </c>
      <c r="U499" s="18">
        <v>185</v>
      </c>
      <c r="V499" s="18">
        <v>190</v>
      </c>
    </row>
    <row r="500" spans="11:22" ht="15" thickBot="1" x14ac:dyDescent="0.4">
      <c r="K500" s="17">
        <v>195</v>
      </c>
      <c r="L500" s="18">
        <v>200</v>
      </c>
      <c r="M500" s="18">
        <v>205</v>
      </c>
      <c r="N500" s="18">
        <v>210</v>
      </c>
      <c r="O500" s="18">
        <v>215</v>
      </c>
      <c r="P500" s="18">
        <v>220</v>
      </c>
      <c r="Q500" s="18">
        <v>225</v>
      </c>
      <c r="R500" s="18">
        <v>230</v>
      </c>
      <c r="S500" s="18">
        <v>235</v>
      </c>
      <c r="T500" s="18">
        <v>240</v>
      </c>
      <c r="U500" s="18">
        <v>245</v>
      </c>
      <c r="V500" s="18">
        <v>250</v>
      </c>
    </row>
    <row r="501" spans="11:22" ht="15" thickBot="1" x14ac:dyDescent="0.4">
      <c r="K501" s="17">
        <v>255</v>
      </c>
      <c r="L501" s="18">
        <v>260</v>
      </c>
      <c r="M501" s="18">
        <v>265</v>
      </c>
      <c r="N501" s="18">
        <v>270</v>
      </c>
      <c r="O501" s="18">
        <v>275</v>
      </c>
      <c r="P501" s="18">
        <v>280</v>
      </c>
      <c r="Q501" s="18">
        <v>285</v>
      </c>
      <c r="R501" s="18">
        <v>290</v>
      </c>
      <c r="S501" s="18">
        <v>295</v>
      </c>
      <c r="T501" s="18">
        <v>300</v>
      </c>
      <c r="U501" s="18">
        <v>305</v>
      </c>
      <c r="V501" s="18">
        <v>310</v>
      </c>
    </row>
    <row r="502" spans="11:22" ht="15" thickBot="1" x14ac:dyDescent="0.4">
      <c r="K502" s="17">
        <v>315</v>
      </c>
      <c r="L502" s="18">
        <v>320</v>
      </c>
      <c r="M502" s="18">
        <v>325</v>
      </c>
      <c r="N502" s="18">
        <v>330</v>
      </c>
      <c r="O502" s="18">
        <v>335</v>
      </c>
      <c r="P502" s="18">
        <v>340</v>
      </c>
      <c r="Q502" s="18">
        <v>345</v>
      </c>
      <c r="R502" s="18">
        <v>350</v>
      </c>
      <c r="S502" s="18">
        <v>355</v>
      </c>
      <c r="T502" s="18">
        <v>360</v>
      </c>
      <c r="U502" s="18">
        <v>365</v>
      </c>
      <c r="V502" s="18">
        <v>370</v>
      </c>
    </row>
    <row r="503" spans="11:22" ht="15" thickBot="1" x14ac:dyDescent="0.4">
      <c r="K503" s="17">
        <v>375</v>
      </c>
      <c r="L503" s="18">
        <v>380</v>
      </c>
      <c r="M503" s="18">
        <v>385</v>
      </c>
      <c r="N503" s="18">
        <v>390</v>
      </c>
      <c r="O503" s="18">
        <v>395</v>
      </c>
      <c r="P503" s="18">
        <v>400</v>
      </c>
      <c r="Q503" s="18">
        <v>405</v>
      </c>
      <c r="R503" s="18">
        <v>410</v>
      </c>
      <c r="S503" s="18">
        <v>415</v>
      </c>
      <c r="T503" s="18">
        <v>420</v>
      </c>
      <c r="U503" s="18">
        <v>425</v>
      </c>
      <c r="V503" s="18">
        <v>430</v>
      </c>
    </row>
    <row r="504" spans="11:22" ht="15" thickBot="1" x14ac:dyDescent="0.4">
      <c r="K504" s="17">
        <v>435</v>
      </c>
      <c r="L504" s="18">
        <v>440</v>
      </c>
      <c r="M504" s="18">
        <v>445</v>
      </c>
      <c r="N504" s="18">
        <v>450</v>
      </c>
      <c r="O504" s="18">
        <v>455</v>
      </c>
      <c r="P504" s="18">
        <v>460</v>
      </c>
      <c r="Q504" s="18">
        <v>465</v>
      </c>
      <c r="R504" s="18">
        <v>470</v>
      </c>
      <c r="S504" s="18">
        <v>475</v>
      </c>
      <c r="T504" s="18">
        <v>480</v>
      </c>
      <c r="U504" s="18">
        <v>485</v>
      </c>
      <c r="V504" s="18">
        <v>490</v>
      </c>
    </row>
    <row r="505" spans="11:22" ht="15" thickBot="1" x14ac:dyDescent="0.4">
      <c r="K505" s="17">
        <v>495</v>
      </c>
      <c r="L505" s="18">
        <v>500</v>
      </c>
      <c r="M505" s="18">
        <v>505</v>
      </c>
      <c r="N505" s="18">
        <v>510</v>
      </c>
      <c r="O505" s="18">
        <v>515</v>
      </c>
      <c r="P505" s="18">
        <v>520</v>
      </c>
      <c r="Q505" s="18">
        <v>525</v>
      </c>
      <c r="R505" s="18">
        <v>530</v>
      </c>
      <c r="S505" s="18">
        <v>535</v>
      </c>
      <c r="T505" s="18">
        <v>540</v>
      </c>
      <c r="U505" s="18">
        <v>545</v>
      </c>
      <c r="V505" s="18">
        <v>550</v>
      </c>
    </row>
    <row r="506" spans="11:22" ht="15" thickBot="1" x14ac:dyDescent="0.4">
      <c r="K506" s="17">
        <v>555</v>
      </c>
      <c r="L506" s="18">
        <v>560</v>
      </c>
      <c r="M506" s="18">
        <v>565</v>
      </c>
      <c r="N506" s="18">
        <v>570</v>
      </c>
      <c r="O506" s="18">
        <v>575</v>
      </c>
      <c r="P506" s="18">
        <v>580</v>
      </c>
      <c r="Q506" s="18">
        <v>585</v>
      </c>
      <c r="R506" s="18">
        <v>590</v>
      </c>
      <c r="S506" s="18">
        <v>595</v>
      </c>
      <c r="T506" s="18">
        <v>600</v>
      </c>
      <c r="U506" s="18">
        <v>605</v>
      </c>
      <c r="V506" s="18">
        <v>610</v>
      </c>
    </row>
    <row r="508" spans="11:22" ht="15.5" x14ac:dyDescent="0.35">
      <c r="L508" s="41" t="s">
        <v>49</v>
      </c>
      <c r="M508" s="38" t="s">
        <v>50</v>
      </c>
      <c r="N508" s="38">
        <f>QUARTILE(K497:V506,1)</f>
        <v>163.75</v>
      </c>
      <c r="O508" s="38"/>
      <c r="P508" s="41" t="s">
        <v>53</v>
      </c>
      <c r="Q508" s="38" t="s">
        <v>64</v>
      </c>
      <c r="R508" s="38">
        <f>_xlfn.PERCENTILE.INC(K497:V506,0.3)</f>
        <v>193.49999999999997</v>
      </c>
    </row>
    <row r="509" spans="11:22" ht="15.5" x14ac:dyDescent="0.35">
      <c r="L509" s="38"/>
      <c r="M509" s="38" t="s">
        <v>51</v>
      </c>
      <c r="N509" s="38">
        <f>QUARTILE(K497:V506,2)</f>
        <v>312.5</v>
      </c>
      <c r="O509" s="38"/>
      <c r="P509" s="38"/>
      <c r="Q509" s="38" t="s">
        <v>59</v>
      </c>
      <c r="R509" s="38">
        <f>_xlfn.PERCENTILE.INC(K497:V506,0.5)</f>
        <v>312.5</v>
      </c>
    </row>
    <row r="510" spans="11:22" ht="15.5" x14ac:dyDescent="0.35">
      <c r="L510" s="38"/>
      <c r="M510" s="38" t="s">
        <v>52</v>
      </c>
      <c r="N510" s="38">
        <f>QUARTILE(K497:V506,3)</f>
        <v>461.25</v>
      </c>
      <c r="O510" s="38"/>
      <c r="P510" s="38"/>
      <c r="Q510" s="38" t="s">
        <v>65</v>
      </c>
      <c r="R510" s="38">
        <f>_xlfn.PERCENTILE.INC(K497:V506,0.7)</f>
        <v>431.5</v>
      </c>
    </row>
    <row r="511" spans="11:22" x14ac:dyDescent="0.35">
      <c r="Q511" s="26"/>
    </row>
    <row r="521" spans="12:23" ht="15" thickBot="1" x14ac:dyDescent="0.4"/>
    <row r="522" spans="12:23" ht="15" thickBot="1" x14ac:dyDescent="0.4">
      <c r="L522" s="15">
        <v>0.5</v>
      </c>
      <c r="M522" s="16">
        <v>1</v>
      </c>
      <c r="N522" s="16">
        <v>0.2</v>
      </c>
      <c r="O522" s="16">
        <v>0.7</v>
      </c>
      <c r="P522" s="16">
        <v>0.3</v>
      </c>
      <c r="Q522" s="16">
        <v>0.9</v>
      </c>
      <c r="R522" s="16">
        <v>1.2</v>
      </c>
      <c r="S522" s="16">
        <v>0.6</v>
      </c>
      <c r="T522" s="16">
        <v>0.4</v>
      </c>
      <c r="U522" s="16">
        <v>1.1000000000000001</v>
      </c>
      <c r="V522" s="16">
        <v>0.8</v>
      </c>
      <c r="W522" s="16">
        <v>0.5</v>
      </c>
    </row>
    <row r="523" spans="12:23" ht="15" thickBot="1" x14ac:dyDescent="0.4">
      <c r="L523" s="17">
        <v>0.3</v>
      </c>
      <c r="M523" s="18">
        <v>0.6</v>
      </c>
      <c r="N523" s="18">
        <v>1</v>
      </c>
      <c r="O523" s="18">
        <v>0.4</v>
      </c>
      <c r="P523" s="18">
        <v>0.5</v>
      </c>
      <c r="Q523" s="18">
        <v>0.7</v>
      </c>
      <c r="R523" s="18">
        <v>0.9</v>
      </c>
      <c r="S523" s="18">
        <v>1.3</v>
      </c>
      <c r="T523" s="18">
        <v>0.8</v>
      </c>
      <c r="U523" s="18">
        <v>0.6</v>
      </c>
      <c r="V523" s="18">
        <v>0.4</v>
      </c>
      <c r="W523" s="18">
        <v>0.7</v>
      </c>
    </row>
    <row r="524" spans="12:23" ht="15" thickBot="1" x14ac:dyDescent="0.4">
      <c r="L524" s="17">
        <v>0.9</v>
      </c>
      <c r="M524" s="18">
        <v>0.5</v>
      </c>
      <c r="N524" s="18">
        <v>0.2</v>
      </c>
      <c r="O524" s="18">
        <v>1</v>
      </c>
      <c r="P524" s="18">
        <v>0.8</v>
      </c>
      <c r="Q524" s="18">
        <v>0.3</v>
      </c>
      <c r="R524" s="18">
        <v>0.6</v>
      </c>
      <c r="S524" s="18">
        <v>0.4</v>
      </c>
      <c r="T524" s="18">
        <v>0.7</v>
      </c>
      <c r="U524" s="18">
        <v>0.9</v>
      </c>
      <c r="V524" s="18">
        <v>1.2</v>
      </c>
      <c r="W524" s="18">
        <v>0.8</v>
      </c>
    </row>
    <row r="525" spans="12:23" ht="15" thickBot="1" x14ac:dyDescent="0.4">
      <c r="L525" s="17">
        <v>0.3</v>
      </c>
      <c r="M525" s="18">
        <v>0.6</v>
      </c>
      <c r="N525" s="18">
        <v>0.5</v>
      </c>
      <c r="O525" s="18">
        <v>0.4</v>
      </c>
      <c r="P525" s="18">
        <v>0.7</v>
      </c>
      <c r="Q525" s="18">
        <v>0.9</v>
      </c>
      <c r="R525" s="18">
        <v>1.1000000000000001</v>
      </c>
      <c r="S525" s="18">
        <v>0.3</v>
      </c>
      <c r="T525" s="18">
        <v>1.4</v>
      </c>
      <c r="U525" s="18">
        <v>0.9</v>
      </c>
      <c r="V525" s="18">
        <v>0.6</v>
      </c>
      <c r="W525" s="18">
        <v>0.2</v>
      </c>
    </row>
    <row r="526" spans="12:23" ht="15" thickBot="1" x14ac:dyDescent="0.4">
      <c r="L526" s="17">
        <v>1.5</v>
      </c>
      <c r="M526" s="18">
        <v>1</v>
      </c>
      <c r="N526" s="18">
        <v>0.6</v>
      </c>
      <c r="O526" s="18">
        <v>0.4</v>
      </c>
      <c r="P526" s="18">
        <v>0.7</v>
      </c>
      <c r="Q526" s="18">
        <v>1</v>
      </c>
      <c r="R526" s="18">
        <v>0.8</v>
      </c>
      <c r="S526" s="18">
        <v>0.3</v>
      </c>
      <c r="T526" s="18">
        <v>0.5</v>
      </c>
      <c r="U526" s="18">
        <v>0.8</v>
      </c>
      <c r="V526" s="18">
        <v>0.6</v>
      </c>
      <c r="W526" s="18">
        <v>0.3</v>
      </c>
    </row>
    <row r="527" spans="12:23" ht="15" thickBot="1" x14ac:dyDescent="0.4">
      <c r="L527" s="17">
        <v>0.9</v>
      </c>
      <c r="M527" s="18">
        <v>0.4</v>
      </c>
      <c r="N527" s="18">
        <v>0.7</v>
      </c>
      <c r="O527" s="18">
        <v>0.9</v>
      </c>
      <c r="P527" s="18">
        <v>1</v>
      </c>
      <c r="Q527" s="18">
        <v>0.8</v>
      </c>
      <c r="R527" s="18">
        <v>0.3</v>
      </c>
      <c r="S527" s="18">
        <v>0.5</v>
      </c>
      <c r="T527" s="18">
        <v>0.6</v>
      </c>
      <c r="U527" s="18">
        <v>0.4</v>
      </c>
      <c r="V527" s="18">
        <v>0.7</v>
      </c>
      <c r="W527" s="18">
        <v>0.9</v>
      </c>
    </row>
    <row r="528" spans="12:23" ht="15" thickBot="1" x14ac:dyDescent="0.4">
      <c r="L528" s="17">
        <v>1.1000000000000001</v>
      </c>
      <c r="M528" s="18">
        <v>0.8</v>
      </c>
      <c r="N528" s="18">
        <v>0.3</v>
      </c>
      <c r="O528" s="18">
        <v>0.5</v>
      </c>
      <c r="P528" s="18">
        <v>0.6</v>
      </c>
      <c r="Q528" s="18">
        <v>0.4</v>
      </c>
      <c r="R528" s="18">
        <v>0.7</v>
      </c>
      <c r="S528" s="18">
        <v>0.9</v>
      </c>
      <c r="T528" s="18">
        <v>1</v>
      </c>
      <c r="U528" s="18">
        <v>0.8</v>
      </c>
      <c r="V528" s="18">
        <v>0.3</v>
      </c>
      <c r="W528" s="18">
        <v>0.5</v>
      </c>
    </row>
    <row r="529" spans="11:23" ht="15" thickBot="1" x14ac:dyDescent="0.4">
      <c r="L529" s="17">
        <v>0.6</v>
      </c>
      <c r="M529" s="18">
        <v>0.4</v>
      </c>
      <c r="N529" s="18">
        <v>0.7</v>
      </c>
      <c r="O529" s="18">
        <v>0.9</v>
      </c>
      <c r="P529" s="18">
        <v>1.1000000000000001</v>
      </c>
      <c r="Q529" s="18">
        <v>0.8</v>
      </c>
      <c r="R529" s="18">
        <v>0.3</v>
      </c>
      <c r="S529" s="18">
        <v>0.5</v>
      </c>
      <c r="T529" s="18">
        <v>0.6</v>
      </c>
      <c r="U529" s="18">
        <v>0.4</v>
      </c>
      <c r="V529" s="18">
        <v>0.7</v>
      </c>
      <c r="W529" s="18">
        <v>0.9</v>
      </c>
    </row>
    <row r="530" spans="11:23" ht="15" thickBot="1" x14ac:dyDescent="0.4">
      <c r="L530" s="17">
        <v>1</v>
      </c>
      <c r="M530" s="18">
        <v>0.8</v>
      </c>
      <c r="N530" s="18">
        <v>0.3</v>
      </c>
      <c r="O530" s="18">
        <v>0.5</v>
      </c>
      <c r="P530" s="18">
        <v>0.6</v>
      </c>
      <c r="Q530" s="18">
        <v>0.4</v>
      </c>
      <c r="R530" s="18">
        <v>0.7</v>
      </c>
      <c r="S530" s="18">
        <v>0.9</v>
      </c>
      <c r="T530" s="18">
        <v>1.1000000000000001</v>
      </c>
      <c r="U530" s="18">
        <v>0.8</v>
      </c>
      <c r="V530" s="18">
        <v>0.3</v>
      </c>
      <c r="W530" s="18">
        <v>0.5</v>
      </c>
    </row>
    <row r="531" spans="11:23" ht="15" thickBot="1" x14ac:dyDescent="0.4">
      <c r="L531" s="17">
        <v>0.6</v>
      </c>
      <c r="M531" s="18">
        <v>0.4</v>
      </c>
      <c r="N531" s="18">
        <v>0.7</v>
      </c>
      <c r="O531" s="18">
        <v>0.9</v>
      </c>
      <c r="P531" s="18">
        <v>1</v>
      </c>
      <c r="Q531" s="18">
        <v>0.8</v>
      </c>
      <c r="R531" s="18">
        <v>0.3</v>
      </c>
      <c r="S531" s="18">
        <v>0.5</v>
      </c>
      <c r="T531" s="18">
        <v>0.6</v>
      </c>
      <c r="U531" s="18">
        <v>0.4</v>
      </c>
      <c r="V531" s="18">
        <v>0.7</v>
      </c>
      <c r="W531" s="18">
        <v>0.9</v>
      </c>
    </row>
    <row r="532" spans="11:23" ht="15" thickBot="1" x14ac:dyDescent="0.4">
      <c r="L532" s="17">
        <v>1.1000000000000001</v>
      </c>
      <c r="M532" s="27"/>
      <c r="N532" s="28"/>
      <c r="O532" s="28"/>
      <c r="P532" s="28"/>
      <c r="Q532" s="28"/>
      <c r="R532" s="28"/>
      <c r="S532" s="28"/>
      <c r="T532" s="28"/>
      <c r="U532" s="28"/>
      <c r="V532" s="28"/>
      <c r="W532" s="28"/>
    </row>
    <row r="534" spans="11:23" ht="15.5" x14ac:dyDescent="0.35">
      <c r="K534" s="38"/>
      <c r="L534" s="41" t="s">
        <v>49</v>
      </c>
      <c r="M534" s="38" t="s">
        <v>50</v>
      </c>
      <c r="N534" s="38">
        <f>QUARTILE(L522:W532,1)</f>
        <v>0.4</v>
      </c>
      <c r="O534" s="38"/>
      <c r="P534" s="41" t="s">
        <v>53</v>
      </c>
      <c r="Q534" s="38" t="s">
        <v>66</v>
      </c>
      <c r="R534" s="38">
        <f>_xlfn.PERCENTILE.INC(L522:W532,0.25)</f>
        <v>0.4</v>
      </c>
    </row>
    <row r="535" spans="11:23" ht="15.5" x14ac:dyDescent="0.35">
      <c r="K535" s="38"/>
      <c r="L535" s="38"/>
      <c r="M535" s="38" t="s">
        <v>51</v>
      </c>
      <c r="N535" s="38">
        <f>QUARTILE(L522:W531,2)</f>
        <v>0.7</v>
      </c>
      <c r="O535" s="38"/>
      <c r="P535" s="38"/>
      <c r="Q535" s="38" t="s">
        <v>59</v>
      </c>
      <c r="R535" s="38">
        <f>_xlfn.PERCENTILE.INC(L522:W532,0.05)</f>
        <v>0.3</v>
      </c>
    </row>
    <row r="536" spans="11:23" ht="15.5" x14ac:dyDescent="0.35">
      <c r="K536" s="38"/>
      <c r="L536" s="38"/>
      <c r="M536" s="38" t="s">
        <v>52</v>
      </c>
      <c r="N536" s="38">
        <f>QUARTILE(L522:W532,3)</f>
        <v>0.9</v>
      </c>
      <c r="O536" s="38"/>
      <c r="P536" s="38"/>
      <c r="Q536" s="38" t="s">
        <v>56</v>
      </c>
      <c r="R536" s="38">
        <f>_xlfn.PERCENTILE.INC(L522:W532,0.75)</f>
        <v>0.9</v>
      </c>
    </row>
    <row r="537" spans="11:23" x14ac:dyDescent="0.35">
      <c r="Q537" s="26"/>
    </row>
  </sheetData>
  <mergeCells count="1">
    <mergeCell ref="M532:W532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D1C6E58A-7C2F-48E1-9629-E9ECFFB13A46}">
          <xm:f>Sheet1!1:1048576</xm:f>
        </x15:webExtension>
        <x15:webExtension appRef="{6463EEBC-EA82-4DE2-88D7-B030458F7901}">
          <xm:f>Sheet1!$K$270:$T$279</xm:f>
        </x15:webExtension>
        <x15:webExtension appRef="{917260CE-1667-4D48-821D-22563C604F19}">
          <xm:f>Sheet1!$N$282:$N$285</xm:f>
        </x15:webExtension>
        <x15:webExtension appRef="{594F7296-62D1-4BF2-B8A3-8AD1C518884E}">
          <xm:f>Sheet1!$S$286:$Y$292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 2 0 2 4 - 0 6 - 1 2 T 1 4 : 5 3 : 1 7 . 8 9 0 8 1 9 8 + 0 5 : 3 0 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i t e m > < k e y > < s t r i n g > C o l u m n 2 < / s t r i n g > < / k e y > < v a l u e > < i n t > 1 3 1 < / i n t > < / v a l u e > < / i t e m > < i t e m > < k e y > < s t r i n g > C o l u m n 3 < / s t r i n g > < / k e y > < v a l u e > < i n t > 1 3 1 < / i n t > < / v a l u e > < / i t e m > < i t e m > < k e y > < s t r i n g > C o l u m n 4 < / s t r i n g > < / k e y > < v a l u e > < i n t > 1 3 1 < / i n t > < / v a l u e > < / i t e m > < i t e m > < k e y > < s t r i n g > C o l u m n 5 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9197C6F7-0DB3-40F8-9043-A9E3723CC07A}">
  <ds:schemaRefs/>
</ds:datastoreItem>
</file>

<file path=customXml/itemProps10.xml><?xml version="1.0" encoding="utf-8"?>
<ds:datastoreItem xmlns:ds="http://schemas.openxmlformats.org/officeDocument/2006/customXml" ds:itemID="{1517B47F-9C6C-46E9-ADF0-42265FBAEFFF}">
  <ds:schemaRefs/>
</ds:datastoreItem>
</file>

<file path=customXml/itemProps11.xml><?xml version="1.0" encoding="utf-8"?>
<ds:datastoreItem xmlns:ds="http://schemas.openxmlformats.org/officeDocument/2006/customXml" ds:itemID="{AA8CC1A1-1110-431A-83FE-80A49CAC01CA}">
  <ds:schemaRefs/>
</ds:datastoreItem>
</file>

<file path=customXml/itemProps12.xml><?xml version="1.0" encoding="utf-8"?>
<ds:datastoreItem xmlns:ds="http://schemas.openxmlformats.org/officeDocument/2006/customXml" ds:itemID="{528056ED-C443-4F1E-BB02-DC7A9AA30292}">
  <ds:schemaRefs/>
</ds:datastoreItem>
</file>

<file path=customXml/itemProps13.xml><?xml version="1.0" encoding="utf-8"?>
<ds:datastoreItem xmlns:ds="http://schemas.openxmlformats.org/officeDocument/2006/customXml" ds:itemID="{19E1EE38-7417-4BB4-A0F8-5F1F7EE85DFF}">
  <ds:schemaRefs/>
</ds:datastoreItem>
</file>

<file path=customXml/itemProps14.xml><?xml version="1.0" encoding="utf-8"?>
<ds:datastoreItem xmlns:ds="http://schemas.openxmlformats.org/officeDocument/2006/customXml" ds:itemID="{0BD0476E-6D62-4F5D-8A34-32944BC3955B}">
  <ds:schemaRefs/>
</ds:datastoreItem>
</file>

<file path=customXml/itemProps15.xml><?xml version="1.0" encoding="utf-8"?>
<ds:datastoreItem xmlns:ds="http://schemas.openxmlformats.org/officeDocument/2006/customXml" ds:itemID="{A3BAB73F-93D9-4E57-97A9-775DA8BDEDE8}">
  <ds:schemaRefs/>
</ds:datastoreItem>
</file>

<file path=customXml/itemProps16.xml><?xml version="1.0" encoding="utf-8"?>
<ds:datastoreItem xmlns:ds="http://schemas.openxmlformats.org/officeDocument/2006/customXml" ds:itemID="{9C6E0166-236E-49F0-8569-D6DB9009890D}">
  <ds:schemaRefs/>
</ds:datastoreItem>
</file>

<file path=customXml/itemProps2.xml><?xml version="1.0" encoding="utf-8"?>
<ds:datastoreItem xmlns:ds="http://schemas.openxmlformats.org/officeDocument/2006/customXml" ds:itemID="{3A9AB97C-C29D-4450-9192-4ED69AA81B42}">
  <ds:schemaRefs/>
</ds:datastoreItem>
</file>

<file path=customXml/itemProps3.xml><?xml version="1.0" encoding="utf-8"?>
<ds:datastoreItem xmlns:ds="http://schemas.openxmlformats.org/officeDocument/2006/customXml" ds:itemID="{238C25EC-D2E5-4751-86BA-965ED400DB18}">
  <ds:schemaRefs/>
</ds:datastoreItem>
</file>

<file path=customXml/itemProps4.xml><?xml version="1.0" encoding="utf-8"?>
<ds:datastoreItem xmlns:ds="http://schemas.openxmlformats.org/officeDocument/2006/customXml" ds:itemID="{91F50111-D22E-4004-9F3A-F675EFA5AC37}">
  <ds:schemaRefs/>
</ds:datastoreItem>
</file>

<file path=customXml/itemProps5.xml><?xml version="1.0" encoding="utf-8"?>
<ds:datastoreItem xmlns:ds="http://schemas.openxmlformats.org/officeDocument/2006/customXml" ds:itemID="{A659A297-0DB2-405A-9212-9388D108D396}">
  <ds:schemaRefs/>
</ds:datastoreItem>
</file>

<file path=customXml/itemProps6.xml><?xml version="1.0" encoding="utf-8"?>
<ds:datastoreItem xmlns:ds="http://schemas.openxmlformats.org/officeDocument/2006/customXml" ds:itemID="{8F3482AE-7782-49C1-9F5A-45F6F3840D8A}">
  <ds:schemaRefs/>
</ds:datastoreItem>
</file>

<file path=customXml/itemProps7.xml><?xml version="1.0" encoding="utf-8"?>
<ds:datastoreItem xmlns:ds="http://schemas.openxmlformats.org/officeDocument/2006/customXml" ds:itemID="{106CF7A4-4BC0-4C22-AC87-AF317A3A0FFD}">
  <ds:schemaRefs/>
</ds:datastoreItem>
</file>

<file path=customXml/itemProps8.xml><?xml version="1.0" encoding="utf-8"?>
<ds:datastoreItem xmlns:ds="http://schemas.openxmlformats.org/officeDocument/2006/customXml" ds:itemID="{EC11E65B-7708-441D-94D1-3BA0565C4757}">
  <ds:schemaRefs/>
</ds:datastoreItem>
</file>

<file path=customXml/itemProps9.xml><?xml version="1.0" encoding="utf-8"?>
<ds:datastoreItem xmlns:ds="http://schemas.openxmlformats.org/officeDocument/2006/customXml" ds:itemID="{401E11F4-D9F3-4132-9F98-6805AAF3E8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Solanki</dc:creator>
  <cp:lastModifiedBy>Anjali Solanki</cp:lastModifiedBy>
  <dcterms:created xsi:type="dcterms:W3CDTF">2024-06-11T13:49:39Z</dcterms:created>
  <dcterms:modified xsi:type="dcterms:W3CDTF">2024-06-12T18:06:35Z</dcterms:modified>
</cp:coreProperties>
</file>