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xml" ContentType="application/vnd.openxmlformats-officedocument.drawing+xml"/>
  <Override PartName="/xl/slicers/slicer3.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0438bd9076e8c856/Desktop/Excel_dashborad2/"/>
    </mc:Choice>
  </mc:AlternateContent>
  <xr:revisionPtr revIDLastSave="1755" documentId="8_{9CE09189-59C1-4C14-BE4A-EE6B3789AAD0}" xr6:coauthVersionLast="47" xr6:coauthVersionMax="47" xr10:uidLastSave="{8654B081-B33D-46D9-A230-A0CF4944610D}"/>
  <bookViews>
    <workbookView xWindow="-108" yWindow="-108" windowWidth="23256" windowHeight="12456" activeTab="2" xr2:uid="{333C1304-5D84-48C2-B354-B3FE88FB7F1F}"/>
  </bookViews>
  <sheets>
    <sheet name="Data" sheetId="1" r:id="rId1"/>
    <sheet name="Pivot Table" sheetId="3" r:id="rId2"/>
    <sheet name="Dashborad" sheetId="2" r:id="rId3"/>
    <sheet name="Rating" sheetId="5" r:id="rId4"/>
    <sheet name="Salaries" sheetId="7" r:id="rId5"/>
  </sheets>
  <definedNames>
    <definedName name="Slicer_Department1">#N/A</definedName>
    <definedName name="Slicer_Gender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 i="3" l="1"/>
  <c r="AA14" i="3"/>
  <c r="AA13" i="3"/>
  <c r="AA12" i="3"/>
  <c r="AA11" i="3"/>
  <c r="W15" i="3"/>
  <c r="W14" i="3"/>
  <c r="W13" i="3"/>
  <c r="W12" i="3"/>
  <c r="W11" i="3"/>
  <c r="G15" i="3"/>
  <c r="G14" i="3"/>
  <c r="G13" i="3"/>
  <c r="G12" i="3"/>
  <c r="G11" i="3"/>
  <c r="T15" i="3"/>
  <c r="T14" i="3"/>
  <c r="T13" i="3"/>
  <c r="T12" i="3"/>
  <c r="T11" i="3"/>
  <c r="O11" i="3"/>
  <c r="O10" i="3"/>
  <c r="O9" i="3"/>
  <c r="J20" i="3"/>
  <c r="J19" i="3"/>
  <c r="J16" i="3"/>
  <c r="J15" i="3"/>
  <c r="J14" i="3"/>
  <c r="J13" i="3"/>
  <c r="J12" i="3"/>
  <c r="F12" i="3"/>
  <c r="F13" i="3"/>
  <c r="F14" i="3"/>
  <c r="F15" i="3"/>
  <c r="J21" i="3" l="1"/>
  <c r="K19" i="3"/>
  <c r="L19" i="3" s="1"/>
  <c r="K20" i="3"/>
  <c r="L20" i="3" s="1"/>
  <c r="P9" i="3"/>
  <c r="Q9" i="3" s="1"/>
  <c r="P10" i="3"/>
  <c r="Q10" i="3" s="1"/>
  <c r="P11" i="3"/>
  <c r="Q11" i="3" s="1"/>
  <c r="T16" i="3"/>
  <c r="G16" i="3"/>
  <c r="W16" i="3"/>
  <c r="AA16" i="3"/>
  <c r="O12" i="3"/>
  <c r="J17" i="3"/>
  <c r="F11" i="3"/>
  <c r="B12" i="3"/>
  <c r="B13" i="3"/>
  <c r="B11" i="3"/>
  <c r="B14" i="3" l="1"/>
  <c r="F16" i="3"/>
</calcChain>
</file>

<file path=xl/sharedStrings.xml><?xml version="1.0" encoding="utf-8"?>
<sst xmlns="http://schemas.openxmlformats.org/spreadsheetml/2006/main" count="929" uniqueCount="229">
  <si>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</si>
  <si>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</si>
  <si>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</si>
  <si>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</si>
  <si>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</si>
  <si>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</si>
  <si>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</si>
  <si>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</si>
  <si>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</si>
  <si>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</si>
  <si>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</si>
  <si>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</si>
  <si>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</si>
  <si>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</si>
  <si>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</si>
  <si>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</si>
  <si>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</si>
  <si>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</si>
  <si>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</si>
  <si>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</si>
  <si>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</si>
  <si>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</si>
  <si>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</si>
  <si>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</si>
  <si>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</si>
  <si>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</si>
  <si>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</si>
  <si>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</si>
  <si>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</si>
  <si>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</si>
  <si>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</si>
  <si>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</si>
  <si>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</si>
  <si>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</si>
  <si>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</si>
  <si>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</si>
  <si>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</si>
  <si>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</si>
  <si>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</si>
  <si>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</si>
  <si>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</si>
  <si>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</si>
  <si>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</si>
  <si>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</si>
  <si>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</si>
  <si>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</si>
  <si>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</si>
  <si>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</si>
  <si>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</si>
  <si>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</si>
  <si>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</si>
  <si>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</si>
  <si>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</si>
  <si>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</si>
  <si>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</si>
  <si>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</si>
  <si>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</si>
  <si>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</si>
  <si>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</si>
  <si>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</si>
  <si>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</si>
  <si>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</si>
  <si>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</si>
  <si>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</si>
  <si>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</si>
  <si>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</si>
  <si>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</si>
  <si>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</si>
  <si>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</si>
  <si>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</si>
  <si>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</si>
  <si>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</si>
  <si>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</si>
  <si>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</si>
  <si>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</si>
  <si>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</si>
  <si>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</si>
  <si>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</si>
  <si>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</si>
  <si>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</si>
  <si>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</si>
  <si>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</si>
  <si>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</si>
  <si>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</si>
  <si>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</si>
  <si>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</si>
  <si>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</si>
  <si>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</si>
  <si>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</si>
  <si>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</si>
  <si>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</si>
  <si>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</si>
  <si>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</si>
  <si>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</si>
  <si>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</si>
  <si>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</si>
  <si>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</si>
  <si>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</si>
  <si>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</si>
  <si>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</si>
  <si>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</si>
  <si>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</si>
  <si>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</si>
  <si>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</si>
  <si>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</si>
  <si>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</si>
  <si>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</si>
  <si>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</si>
  <si>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</si>
  <si>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</si>
  <si>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</si>
  <si>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</si>
  <si>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</si>
  <si>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</si>
  <si>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</si>
  <si>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</si>
  <si>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</si>
  <si>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</si>
  <si>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</si>
  <si>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</si>
  <si>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</si>
  <si>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</si>
  <si>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</si>
  <si>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</si>
  <si>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</si>
  <si>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</si>
  <si>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</si>
  <si>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</si>
  <si>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</si>
  <si>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</si>
  <si>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</si>
  <si>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</si>
  <si>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</si>
  <si>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</si>
  <si>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</si>
  <si>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</si>
  <si>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</si>
  <si>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</si>
  <si>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</si>
  <si>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</si>
  <si>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</si>
  <si>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</si>
  <si>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</si>
  <si>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</si>
  <si>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</si>
  <si>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</si>
  <si>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</si>
  <si>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</si>
  <si>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</si>
  <si>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</si>
  <si>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</si>
  <si>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</si>
  <si>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</si>
  <si>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</si>
  <si>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</si>
  <si>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</si>
  <si>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</si>
  <si>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</si>
  <si>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</si>
  <si>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</si>
  <si>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</si>
  <si>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</si>
  <si>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</si>
  <si>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</si>
  <si>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</si>
  <si>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</si>
  <si>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</si>
  <si>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</si>
  <si>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</si>
  <si>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</si>
  <si>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</si>
  <si>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</si>
  <si>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</si>
  <si>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</si>
  <si>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</si>
  <si>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</si>
  <si>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</si>
  <si>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</si>
  <si>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</si>
  <si>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</si>
  <si>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</si>
  <si>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</si>
  <si>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</si>
  <si>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</si>
  <si>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</si>
  <si>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</si>
  <si>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</si>
  <si>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</si>
  <si>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</si>
  <si>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</si>
  <si>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</si>
  <si>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</si>
  <si>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</si>
  <si>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</si>
  <si>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</si>
  <si>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</si>
  <si>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</si>
  <si>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</si>
  <si>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</si>
  <si>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</si>
  <si>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</si>
  <si>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</si>
  <si>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</si>
  <si>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</si>
  <si>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</si>
  <si>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</si>
  <si>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</si>
  <si>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</si>
  <si>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</si>
  <si>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</si>
  <si>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</si>
  <si>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</si>
  <si>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</si>
  <si>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</si>
  <si>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Row Labels</t>
  </si>
  <si>
    <t>Grand Total</t>
  </si>
  <si>
    <t>Count of Full Name</t>
  </si>
  <si>
    <t>Number of Emloyees to Employment status</t>
  </si>
  <si>
    <t>Total</t>
  </si>
  <si>
    <t>Sum of Salary</t>
  </si>
  <si>
    <t>Salaries to each departement</t>
  </si>
  <si>
    <t>Column Labels</t>
  </si>
  <si>
    <t>Age range to gender</t>
  </si>
  <si>
    <t>no. of employees based on differenet workplace</t>
  </si>
  <si>
    <t>Sum of Leave Taken</t>
  </si>
  <si>
    <t>Region based on no. of employee</t>
  </si>
  <si>
    <t>Average of Performance Rating</t>
  </si>
  <si>
    <t>Rating based on departement</t>
  </si>
  <si>
    <t>employees with their 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</si>
</sst>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font>
      <sz val="11"/>
      <color theme="1"/>
      <name val="Calibri"/>
      <family val="2"/>
      <scheme val="minor"/>
    </font>
    <font>
      <sz val="11"/>
      <color theme="1"/>
      <name val="Kulim Park"/>
    </font>
    <font>
      <b/>
      <sz val="11"/>
      <color theme="1"/>
      <name val="Kulim Park"/>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rgb="FFA2A2A2"/>
        <bgColor indexed="64"/>
      </patternFill>
    </fill>
    <fill>
      <patternFill patternType="solid">
        <fgColor theme="1"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0" fillId="3" borderId="0" xfId="0" applyFill="1"/>
    <xf numFmtId="0" fontId="0" fillId="0" borderId="0" xfId="0" pivotButton="1"/>
    <xf numFmtId="0" fontId="0" fillId="0" borderId="0" xfId="0" applyAlignment="1">
      <alignment horizontal="left"/>
    </xf>
    <xf numFmtId="0" fontId="4" fillId="4" borderId="0" xfId="0" applyFont="1" applyFill="1"/>
    <xf numFmtId="9" fontId="4" fillId="0" borderId="0" xfId="0" applyNumberFormat="1" applyFont="1"/>
    <xf numFmtId="9" fontId="0" fillId="0" borderId="0" xfId="0" applyNumberFormat="1"/>
    <xf numFmtId="0" fontId="0" fillId="5" borderId="1" xfId="0" applyFill="1" applyBorder="1" applyAlignment="1">
      <alignment horizontal="left"/>
    </xf>
    <xf numFmtId="0" fontId="0" fillId="5" borderId="1" xfId="0" applyFill="1" applyBorder="1"/>
    <xf numFmtId="9" fontId="4" fillId="5" borderId="1" xfId="1" applyFont="1" applyFill="1" applyBorder="1"/>
    <xf numFmtId="9" fontId="0" fillId="5" borderId="1" xfId="0" applyNumberFormat="1" applyFill="1" applyBorder="1"/>
    <xf numFmtId="0" fontId="0" fillId="5" borderId="0" xfId="0" applyFill="1"/>
    <xf numFmtId="164" fontId="0" fillId="0" borderId="0" xfId="0" applyNumberFormat="1"/>
    <xf numFmtId="0" fontId="0" fillId="6" borderId="0" xfId="0" applyFill="1"/>
  </cellXfs>
  <cellStyles count="2">
    <cellStyle name="Normal" xfId="0" builtinId="0"/>
    <cellStyle name="Percent" xfId="1" builtinId="5"/>
  </cellStyles>
  <dxfs count="29">
    <dxf>
      <numFmt numFmtId="164" formatCode="0.0"/>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Kulim Park"/>
        <scheme val="none"/>
      </font>
      <numFmt numFmtId="0" formatCode="General"/>
      <fill>
        <patternFill patternType="solid">
          <fgColor indexed="64"/>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dxf>
    <dxf>
      <border>
        <bottom style="thin">
          <color indexed="64"/>
        </bottom>
      </border>
    </dxf>
    <dxf>
      <font>
        <b/>
        <strike val="0"/>
        <outline val="0"/>
        <shadow val="0"/>
        <u val="none"/>
        <vertAlign val="baseline"/>
        <sz val="11"/>
        <color theme="1"/>
        <name val="Kulim Park"/>
        <scheme val="none"/>
      </font>
      <fill>
        <patternFill patternType="solid">
          <fgColor indexed="64"/>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color theme="1"/>
      </font>
      <border>
        <bottom style="thin">
          <color theme="7"/>
        </bottom>
        <vertical/>
        <horizontal/>
      </border>
    </dxf>
    <dxf>
      <font>
        <color theme="0"/>
      </font>
      <fill>
        <patternFill>
          <fgColor theme="1"/>
          <bgColor rgb="FF000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Dark4 2" pivot="0" table="0" count="10" xr9:uid="{1D91075A-4EEF-4EAE-8BA2-21C98336EE4F}">
      <tableStyleElement type="wholeTable" dxfId="28"/>
      <tableStyleElement type="headerRow" dxfId="27"/>
    </tableStyle>
  </tableStyles>
  <colors>
    <mruColors>
      <color rgb="FFC88800"/>
      <color rgb="FFE2B244"/>
      <color rgb="FF000000"/>
      <color rgb="FFFFCC00"/>
      <color rgb="FF1F1F1F"/>
      <color rgb="FF1C1C1C"/>
      <color rgb="FFFFCC66"/>
      <color rgb="FFE5B244"/>
      <color rgb="FF4B4B4B"/>
      <color rgb="FFFFFF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02-4439-A7C6-1D55D2C242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02-4439-A7C6-1D55D2C242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02-4439-A7C6-1D55D2C242C9}"/>
              </c:ext>
            </c:extLst>
          </c:dPt>
          <c:cat>
            <c:strRef>
              <c:f>'Pivot Table'!$A$11:$A$13</c:f>
              <c:strCache>
                <c:ptCount val="3"/>
                <c:pt idx="0">
                  <c:v>Contract</c:v>
                </c:pt>
                <c:pt idx="1">
                  <c:v>Full-Time</c:v>
                </c:pt>
                <c:pt idx="2">
                  <c:v>Part-Time</c:v>
                </c:pt>
              </c:strCache>
            </c:strRef>
          </c:cat>
          <c:val>
            <c:numRef>
              <c:f>'Pivot Table'!$B$11:$B$13</c:f>
              <c:numCache>
                <c:formatCode>General</c:formatCode>
                <c:ptCount val="3"/>
                <c:pt idx="0">
                  <c:v>17</c:v>
                </c:pt>
                <c:pt idx="1">
                  <c:v>20</c:v>
                </c:pt>
                <c:pt idx="2">
                  <c:v>13</c:v>
                </c:pt>
              </c:numCache>
            </c:numRef>
          </c:val>
          <c:extLst>
            <c:ext xmlns:c16="http://schemas.microsoft.com/office/drawing/2014/chart" uri="{C3380CC4-5D6E-409C-BE32-E72D297353CC}">
              <c16:uniqueId val="{00000000-A473-4B91-AB50-C75EBB6C7E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Table!PivotTable14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Table'!$AA$3</c:f>
              <c:strCache>
                <c:ptCount val="1"/>
                <c:pt idx="0">
                  <c:v>Total</c:v>
                </c:pt>
              </c:strCache>
            </c:strRef>
          </c:tx>
          <c:spPr>
            <a:ln w="28575" cap="rnd">
              <a:solidFill>
                <a:schemeClr val="accent1"/>
              </a:solidFill>
              <a:round/>
            </a:ln>
            <a:effectLst/>
          </c:spPr>
          <c:marker>
            <c:symbol val="none"/>
          </c:marker>
          <c:cat>
            <c:strRef>
              <c:f>'Pivot Table'!$Z$4:$Z$9</c:f>
              <c:strCache>
                <c:ptCount val="5"/>
                <c:pt idx="0">
                  <c:v>Finance</c:v>
                </c:pt>
                <c:pt idx="1">
                  <c:v>HR</c:v>
                </c:pt>
                <c:pt idx="2">
                  <c:v>IT</c:v>
                </c:pt>
                <c:pt idx="3">
                  <c:v>Marketing</c:v>
                </c:pt>
                <c:pt idx="4">
                  <c:v>Operations</c:v>
                </c:pt>
              </c:strCache>
            </c:strRef>
          </c:cat>
          <c:val>
            <c:numRef>
              <c:f>'Pivot Table'!$AA$4:$AA$9</c:f>
              <c:numCache>
                <c:formatCode>0.0</c:formatCode>
                <c:ptCount val="5"/>
                <c:pt idx="0">
                  <c:v>2.5833333333333335</c:v>
                </c:pt>
                <c:pt idx="1">
                  <c:v>3.3</c:v>
                </c:pt>
                <c:pt idx="2">
                  <c:v>2.25</c:v>
                </c:pt>
                <c:pt idx="3">
                  <c:v>2.3636363636363638</c:v>
                </c:pt>
                <c:pt idx="4">
                  <c:v>2.5555555555555554</c:v>
                </c:pt>
              </c:numCache>
            </c:numRef>
          </c:val>
          <c:smooth val="0"/>
          <c:extLst>
            <c:ext xmlns:c16="http://schemas.microsoft.com/office/drawing/2014/chart" uri="{C3380CC4-5D6E-409C-BE32-E72D297353CC}">
              <c16:uniqueId val="{00000000-4B46-4A2D-AF44-9E4FE1962C8C}"/>
            </c:ext>
          </c:extLst>
        </c:ser>
        <c:dLbls>
          <c:showLegendKey val="0"/>
          <c:showVal val="0"/>
          <c:showCatName val="0"/>
          <c:showSerName val="0"/>
          <c:showPercent val="0"/>
          <c:showBubbleSize val="0"/>
        </c:dLbls>
        <c:smooth val="0"/>
        <c:axId val="1125004528"/>
        <c:axId val="1124988208"/>
      </c:lineChart>
      <c:catAx>
        <c:axId val="112500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88208"/>
        <c:crosses val="autoZero"/>
        <c:auto val="1"/>
        <c:lblAlgn val="ctr"/>
        <c:lblOffset val="100"/>
        <c:noMultiLvlLbl val="0"/>
      </c:catAx>
      <c:valAx>
        <c:axId val="1124988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00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Table!Emp_Salaries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Table'!$AJ$4</c:f>
              <c:strCache>
                <c:ptCount val="1"/>
                <c:pt idx="0">
                  <c:v>Total</c:v>
                </c:pt>
              </c:strCache>
            </c:strRef>
          </c:tx>
          <c:spPr>
            <a:solidFill>
              <a:schemeClr val="accent1"/>
            </a:solidFill>
            <a:ln>
              <a:noFill/>
            </a:ln>
            <a:effectLst/>
          </c:spPr>
          <c:invertIfNegative val="0"/>
          <c:cat>
            <c:strRef>
              <c:f>'Pivot Table'!$AI$5:$AI$54</c:f>
              <c:strCache>
                <c:ptCount val="49"/>
                <c:pt idx="0">
                  <c:v>Kimberly Jones</c:v>
                </c:pt>
                <c:pt idx="1">
                  <c:v>George Hurley</c:v>
                </c:pt>
                <c:pt idx="2">
                  <c:v>Alexis Clark</c:v>
                </c:pt>
                <c:pt idx="3">
                  <c:v>Deanna Ball</c:v>
                </c:pt>
                <c:pt idx="4">
                  <c:v>Daniel Hawkins</c:v>
                </c:pt>
                <c:pt idx="5">
                  <c:v>Courtney Foster</c:v>
                </c:pt>
                <c:pt idx="6">
                  <c:v>Mary Martinez</c:v>
                </c:pt>
                <c:pt idx="7">
                  <c:v>Timothy Aguilar</c:v>
                </c:pt>
                <c:pt idx="8">
                  <c:v>Daniel Brown MD</c:v>
                </c:pt>
                <c:pt idx="9">
                  <c:v>Gary Garcia</c:v>
                </c:pt>
                <c:pt idx="10">
                  <c:v>Mandy Davis</c:v>
                </c:pt>
                <c:pt idx="11">
                  <c:v>Dustin Carter</c:v>
                </c:pt>
                <c:pt idx="12">
                  <c:v>Mark Lopez</c:v>
                </c:pt>
                <c:pt idx="13">
                  <c:v>Candace Nelson</c:v>
                </c:pt>
                <c:pt idx="14">
                  <c:v>Bruce Nelson</c:v>
                </c:pt>
                <c:pt idx="15">
                  <c:v>Charles Andrews</c:v>
                </c:pt>
                <c:pt idx="16">
                  <c:v>Paul Hall</c:v>
                </c:pt>
                <c:pt idx="17">
                  <c:v>Chris Sanchez</c:v>
                </c:pt>
                <c:pt idx="18">
                  <c:v>Nicole Williamson</c:v>
                </c:pt>
                <c:pt idx="19">
                  <c:v>Tanner Morse</c:v>
                </c:pt>
                <c:pt idx="20">
                  <c:v>Donna Jones</c:v>
                </c:pt>
                <c:pt idx="21">
                  <c:v>Catherine Hall</c:v>
                </c:pt>
                <c:pt idx="22">
                  <c:v>Emily Walker</c:v>
                </c:pt>
                <c:pt idx="23">
                  <c:v>Matthew Powell</c:v>
                </c:pt>
                <c:pt idx="24">
                  <c:v>Kevin Bell</c:v>
                </c:pt>
                <c:pt idx="25">
                  <c:v>Jeremy Nguyen</c:v>
                </c:pt>
                <c:pt idx="26">
                  <c:v>Mary Schmidt</c:v>
                </c:pt>
                <c:pt idx="27">
                  <c:v>Lori Nguyen</c:v>
                </c:pt>
                <c:pt idx="28">
                  <c:v>Richard Landry</c:v>
                </c:pt>
                <c:pt idx="29">
                  <c:v>Vickie Lewis</c:v>
                </c:pt>
                <c:pt idx="30">
                  <c:v>Robert Williams</c:v>
                </c:pt>
                <c:pt idx="31">
                  <c:v>Kevin Whitaker</c:v>
                </c:pt>
                <c:pt idx="32">
                  <c:v>Cassie Galvan</c:v>
                </c:pt>
                <c:pt idx="33">
                  <c:v>Michael Thomas</c:v>
                </c:pt>
                <c:pt idx="34">
                  <c:v>Anthony Gates</c:v>
                </c:pt>
                <c:pt idx="35">
                  <c:v>Anna Payne</c:v>
                </c:pt>
                <c:pt idx="36">
                  <c:v>Matthew Knight</c:v>
                </c:pt>
                <c:pt idx="37">
                  <c:v>Jessica Jones</c:v>
                </c:pt>
                <c:pt idx="38">
                  <c:v>Robert Davis</c:v>
                </c:pt>
                <c:pt idx="39">
                  <c:v>Carolyn Bullock</c:v>
                </c:pt>
                <c:pt idx="40">
                  <c:v>Wendy Gomez</c:v>
                </c:pt>
                <c:pt idx="41">
                  <c:v>Rhonda Pena</c:v>
                </c:pt>
                <c:pt idx="42">
                  <c:v>Veronica Nelson</c:v>
                </c:pt>
                <c:pt idx="43">
                  <c:v>Elaine Mcclain</c:v>
                </c:pt>
                <c:pt idx="44">
                  <c:v>Nicole Gonzalez</c:v>
                </c:pt>
                <c:pt idx="45">
                  <c:v>Jose Griffin</c:v>
                </c:pt>
                <c:pt idx="46">
                  <c:v>Thomas Kramer</c:v>
                </c:pt>
                <c:pt idx="47">
                  <c:v>Dawn Cole</c:v>
                </c:pt>
                <c:pt idx="48">
                  <c:v>Samantha Foster</c:v>
                </c:pt>
              </c:strCache>
            </c:strRef>
          </c:cat>
          <c:val>
            <c:numRef>
              <c:f>'Pivot Table'!$AJ$5:$AJ$54</c:f>
              <c:numCache>
                <c:formatCode>General</c:formatCode>
                <c:ptCount val="49"/>
                <c:pt idx="0">
                  <c:v>138058</c:v>
                </c:pt>
                <c:pt idx="1">
                  <c:v>98961</c:v>
                </c:pt>
                <c:pt idx="2">
                  <c:v>98612</c:v>
                </c:pt>
                <c:pt idx="3">
                  <c:v>97869</c:v>
                </c:pt>
                <c:pt idx="4">
                  <c:v>96429</c:v>
                </c:pt>
                <c:pt idx="5">
                  <c:v>96249</c:v>
                </c:pt>
                <c:pt idx="6">
                  <c:v>95734</c:v>
                </c:pt>
                <c:pt idx="7">
                  <c:v>95510</c:v>
                </c:pt>
                <c:pt idx="8">
                  <c:v>92919</c:v>
                </c:pt>
                <c:pt idx="9">
                  <c:v>91091</c:v>
                </c:pt>
                <c:pt idx="10">
                  <c:v>87852</c:v>
                </c:pt>
                <c:pt idx="11">
                  <c:v>87538</c:v>
                </c:pt>
                <c:pt idx="12">
                  <c:v>81943</c:v>
                </c:pt>
                <c:pt idx="13">
                  <c:v>81235</c:v>
                </c:pt>
                <c:pt idx="14">
                  <c:v>81225</c:v>
                </c:pt>
                <c:pt idx="15">
                  <c:v>80325</c:v>
                </c:pt>
                <c:pt idx="16">
                  <c:v>74789</c:v>
                </c:pt>
                <c:pt idx="17">
                  <c:v>73330</c:v>
                </c:pt>
                <c:pt idx="18">
                  <c:v>73002</c:v>
                </c:pt>
                <c:pt idx="19">
                  <c:v>70452</c:v>
                </c:pt>
                <c:pt idx="20">
                  <c:v>67582</c:v>
                </c:pt>
                <c:pt idx="21">
                  <c:v>61596</c:v>
                </c:pt>
                <c:pt idx="22">
                  <c:v>59506</c:v>
                </c:pt>
                <c:pt idx="23">
                  <c:v>59359</c:v>
                </c:pt>
                <c:pt idx="24">
                  <c:v>59007</c:v>
                </c:pt>
                <c:pt idx="25">
                  <c:v>57538</c:v>
                </c:pt>
                <c:pt idx="26">
                  <c:v>56162</c:v>
                </c:pt>
                <c:pt idx="27">
                  <c:v>53700</c:v>
                </c:pt>
                <c:pt idx="28">
                  <c:v>52020</c:v>
                </c:pt>
                <c:pt idx="29">
                  <c:v>49058</c:v>
                </c:pt>
                <c:pt idx="30">
                  <c:v>47627</c:v>
                </c:pt>
                <c:pt idx="31">
                  <c:v>46811</c:v>
                </c:pt>
                <c:pt idx="32">
                  <c:v>46567</c:v>
                </c:pt>
                <c:pt idx="33">
                  <c:v>46326</c:v>
                </c:pt>
                <c:pt idx="34">
                  <c:v>45773</c:v>
                </c:pt>
                <c:pt idx="35">
                  <c:v>45188</c:v>
                </c:pt>
                <c:pt idx="36">
                  <c:v>41653</c:v>
                </c:pt>
                <c:pt idx="37">
                  <c:v>39795</c:v>
                </c:pt>
                <c:pt idx="38">
                  <c:v>38201</c:v>
                </c:pt>
                <c:pt idx="39">
                  <c:v>37351</c:v>
                </c:pt>
                <c:pt idx="40">
                  <c:v>36721</c:v>
                </c:pt>
                <c:pt idx="41">
                  <c:v>34927</c:v>
                </c:pt>
                <c:pt idx="42">
                  <c:v>34109</c:v>
                </c:pt>
                <c:pt idx="43">
                  <c:v>33183</c:v>
                </c:pt>
                <c:pt idx="44">
                  <c:v>33183</c:v>
                </c:pt>
                <c:pt idx="45">
                  <c:v>33045</c:v>
                </c:pt>
                <c:pt idx="46">
                  <c:v>32877</c:v>
                </c:pt>
                <c:pt idx="47">
                  <c:v>32788</c:v>
                </c:pt>
                <c:pt idx="48">
                  <c:v>30137</c:v>
                </c:pt>
              </c:numCache>
            </c:numRef>
          </c:val>
          <c:extLst>
            <c:ext xmlns:c16="http://schemas.microsoft.com/office/drawing/2014/chart" uri="{C3380CC4-5D6E-409C-BE32-E72D297353CC}">
              <c16:uniqueId val="{00000000-E762-4562-8D1D-615303D861FC}"/>
            </c:ext>
          </c:extLst>
        </c:ser>
        <c:dLbls>
          <c:showLegendKey val="0"/>
          <c:showVal val="0"/>
          <c:showCatName val="0"/>
          <c:showSerName val="0"/>
          <c:showPercent val="0"/>
          <c:showBubbleSize val="0"/>
        </c:dLbls>
        <c:gapWidth val="219"/>
        <c:overlap val="-27"/>
        <c:axId val="810424800"/>
        <c:axId val="810427200"/>
      </c:barChart>
      <c:catAx>
        <c:axId val="8104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27200"/>
        <c:crosses val="autoZero"/>
        <c:auto val="1"/>
        <c:lblAlgn val="ctr"/>
        <c:lblOffset val="100"/>
        <c:noMultiLvlLbl val="0"/>
      </c:catAx>
      <c:valAx>
        <c:axId val="81042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2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6745406824147"/>
          <c:y val="0"/>
          <c:w val="0.65781710914454272"/>
          <c:h val="1"/>
        </c:manualLayout>
      </c:layout>
      <c:pieChart>
        <c:varyColors val="1"/>
        <c:ser>
          <c:idx val="0"/>
          <c:order val="0"/>
          <c:spPr>
            <a:ln>
              <a:solidFill>
                <a:srgbClr val="4B4B4B"/>
              </a:solidFill>
            </a:ln>
          </c:spPr>
          <c:dPt>
            <c:idx val="0"/>
            <c:bubble3D val="0"/>
            <c:spPr>
              <a:solidFill>
                <a:srgbClr val="C88800"/>
              </a:solidFill>
              <a:ln w="19050">
                <a:solidFill>
                  <a:srgbClr val="4B4B4B"/>
                </a:solidFill>
              </a:ln>
              <a:effectLst/>
            </c:spPr>
            <c:extLst>
              <c:ext xmlns:c16="http://schemas.microsoft.com/office/drawing/2014/chart" uri="{C3380CC4-5D6E-409C-BE32-E72D297353CC}">
                <c16:uniqueId val="{00000001-05A9-40CD-9386-FDD5EC0E673A}"/>
              </c:ext>
            </c:extLst>
          </c:dPt>
          <c:dPt>
            <c:idx val="1"/>
            <c:bubble3D val="0"/>
            <c:spPr>
              <a:solidFill>
                <a:schemeClr val="tx1">
                  <a:lumMod val="65000"/>
                  <a:lumOff val="35000"/>
                </a:schemeClr>
              </a:solidFill>
              <a:ln w="19050">
                <a:solidFill>
                  <a:srgbClr val="4B4B4B"/>
                </a:solidFill>
              </a:ln>
              <a:effectLst/>
            </c:spPr>
            <c:extLst>
              <c:ext xmlns:c16="http://schemas.microsoft.com/office/drawing/2014/chart" uri="{C3380CC4-5D6E-409C-BE32-E72D297353CC}">
                <c16:uniqueId val="{00000003-05A9-40CD-9386-FDD5EC0E673A}"/>
              </c:ext>
            </c:extLst>
          </c:dPt>
          <c:dPt>
            <c:idx val="2"/>
            <c:bubble3D val="0"/>
            <c:spPr>
              <a:solidFill>
                <a:schemeClr val="bg1">
                  <a:lumMod val="85000"/>
                </a:schemeClr>
              </a:solidFill>
              <a:ln w="19050">
                <a:solidFill>
                  <a:srgbClr val="4B4B4B"/>
                </a:solidFill>
              </a:ln>
              <a:effectLst/>
            </c:spPr>
            <c:extLst>
              <c:ext xmlns:c16="http://schemas.microsoft.com/office/drawing/2014/chart" uri="{C3380CC4-5D6E-409C-BE32-E72D297353CC}">
                <c16:uniqueId val="{00000005-05A9-40CD-9386-FDD5EC0E673A}"/>
              </c:ext>
            </c:extLst>
          </c:dPt>
          <c:cat>
            <c:strRef>
              <c:f>'Pivot Table'!$A$11:$A$13</c:f>
              <c:strCache>
                <c:ptCount val="3"/>
                <c:pt idx="0">
                  <c:v>Contract</c:v>
                </c:pt>
                <c:pt idx="1">
                  <c:v>Full-Time</c:v>
                </c:pt>
                <c:pt idx="2">
                  <c:v>Part-Time</c:v>
                </c:pt>
              </c:strCache>
            </c:strRef>
          </c:cat>
          <c:val>
            <c:numRef>
              <c:f>'Pivot Table'!$B$11:$B$13</c:f>
              <c:numCache>
                <c:formatCode>General</c:formatCode>
                <c:ptCount val="3"/>
                <c:pt idx="0">
                  <c:v>17</c:v>
                </c:pt>
                <c:pt idx="1">
                  <c:v>20</c:v>
                </c:pt>
                <c:pt idx="2">
                  <c:v>13</c:v>
                </c:pt>
              </c:numCache>
            </c:numRef>
          </c:val>
          <c:extLst>
            <c:ext xmlns:c16="http://schemas.microsoft.com/office/drawing/2014/chart" uri="{C3380CC4-5D6E-409C-BE32-E72D297353CC}">
              <c16:uniqueId val="{00000006-05A9-40CD-9386-FDD5EC0E67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Table!Age range to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B2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34890965732085E-2"/>
          <c:y val="8.1481481481481488E-2"/>
          <c:w val="0.9472483871759021"/>
          <c:h val="0.74667949839603387"/>
        </c:manualLayout>
      </c:layout>
      <c:barChart>
        <c:barDir val="col"/>
        <c:grouping val="clustered"/>
        <c:varyColors val="0"/>
        <c:ser>
          <c:idx val="0"/>
          <c:order val="0"/>
          <c:tx>
            <c:strRef>
              <c:f>'Pivot Table'!$J$3:$J$4</c:f>
              <c:strCache>
                <c:ptCount val="1"/>
                <c:pt idx="0">
                  <c:v>Female</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Table'!$I$5:$I$10</c:f>
              <c:strCache>
                <c:ptCount val="5"/>
                <c:pt idx="0">
                  <c:v>18-25</c:v>
                </c:pt>
                <c:pt idx="1">
                  <c:v>26-35</c:v>
                </c:pt>
                <c:pt idx="2">
                  <c:v>36-45</c:v>
                </c:pt>
                <c:pt idx="3">
                  <c:v>46-55</c:v>
                </c:pt>
                <c:pt idx="4">
                  <c:v>56 &lt;</c:v>
                </c:pt>
              </c:strCache>
            </c:strRef>
          </c:cat>
          <c:val>
            <c:numRef>
              <c:f>'Pivot Table'!$J$5:$J$10</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6346-4E5A-AAC0-DFAD03C9DAEE}"/>
            </c:ext>
          </c:extLst>
        </c:ser>
        <c:ser>
          <c:idx val="1"/>
          <c:order val="1"/>
          <c:tx>
            <c:strRef>
              <c:f>'Pivot Table'!$K$3:$K$4</c:f>
              <c:strCache>
                <c:ptCount val="1"/>
                <c:pt idx="0">
                  <c:v>Male</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Table'!$I$5:$I$10</c:f>
              <c:strCache>
                <c:ptCount val="5"/>
                <c:pt idx="0">
                  <c:v>18-25</c:v>
                </c:pt>
                <c:pt idx="1">
                  <c:v>26-35</c:v>
                </c:pt>
                <c:pt idx="2">
                  <c:v>36-45</c:v>
                </c:pt>
                <c:pt idx="3">
                  <c:v>46-55</c:v>
                </c:pt>
                <c:pt idx="4">
                  <c:v>56 &lt;</c:v>
                </c:pt>
              </c:strCache>
            </c:strRef>
          </c:cat>
          <c:val>
            <c:numRef>
              <c:f>'Pivot Table'!$K$5:$K$10</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7-6346-4E5A-AAC0-DFAD03C9DAEE}"/>
            </c:ext>
          </c:extLst>
        </c:ser>
        <c:dLbls>
          <c:dLblPos val="outEnd"/>
          <c:showLegendKey val="0"/>
          <c:showVal val="1"/>
          <c:showCatName val="0"/>
          <c:showSerName val="0"/>
          <c:showPercent val="0"/>
          <c:showBubbleSize val="0"/>
        </c:dLbls>
        <c:gapWidth val="219"/>
        <c:overlap val="-26"/>
        <c:axId val="656055488"/>
        <c:axId val="656048288"/>
      </c:barChart>
      <c:catAx>
        <c:axId val="6560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6048288"/>
        <c:crosses val="autoZero"/>
        <c:auto val="1"/>
        <c:lblAlgn val="ctr"/>
        <c:lblOffset val="100"/>
        <c:noMultiLvlLbl val="0"/>
      </c:catAx>
      <c:valAx>
        <c:axId val="656048288"/>
        <c:scaling>
          <c:orientation val="minMax"/>
        </c:scaling>
        <c:delete val="1"/>
        <c:axPos val="l"/>
        <c:numFmt formatCode="General" sourceLinked="1"/>
        <c:majorTickMark val="none"/>
        <c:minorTickMark val="none"/>
        <c:tickLblPos val="nextTo"/>
        <c:crossAx val="65605548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79604160162799031"/>
          <c:y val="0"/>
          <c:w val="0.17436869124839571"/>
          <c:h val="0.249243709837994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 Table'!$P$9</c:f>
              <c:numCache>
                <c:formatCode>0%</c:formatCode>
                <c:ptCount val="1"/>
                <c:pt idx="0">
                  <c:v>0.46</c:v>
                </c:pt>
              </c:numCache>
            </c:numRef>
          </c:val>
          <c:extLst>
            <c:ext xmlns:c16="http://schemas.microsoft.com/office/drawing/2014/chart" uri="{C3380CC4-5D6E-409C-BE32-E72D297353CC}">
              <c16:uniqueId val="{00000000-05E7-4356-9BDE-D3E3B462B13A}"/>
            </c:ext>
          </c:extLst>
        </c:ser>
        <c:ser>
          <c:idx val="1"/>
          <c:order val="1"/>
          <c:spPr>
            <a:solidFill>
              <a:schemeClr val="bg2">
                <a:lumMod val="25000"/>
              </a:schemeClr>
            </a:solidFill>
            <a:ln>
              <a:noFill/>
            </a:ln>
            <a:effectLst/>
          </c:spPr>
          <c:invertIfNegative val="0"/>
          <c:val>
            <c:numRef>
              <c:f>'Pivot Table'!$Q$9</c:f>
              <c:numCache>
                <c:formatCode>0%</c:formatCode>
                <c:ptCount val="1"/>
                <c:pt idx="0">
                  <c:v>0.54</c:v>
                </c:pt>
              </c:numCache>
            </c:numRef>
          </c:val>
          <c:extLst>
            <c:ext xmlns:c16="http://schemas.microsoft.com/office/drawing/2014/chart" uri="{C3380CC4-5D6E-409C-BE32-E72D297353CC}">
              <c16:uniqueId val="{00000001-05E7-4356-9BDE-D3E3B462B13A}"/>
            </c:ext>
          </c:extLst>
        </c:ser>
        <c:dLbls>
          <c:showLegendKey val="0"/>
          <c:showVal val="0"/>
          <c:showCatName val="0"/>
          <c:showSerName val="0"/>
          <c:showPercent val="0"/>
          <c:showBubbleSize val="0"/>
        </c:dLbls>
        <c:gapWidth val="150"/>
        <c:overlap val="100"/>
        <c:axId val="649956496"/>
        <c:axId val="649962736"/>
      </c:barChart>
      <c:catAx>
        <c:axId val="649956496"/>
        <c:scaling>
          <c:orientation val="minMax"/>
        </c:scaling>
        <c:delete val="1"/>
        <c:axPos val="l"/>
        <c:majorTickMark val="none"/>
        <c:minorTickMark val="none"/>
        <c:tickLblPos val="nextTo"/>
        <c:crossAx val="649962736"/>
        <c:crosses val="autoZero"/>
        <c:auto val="1"/>
        <c:lblAlgn val="ctr"/>
        <c:lblOffset val="100"/>
        <c:noMultiLvlLbl val="0"/>
      </c:catAx>
      <c:valAx>
        <c:axId val="649962736"/>
        <c:scaling>
          <c:orientation val="minMax"/>
        </c:scaling>
        <c:delete val="1"/>
        <c:axPos val="b"/>
        <c:numFmt formatCode="0%" sourceLinked="1"/>
        <c:majorTickMark val="none"/>
        <c:minorTickMark val="none"/>
        <c:tickLblPos val="nextTo"/>
        <c:crossAx val="64995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 Table'!$P$10</c:f>
              <c:numCache>
                <c:formatCode>0%</c:formatCode>
                <c:ptCount val="1"/>
                <c:pt idx="0">
                  <c:v>0.16</c:v>
                </c:pt>
              </c:numCache>
            </c:numRef>
          </c:val>
          <c:extLst>
            <c:ext xmlns:c16="http://schemas.microsoft.com/office/drawing/2014/chart" uri="{C3380CC4-5D6E-409C-BE32-E72D297353CC}">
              <c16:uniqueId val="{00000000-2814-435B-89EB-B7E118614D01}"/>
            </c:ext>
          </c:extLst>
        </c:ser>
        <c:ser>
          <c:idx val="1"/>
          <c:order val="1"/>
          <c:spPr>
            <a:solidFill>
              <a:schemeClr val="bg2">
                <a:lumMod val="25000"/>
              </a:schemeClr>
            </a:solidFill>
            <a:ln>
              <a:noFill/>
            </a:ln>
            <a:effectLst/>
          </c:spPr>
          <c:invertIfNegative val="0"/>
          <c:val>
            <c:numRef>
              <c:f>'Pivot Table'!$Q$10</c:f>
              <c:numCache>
                <c:formatCode>0%</c:formatCode>
                <c:ptCount val="1"/>
                <c:pt idx="0">
                  <c:v>0.84</c:v>
                </c:pt>
              </c:numCache>
            </c:numRef>
          </c:val>
          <c:extLst>
            <c:ext xmlns:c16="http://schemas.microsoft.com/office/drawing/2014/chart" uri="{C3380CC4-5D6E-409C-BE32-E72D297353CC}">
              <c16:uniqueId val="{00000001-2814-435B-89EB-B7E118614D01}"/>
            </c:ext>
          </c:extLst>
        </c:ser>
        <c:dLbls>
          <c:showLegendKey val="0"/>
          <c:showVal val="0"/>
          <c:showCatName val="0"/>
          <c:showSerName val="0"/>
          <c:showPercent val="0"/>
          <c:showBubbleSize val="0"/>
        </c:dLbls>
        <c:gapWidth val="150"/>
        <c:overlap val="100"/>
        <c:axId val="660442944"/>
        <c:axId val="660443904"/>
      </c:barChart>
      <c:catAx>
        <c:axId val="660442944"/>
        <c:scaling>
          <c:orientation val="minMax"/>
        </c:scaling>
        <c:delete val="1"/>
        <c:axPos val="l"/>
        <c:majorTickMark val="none"/>
        <c:minorTickMark val="none"/>
        <c:tickLblPos val="nextTo"/>
        <c:crossAx val="660443904"/>
        <c:crosses val="autoZero"/>
        <c:auto val="1"/>
        <c:lblAlgn val="ctr"/>
        <c:lblOffset val="100"/>
        <c:noMultiLvlLbl val="0"/>
      </c:catAx>
      <c:valAx>
        <c:axId val="660443904"/>
        <c:scaling>
          <c:orientation val="minMax"/>
        </c:scaling>
        <c:delete val="1"/>
        <c:axPos val="b"/>
        <c:numFmt formatCode="0%" sourceLinked="1"/>
        <c:majorTickMark val="none"/>
        <c:minorTickMark val="none"/>
        <c:tickLblPos val="nextTo"/>
        <c:crossAx val="6604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E5B244"/>
            </a:solidFill>
            <a:ln>
              <a:noFill/>
            </a:ln>
            <a:effectLst/>
          </c:spPr>
          <c:invertIfNegative val="0"/>
          <c:val>
            <c:numRef>
              <c:f>'Pivot Table'!$P$11</c:f>
              <c:numCache>
                <c:formatCode>0%</c:formatCode>
                <c:ptCount val="1"/>
                <c:pt idx="0">
                  <c:v>0.38</c:v>
                </c:pt>
              </c:numCache>
            </c:numRef>
          </c:val>
          <c:extLst>
            <c:ext xmlns:c16="http://schemas.microsoft.com/office/drawing/2014/chart" uri="{C3380CC4-5D6E-409C-BE32-E72D297353CC}">
              <c16:uniqueId val="{00000000-C173-44CB-9697-964944909AF8}"/>
            </c:ext>
          </c:extLst>
        </c:ser>
        <c:ser>
          <c:idx val="1"/>
          <c:order val="1"/>
          <c:spPr>
            <a:solidFill>
              <a:schemeClr val="bg2">
                <a:lumMod val="25000"/>
              </a:schemeClr>
            </a:solidFill>
            <a:ln>
              <a:noFill/>
            </a:ln>
            <a:effectLst/>
          </c:spPr>
          <c:invertIfNegative val="0"/>
          <c:val>
            <c:numRef>
              <c:f>'Pivot Table'!$Q$11</c:f>
              <c:numCache>
                <c:formatCode>0%</c:formatCode>
                <c:ptCount val="1"/>
                <c:pt idx="0">
                  <c:v>0.62</c:v>
                </c:pt>
              </c:numCache>
            </c:numRef>
          </c:val>
          <c:extLst>
            <c:ext xmlns:c16="http://schemas.microsoft.com/office/drawing/2014/chart" uri="{C3380CC4-5D6E-409C-BE32-E72D297353CC}">
              <c16:uniqueId val="{00000001-C173-44CB-9697-964944909AF8}"/>
            </c:ext>
          </c:extLst>
        </c:ser>
        <c:dLbls>
          <c:showLegendKey val="0"/>
          <c:showVal val="0"/>
          <c:showCatName val="0"/>
          <c:showSerName val="0"/>
          <c:showPercent val="0"/>
          <c:showBubbleSize val="0"/>
        </c:dLbls>
        <c:gapWidth val="150"/>
        <c:overlap val="100"/>
        <c:axId val="657010528"/>
        <c:axId val="657000448"/>
      </c:barChart>
      <c:catAx>
        <c:axId val="657010528"/>
        <c:scaling>
          <c:orientation val="minMax"/>
        </c:scaling>
        <c:delete val="1"/>
        <c:axPos val="l"/>
        <c:majorTickMark val="none"/>
        <c:minorTickMark val="none"/>
        <c:tickLblPos val="nextTo"/>
        <c:crossAx val="657000448"/>
        <c:crosses val="autoZero"/>
        <c:auto val="1"/>
        <c:lblAlgn val="ctr"/>
        <c:lblOffset val="100"/>
        <c:noMultiLvlLbl val="0"/>
      </c:catAx>
      <c:valAx>
        <c:axId val="657000448"/>
        <c:scaling>
          <c:orientation val="minMax"/>
        </c:scaling>
        <c:delete val="1"/>
        <c:axPos val="b"/>
        <c:numFmt formatCode="0%" sourceLinked="1"/>
        <c:majorTickMark val="none"/>
        <c:minorTickMark val="none"/>
        <c:tickLblPos val="nextTo"/>
        <c:crossAx val="65701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20288112840856"/>
          <c:y val="9.6902434609466917E-2"/>
          <c:w val="0.71388325367625993"/>
          <c:h val="1"/>
        </c:manualLayout>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94BB-43CC-861C-16356E881C34}"/>
              </c:ext>
            </c:extLst>
          </c:dPt>
          <c:dPt>
            <c:idx val="1"/>
            <c:bubble3D val="0"/>
            <c:spPr>
              <a:solidFill>
                <a:schemeClr val="bg2">
                  <a:lumMod val="25000"/>
                </a:schemeClr>
              </a:solidFill>
              <a:ln w="19050">
                <a:noFill/>
              </a:ln>
              <a:effectLst/>
            </c:spPr>
            <c:extLst>
              <c:ext xmlns:c16="http://schemas.microsoft.com/office/drawing/2014/chart" uri="{C3380CC4-5D6E-409C-BE32-E72D297353CC}">
                <c16:uniqueId val="{00000003-94BB-43CC-861C-16356E881C34}"/>
              </c:ext>
            </c:extLst>
          </c:dPt>
          <c:val>
            <c:numRef>
              <c:f>'Pivot Table'!$K$19:$L$19</c:f>
              <c:numCache>
                <c:formatCode>0%</c:formatCode>
                <c:ptCount val="2"/>
                <c:pt idx="0">
                  <c:v>0.48</c:v>
                </c:pt>
                <c:pt idx="1">
                  <c:v>0.52</c:v>
                </c:pt>
              </c:numCache>
            </c:numRef>
          </c:val>
          <c:extLst>
            <c:ext xmlns:c16="http://schemas.microsoft.com/office/drawing/2014/chart" uri="{C3380CC4-5D6E-409C-BE32-E72D297353CC}">
              <c16:uniqueId val="{00000004-94BB-43CC-861C-16356E881C3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56862745098039"/>
          <c:y val="0"/>
          <c:w val="0.67647058823529416"/>
          <c:h val="1"/>
        </c:manualLayout>
      </c:layout>
      <c:doughnutChart>
        <c:varyColors val="1"/>
        <c:ser>
          <c:idx val="0"/>
          <c:order val="0"/>
          <c:spPr>
            <a:ln>
              <a:noFill/>
            </a:ln>
          </c:spPr>
          <c:dPt>
            <c:idx val="0"/>
            <c:bubble3D val="0"/>
            <c:spPr>
              <a:solidFill>
                <a:schemeClr val="bg1"/>
              </a:solidFill>
              <a:ln w="19050">
                <a:noFill/>
              </a:ln>
              <a:effectLst/>
            </c:spPr>
            <c:extLst>
              <c:ext xmlns:c16="http://schemas.microsoft.com/office/drawing/2014/chart" uri="{C3380CC4-5D6E-409C-BE32-E72D297353CC}">
                <c16:uniqueId val="{00000001-DA2B-4331-A54C-E903997E5922}"/>
              </c:ext>
            </c:extLst>
          </c:dPt>
          <c:dPt>
            <c:idx val="1"/>
            <c:bubble3D val="0"/>
            <c:spPr>
              <a:solidFill>
                <a:srgbClr val="FFC000"/>
              </a:solidFill>
              <a:ln w="19050">
                <a:noFill/>
              </a:ln>
              <a:effectLst/>
            </c:spPr>
            <c:extLst>
              <c:ext xmlns:c16="http://schemas.microsoft.com/office/drawing/2014/chart" uri="{C3380CC4-5D6E-409C-BE32-E72D297353CC}">
                <c16:uniqueId val="{00000003-DA2B-4331-A54C-E903997E5922}"/>
              </c:ext>
            </c:extLst>
          </c:dPt>
          <c:val>
            <c:numRef>
              <c:f>'Pivot Table'!$K$20:$L$20</c:f>
              <c:numCache>
                <c:formatCode>0%</c:formatCode>
                <c:ptCount val="2"/>
                <c:pt idx="0">
                  <c:v>0.52</c:v>
                </c:pt>
                <c:pt idx="1">
                  <c:v>0.48</c:v>
                </c:pt>
              </c:numCache>
            </c:numRef>
          </c:val>
          <c:extLst>
            <c:ext xmlns:c16="http://schemas.microsoft.com/office/drawing/2014/chart" uri="{C3380CC4-5D6E-409C-BE32-E72D297353CC}">
              <c16:uniqueId val="{00000004-DA2B-4331-A54C-E903997E592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176706827309238E-2"/>
          <c:y val="1.8832391713747645E-2"/>
          <c:w val="0.94779116465863456"/>
          <c:h val="0.68504233580971863"/>
        </c:manualLayout>
      </c:layout>
      <c:barChart>
        <c:barDir val="col"/>
        <c:grouping val="clustered"/>
        <c:varyColors val="0"/>
        <c:ser>
          <c:idx val="0"/>
          <c:order val="0"/>
          <c:tx>
            <c:strRef>
              <c:f>'Pivot Table'!$E$11</c:f>
              <c:strCache>
                <c:ptCount val="1"/>
                <c:pt idx="0">
                  <c:v>Analyst</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Table'!$G$11</c:f>
              <c:numCache>
                <c:formatCode>General</c:formatCode>
                <c:ptCount val="1"/>
                <c:pt idx="0">
                  <c:v>28</c:v>
                </c:pt>
              </c:numCache>
            </c:numRef>
          </c:val>
          <c:extLst>
            <c:ext xmlns:c16="http://schemas.microsoft.com/office/drawing/2014/chart" uri="{C3380CC4-5D6E-409C-BE32-E72D297353CC}">
              <c16:uniqueId val="{00000000-45FD-4145-AE12-60C523D0674D}"/>
            </c:ext>
          </c:extLst>
        </c:ser>
        <c:ser>
          <c:idx val="1"/>
          <c:order val="1"/>
          <c:tx>
            <c:strRef>
              <c:f>'Pivot Table'!$E$12</c:f>
              <c:strCache>
                <c:ptCount val="1"/>
                <c:pt idx="0">
                  <c:v>Designer</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Table'!$G$12</c:f>
              <c:numCache>
                <c:formatCode>General</c:formatCode>
                <c:ptCount val="1"/>
                <c:pt idx="0">
                  <c:v>110</c:v>
                </c:pt>
              </c:numCache>
            </c:numRef>
          </c:val>
          <c:extLst>
            <c:ext xmlns:c16="http://schemas.microsoft.com/office/drawing/2014/chart" uri="{C3380CC4-5D6E-409C-BE32-E72D297353CC}">
              <c16:uniqueId val="{00000001-45FD-4145-AE12-60C523D0674D}"/>
            </c:ext>
          </c:extLst>
        </c:ser>
        <c:ser>
          <c:idx val="2"/>
          <c:order val="2"/>
          <c:tx>
            <c:strRef>
              <c:f>'Pivot Table'!$E$13</c:f>
              <c:strCache>
                <c:ptCount val="1"/>
                <c:pt idx="0">
                  <c:v>Developer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Table'!$G$13</c:f>
              <c:numCache>
                <c:formatCode>General</c:formatCode>
                <c:ptCount val="1"/>
                <c:pt idx="0">
                  <c:v>104</c:v>
                </c:pt>
              </c:numCache>
            </c:numRef>
          </c:val>
          <c:extLst>
            <c:ext xmlns:c16="http://schemas.microsoft.com/office/drawing/2014/chart" uri="{C3380CC4-5D6E-409C-BE32-E72D297353CC}">
              <c16:uniqueId val="{00000002-45FD-4145-AE12-60C523D0674D}"/>
            </c:ext>
          </c:extLst>
        </c:ser>
        <c:ser>
          <c:idx val="3"/>
          <c:order val="3"/>
          <c:tx>
            <c:strRef>
              <c:f>'Pivot Table'!$E$14</c:f>
              <c:strCache>
                <c:ptCount val="1"/>
                <c:pt idx="0">
                  <c:v>HR Specialist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Table'!$G$14</c:f>
              <c:numCache>
                <c:formatCode>General</c:formatCode>
                <c:ptCount val="1"/>
                <c:pt idx="0">
                  <c:v>123</c:v>
                </c:pt>
              </c:numCache>
            </c:numRef>
          </c:val>
          <c:extLst>
            <c:ext xmlns:c16="http://schemas.microsoft.com/office/drawing/2014/chart" uri="{C3380CC4-5D6E-409C-BE32-E72D297353CC}">
              <c16:uniqueId val="{00000003-45FD-4145-AE12-60C523D0674D}"/>
            </c:ext>
          </c:extLst>
        </c:ser>
        <c:ser>
          <c:idx val="4"/>
          <c:order val="4"/>
          <c:tx>
            <c:strRef>
              <c:f>'Pivot Table'!$E$15</c:f>
              <c:strCache>
                <c:ptCount val="1"/>
                <c:pt idx="0">
                  <c:v>Manager</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 Table'!$G$15</c:f>
              <c:numCache>
                <c:formatCode>General</c:formatCode>
                <c:ptCount val="1"/>
                <c:pt idx="0">
                  <c:v>122</c:v>
                </c:pt>
              </c:numCache>
            </c:numRef>
          </c:val>
          <c:extLst>
            <c:ext xmlns:c16="http://schemas.microsoft.com/office/drawing/2014/chart" uri="{C3380CC4-5D6E-409C-BE32-E72D297353CC}">
              <c16:uniqueId val="{00000004-45FD-4145-AE12-60C523D0674D}"/>
            </c:ext>
          </c:extLst>
        </c:ser>
        <c:dLbls>
          <c:dLblPos val="outEnd"/>
          <c:showLegendKey val="0"/>
          <c:showVal val="1"/>
          <c:showCatName val="0"/>
          <c:showSerName val="0"/>
          <c:showPercent val="0"/>
          <c:showBubbleSize val="0"/>
        </c:dLbls>
        <c:gapWidth val="219"/>
        <c:overlap val="-27"/>
        <c:axId val="615920736"/>
        <c:axId val="615917376"/>
      </c:barChart>
      <c:catAx>
        <c:axId val="615920736"/>
        <c:scaling>
          <c:orientation val="minMax"/>
        </c:scaling>
        <c:delete val="1"/>
        <c:axPos val="b"/>
        <c:numFmt formatCode="General" sourceLinked="1"/>
        <c:majorTickMark val="none"/>
        <c:minorTickMark val="none"/>
        <c:tickLblPos val="nextTo"/>
        <c:crossAx val="615917376"/>
        <c:crosses val="autoZero"/>
        <c:auto val="1"/>
        <c:lblAlgn val="ctr"/>
        <c:lblOffset val="100"/>
        <c:noMultiLvlLbl val="0"/>
      </c:catAx>
      <c:valAx>
        <c:axId val="615917376"/>
        <c:scaling>
          <c:orientation val="minMax"/>
        </c:scaling>
        <c:delete val="1"/>
        <c:axPos val="l"/>
        <c:numFmt formatCode="General" sourceLinked="1"/>
        <c:majorTickMark val="none"/>
        <c:minorTickMark val="none"/>
        <c:tickLblPos val="nextTo"/>
        <c:crossAx val="615920736"/>
        <c:crosses val="autoZero"/>
        <c:crossBetween val="between"/>
      </c:valAx>
      <c:spPr>
        <a:noFill/>
        <a:ln>
          <a:noFill/>
        </a:ln>
        <a:effectLst/>
      </c:spPr>
    </c:plotArea>
    <c:legend>
      <c:legendPos val="b"/>
      <c:layout>
        <c:manualLayout>
          <c:xMode val="edge"/>
          <c:yMode val="edge"/>
          <c:x val="1.5861175247830862E-2"/>
          <c:y val="0.74340643860195432"/>
          <c:w val="0.95156921174326892"/>
          <c:h val="0.2000963862568026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Table!Age range to gender</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Table'!$J$3:$J$4</c:f>
              <c:strCache>
                <c:ptCount val="1"/>
                <c:pt idx="0">
                  <c:v>Female</c:v>
                </c:pt>
              </c:strCache>
            </c:strRef>
          </c:tx>
          <c:spPr>
            <a:solidFill>
              <a:schemeClr val="accent1"/>
            </a:solidFill>
            <a:ln>
              <a:noFill/>
            </a:ln>
            <a:effectLst/>
          </c:spPr>
          <c:invertIfNegative val="0"/>
          <c:cat>
            <c:strRef>
              <c:f>'Pivot Table'!$I$5:$I$10</c:f>
              <c:strCache>
                <c:ptCount val="5"/>
                <c:pt idx="0">
                  <c:v>18-25</c:v>
                </c:pt>
                <c:pt idx="1">
                  <c:v>26-35</c:v>
                </c:pt>
                <c:pt idx="2">
                  <c:v>36-45</c:v>
                </c:pt>
                <c:pt idx="3">
                  <c:v>46-55</c:v>
                </c:pt>
                <c:pt idx="4">
                  <c:v>56 &lt;</c:v>
                </c:pt>
              </c:strCache>
            </c:strRef>
          </c:cat>
          <c:val>
            <c:numRef>
              <c:f>'Pivot Table'!$J$5:$J$10</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0736-4D09-95A1-FE270104C014}"/>
            </c:ext>
          </c:extLst>
        </c:ser>
        <c:ser>
          <c:idx val="1"/>
          <c:order val="1"/>
          <c:tx>
            <c:strRef>
              <c:f>'Pivot Table'!$K$3:$K$4</c:f>
              <c:strCache>
                <c:ptCount val="1"/>
                <c:pt idx="0">
                  <c:v>Male</c:v>
                </c:pt>
              </c:strCache>
            </c:strRef>
          </c:tx>
          <c:spPr>
            <a:solidFill>
              <a:schemeClr val="accent2"/>
            </a:solidFill>
            <a:ln>
              <a:noFill/>
            </a:ln>
            <a:effectLst/>
          </c:spPr>
          <c:invertIfNegative val="0"/>
          <c:cat>
            <c:strRef>
              <c:f>'Pivot Table'!$I$5:$I$10</c:f>
              <c:strCache>
                <c:ptCount val="5"/>
                <c:pt idx="0">
                  <c:v>18-25</c:v>
                </c:pt>
                <c:pt idx="1">
                  <c:v>26-35</c:v>
                </c:pt>
                <c:pt idx="2">
                  <c:v>36-45</c:v>
                </c:pt>
                <c:pt idx="3">
                  <c:v>46-55</c:v>
                </c:pt>
                <c:pt idx="4">
                  <c:v>56 &lt;</c:v>
                </c:pt>
              </c:strCache>
            </c:strRef>
          </c:cat>
          <c:val>
            <c:numRef>
              <c:f>'Pivot Table'!$K$5:$K$10</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7-0736-4D09-95A1-FE270104C014}"/>
            </c:ext>
          </c:extLst>
        </c:ser>
        <c:dLbls>
          <c:showLegendKey val="0"/>
          <c:showVal val="0"/>
          <c:showCatName val="0"/>
          <c:showSerName val="0"/>
          <c:showPercent val="0"/>
          <c:showBubbleSize val="0"/>
        </c:dLbls>
        <c:gapWidth val="219"/>
        <c:overlap val="-27"/>
        <c:axId val="656055488"/>
        <c:axId val="656048288"/>
      </c:barChart>
      <c:catAx>
        <c:axId val="65605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48288"/>
        <c:crosses val="autoZero"/>
        <c:auto val="1"/>
        <c:lblAlgn val="ctr"/>
        <c:lblOffset val="100"/>
        <c:noMultiLvlLbl val="0"/>
      </c:catAx>
      <c:valAx>
        <c:axId val="65604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5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Table!Region based on no. of emp</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5B2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07449850018746"/>
          <c:y val="9.3023255813953487E-2"/>
          <c:w val="0.65484216816647922"/>
          <c:h val="0.82170542635658916"/>
        </c:manualLayout>
      </c:layout>
      <c:barChart>
        <c:barDir val="bar"/>
        <c:grouping val="clustered"/>
        <c:varyColors val="0"/>
        <c:ser>
          <c:idx val="0"/>
          <c:order val="0"/>
          <c:tx>
            <c:strRef>
              <c:f>'Pivot Table'!$W$3</c:f>
              <c:strCache>
                <c:ptCount val="1"/>
                <c:pt idx="0">
                  <c:v>Total</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Table'!$V$4:$V$9</c:f>
              <c:strCache>
                <c:ptCount val="5"/>
                <c:pt idx="0">
                  <c:v>Central</c:v>
                </c:pt>
                <c:pt idx="1">
                  <c:v>East</c:v>
                </c:pt>
                <c:pt idx="2">
                  <c:v>North</c:v>
                </c:pt>
                <c:pt idx="3">
                  <c:v>South</c:v>
                </c:pt>
                <c:pt idx="4">
                  <c:v>West</c:v>
                </c:pt>
              </c:strCache>
            </c:strRef>
          </c:cat>
          <c:val>
            <c:numRef>
              <c:f>'Pivot Table'!$W$4:$W$9</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30A3-493F-A107-567C78CF4FED}"/>
            </c:ext>
          </c:extLst>
        </c:ser>
        <c:dLbls>
          <c:dLblPos val="outEnd"/>
          <c:showLegendKey val="0"/>
          <c:showVal val="1"/>
          <c:showCatName val="0"/>
          <c:showSerName val="0"/>
          <c:showPercent val="0"/>
          <c:showBubbleSize val="0"/>
        </c:dLbls>
        <c:gapWidth val="182"/>
        <c:axId val="821486528"/>
        <c:axId val="821476928"/>
      </c:barChart>
      <c:catAx>
        <c:axId val="82148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21476928"/>
        <c:crosses val="autoZero"/>
        <c:auto val="1"/>
        <c:lblAlgn val="ctr"/>
        <c:lblOffset val="100"/>
        <c:noMultiLvlLbl val="0"/>
      </c:catAx>
      <c:valAx>
        <c:axId val="821476928"/>
        <c:scaling>
          <c:orientation val="minMax"/>
        </c:scaling>
        <c:delete val="1"/>
        <c:axPos val="b"/>
        <c:numFmt formatCode="General" sourceLinked="1"/>
        <c:majorTickMark val="none"/>
        <c:minorTickMark val="none"/>
        <c:tickLblPos val="nextTo"/>
        <c:crossAx val="82148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Table!PivotTable14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4">
                <a:lumMod val="60000"/>
                <a:lumOff val="4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4">
                <a:lumMod val="60000"/>
                <a:lumOff val="40000"/>
              </a:schemeClr>
            </a:solidFill>
            <a:ln>
              <a:noFill/>
            </a:ln>
            <a:effectLst/>
          </c:spPr>
        </c:marker>
      </c:pivotFmt>
      <c:pivotFmt>
        <c:idx val="4"/>
        <c:spPr>
          <a:ln w="31750" cap="rnd">
            <a:solidFill>
              <a:schemeClr val="accent1"/>
            </a:solidFill>
            <a:round/>
          </a:ln>
          <a:effectLst/>
        </c:spPr>
        <c:marker>
          <c:symbol val="circle"/>
          <c:size val="17"/>
          <c:spPr>
            <a:solidFill>
              <a:schemeClr val="accent4">
                <a:lumMod val="60000"/>
                <a:lumOff val="40000"/>
              </a:schemeClr>
            </a:solidFill>
            <a:ln>
              <a:noFill/>
            </a:ln>
            <a:effectLst/>
          </c:spPr>
        </c:marker>
      </c:pivotFmt>
      <c:pivotFmt>
        <c:idx val="5"/>
        <c:spPr>
          <a:ln w="31750" cap="rnd">
            <a:solidFill>
              <a:schemeClr val="accent1"/>
            </a:solidFill>
            <a:round/>
          </a:ln>
          <a:effectLst/>
        </c:spPr>
        <c:marker>
          <c:symbol val="circle"/>
          <c:size val="17"/>
          <c:spPr>
            <a:solidFill>
              <a:schemeClr val="accent4">
                <a:lumMod val="60000"/>
                <a:lumOff val="40000"/>
              </a:schemeClr>
            </a:solidFill>
            <a:ln>
              <a:noFill/>
            </a:ln>
            <a:effectLst/>
          </c:spPr>
        </c:marker>
      </c:pivotFmt>
      <c:pivotFmt>
        <c:idx val="6"/>
        <c:spPr>
          <a:ln w="31750" cap="rnd">
            <a:solidFill>
              <a:schemeClr val="accent1"/>
            </a:solidFill>
            <a:round/>
          </a:ln>
          <a:effectLst/>
        </c:spPr>
        <c:marker>
          <c:symbol val="circle"/>
          <c:size val="17"/>
          <c:spPr>
            <a:solidFill>
              <a:schemeClr val="accent4">
                <a:lumMod val="60000"/>
                <a:lumOff val="40000"/>
              </a:schemeClr>
            </a:solidFill>
            <a:ln>
              <a:noFill/>
            </a:ln>
            <a:effectLst/>
          </c:spPr>
        </c:marker>
      </c:pivotFmt>
      <c:pivotFmt>
        <c:idx val="7"/>
        <c:spPr>
          <a:ln w="31750" cap="rnd">
            <a:solidFill>
              <a:schemeClr val="accent1"/>
            </a:solidFill>
            <a:round/>
          </a:ln>
          <a:effectLst/>
        </c:spPr>
        <c:marker>
          <c:symbol val="circle"/>
          <c:size val="17"/>
          <c:spPr>
            <a:solidFill>
              <a:schemeClr val="accent4">
                <a:lumMod val="60000"/>
                <a:lumOff val="40000"/>
              </a:schemeClr>
            </a:solidFill>
            <a:ln>
              <a:noFill/>
            </a:ln>
            <a:effectLst/>
          </c:spPr>
        </c:marker>
      </c:pivotFmt>
    </c:pivotFmts>
    <c:plotArea>
      <c:layout>
        <c:manualLayout>
          <c:layoutTarget val="inner"/>
          <c:xMode val="edge"/>
          <c:yMode val="edge"/>
          <c:x val="6.0510392002104708E-2"/>
          <c:y val="0.12199620880723243"/>
          <c:w val="0.85132839058101162"/>
          <c:h val="0.75802128900554111"/>
        </c:manualLayout>
      </c:layout>
      <c:lineChart>
        <c:grouping val="stacked"/>
        <c:varyColors val="0"/>
        <c:ser>
          <c:idx val="0"/>
          <c:order val="0"/>
          <c:tx>
            <c:strRef>
              <c:f>'Pivot Table'!$AA$3</c:f>
              <c:strCache>
                <c:ptCount val="1"/>
                <c:pt idx="0">
                  <c:v>Total</c:v>
                </c:pt>
              </c:strCache>
            </c:strRef>
          </c:tx>
          <c:spPr>
            <a:ln w="31750" cap="rnd">
              <a:solidFill>
                <a:schemeClr val="accent1"/>
              </a:solidFill>
              <a:round/>
            </a:ln>
            <a:effectLst/>
          </c:spPr>
          <c:marker>
            <c:symbol val="circle"/>
            <c:size val="17"/>
            <c:spPr>
              <a:solidFill>
                <a:schemeClr val="accent4">
                  <a:lumMod val="60000"/>
                  <a:lumOff val="4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Table'!$Z$4:$Z$9</c:f>
              <c:strCache>
                <c:ptCount val="5"/>
                <c:pt idx="0">
                  <c:v>Finance</c:v>
                </c:pt>
                <c:pt idx="1">
                  <c:v>HR</c:v>
                </c:pt>
                <c:pt idx="2">
                  <c:v>IT</c:v>
                </c:pt>
                <c:pt idx="3">
                  <c:v>Marketing</c:v>
                </c:pt>
                <c:pt idx="4">
                  <c:v>Operations</c:v>
                </c:pt>
              </c:strCache>
            </c:strRef>
          </c:cat>
          <c:val>
            <c:numRef>
              <c:f>'Pivot Table'!$AA$4:$AA$9</c:f>
              <c:numCache>
                <c:formatCode>0.0</c:formatCode>
                <c:ptCount val="5"/>
                <c:pt idx="0">
                  <c:v>2.5833333333333335</c:v>
                </c:pt>
                <c:pt idx="1">
                  <c:v>3.3</c:v>
                </c:pt>
                <c:pt idx="2">
                  <c:v>2.25</c:v>
                </c:pt>
                <c:pt idx="3">
                  <c:v>2.3636363636363638</c:v>
                </c:pt>
                <c:pt idx="4">
                  <c:v>2.5555555555555554</c:v>
                </c:pt>
              </c:numCache>
            </c:numRef>
          </c:val>
          <c:smooth val="0"/>
          <c:extLst>
            <c:ext xmlns:c16="http://schemas.microsoft.com/office/drawing/2014/chart" uri="{C3380CC4-5D6E-409C-BE32-E72D297353CC}">
              <c16:uniqueId val="{00000000-9557-4301-93D7-538C1EF3C691}"/>
            </c:ext>
          </c:extLst>
        </c:ser>
        <c:dLbls>
          <c:dLblPos val="ctr"/>
          <c:showLegendKey val="0"/>
          <c:showVal val="1"/>
          <c:showCatName val="0"/>
          <c:showSerName val="0"/>
          <c:showPercent val="0"/>
          <c:showBubbleSize val="0"/>
        </c:dLbls>
        <c:marker val="1"/>
        <c:smooth val="0"/>
        <c:axId val="1125004528"/>
        <c:axId val="1124988208"/>
      </c:lineChart>
      <c:catAx>
        <c:axId val="1125004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rgbClr val="C88800"/>
                </a:solidFill>
                <a:latin typeface="+mn-lt"/>
                <a:ea typeface="+mn-ea"/>
                <a:cs typeface="+mn-cs"/>
              </a:defRPr>
            </a:pPr>
            <a:endParaRPr lang="en-US"/>
          </a:p>
        </c:txPr>
        <c:crossAx val="1124988208"/>
        <c:crosses val="autoZero"/>
        <c:auto val="1"/>
        <c:lblAlgn val="ctr"/>
        <c:lblOffset val="100"/>
        <c:noMultiLvlLbl val="0"/>
      </c:catAx>
      <c:valAx>
        <c:axId val="1124988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1125004528"/>
        <c:crosses val="autoZero"/>
        <c:crossBetween val="between"/>
      </c:valA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5400000" scaled="1"/>
          <a:tileRect/>
        </a:grad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Table!Emp_Salaries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2B2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Table'!$AJ$4</c:f>
              <c:strCache>
                <c:ptCount val="1"/>
                <c:pt idx="0">
                  <c:v>Total</c:v>
                </c:pt>
              </c:strCache>
            </c:strRef>
          </c:tx>
          <c:spPr>
            <a:solidFill>
              <a:srgbClr val="E2B244"/>
            </a:solidFill>
            <a:ln>
              <a:noFill/>
            </a:ln>
            <a:effectLst/>
          </c:spPr>
          <c:invertIfNegative val="0"/>
          <c:cat>
            <c:strRef>
              <c:f>'Pivot Table'!$AI$5:$AI$54</c:f>
              <c:strCache>
                <c:ptCount val="49"/>
                <c:pt idx="0">
                  <c:v>Kimberly Jones</c:v>
                </c:pt>
                <c:pt idx="1">
                  <c:v>George Hurley</c:v>
                </c:pt>
                <c:pt idx="2">
                  <c:v>Alexis Clark</c:v>
                </c:pt>
                <c:pt idx="3">
                  <c:v>Deanna Ball</c:v>
                </c:pt>
                <c:pt idx="4">
                  <c:v>Daniel Hawkins</c:v>
                </c:pt>
                <c:pt idx="5">
                  <c:v>Courtney Foster</c:v>
                </c:pt>
                <c:pt idx="6">
                  <c:v>Mary Martinez</c:v>
                </c:pt>
                <c:pt idx="7">
                  <c:v>Timothy Aguilar</c:v>
                </c:pt>
                <c:pt idx="8">
                  <c:v>Daniel Brown MD</c:v>
                </c:pt>
                <c:pt idx="9">
                  <c:v>Gary Garcia</c:v>
                </c:pt>
                <c:pt idx="10">
                  <c:v>Mandy Davis</c:v>
                </c:pt>
                <c:pt idx="11">
                  <c:v>Dustin Carter</c:v>
                </c:pt>
                <c:pt idx="12">
                  <c:v>Mark Lopez</c:v>
                </c:pt>
                <c:pt idx="13">
                  <c:v>Candace Nelson</c:v>
                </c:pt>
                <c:pt idx="14">
                  <c:v>Bruce Nelson</c:v>
                </c:pt>
                <c:pt idx="15">
                  <c:v>Charles Andrews</c:v>
                </c:pt>
                <c:pt idx="16">
                  <c:v>Paul Hall</c:v>
                </c:pt>
                <c:pt idx="17">
                  <c:v>Chris Sanchez</c:v>
                </c:pt>
                <c:pt idx="18">
                  <c:v>Nicole Williamson</c:v>
                </c:pt>
                <c:pt idx="19">
                  <c:v>Tanner Morse</c:v>
                </c:pt>
                <c:pt idx="20">
                  <c:v>Donna Jones</c:v>
                </c:pt>
                <c:pt idx="21">
                  <c:v>Catherine Hall</c:v>
                </c:pt>
                <c:pt idx="22">
                  <c:v>Emily Walker</c:v>
                </c:pt>
                <c:pt idx="23">
                  <c:v>Matthew Powell</c:v>
                </c:pt>
                <c:pt idx="24">
                  <c:v>Kevin Bell</c:v>
                </c:pt>
                <c:pt idx="25">
                  <c:v>Jeremy Nguyen</c:v>
                </c:pt>
                <c:pt idx="26">
                  <c:v>Mary Schmidt</c:v>
                </c:pt>
                <c:pt idx="27">
                  <c:v>Lori Nguyen</c:v>
                </c:pt>
                <c:pt idx="28">
                  <c:v>Richard Landry</c:v>
                </c:pt>
                <c:pt idx="29">
                  <c:v>Vickie Lewis</c:v>
                </c:pt>
                <c:pt idx="30">
                  <c:v>Robert Williams</c:v>
                </c:pt>
                <c:pt idx="31">
                  <c:v>Kevin Whitaker</c:v>
                </c:pt>
                <c:pt idx="32">
                  <c:v>Cassie Galvan</c:v>
                </c:pt>
                <c:pt idx="33">
                  <c:v>Michael Thomas</c:v>
                </c:pt>
                <c:pt idx="34">
                  <c:v>Anthony Gates</c:v>
                </c:pt>
                <c:pt idx="35">
                  <c:v>Anna Payne</c:v>
                </c:pt>
                <c:pt idx="36">
                  <c:v>Matthew Knight</c:v>
                </c:pt>
                <c:pt idx="37">
                  <c:v>Jessica Jones</c:v>
                </c:pt>
                <c:pt idx="38">
                  <c:v>Robert Davis</c:v>
                </c:pt>
                <c:pt idx="39">
                  <c:v>Carolyn Bullock</c:v>
                </c:pt>
                <c:pt idx="40">
                  <c:v>Wendy Gomez</c:v>
                </c:pt>
                <c:pt idx="41">
                  <c:v>Rhonda Pena</c:v>
                </c:pt>
                <c:pt idx="42">
                  <c:v>Veronica Nelson</c:v>
                </c:pt>
                <c:pt idx="43">
                  <c:v>Elaine Mcclain</c:v>
                </c:pt>
                <c:pt idx="44">
                  <c:v>Nicole Gonzalez</c:v>
                </c:pt>
                <c:pt idx="45">
                  <c:v>Jose Griffin</c:v>
                </c:pt>
                <c:pt idx="46">
                  <c:v>Thomas Kramer</c:v>
                </c:pt>
                <c:pt idx="47">
                  <c:v>Dawn Cole</c:v>
                </c:pt>
                <c:pt idx="48">
                  <c:v>Samantha Foster</c:v>
                </c:pt>
              </c:strCache>
            </c:strRef>
          </c:cat>
          <c:val>
            <c:numRef>
              <c:f>'Pivot Table'!$AJ$5:$AJ$54</c:f>
              <c:numCache>
                <c:formatCode>General</c:formatCode>
                <c:ptCount val="49"/>
                <c:pt idx="0">
                  <c:v>138058</c:v>
                </c:pt>
                <c:pt idx="1">
                  <c:v>98961</c:v>
                </c:pt>
                <c:pt idx="2">
                  <c:v>98612</c:v>
                </c:pt>
                <c:pt idx="3">
                  <c:v>97869</c:v>
                </c:pt>
                <c:pt idx="4">
                  <c:v>96429</c:v>
                </c:pt>
                <c:pt idx="5">
                  <c:v>96249</c:v>
                </c:pt>
                <c:pt idx="6">
                  <c:v>95734</c:v>
                </c:pt>
                <c:pt idx="7">
                  <c:v>95510</c:v>
                </c:pt>
                <c:pt idx="8">
                  <c:v>92919</c:v>
                </c:pt>
                <c:pt idx="9">
                  <c:v>91091</c:v>
                </c:pt>
                <c:pt idx="10">
                  <c:v>87852</c:v>
                </c:pt>
                <c:pt idx="11">
                  <c:v>87538</c:v>
                </c:pt>
                <c:pt idx="12">
                  <c:v>81943</c:v>
                </c:pt>
                <c:pt idx="13">
                  <c:v>81235</c:v>
                </c:pt>
                <c:pt idx="14">
                  <c:v>81225</c:v>
                </c:pt>
                <c:pt idx="15">
                  <c:v>80325</c:v>
                </c:pt>
                <c:pt idx="16">
                  <c:v>74789</c:v>
                </c:pt>
                <c:pt idx="17">
                  <c:v>73330</c:v>
                </c:pt>
                <c:pt idx="18">
                  <c:v>73002</c:v>
                </c:pt>
                <c:pt idx="19">
                  <c:v>70452</c:v>
                </c:pt>
                <c:pt idx="20">
                  <c:v>67582</c:v>
                </c:pt>
                <c:pt idx="21">
                  <c:v>61596</c:v>
                </c:pt>
                <c:pt idx="22">
                  <c:v>59506</c:v>
                </c:pt>
                <c:pt idx="23">
                  <c:v>59359</c:v>
                </c:pt>
                <c:pt idx="24">
                  <c:v>59007</c:v>
                </c:pt>
                <c:pt idx="25">
                  <c:v>57538</c:v>
                </c:pt>
                <c:pt idx="26">
                  <c:v>56162</c:v>
                </c:pt>
                <c:pt idx="27">
                  <c:v>53700</c:v>
                </c:pt>
                <c:pt idx="28">
                  <c:v>52020</c:v>
                </c:pt>
                <c:pt idx="29">
                  <c:v>49058</c:v>
                </c:pt>
                <c:pt idx="30">
                  <c:v>47627</c:v>
                </c:pt>
                <c:pt idx="31">
                  <c:v>46811</c:v>
                </c:pt>
                <c:pt idx="32">
                  <c:v>46567</c:v>
                </c:pt>
                <c:pt idx="33">
                  <c:v>46326</c:v>
                </c:pt>
                <c:pt idx="34">
                  <c:v>45773</c:v>
                </c:pt>
                <c:pt idx="35">
                  <c:v>45188</c:v>
                </c:pt>
                <c:pt idx="36">
                  <c:v>41653</c:v>
                </c:pt>
                <c:pt idx="37">
                  <c:v>39795</c:v>
                </c:pt>
                <c:pt idx="38">
                  <c:v>38201</c:v>
                </c:pt>
                <c:pt idx="39">
                  <c:v>37351</c:v>
                </c:pt>
                <c:pt idx="40">
                  <c:v>36721</c:v>
                </c:pt>
                <c:pt idx="41">
                  <c:v>34927</c:v>
                </c:pt>
                <c:pt idx="42">
                  <c:v>34109</c:v>
                </c:pt>
                <c:pt idx="43">
                  <c:v>33183</c:v>
                </c:pt>
                <c:pt idx="44">
                  <c:v>33183</c:v>
                </c:pt>
                <c:pt idx="45">
                  <c:v>33045</c:v>
                </c:pt>
                <c:pt idx="46">
                  <c:v>32877</c:v>
                </c:pt>
                <c:pt idx="47">
                  <c:v>32788</c:v>
                </c:pt>
                <c:pt idx="48">
                  <c:v>30137</c:v>
                </c:pt>
              </c:numCache>
            </c:numRef>
          </c:val>
          <c:extLst>
            <c:ext xmlns:c16="http://schemas.microsoft.com/office/drawing/2014/chart" uri="{C3380CC4-5D6E-409C-BE32-E72D297353CC}">
              <c16:uniqueId val="{00000000-EABE-4316-891C-C987B0001B4B}"/>
            </c:ext>
          </c:extLst>
        </c:ser>
        <c:dLbls>
          <c:showLegendKey val="0"/>
          <c:showVal val="0"/>
          <c:showCatName val="0"/>
          <c:showSerName val="0"/>
          <c:showPercent val="0"/>
          <c:showBubbleSize val="0"/>
        </c:dLbls>
        <c:gapWidth val="219"/>
        <c:overlap val="-27"/>
        <c:axId val="810424800"/>
        <c:axId val="810427200"/>
      </c:barChart>
      <c:catAx>
        <c:axId val="8104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0427200"/>
        <c:crosses val="autoZero"/>
        <c:auto val="1"/>
        <c:lblAlgn val="ctr"/>
        <c:lblOffset val="100"/>
        <c:noMultiLvlLbl val="0"/>
      </c:catAx>
      <c:valAx>
        <c:axId val="81042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81042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 Table'!$P$9</c:f>
              <c:numCache>
                <c:formatCode>0%</c:formatCode>
                <c:ptCount val="1"/>
                <c:pt idx="0">
                  <c:v>0.46</c:v>
                </c:pt>
              </c:numCache>
            </c:numRef>
          </c:val>
          <c:extLst>
            <c:ext xmlns:c16="http://schemas.microsoft.com/office/drawing/2014/chart" uri="{C3380CC4-5D6E-409C-BE32-E72D297353CC}">
              <c16:uniqueId val="{00000000-67FF-4D88-8F9D-B6499C3A18F7}"/>
            </c:ext>
          </c:extLst>
        </c:ser>
        <c:ser>
          <c:idx val="1"/>
          <c:order val="1"/>
          <c:spPr>
            <a:solidFill>
              <a:schemeClr val="accent2"/>
            </a:solidFill>
            <a:ln>
              <a:noFill/>
            </a:ln>
            <a:effectLst/>
          </c:spPr>
          <c:invertIfNegative val="0"/>
          <c:val>
            <c:numRef>
              <c:f>'Pivot Table'!$Q$9</c:f>
              <c:numCache>
                <c:formatCode>0%</c:formatCode>
                <c:ptCount val="1"/>
                <c:pt idx="0">
                  <c:v>0.54</c:v>
                </c:pt>
              </c:numCache>
            </c:numRef>
          </c:val>
          <c:extLst>
            <c:ext xmlns:c16="http://schemas.microsoft.com/office/drawing/2014/chart" uri="{C3380CC4-5D6E-409C-BE32-E72D297353CC}">
              <c16:uniqueId val="{00000001-67FF-4D88-8F9D-B6499C3A18F7}"/>
            </c:ext>
          </c:extLst>
        </c:ser>
        <c:dLbls>
          <c:showLegendKey val="0"/>
          <c:showVal val="0"/>
          <c:showCatName val="0"/>
          <c:showSerName val="0"/>
          <c:showPercent val="0"/>
          <c:showBubbleSize val="0"/>
        </c:dLbls>
        <c:gapWidth val="150"/>
        <c:overlap val="100"/>
        <c:axId val="649956496"/>
        <c:axId val="649962736"/>
      </c:barChart>
      <c:catAx>
        <c:axId val="64995649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62736"/>
        <c:crosses val="autoZero"/>
        <c:auto val="1"/>
        <c:lblAlgn val="ctr"/>
        <c:lblOffset val="100"/>
        <c:noMultiLvlLbl val="0"/>
      </c:catAx>
      <c:valAx>
        <c:axId val="649962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5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 Table'!$P$10</c:f>
              <c:numCache>
                <c:formatCode>0%</c:formatCode>
                <c:ptCount val="1"/>
                <c:pt idx="0">
                  <c:v>0.16</c:v>
                </c:pt>
              </c:numCache>
            </c:numRef>
          </c:val>
          <c:extLst>
            <c:ext xmlns:c16="http://schemas.microsoft.com/office/drawing/2014/chart" uri="{C3380CC4-5D6E-409C-BE32-E72D297353CC}">
              <c16:uniqueId val="{00000000-E130-4649-B65D-B4CE886B65DB}"/>
            </c:ext>
          </c:extLst>
        </c:ser>
        <c:ser>
          <c:idx val="1"/>
          <c:order val="1"/>
          <c:spPr>
            <a:solidFill>
              <a:schemeClr val="accent2"/>
            </a:solidFill>
            <a:ln>
              <a:noFill/>
            </a:ln>
            <a:effectLst/>
          </c:spPr>
          <c:invertIfNegative val="0"/>
          <c:val>
            <c:numRef>
              <c:f>'Pivot Table'!$Q$10</c:f>
              <c:numCache>
                <c:formatCode>0%</c:formatCode>
                <c:ptCount val="1"/>
                <c:pt idx="0">
                  <c:v>0.84</c:v>
                </c:pt>
              </c:numCache>
            </c:numRef>
          </c:val>
          <c:extLst>
            <c:ext xmlns:c16="http://schemas.microsoft.com/office/drawing/2014/chart" uri="{C3380CC4-5D6E-409C-BE32-E72D297353CC}">
              <c16:uniqueId val="{00000001-E130-4649-B65D-B4CE886B65DB}"/>
            </c:ext>
          </c:extLst>
        </c:ser>
        <c:dLbls>
          <c:showLegendKey val="0"/>
          <c:showVal val="0"/>
          <c:showCatName val="0"/>
          <c:showSerName val="0"/>
          <c:showPercent val="0"/>
          <c:showBubbleSize val="0"/>
        </c:dLbls>
        <c:gapWidth val="150"/>
        <c:overlap val="100"/>
        <c:axId val="660442944"/>
        <c:axId val="660443904"/>
      </c:barChart>
      <c:catAx>
        <c:axId val="66044294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443904"/>
        <c:crosses val="autoZero"/>
        <c:auto val="1"/>
        <c:lblAlgn val="ctr"/>
        <c:lblOffset val="100"/>
        <c:noMultiLvlLbl val="0"/>
      </c:catAx>
      <c:valAx>
        <c:axId val="6604439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44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chemeClr val="accent1"/>
            </a:solidFill>
            <a:ln>
              <a:noFill/>
            </a:ln>
            <a:effectLst/>
          </c:spPr>
          <c:invertIfNegative val="0"/>
          <c:val>
            <c:numRef>
              <c:f>'Pivot Table'!$P$11</c:f>
              <c:numCache>
                <c:formatCode>0%</c:formatCode>
                <c:ptCount val="1"/>
                <c:pt idx="0">
                  <c:v>0.38</c:v>
                </c:pt>
              </c:numCache>
            </c:numRef>
          </c:val>
          <c:extLst>
            <c:ext xmlns:c16="http://schemas.microsoft.com/office/drawing/2014/chart" uri="{C3380CC4-5D6E-409C-BE32-E72D297353CC}">
              <c16:uniqueId val="{00000000-5843-412E-84DC-B6988DE1C2CF}"/>
            </c:ext>
          </c:extLst>
        </c:ser>
        <c:ser>
          <c:idx val="1"/>
          <c:order val="1"/>
          <c:spPr>
            <a:solidFill>
              <a:schemeClr val="accent2"/>
            </a:solidFill>
            <a:ln>
              <a:noFill/>
            </a:ln>
            <a:effectLst/>
          </c:spPr>
          <c:invertIfNegative val="0"/>
          <c:val>
            <c:numRef>
              <c:f>'Pivot Table'!$Q$11</c:f>
              <c:numCache>
                <c:formatCode>0%</c:formatCode>
                <c:ptCount val="1"/>
                <c:pt idx="0">
                  <c:v>0.62</c:v>
                </c:pt>
              </c:numCache>
            </c:numRef>
          </c:val>
          <c:extLst>
            <c:ext xmlns:c16="http://schemas.microsoft.com/office/drawing/2014/chart" uri="{C3380CC4-5D6E-409C-BE32-E72D297353CC}">
              <c16:uniqueId val="{00000001-5843-412E-84DC-B6988DE1C2CF}"/>
            </c:ext>
          </c:extLst>
        </c:ser>
        <c:dLbls>
          <c:showLegendKey val="0"/>
          <c:showVal val="0"/>
          <c:showCatName val="0"/>
          <c:showSerName val="0"/>
          <c:showPercent val="0"/>
          <c:showBubbleSize val="0"/>
        </c:dLbls>
        <c:gapWidth val="150"/>
        <c:overlap val="100"/>
        <c:axId val="657010528"/>
        <c:axId val="657000448"/>
      </c:barChart>
      <c:catAx>
        <c:axId val="65701052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00448"/>
        <c:crosses val="autoZero"/>
        <c:auto val="1"/>
        <c:lblAlgn val="ctr"/>
        <c:lblOffset val="100"/>
        <c:noMultiLvlLbl val="0"/>
      </c:catAx>
      <c:valAx>
        <c:axId val="657000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1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60-4891-954A-F8E6546678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60-4891-954A-F8E65466789E}"/>
              </c:ext>
            </c:extLst>
          </c:dPt>
          <c:val>
            <c:numRef>
              <c:f>'Pivot Table'!$K$19:$L$19</c:f>
              <c:numCache>
                <c:formatCode>0%</c:formatCode>
                <c:ptCount val="2"/>
                <c:pt idx="0">
                  <c:v>0.48</c:v>
                </c:pt>
                <c:pt idx="1">
                  <c:v>0.52</c:v>
                </c:pt>
              </c:numCache>
            </c:numRef>
          </c:val>
          <c:extLst>
            <c:ext xmlns:c16="http://schemas.microsoft.com/office/drawing/2014/chart" uri="{C3380CC4-5D6E-409C-BE32-E72D297353CC}">
              <c16:uniqueId val="{00000000-FF8F-4D57-AD5A-59D6B08DD6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C4-437C-8F01-066566E036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C4-437C-8F01-066566E036BD}"/>
              </c:ext>
            </c:extLst>
          </c:dPt>
          <c:val>
            <c:numRef>
              <c:f>'Pivot Table'!$K$20:$L$20</c:f>
              <c:numCache>
                <c:formatCode>0%</c:formatCode>
                <c:ptCount val="2"/>
                <c:pt idx="0">
                  <c:v>0.52</c:v>
                </c:pt>
                <c:pt idx="1">
                  <c:v>0.48</c:v>
                </c:pt>
              </c:numCache>
            </c:numRef>
          </c:val>
          <c:extLst>
            <c:ext xmlns:c16="http://schemas.microsoft.com/office/drawing/2014/chart" uri="{C3380CC4-5D6E-409C-BE32-E72D297353CC}">
              <c16:uniqueId val="{00000000-D374-4CD9-9B06-3C6135105E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Table'!$E$11</c:f>
              <c:strCache>
                <c:ptCount val="1"/>
                <c:pt idx="0">
                  <c:v>Analyst</c:v>
                </c:pt>
              </c:strCache>
            </c:strRef>
          </c:tx>
          <c:spPr>
            <a:solidFill>
              <a:schemeClr val="accent1"/>
            </a:solidFill>
            <a:ln>
              <a:noFill/>
            </a:ln>
            <a:effectLst/>
          </c:spPr>
          <c:invertIfNegative val="0"/>
          <c:val>
            <c:numRef>
              <c:f>'Pivot Table'!$G$11</c:f>
              <c:numCache>
                <c:formatCode>General</c:formatCode>
                <c:ptCount val="1"/>
                <c:pt idx="0">
                  <c:v>28</c:v>
                </c:pt>
              </c:numCache>
            </c:numRef>
          </c:val>
          <c:extLst>
            <c:ext xmlns:c16="http://schemas.microsoft.com/office/drawing/2014/chart" uri="{C3380CC4-5D6E-409C-BE32-E72D297353CC}">
              <c16:uniqueId val="{00000000-E0DD-4F4C-9C04-18568073390B}"/>
            </c:ext>
          </c:extLst>
        </c:ser>
        <c:ser>
          <c:idx val="1"/>
          <c:order val="1"/>
          <c:tx>
            <c:strRef>
              <c:f>'Pivot Table'!$E$12</c:f>
              <c:strCache>
                <c:ptCount val="1"/>
                <c:pt idx="0">
                  <c:v>Designer</c:v>
                </c:pt>
              </c:strCache>
            </c:strRef>
          </c:tx>
          <c:spPr>
            <a:solidFill>
              <a:schemeClr val="accent2"/>
            </a:solidFill>
            <a:ln>
              <a:noFill/>
            </a:ln>
            <a:effectLst/>
          </c:spPr>
          <c:invertIfNegative val="0"/>
          <c:val>
            <c:numRef>
              <c:f>'Pivot Table'!$G$12</c:f>
              <c:numCache>
                <c:formatCode>General</c:formatCode>
                <c:ptCount val="1"/>
                <c:pt idx="0">
                  <c:v>110</c:v>
                </c:pt>
              </c:numCache>
            </c:numRef>
          </c:val>
          <c:extLst>
            <c:ext xmlns:c16="http://schemas.microsoft.com/office/drawing/2014/chart" uri="{C3380CC4-5D6E-409C-BE32-E72D297353CC}">
              <c16:uniqueId val="{00000001-E0DD-4F4C-9C04-18568073390B}"/>
            </c:ext>
          </c:extLst>
        </c:ser>
        <c:ser>
          <c:idx val="2"/>
          <c:order val="2"/>
          <c:tx>
            <c:strRef>
              <c:f>'Pivot Table'!$E$13</c:f>
              <c:strCache>
                <c:ptCount val="1"/>
                <c:pt idx="0">
                  <c:v>Developer</c:v>
                </c:pt>
              </c:strCache>
            </c:strRef>
          </c:tx>
          <c:spPr>
            <a:solidFill>
              <a:schemeClr val="accent3"/>
            </a:solidFill>
            <a:ln>
              <a:noFill/>
            </a:ln>
            <a:effectLst/>
          </c:spPr>
          <c:invertIfNegative val="0"/>
          <c:val>
            <c:numRef>
              <c:f>'Pivot Table'!$G$13</c:f>
              <c:numCache>
                <c:formatCode>General</c:formatCode>
                <c:ptCount val="1"/>
                <c:pt idx="0">
                  <c:v>104</c:v>
                </c:pt>
              </c:numCache>
            </c:numRef>
          </c:val>
          <c:extLst>
            <c:ext xmlns:c16="http://schemas.microsoft.com/office/drawing/2014/chart" uri="{C3380CC4-5D6E-409C-BE32-E72D297353CC}">
              <c16:uniqueId val="{00000002-E0DD-4F4C-9C04-18568073390B}"/>
            </c:ext>
          </c:extLst>
        </c:ser>
        <c:ser>
          <c:idx val="3"/>
          <c:order val="3"/>
          <c:tx>
            <c:strRef>
              <c:f>'Pivot Table'!$E$14</c:f>
              <c:strCache>
                <c:ptCount val="1"/>
                <c:pt idx="0">
                  <c:v>HR Specialist</c:v>
                </c:pt>
              </c:strCache>
            </c:strRef>
          </c:tx>
          <c:spPr>
            <a:solidFill>
              <a:schemeClr val="accent4"/>
            </a:solidFill>
            <a:ln>
              <a:noFill/>
            </a:ln>
            <a:effectLst/>
          </c:spPr>
          <c:invertIfNegative val="0"/>
          <c:val>
            <c:numRef>
              <c:f>'Pivot Table'!$G$14</c:f>
              <c:numCache>
                <c:formatCode>General</c:formatCode>
                <c:ptCount val="1"/>
                <c:pt idx="0">
                  <c:v>123</c:v>
                </c:pt>
              </c:numCache>
            </c:numRef>
          </c:val>
          <c:extLst>
            <c:ext xmlns:c16="http://schemas.microsoft.com/office/drawing/2014/chart" uri="{C3380CC4-5D6E-409C-BE32-E72D297353CC}">
              <c16:uniqueId val="{00000003-E0DD-4F4C-9C04-18568073390B}"/>
            </c:ext>
          </c:extLst>
        </c:ser>
        <c:ser>
          <c:idx val="4"/>
          <c:order val="4"/>
          <c:tx>
            <c:strRef>
              <c:f>'Pivot Table'!$E$15</c:f>
              <c:strCache>
                <c:ptCount val="1"/>
                <c:pt idx="0">
                  <c:v>Manager</c:v>
                </c:pt>
              </c:strCache>
            </c:strRef>
          </c:tx>
          <c:spPr>
            <a:solidFill>
              <a:schemeClr val="accent5"/>
            </a:solidFill>
            <a:ln>
              <a:noFill/>
            </a:ln>
            <a:effectLst/>
          </c:spPr>
          <c:invertIfNegative val="0"/>
          <c:val>
            <c:numRef>
              <c:f>'Pivot Table'!$G$15</c:f>
              <c:numCache>
                <c:formatCode>General</c:formatCode>
                <c:ptCount val="1"/>
                <c:pt idx="0">
                  <c:v>122</c:v>
                </c:pt>
              </c:numCache>
            </c:numRef>
          </c:val>
          <c:extLst>
            <c:ext xmlns:c16="http://schemas.microsoft.com/office/drawing/2014/chart" uri="{C3380CC4-5D6E-409C-BE32-E72D297353CC}">
              <c16:uniqueId val="{00000004-E0DD-4F4C-9C04-18568073390B}"/>
            </c:ext>
          </c:extLst>
        </c:ser>
        <c:dLbls>
          <c:showLegendKey val="0"/>
          <c:showVal val="0"/>
          <c:showCatName val="0"/>
          <c:showSerName val="0"/>
          <c:showPercent val="0"/>
          <c:showBubbleSize val="0"/>
        </c:dLbls>
        <c:gapWidth val="219"/>
        <c:overlap val="-27"/>
        <c:axId val="615920736"/>
        <c:axId val="615917376"/>
      </c:barChart>
      <c:catAx>
        <c:axId val="61592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17376"/>
        <c:crosses val="autoZero"/>
        <c:auto val="1"/>
        <c:lblAlgn val="ctr"/>
        <c:lblOffset val="100"/>
        <c:noMultiLvlLbl val="0"/>
      </c:catAx>
      <c:valAx>
        <c:axId val="61591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2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[excel_dash.xlsx]Pivot Table!Region based on no. of emp</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Table'!$W$3</c:f>
              <c:strCache>
                <c:ptCount val="1"/>
                <c:pt idx="0">
                  <c:v>Total</c:v>
                </c:pt>
              </c:strCache>
            </c:strRef>
          </c:tx>
          <c:spPr>
            <a:solidFill>
              <a:schemeClr val="accent1"/>
            </a:solidFill>
            <a:ln>
              <a:noFill/>
            </a:ln>
            <a:effectLst/>
          </c:spPr>
          <c:invertIfNegative val="0"/>
          <c:cat>
            <c:strRef>
              <c:f>'Pivot Table'!$V$4:$V$9</c:f>
              <c:strCache>
                <c:ptCount val="5"/>
                <c:pt idx="0">
                  <c:v>Central</c:v>
                </c:pt>
                <c:pt idx="1">
                  <c:v>East</c:v>
                </c:pt>
                <c:pt idx="2">
                  <c:v>North</c:v>
                </c:pt>
                <c:pt idx="3">
                  <c:v>South</c:v>
                </c:pt>
                <c:pt idx="4">
                  <c:v>West</c:v>
                </c:pt>
              </c:strCache>
            </c:strRef>
          </c:cat>
          <c:val>
            <c:numRef>
              <c:f>'Pivot Table'!$W$4:$W$9</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C25A-4F85-BBB3-CCA7BAC0C703}"/>
            </c:ext>
          </c:extLst>
        </c:ser>
        <c:dLbls>
          <c:showLegendKey val="0"/>
          <c:showVal val="0"/>
          <c:showCatName val="0"/>
          <c:showSerName val="0"/>
          <c:showPercent val="0"/>
          <c:showBubbleSize val="0"/>
        </c:dLbls>
        <c:gapWidth val="182"/>
        <c:axId val="821486528"/>
        <c:axId val="821476928"/>
      </c:barChart>
      <c:catAx>
        <c:axId val="82148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76928"/>
        <c:crosses val="autoZero"/>
        <c:auto val="1"/>
        <c:lblAlgn val="ctr"/>
        <c:lblOffset val="100"/>
        <c:noMultiLvlLbl val="0"/>
      </c:catAx>
      <c:valAx>
        <c:axId val="82147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4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chart" Target="../charts/chart19.xml"/><Relationship Id="rId18" Type="http://schemas.openxmlformats.org/officeDocument/2006/relationships/hyperlink" Target="https://svgsilh.com/image/2023449.html" TargetMode="External"/><Relationship Id="rId3" Type="http://schemas.openxmlformats.org/officeDocument/2006/relationships/chart" Target="../charts/chart13.xml"/><Relationship Id="rId21" Type="http://schemas.openxmlformats.org/officeDocument/2006/relationships/image" Target="../media/image7.png"/><Relationship Id="rId7" Type="http://schemas.openxmlformats.org/officeDocument/2006/relationships/image" Target="../media/image1.png"/><Relationship Id="rId12" Type="http://schemas.openxmlformats.org/officeDocument/2006/relationships/hyperlink" Target="#Sheet1!A1"/><Relationship Id="rId17" Type="http://schemas.openxmlformats.org/officeDocument/2006/relationships/image" Target="../media/image4.svg"/><Relationship Id="rId2" Type="http://schemas.openxmlformats.org/officeDocument/2006/relationships/chart" Target="../charts/chart12.xml"/><Relationship Id="rId16" Type="http://schemas.openxmlformats.org/officeDocument/2006/relationships/image" Target="../media/image3.png"/><Relationship Id="rId20" Type="http://schemas.openxmlformats.org/officeDocument/2006/relationships/image" Target="../media/image6.svg"/><Relationship Id="rId1" Type="http://schemas.openxmlformats.org/officeDocument/2006/relationships/hyperlink" Target="#Salaries!A1"/><Relationship Id="rId6" Type="http://schemas.openxmlformats.org/officeDocument/2006/relationships/chart" Target="../charts/chart16.xml"/><Relationship Id="rId11" Type="http://schemas.openxmlformats.org/officeDocument/2006/relationships/chart" Target="../charts/chart18.xml"/><Relationship Id="rId5" Type="http://schemas.openxmlformats.org/officeDocument/2006/relationships/chart" Target="../charts/chart15.xml"/><Relationship Id="rId15" Type="http://schemas.openxmlformats.org/officeDocument/2006/relationships/hyperlink" Target="#Rating!A1"/><Relationship Id="rId10" Type="http://schemas.openxmlformats.org/officeDocument/2006/relationships/chart" Target="../charts/chart17.xml"/><Relationship Id="rId19" Type="http://schemas.openxmlformats.org/officeDocument/2006/relationships/image" Target="../media/image5.png"/><Relationship Id="rId4" Type="http://schemas.openxmlformats.org/officeDocument/2006/relationships/chart" Target="../charts/chart14.xml"/><Relationship Id="rId9" Type="http://schemas.openxmlformats.org/officeDocument/2006/relationships/hyperlink" Target="https://svgsilh.com/image/311861.html" TargetMode="External"/><Relationship Id="rId14" Type="http://schemas.openxmlformats.org/officeDocument/2006/relationships/chart" Target="../charts/chart20.xml"/><Relationship Id="rId22" Type="http://schemas.openxmlformats.org/officeDocument/2006/relationships/image" Target="../media/image8.sv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rad!A1"/><Relationship Id="rId1" Type="http://schemas.openxmlformats.org/officeDocument/2006/relationships/chart" Target="../charts/chart21.xml"/><Relationship Id="rId4" Type="http://schemas.openxmlformats.org/officeDocument/2006/relationships/image" Target="../media/image10.sv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rad!A1"/><Relationship Id="rId1" Type="http://schemas.openxmlformats.org/officeDocument/2006/relationships/chart" Target="../charts/chart22.xml"/><Relationship Id="rId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3</xdr:col>
      <xdr:colOff>441960</xdr:colOff>
      <xdr:row>17</xdr:row>
      <xdr:rowOff>53340</xdr:rowOff>
    </xdr:from>
    <xdr:to>
      <xdr:col>7</xdr:col>
      <xdr:colOff>137160</xdr:colOff>
      <xdr:row>27</xdr:row>
      <xdr:rowOff>0</xdr:rowOff>
    </xdr:to>
    <xdr:graphicFrame macro="">
      <xdr:nvGraphicFramePr>
        <xdr:cNvPr id="3" name="Chart 2">
          <a:extLst>
            <a:ext uri="{FF2B5EF4-FFF2-40B4-BE49-F238E27FC236}">
              <a16:creationId xmlns:a16="http://schemas.microsoft.com/office/drawing/2014/main" id="{BFB56D6A-B006-A870-0B73-8F1C67A18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23</xdr:row>
      <xdr:rowOff>60960</xdr:rowOff>
    </xdr:from>
    <xdr:to>
      <xdr:col>12</xdr:col>
      <xdr:colOff>297180</xdr:colOff>
      <xdr:row>35</xdr:row>
      <xdr:rowOff>152400</xdr:rowOff>
    </xdr:to>
    <xdr:graphicFrame macro="">
      <xdr:nvGraphicFramePr>
        <xdr:cNvPr id="4" name="Chart 3">
          <a:extLst>
            <a:ext uri="{FF2B5EF4-FFF2-40B4-BE49-F238E27FC236}">
              <a16:creationId xmlns:a16="http://schemas.microsoft.com/office/drawing/2014/main" id="{A7E92A8F-E170-81C8-BB93-915B86F27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441960</xdr:colOff>
      <xdr:row>12</xdr:row>
      <xdr:rowOff>83820</xdr:rowOff>
    </xdr:from>
    <xdr:to>
      <xdr:col>16</xdr:col>
      <xdr:colOff>419100</xdr:colOff>
      <xdr:row>16</xdr:row>
      <xdr:rowOff>99060</xdr:rowOff>
    </xdr:to>
    <xdr:graphicFrame macro="">
      <xdr:nvGraphicFramePr>
        <xdr:cNvPr id="5" name="Chart 4">
          <a:extLst>
            <a:ext uri="{FF2B5EF4-FFF2-40B4-BE49-F238E27FC236}">
              <a16:creationId xmlns:a16="http://schemas.microsoft.com/office/drawing/2014/main" id="{651E0353-8E79-E973-36E5-2CA7C89E7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434340</xdr:colOff>
      <xdr:row>17</xdr:row>
      <xdr:rowOff>45720</xdr:rowOff>
    </xdr:from>
    <xdr:to>
      <xdr:col>16</xdr:col>
      <xdr:colOff>396240</xdr:colOff>
      <xdr:row>20</xdr:row>
      <xdr:rowOff>129540</xdr:rowOff>
    </xdr:to>
    <xdr:graphicFrame macro="">
      <xdr:nvGraphicFramePr>
        <xdr:cNvPr id="6" name="Chart 5">
          <a:extLst>
            <a:ext uri="{FF2B5EF4-FFF2-40B4-BE49-F238E27FC236}">
              <a16:creationId xmlns:a16="http://schemas.microsoft.com/office/drawing/2014/main" id="{2702A1B2-9B1B-D858-E6A3-252FB5458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457200</xdr:colOff>
      <xdr:row>21</xdr:row>
      <xdr:rowOff>38100</xdr:rowOff>
    </xdr:from>
    <xdr:to>
      <xdr:col>16</xdr:col>
      <xdr:colOff>388620</xdr:colOff>
      <xdr:row>24</xdr:row>
      <xdr:rowOff>160020</xdr:rowOff>
    </xdr:to>
    <xdr:graphicFrame macro="">
      <xdr:nvGraphicFramePr>
        <xdr:cNvPr id="7" name="Chart 6">
          <a:extLst>
            <a:ext uri="{FF2B5EF4-FFF2-40B4-BE49-F238E27FC236}">
              <a16:creationId xmlns:a16="http://schemas.microsoft.com/office/drawing/2014/main" id="{DE81DBD4-837B-27B5-6D8D-181B0555B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99060</xdr:colOff>
      <xdr:row>14</xdr:row>
      <xdr:rowOff>95250</xdr:rowOff>
    </xdr:from>
    <xdr:to>
      <xdr:col>13</xdr:col>
      <xdr:colOff>777240</xdr:colOff>
      <xdr:row>20</xdr:row>
      <xdr:rowOff>38100</xdr:rowOff>
    </xdr:to>
    <xdr:graphicFrame macro="">
      <xdr:nvGraphicFramePr>
        <xdr:cNvPr id="8" name="Chart 7">
          <a:extLst>
            <a:ext uri="{FF2B5EF4-FFF2-40B4-BE49-F238E27FC236}">
              <a16:creationId xmlns:a16="http://schemas.microsoft.com/office/drawing/2014/main" id="{D3BAC707-87F7-6B68-FA96-11ABDC5AA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137160</xdr:colOff>
      <xdr:row>20</xdr:row>
      <xdr:rowOff>7620</xdr:rowOff>
    </xdr:from>
    <xdr:to>
      <xdr:col>13</xdr:col>
      <xdr:colOff>822960</xdr:colOff>
      <xdr:row>24</xdr:row>
      <xdr:rowOff>114300</xdr:rowOff>
    </xdr:to>
    <xdr:graphicFrame macro="">
      <xdr:nvGraphicFramePr>
        <xdr:cNvPr id="9" name="Chart 8">
          <a:extLst>
            <a:ext uri="{FF2B5EF4-FFF2-40B4-BE49-F238E27FC236}">
              <a16:creationId xmlns:a16="http://schemas.microsoft.com/office/drawing/2014/main" id="{4104F10F-BC5C-DAC6-83CC-0D2E9459A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701040</xdr:colOff>
      <xdr:row>16</xdr:row>
      <xdr:rowOff>87630</xdr:rowOff>
    </xdr:from>
    <xdr:to>
      <xdr:col>3</xdr:col>
      <xdr:colOff>213360</xdr:colOff>
      <xdr:row>26</xdr:row>
      <xdr:rowOff>152400</xdr:rowOff>
    </xdr:to>
    <xdr:graphicFrame macro="">
      <xdr:nvGraphicFramePr>
        <xdr:cNvPr id="10" name="Chart 9">
          <a:extLst>
            <a:ext uri="{FF2B5EF4-FFF2-40B4-BE49-F238E27FC236}">
              <a16:creationId xmlns:a16="http://schemas.microsoft.com/office/drawing/2014/main" id="{FC51BB41-F6FD-1A42-F4C3-3963B5634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502920</xdr:colOff>
      <xdr:row>16</xdr:row>
      <xdr:rowOff>83820</xdr:rowOff>
    </xdr:from>
    <xdr:to>
      <xdr:col>24</xdr:col>
      <xdr:colOff>342900</xdr:colOff>
      <xdr:row>28</xdr:row>
      <xdr:rowOff>133350</xdr:rowOff>
    </xdr:to>
    <xdr:graphicFrame macro="">
      <xdr:nvGraphicFramePr>
        <xdr:cNvPr id="11" name="Chart 10">
          <a:extLst>
            <a:ext uri="{FF2B5EF4-FFF2-40B4-BE49-F238E27FC236}">
              <a16:creationId xmlns:a16="http://schemas.microsoft.com/office/drawing/2014/main" id="{F5D07657-6C92-1676-0F1B-FF86754FE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53340</xdr:colOff>
      <xdr:row>1</xdr:row>
      <xdr:rowOff>53340</xdr:rowOff>
    </xdr:from>
    <xdr:to>
      <xdr:col>30</xdr:col>
      <xdr:colOff>53340</xdr:colOff>
      <xdr:row>14</xdr:row>
      <xdr:rowOff>142875</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B04A72D0-C5EE-E849-396B-7C13D5DA14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3454360" y="236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114300</xdr:colOff>
      <xdr:row>1</xdr:row>
      <xdr:rowOff>99060</xdr:rowOff>
    </xdr:from>
    <xdr:to>
      <xdr:col>33</xdr:col>
      <xdr:colOff>114300</xdr:colOff>
      <xdr:row>15</xdr:row>
      <xdr:rowOff>5715</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8DC5B798-9BFC-3C29-DF15-B7510087C86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5344120" y="281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30480</xdr:colOff>
      <xdr:row>17</xdr:row>
      <xdr:rowOff>83820</xdr:rowOff>
    </xdr:from>
    <xdr:to>
      <xdr:col>30</xdr:col>
      <xdr:colOff>114300</xdr:colOff>
      <xdr:row>31</xdr:row>
      <xdr:rowOff>22860</xdr:rowOff>
    </xdr:to>
    <xdr:graphicFrame macro="">
      <xdr:nvGraphicFramePr>
        <xdr:cNvPr id="16" name="Chart 15">
          <a:extLst>
            <a:ext uri="{FF2B5EF4-FFF2-40B4-BE49-F238E27FC236}">
              <a16:creationId xmlns:a16="http://schemas.microsoft.com/office/drawing/2014/main" id="{E4504346-304B-A860-8FA7-318EFF032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37</xdr:col>
      <xdr:colOff>472440</xdr:colOff>
      <xdr:row>2</xdr:row>
      <xdr:rowOff>83820</xdr:rowOff>
    </xdr:from>
    <xdr:to>
      <xdr:col>44</xdr:col>
      <xdr:colOff>784860</xdr:colOff>
      <xdr:row>19</xdr:row>
      <xdr:rowOff>160020</xdr:rowOff>
    </xdr:to>
    <xdr:graphicFrame macro="">
      <xdr:nvGraphicFramePr>
        <xdr:cNvPr id="17" name="Chart 16">
          <a:extLst>
            <a:ext uri="{FF2B5EF4-FFF2-40B4-BE49-F238E27FC236}">
              <a16:creationId xmlns:a16="http://schemas.microsoft.com/office/drawing/2014/main" id="{0AB77DC5-DC7C-E766-594B-65482901D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30</xdr:col>
      <xdr:colOff>152399</xdr:colOff>
      <xdr:row>43</xdr:row>
      <xdr:rowOff>175259</xdr:rowOff>
    </xdr:to>
    <xdr:sp macro="" textlink="">
      <xdr:nvSpPr>
        <xdr:cNvPr id="2" name="Rectangle: Rounded Corners 1">
          <a:extLst>
            <a:ext uri="{FF2B5EF4-FFF2-40B4-BE49-F238E27FC236}">
              <a16:creationId xmlns:a16="http://schemas.microsoft.com/office/drawing/2014/main" id="{3B1E7B60-F082-F897-8B2D-FCFDA62F8B31}"/>
            </a:ext>
          </a:extLst>
        </xdr:cNvPr>
        <xdr:cNvSpPr>
          <a:spLocks noChangeAspect="1"/>
        </xdr:cNvSpPr>
      </xdr:nvSpPr>
      <xdr:spPr>
        <a:xfrm>
          <a:off x="0" y="0"/>
          <a:ext cx="18440399" cy="8039099"/>
        </a:xfrm>
        <a:prstGeom prst="roundRect">
          <a:avLst>
            <a:gd name="adj" fmla="val 2097"/>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5B244"/>
            </a:solidFill>
          </a:endParaRPr>
        </a:p>
      </xdr:txBody>
    </xdr:sp>
    <xdr:clientData/>
  </xdr:twoCellAnchor>
  <xdr:twoCellAnchor>
    <xdr:from>
      <xdr:col>5</xdr:col>
      <xdr:colOff>419100</xdr:colOff>
      <xdr:row>13</xdr:row>
      <xdr:rowOff>129540</xdr:rowOff>
    </xdr:from>
    <xdr:to>
      <xdr:col>11</xdr:col>
      <xdr:colOff>320040</xdr:colOff>
      <xdr:row>27</xdr:row>
      <xdr:rowOff>30480</xdr:rowOff>
    </xdr:to>
    <xdr:sp macro="" textlink="">
      <xdr:nvSpPr>
        <xdr:cNvPr id="3" name="Rectangle: Rounded Corners 2">
          <a:extLst>
            <a:ext uri="{FF2B5EF4-FFF2-40B4-BE49-F238E27FC236}">
              <a16:creationId xmlns:a16="http://schemas.microsoft.com/office/drawing/2014/main" id="{EFCCBED1-00C4-BF3E-E88D-D3E12FFDFAAB}"/>
            </a:ext>
          </a:extLst>
        </xdr:cNvPr>
        <xdr:cNvSpPr/>
      </xdr:nvSpPr>
      <xdr:spPr>
        <a:xfrm>
          <a:off x="3467100" y="2506980"/>
          <a:ext cx="3558540" cy="2461260"/>
        </a:xfrm>
        <a:prstGeom prst="roundRect">
          <a:avLst>
            <a:gd name="adj" fmla="val 3523"/>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0</xdr:col>
      <xdr:colOff>68580</xdr:colOff>
      <xdr:row>18</xdr:row>
      <xdr:rowOff>60960</xdr:rowOff>
    </xdr:from>
    <xdr:to>
      <xdr:col>5</xdr:col>
      <xdr:colOff>281940</xdr:colOff>
      <xdr:row>26</xdr:row>
      <xdr:rowOff>152400</xdr:rowOff>
    </xdr:to>
    <xdr:sp macro="" textlink="">
      <xdr:nvSpPr>
        <xdr:cNvPr id="4" name="Rectangle: Rounded Corners 3">
          <a:extLst>
            <a:ext uri="{FF2B5EF4-FFF2-40B4-BE49-F238E27FC236}">
              <a16:creationId xmlns:a16="http://schemas.microsoft.com/office/drawing/2014/main" id="{BC3EF8EA-2A94-DDA9-3F13-693DC577D55E}"/>
            </a:ext>
          </a:extLst>
        </xdr:cNvPr>
        <xdr:cNvSpPr/>
      </xdr:nvSpPr>
      <xdr:spPr>
        <a:xfrm>
          <a:off x="68580" y="3352800"/>
          <a:ext cx="3261360" cy="1554480"/>
        </a:xfrm>
        <a:prstGeom prst="roundRect">
          <a:avLst>
            <a:gd name="adj" fmla="val 2341"/>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11</xdr:col>
      <xdr:colOff>495300</xdr:colOff>
      <xdr:row>4</xdr:row>
      <xdr:rowOff>99060</xdr:rowOff>
    </xdr:from>
    <xdr:to>
      <xdr:col>17</xdr:col>
      <xdr:colOff>83820</xdr:colOff>
      <xdr:row>13</xdr:row>
      <xdr:rowOff>53340</xdr:rowOff>
    </xdr:to>
    <xdr:sp macro="" textlink="">
      <xdr:nvSpPr>
        <xdr:cNvPr id="5" name="Rectangle: Rounded Corners 4">
          <a:extLst>
            <a:ext uri="{FF2B5EF4-FFF2-40B4-BE49-F238E27FC236}">
              <a16:creationId xmlns:a16="http://schemas.microsoft.com/office/drawing/2014/main" id="{2F840AA9-A3F0-43C9-3AE4-8B6182853578}"/>
            </a:ext>
          </a:extLst>
        </xdr:cNvPr>
        <xdr:cNvSpPr/>
      </xdr:nvSpPr>
      <xdr:spPr>
        <a:xfrm>
          <a:off x="7200900" y="830580"/>
          <a:ext cx="3246120" cy="160020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20</xdr:col>
      <xdr:colOff>182880</xdr:colOff>
      <xdr:row>21</xdr:row>
      <xdr:rowOff>15240</xdr:rowOff>
    </xdr:from>
    <xdr:to>
      <xdr:col>22</xdr:col>
      <xdr:colOff>487680</xdr:colOff>
      <xdr:row>27</xdr:row>
      <xdr:rowOff>22860</xdr:rowOff>
    </xdr:to>
    <xdr:sp macro="" textlink="">
      <xdr:nvSpPr>
        <xdr:cNvPr id="16" name="Rectangle: Rounded Corners 15">
          <a:extLst>
            <a:ext uri="{FF2B5EF4-FFF2-40B4-BE49-F238E27FC236}">
              <a16:creationId xmlns:a16="http://schemas.microsoft.com/office/drawing/2014/main" id="{28621AF8-74DC-322E-DA91-DEE39B393D8C}"/>
            </a:ext>
          </a:extLst>
        </xdr:cNvPr>
        <xdr:cNvSpPr/>
      </xdr:nvSpPr>
      <xdr:spPr>
        <a:xfrm>
          <a:off x="12374880" y="3855720"/>
          <a:ext cx="1524000" cy="1104900"/>
        </a:xfrm>
        <a:prstGeom prst="roundRect">
          <a:avLst>
            <a:gd name="adj" fmla="val 7924"/>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20</xdr:col>
      <xdr:colOff>129540</xdr:colOff>
      <xdr:row>14</xdr:row>
      <xdr:rowOff>175260</xdr:rowOff>
    </xdr:from>
    <xdr:to>
      <xdr:col>22</xdr:col>
      <xdr:colOff>487680</xdr:colOff>
      <xdr:row>20</xdr:row>
      <xdr:rowOff>99060</xdr:rowOff>
    </xdr:to>
    <xdr:sp macro="" textlink="">
      <xdr:nvSpPr>
        <xdr:cNvPr id="20" name="Rectangle: Rounded Corners 19">
          <a:extLst>
            <a:ext uri="{FF2B5EF4-FFF2-40B4-BE49-F238E27FC236}">
              <a16:creationId xmlns:a16="http://schemas.microsoft.com/office/drawing/2014/main" id="{639C1DEB-7E2D-9D79-DF38-D290720B6D60}"/>
            </a:ext>
          </a:extLst>
        </xdr:cNvPr>
        <xdr:cNvSpPr/>
      </xdr:nvSpPr>
      <xdr:spPr>
        <a:xfrm>
          <a:off x="12321540" y="2735580"/>
          <a:ext cx="1577340" cy="1021080"/>
        </a:xfrm>
        <a:prstGeom prst="roundRect">
          <a:avLst>
            <a:gd name="adj" fmla="val 7924"/>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20</xdr:col>
      <xdr:colOff>289560</xdr:colOff>
      <xdr:row>15</xdr:row>
      <xdr:rowOff>91440</xdr:rowOff>
    </xdr:from>
    <xdr:to>
      <xdr:col>22</xdr:col>
      <xdr:colOff>320040</xdr:colOff>
      <xdr:row>18</xdr:row>
      <xdr:rowOff>114300</xdr:rowOff>
    </xdr:to>
    <xdr:sp macro="" textlink="">
      <xdr:nvSpPr>
        <xdr:cNvPr id="7" name="TextBox 6">
          <a:extLst>
            <a:ext uri="{FF2B5EF4-FFF2-40B4-BE49-F238E27FC236}">
              <a16:creationId xmlns:a16="http://schemas.microsoft.com/office/drawing/2014/main" id="{968C5EE4-3BE5-624D-043A-BA3ED75F6164}"/>
            </a:ext>
          </a:extLst>
        </xdr:cNvPr>
        <xdr:cNvSpPr txBox="1"/>
      </xdr:nvSpPr>
      <xdr:spPr>
        <a:xfrm>
          <a:off x="12481560" y="2834640"/>
          <a:ext cx="124968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Part</a:t>
          </a:r>
          <a:r>
            <a:rPr lang="en-US" sz="1600" b="1">
              <a:solidFill>
                <a:schemeClr val="bg1"/>
              </a:solidFill>
              <a:latin typeface="Times New Roman" panose="02020603050405020304" pitchFamily="18" charset="0"/>
              <a:cs typeface="Times New Roman" panose="02020603050405020304" pitchFamily="18" charset="0"/>
            </a:rPr>
            <a:t>  time</a:t>
          </a:r>
        </a:p>
        <a:p>
          <a:r>
            <a:rPr lang="en-US" sz="1600" b="1">
              <a:solidFill>
                <a:schemeClr val="bg1"/>
              </a:solidFill>
              <a:latin typeface="Times New Roman" panose="02020603050405020304" pitchFamily="18" charset="0"/>
              <a:cs typeface="Times New Roman" panose="02020603050405020304" pitchFamily="18" charset="0"/>
            </a:rPr>
            <a:t>employees</a:t>
          </a:r>
        </a:p>
      </xdr:txBody>
    </xdr:sp>
    <xdr:clientData/>
  </xdr:twoCellAnchor>
  <xdr:twoCellAnchor>
    <xdr:from>
      <xdr:col>20</xdr:col>
      <xdr:colOff>381000</xdr:colOff>
      <xdr:row>21</xdr:row>
      <xdr:rowOff>83820</xdr:rowOff>
    </xdr:from>
    <xdr:to>
      <xdr:col>22</xdr:col>
      <xdr:colOff>327660</xdr:colOff>
      <xdr:row>24</xdr:row>
      <xdr:rowOff>99060</xdr:rowOff>
    </xdr:to>
    <xdr:sp macro="" textlink="">
      <xdr:nvSpPr>
        <xdr:cNvPr id="9" name="TextBox 8">
          <a:extLst>
            <a:ext uri="{FF2B5EF4-FFF2-40B4-BE49-F238E27FC236}">
              <a16:creationId xmlns:a16="http://schemas.microsoft.com/office/drawing/2014/main" id="{59259A07-CAA5-C8E7-B68C-8372600A5D0E}"/>
            </a:ext>
          </a:extLst>
        </xdr:cNvPr>
        <xdr:cNvSpPr txBox="1"/>
      </xdr:nvSpPr>
      <xdr:spPr>
        <a:xfrm>
          <a:off x="12573000" y="3924300"/>
          <a:ext cx="11658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cs typeface="Times New Roman" panose="02020603050405020304" pitchFamily="18" charset="0"/>
            </a:rPr>
            <a:t>Full</a:t>
          </a:r>
          <a:r>
            <a:rPr lang="en-US" sz="1600" b="1" baseline="0">
              <a:solidFill>
                <a:schemeClr val="bg1"/>
              </a:solidFill>
              <a:latin typeface="Times New Roman" panose="02020603050405020304" pitchFamily="18" charset="0"/>
              <a:cs typeface="Times New Roman" panose="02020603050405020304" pitchFamily="18" charset="0"/>
            </a:rPr>
            <a:t>  </a:t>
          </a:r>
          <a:r>
            <a:rPr lang="en-US" sz="1600" b="1">
              <a:solidFill>
                <a:schemeClr val="bg1"/>
              </a:solidFill>
              <a:latin typeface="Times New Roman" panose="02020603050405020304" pitchFamily="18" charset="0"/>
              <a:cs typeface="Times New Roman" panose="02020603050405020304" pitchFamily="18" charset="0"/>
            </a:rPr>
            <a:t>time</a:t>
          </a:r>
        </a:p>
        <a:p>
          <a:r>
            <a:rPr lang="en-US" sz="1400" b="1">
              <a:solidFill>
                <a:schemeClr val="bg1"/>
              </a:solidFill>
              <a:latin typeface="Times New Roman" panose="02020603050405020304" pitchFamily="18" charset="0"/>
              <a:ea typeface="+mn-ea"/>
              <a:cs typeface="Times New Roman" panose="02020603050405020304" pitchFamily="18" charset="0"/>
            </a:rPr>
            <a:t>employees</a:t>
          </a:r>
        </a:p>
      </xdr:txBody>
    </xdr:sp>
    <xdr:clientData/>
  </xdr:twoCellAnchor>
  <xdr:twoCellAnchor>
    <xdr:from>
      <xdr:col>21</xdr:col>
      <xdr:colOff>441960</xdr:colOff>
      <xdr:row>18</xdr:row>
      <xdr:rowOff>30480</xdr:rowOff>
    </xdr:from>
    <xdr:to>
      <xdr:col>22</xdr:col>
      <xdr:colOff>342900</xdr:colOff>
      <xdr:row>20</xdr:row>
      <xdr:rowOff>121920</xdr:rowOff>
    </xdr:to>
    <xdr:sp macro="" textlink="'Pivot Table'!B13">
      <xdr:nvSpPr>
        <xdr:cNvPr id="14" name="TextBox 13">
          <a:extLst>
            <a:ext uri="{FF2B5EF4-FFF2-40B4-BE49-F238E27FC236}">
              <a16:creationId xmlns:a16="http://schemas.microsoft.com/office/drawing/2014/main" id="{2B160035-826D-33F9-AD04-2619C440BCC0}"/>
            </a:ext>
          </a:extLst>
        </xdr:cNvPr>
        <xdr:cNvSpPr txBox="1"/>
      </xdr:nvSpPr>
      <xdr:spPr>
        <a:xfrm>
          <a:off x="13243560" y="3322320"/>
          <a:ext cx="5105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89F740-D2EA-46F8-8862-AE1AFC56BDF0}" type="TxLink">
            <a:rPr lang="en-US" sz="2400" b="1" i="0" u="none" strike="noStrike">
              <a:solidFill>
                <a:schemeClr val="bg1"/>
              </a:solidFill>
              <a:latin typeface="Calibri"/>
              <a:ea typeface="Calibri"/>
              <a:cs typeface="Calibri"/>
            </a:rPr>
            <a:pPr marL="0" indent="0" algn="ctr"/>
            <a:t>13</a:t>
          </a:fld>
          <a:endParaRPr lang="en-US" sz="2400" b="1" i="0" u="none" strike="noStrike">
            <a:solidFill>
              <a:schemeClr val="bg1"/>
            </a:solidFill>
            <a:latin typeface="Calibri"/>
            <a:ea typeface="Calibri"/>
            <a:cs typeface="Calibri"/>
          </a:endParaRPr>
        </a:p>
      </xdr:txBody>
    </xdr:sp>
    <xdr:clientData/>
  </xdr:twoCellAnchor>
  <xdr:twoCellAnchor>
    <xdr:from>
      <xdr:col>21</xdr:col>
      <xdr:colOff>396240</xdr:colOff>
      <xdr:row>24</xdr:row>
      <xdr:rowOff>91440</xdr:rowOff>
    </xdr:from>
    <xdr:to>
      <xdr:col>22</xdr:col>
      <xdr:colOff>541020</xdr:colOff>
      <xdr:row>27</xdr:row>
      <xdr:rowOff>60960</xdr:rowOff>
    </xdr:to>
    <xdr:sp macro="" textlink="'Pivot Table'!B12">
      <xdr:nvSpPr>
        <xdr:cNvPr id="15" name="TextBox 14">
          <a:extLst>
            <a:ext uri="{FF2B5EF4-FFF2-40B4-BE49-F238E27FC236}">
              <a16:creationId xmlns:a16="http://schemas.microsoft.com/office/drawing/2014/main" id="{A18AF1E1-59E5-736B-40F6-D041976303DB}"/>
            </a:ext>
          </a:extLst>
        </xdr:cNvPr>
        <xdr:cNvSpPr txBox="1"/>
      </xdr:nvSpPr>
      <xdr:spPr>
        <a:xfrm>
          <a:off x="13197840" y="4480560"/>
          <a:ext cx="7543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492ACD-6C15-4175-9F93-4E6C866740E0}" type="TxLink">
            <a:rPr lang="en-US" sz="2400" b="1" i="0" u="none" strike="noStrike">
              <a:solidFill>
                <a:schemeClr val="bg1"/>
              </a:solidFill>
              <a:latin typeface="Calibri"/>
              <a:ea typeface="Calibri"/>
              <a:cs typeface="Calibri"/>
            </a:rPr>
            <a:pPr marL="0" indent="0" algn="ctr"/>
            <a:t>20</a:t>
          </a:fld>
          <a:endParaRPr lang="en-US" sz="2400" b="1" i="0" u="none" strike="noStrike">
            <a:solidFill>
              <a:schemeClr val="bg1"/>
            </a:solidFill>
            <a:latin typeface="Calibri"/>
            <a:ea typeface="Calibri"/>
            <a:cs typeface="Calibri"/>
          </a:endParaRPr>
        </a:p>
      </xdr:txBody>
    </xdr:sp>
    <xdr:clientData/>
  </xdr:twoCellAnchor>
  <xdr:twoCellAnchor>
    <xdr:from>
      <xdr:col>17</xdr:col>
      <xdr:colOff>327660</xdr:colOff>
      <xdr:row>21</xdr:row>
      <xdr:rowOff>30480</xdr:rowOff>
    </xdr:from>
    <xdr:to>
      <xdr:col>20</xdr:col>
      <xdr:colOff>106680</xdr:colOff>
      <xdr:row>27</xdr:row>
      <xdr:rowOff>38100</xdr:rowOff>
    </xdr:to>
    <xdr:sp macro="" textlink="">
      <xdr:nvSpPr>
        <xdr:cNvPr id="19" name="Rectangle: Rounded Corners 18">
          <a:extLst>
            <a:ext uri="{FF2B5EF4-FFF2-40B4-BE49-F238E27FC236}">
              <a16:creationId xmlns:a16="http://schemas.microsoft.com/office/drawing/2014/main" id="{B299AD53-C579-4B03-A4E8-6120FC69DA62}"/>
            </a:ext>
          </a:extLst>
        </xdr:cNvPr>
        <xdr:cNvSpPr/>
      </xdr:nvSpPr>
      <xdr:spPr>
        <a:xfrm>
          <a:off x="10690860" y="3870960"/>
          <a:ext cx="1607820" cy="1104900"/>
        </a:xfrm>
        <a:prstGeom prst="roundRect">
          <a:avLst>
            <a:gd name="adj" fmla="val 7924"/>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17</xdr:col>
      <xdr:colOff>518160</xdr:colOff>
      <xdr:row>21</xdr:row>
      <xdr:rowOff>45720</xdr:rowOff>
    </xdr:from>
    <xdr:to>
      <xdr:col>19</xdr:col>
      <xdr:colOff>533400</xdr:colOff>
      <xdr:row>25</xdr:row>
      <xdr:rowOff>22860</xdr:rowOff>
    </xdr:to>
    <xdr:sp macro="" textlink="">
      <xdr:nvSpPr>
        <xdr:cNvPr id="17" name="TextBox 16">
          <a:extLst>
            <a:ext uri="{FF2B5EF4-FFF2-40B4-BE49-F238E27FC236}">
              <a16:creationId xmlns:a16="http://schemas.microsoft.com/office/drawing/2014/main" id="{C9DEE889-2681-AE71-4352-B680B5D60B5A}"/>
            </a:ext>
          </a:extLst>
        </xdr:cNvPr>
        <xdr:cNvSpPr txBox="1"/>
      </xdr:nvSpPr>
      <xdr:spPr>
        <a:xfrm>
          <a:off x="10881360" y="3886200"/>
          <a:ext cx="1234440" cy="708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cs typeface="Times New Roman" panose="02020603050405020304" pitchFamily="18" charset="0"/>
            </a:rPr>
            <a:t>Employees</a:t>
          </a:r>
        </a:p>
        <a:p>
          <a:r>
            <a:rPr lang="en-US" sz="1400" b="1">
              <a:solidFill>
                <a:schemeClr val="bg1"/>
              </a:solidFill>
              <a:latin typeface="Times New Roman" panose="02020603050405020304" pitchFamily="18" charset="0"/>
              <a:cs typeface="Times New Roman" panose="02020603050405020304" pitchFamily="18" charset="0"/>
            </a:rPr>
            <a:t>with Contract</a:t>
          </a:r>
        </a:p>
      </xdr:txBody>
    </xdr:sp>
    <xdr:clientData/>
  </xdr:twoCellAnchor>
  <xdr:twoCellAnchor>
    <xdr:from>
      <xdr:col>19</xdr:col>
      <xdr:colOff>76200</xdr:colOff>
      <xdr:row>24</xdr:row>
      <xdr:rowOff>99060</xdr:rowOff>
    </xdr:from>
    <xdr:to>
      <xdr:col>19</xdr:col>
      <xdr:colOff>586740</xdr:colOff>
      <xdr:row>26</xdr:row>
      <xdr:rowOff>160020</xdr:rowOff>
    </xdr:to>
    <xdr:sp macro="" textlink="'Pivot Table'!B11">
      <xdr:nvSpPr>
        <xdr:cNvPr id="18" name="TextBox 17">
          <a:extLst>
            <a:ext uri="{FF2B5EF4-FFF2-40B4-BE49-F238E27FC236}">
              <a16:creationId xmlns:a16="http://schemas.microsoft.com/office/drawing/2014/main" id="{C0842E33-DB32-F470-5497-DB9BD466088A}"/>
            </a:ext>
          </a:extLst>
        </xdr:cNvPr>
        <xdr:cNvSpPr txBox="1"/>
      </xdr:nvSpPr>
      <xdr:spPr>
        <a:xfrm>
          <a:off x="11658600" y="4488180"/>
          <a:ext cx="51054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AC2F6F-F37A-4427-8F60-A09AA438B9F1}" type="TxLink">
            <a:rPr lang="en-US" sz="2400" b="1" i="0" u="none" strike="noStrike">
              <a:solidFill>
                <a:schemeClr val="bg1"/>
              </a:solidFill>
              <a:latin typeface="Calibri"/>
              <a:ea typeface="Calibri"/>
              <a:cs typeface="Calibri"/>
            </a:rPr>
            <a:pPr marL="0" indent="0" algn="ctr"/>
            <a:t>17</a:t>
          </a:fld>
          <a:endParaRPr lang="en-US" sz="2400" b="1" i="0" u="none" strike="noStrike">
            <a:solidFill>
              <a:schemeClr val="bg1"/>
            </a:solidFill>
            <a:latin typeface="Calibri"/>
            <a:ea typeface="Calibri"/>
            <a:cs typeface="Calibri"/>
          </a:endParaRPr>
        </a:p>
      </xdr:txBody>
    </xdr:sp>
    <xdr:clientData/>
  </xdr:twoCellAnchor>
  <xdr:twoCellAnchor>
    <xdr:from>
      <xdr:col>12</xdr:col>
      <xdr:colOff>30480</xdr:colOff>
      <xdr:row>16</xdr:row>
      <xdr:rowOff>152400</xdr:rowOff>
    </xdr:from>
    <xdr:to>
      <xdr:col>13</xdr:col>
      <xdr:colOff>487680</xdr:colOff>
      <xdr:row>18</xdr:row>
      <xdr:rowOff>60960</xdr:rowOff>
    </xdr:to>
    <xdr:sp macro="" textlink="">
      <xdr:nvSpPr>
        <xdr:cNvPr id="21" name="TextBox 20">
          <a:extLst>
            <a:ext uri="{FF2B5EF4-FFF2-40B4-BE49-F238E27FC236}">
              <a16:creationId xmlns:a16="http://schemas.microsoft.com/office/drawing/2014/main" id="{33C4AAB6-A90D-6298-E6C1-59B5C63197E0}"/>
            </a:ext>
          </a:extLst>
        </xdr:cNvPr>
        <xdr:cNvSpPr txBox="1"/>
      </xdr:nvSpPr>
      <xdr:spPr>
        <a:xfrm>
          <a:off x="7345680" y="3078480"/>
          <a:ext cx="1066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salaries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22860</xdr:colOff>
      <xdr:row>18</xdr:row>
      <xdr:rowOff>88392</xdr:rowOff>
    </xdr:from>
    <xdr:to>
      <xdr:col>13</xdr:col>
      <xdr:colOff>480060</xdr:colOff>
      <xdr:row>19</xdr:row>
      <xdr:rowOff>179832</xdr:rowOff>
    </xdr:to>
    <xdr:sp macro="" textlink="">
      <xdr:nvSpPr>
        <xdr:cNvPr id="23" name="TextBox 22">
          <a:extLst>
            <a:ext uri="{FF2B5EF4-FFF2-40B4-BE49-F238E27FC236}">
              <a16:creationId xmlns:a16="http://schemas.microsoft.com/office/drawing/2014/main" id="{85C48769-2F57-600A-69E9-6F1F37EEB573}"/>
            </a:ext>
          </a:extLst>
        </xdr:cNvPr>
        <xdr:cNvSpPr txBox="1"/>
      </xdr:nvSpPr>
      <xdr:spPr>
        <a:xfrm>
          <a:off x="7338060" y="3380232"/>
          <a:ext cx="1066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salaries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60960</xdr:colOff>
      <xdr:row>20</xdr:row>
      <xdr:rowOff>24384</xdr:rowOff>
    </xdr:from>
    <xdr:to>
      <xdr:col>13</xdr:col>
      <xdr:colOff>518160</xdr:colOff>
      <xdr:row>21</xdr:row>
      <xdr:rowOff>131064</xdr:rowOff>
    </xdr:to>
    <xdr:sp macro="" textlink="">
      <xdr:nvSpPr>
        <xdr:cNvPr id="25" name="TextBox 24">
          <a:extLst>
            <a:ext uri="{FF2B5EF4-FFF2-40B4-BE49-F238E27FC236}">
              <a16:creationId xmlns:a16="http://schemas.microsoft.com/office/drawing/2014/main" id="{DCC539D2-7976-6C3C-6134-3429400EB6A8}"/>
            </a:ext>
          </a:extLst>
        </xdr:cNvPr>
        <xdr:cNvSpPr txBox="1"/>
      </xdr:nvSpPr>
      <xdr:spPr>
        <a:xfrm>
          <a:off x="7376160" y="3681984"/>
          <a:ext cx="10668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salaries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76200</xdr:colOff>
      <xdr:row>21</xdr:row>
      <xdr:rowOff>158496</xdr:rowOff>
    </xdr:from>
    <xdr:to>
      <xdr:col>13</xdr:col>
      <xdr:colOff>533400</xdr:colOff>
      <xdr:row>23</xdr:row>
      <xdr:rowOff>51816</xdr:rowOff>
    </xdr:to>
    <xdr:sp macro="" textlink="">
      <xdr:nvSpPr>
        <xdr:cNvPr id="26" name="TextBox 25">
          <a:extLst>
            <a:ext uri="{FF2B5EF4-FFF2-40B4-BE49-F238E27FC236}">
              <a16:creationId xmlns:a16="http://schemas.microsoft.com/office/drawing/2014/main" id="{56DCD7D3-8FDD-CEAA-B14E-F002BF1B4332}"/>
            </a:ext>
          </a:extLst>
        </xdr:cNvPr>
        <xdr:cNvSpPr txBox="1"/>
      </xdr:nvSpPr>
      <xdr:spPr>
        <a:xfrm>
          <a:off x="7391400" y="3998976"/>
          <a:ext cx="1066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salaries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83820</xdr:colOff>
      <xdr:row>23</xdr:row>
      <xdr:rowOff>79248</xdr:rowOff>
    </xdr:from>
    <xdr:to>
      <xdr:col>13</xdr:col>
      <xdr:colOff>541020</xdr:colOff>
      <xdr:row>24</xdr:row>
      <xdr:rowOff>147828</xdr:rowOff>
    </xdr:to>
    <xdr:sp macro="" textlink="">
      <xdr:nvSpPr>
        <xdr:cNvPr id="27" name="TextBox 26">
          <a:extLst>
            <a:ext uri="{FF2B5EF4-FFF2-40B4-BE49-F238E27FC236}">
              <a16:creationId xmlns:a16="http://schemas.microsoft.com/office/drawing/2014/main" id="{9900CE12-3A5A-57A4-5125-F2A18894CB56}"/>
            </a:ext>
          </a:extLst>
        </xdr:cNvPr>
        <xdr:cNvSpPr txBox="1"/>
      </xdr:nvSpPr>
      <xdr:spPr>
        <a:xfrm>
          <a:off x="7399020" y="4285488"/>
          <a:ext cx="10668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salaries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99060</xdr:colOff>
      <xdr:row>24</xdr:row>
      <xdr:rowOff>175260</xdr:rowOff>
    </xdr:from>
    <xdr:to>
      <xdr:col>13</xdr:col>
      <xdr:colOff>556260</xdr:colOff>
      <xdr:row>26</xdr:row>
      <xdr:rowOff>129540</xdr:rowOff>
    </xdr:to>
    <xdr:sp macro="" textlink="">
      <xdr:nvSpPr>
        <xdr:cNvPr id="28" name="TextBox 27">
          <a:extLst>
            <a:ext uri="{FF2B5EF4-FFF2-40B4-BE49-F238E27FC236}">
              <a16:creationId xmlns:a16="http://schemas.microsoft.com/office/drawing/2014/main" id="{48609C81-C370-2BDD-9C4A-59C45448092C}"/>
            </a:ext>
          </a:extLst>
        </xdr:cNvPr>
        <xdr:cNvSpPr txBox="1"/>
      </xdr:nvSpPr>
      <xdr:spPr>
        <a:xfrm>
          <a:off x="7414260" y="4564380"/>
          <a:ext cx="1066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salaries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525780</xdr:colOff>
      <xdr:row>13</xdr:row>
      <xdr:rowOff>137160</xdr:rowOff>
    </xdr:from>
    <xdr:to>
      <xdr:col>17</xdr:col>
      <xdr:colOff>129540</xdr:colOff>
      <xdr:row>27</xdr:row>
      <xdr:rowOff>15240</xdr:rowOff>
    </xdr:to>
    <xdr:sp macro="" textlink="">
      <xdr:nvSpPr>
        <xdr:cNvPr id="29" name="Rectangle: Rounded Corners 28">
          <a:extLst>
            <a:ext uri="{FF2B5EF4-FFF2-40B4-BE49-F238E27FC236}">
              <a16:creationId xmlns:a16="http://schemas.microsoft.com/office/drawing/2014/main" id="{6BAFA149-BEEA-1961-7918-5630E0080A02}"/>
            </a:ext>
          </a:extLst>
        </xdr:cNvPr>
        <xdr:cNvSpPr/>
      </xdr:nvSpPr>
      <xdr:spPr>
        <a:xfrm>
          <a:off x="7231380" y="2514600"/>
          <a:ext cx="3261360" cy="2438400"/>
        </a:xfrm>
        <a:prstGeom prst="roundRect">
          <a:avLst>
            <a:gd name="adj" fmla="val 2739"/>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11</xdr:col>
      <xdr:colOff>601762</xdr:colOff>
      <xdr:row>16</xdr:row>
      <xdr:rowOff>121920</xdr:rowOff>
    </xdr:from>
    <xdr:to>
      <xdr:col>14</xdr:col>
      <xdr:colOff>266918</xdr:colOff>
      <xdr:row>18</xdr:row>
      <xdr:rowOff>30480</xdr:rowOff>
    </xdr:to>
    <xdr:sp macro="" textlink="">
      <xdr:nvSpPr>
        <xdr:cNvPr id="30" name="TextBox 29">
          <a:extLst>
            <a:ext uri="{FF2B5EF4-FFF2-40B4-BE49-F238E27FC236}">
              <a16:creationId xmlns:a16="http://schemas.microsoft.com/office/drawing/2014/main" id="{323565F5-0A0A-47D2-7F83-491081729E7A}"/>
            </a:ext>
          </a:extLst>
        </xdr:cNvPr>
        <xdr:cNvSpPr txBox="1"/>
      </xdr:nvSpPr>
      <xdr:spPr>
        <a:xfrm>
          <a:off x="7307362" y="3048000"/>
          <a:ext cx="1493956"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Total</a:t>
          </a:r>
          <a:r>
            <a:rPr lang="en-US" sz="1400" b="1" baseline="0">
              <a:solidFill>
                <a:schemeClr val="bg1"/>
              </a:solidFill>
              <a:latin typeface="Times New Roman" panose="02020603050405020304" pitchFamily="18" charset="0"/>
              <a:ea typeface="+mn-ea"/>
              <a:cs typeface="Times New Roman" panose="02020603050405020304" pitchFamily="18" charset="0"/>
            </a:rPr>
            <a:t> salaries</a:t>
          </a:r>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604212</xdr:colOff>
      <xdr:row>18</xdr:row>
      <xdr:rowOff>70104</xdr:rowOff>
    </xdr:from>
    <xdr:to>
      <xdr:col>14</xdr:col>
      <xdr:colOff>150168</xdr:colOff>
      <xdr:row>19</xdr:row>
      <xdr:rowOff>137160</xdr:rowOff>
    </xdr:to>
    <xdr:sp macro="" textlink="">
      <xdr:nvSpPr>
        <xdr:cNvPr id="31" name="TextBox 30">
          <a:extLst>
            <a:ext uri="{FF2B5EF4-FFF2-40B4-BE49-F238E27FC236}">
              <a16:creationId xmlns:a16="http://schemas.microsoft.com/office/drawing/2014/main" id="{9AAFE19A-088F-3C56-AF91-971822A803C7}"/>
            </a:ext>
          </a:extLst>
        </xdr:cNvPr>
        <xdr:cNvSpPr txBox="1"/>
      </xdr:nvSpPr>
      <xdr:spPr>
        <a:xfrm>
          <a:off x="7309812" y="3361944"/>
          <a:ext cx="1374756" cy="24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Manager</a:t>
          </a:r>
        </a:p>
      </xdr:txBody>
    </xdr:sp>
    <xdr:clientData/>
  </xdr:twoCellAnchor>
  <xdr:twoCellAnchor>
    <xdr:from>
      <xdr:col>11</xdr:col>
      <xdr:colOff>603069</xdr:colOff>
      <xdr:row>20</xdr:row>
      <xdr:rowOff>6773</xdr:rowOff>
    </xdr:from>
    <xdr:to>
      <xdr:col>14</xdr:col>
      <xdr:colOff>204651</xdr:colOff>
      <xdr:row>21</xdr:row>
      <xdr:rowOff>87715</xdr:rowOff>
    </xdr:to>
    <xdr:sp macro="" textlink="">
      <xdr:nvSpPr>
        <xdr:cNvPr id="32" name="TextBox 31">
          <a:extLst>
            <a:ext uri="{FF2B5EF4-FFF2-40B4-BE49-F238E27FC236}">
              <a16:creationId xmlns:a16="http://schemas.microsoft.com/office/drawing/2014/main" id="{7197E819-5A64-6E68-2148-B7A3646C2E74}"/>
            </a:ext>
          </a:extLst>
        </xdr:cNvPr>
        <xdr:cNvSpPr txBox="1"/>
      </xdr:nvSpPr>
      <xdr:spPr>
        <a:xfrm>
          <a:off x="7308669" y="3664373"/>
          <a:ext cx="1430382" cy="263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Hr</a:t>
          </a:r>
          <a:r>
            <a:rPr lang="en-US" sz="1400" b="1" baseline="0">
              <a:solidFill>
                <a:schemeClr val="bg1"/>
              </a:solidFill>
              <a:latin typeface="Times New Roman" panose="02020603050405020304" pitchFamily="18" charset="0"/>
              <a:ea typeface="+mn-ea"/>
              <a:cs typeface="Times New Roman" panose="02020603050405020304" pitchFamily="18" charset="0"/>
            </a:rPr>
            <a:t> Specialist</a:t>
          </a:r>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0</xdr:colOff>
      <xdr:row>21</xdr:row>
      <xdr:rowOff>139531</xdr:rowOff>
    </xdr:from>
    <xdr:to>
      <xdr:col>13</xdr:col>
      <xdr:colOff>502920</xdr:colOff>
      <xdr:row>23</xdr:row>
      <xdr:rowOff>9821</xdr:rowOff>
    </xdr:to>
    <xdr:sp macro="" textlink="">
      <xdr:nvSpPr>
        <xdr:cNvPr id="33" name="TextBox 32">
          <a:extLst>
            <a:ext uri="{FF2B5EF4-FFF2-40B4-BE49-F238E27FC236}">
              <a16:creationId xmlns:a16="http://schemas.microsoft.com/office/drawing/2014/main" id="{9222937B-1B6B-C7FC-D088-102FC66FE15E}"/>
            </a:ext>
          </a:extLst>
        </xdr:cNvPr>
        <xdr:cNvSpPr txBox="1"/>
      </xdr:nvSpPr>
      <xdr:spPr>
        <a:xfrm>
          <a:off x="7315200" y="3980011"/>
          <a:ext cx="1112520" cy="23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Developers</a:t>
          </a:r>
        </a:p>
        <a:p>
          <a:endParaRPr lang="en-US" sz="1400" b="1">
            <a:solidFill>
              <a:schemeClr val="bg1"/>
            </a:solidFill>
            <a:latin typeface="Times New Roman" panose="02020603050405020304" pitchFamily="18" charset="0"/>
            <a:ea typeface="+mn-ea"/>
            <a:cs typeface="Times New Roman" panose="02020603050405020304" pitchFamily="18" charset="0"/>
          </a:endParaRPr>
        </a:p>
        <a:p>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0</xdr:colOff>
      <xdr:row>23</xdr:row>
      <xdr:rowOff>48768</xdr:rowOff>
    </xdr:from>
    <xdr:to>
      <xdr:col>13</xdr:col>
      <xdr:colOff>502920</xdr:colOff>
      <xdr:row>24</xdr:row>
      <xdr:rowOff>117348</xdr:rowOff>
    </xdr:to>
    <xdr:sp macro="" textlink="">
      <xdr:nvSpPr>
        <xdr:cNvPr id="34" name="TextBox 33">
          <a:extLst>
            <a:ext uri="{FF2B5EF4-FFF2-40B4-BE49-F238E27FC236}">
              <a16:creationId xmlns:a16="http://schemas.microsoft.com/office/drawing/2014/main" id="{772F4A49-2240-55BF-AD0D-4AD69D468057}"/>
            </a:ext>
          </a:extLst>
        </xdr:cNvPr>
        <xdr:cNvSpPr txBox="1"/>
      </xdr:nvSpPr>
      <xdr:spPr>
        <a:xfrm>
          <a:off x="7315200" y="4255008"/>
          <a:ext cx="11125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Designers</a:t>
          </a:r>
        </a:p>
        <a:p>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0</xdr:colOff>
      <xdr:row>24</xdr:row>
      <xdr:rowOff>144780</xdr:rowOff>
    </xdr:from>
    <xdr:to>
      <xdr:col>13</xdr:col>
      <xdr:colOff>502920</xdr:colOff>
      <xdr:row>26</xdr:row>
      <xdr:rowOff>99060</xdr:rowOff>
    </xdr:to>
    <xdr:sp macro="" textlink="">
      <xdr:nvSpPr>
        <xdr:cNvPr id="35" name="TextBox 34">
          <a:extLst>
            <a:ext uri="{FF2B5EF4-FFF2-40B4-BE49-F238E27FC236}">
              <a16:creationId xmlns:a16="http://schemas.microsoft.com/office/drawing/2014/main" id="{54B2810A-995A-19B3-8219-5A123D8EC027}"/>
            </a:ext>
          </a:extLst>
        </xdr:cNvPr>
        <xdr:cNvSpPr txBox="1"/>
      </xdr:nvSpPr>
      <xdr:spPr>
        <a:xfrm>
          <a:off x="7315200" y="4533900"/>
          <a:ext cx="111252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Analysts</a:t>
          </a:r>
        </a:p>
        <a:p>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14</xdr:col>
      <xdr:colOff>525780</xdr:colOff>
      <xdr:row>16</xdr:row>
      <xdr:rowOff>106680</xdr:rowOff>
    </xdr:from>
    <xdr:to>
      <xdr:col>16</xdr:col>
      <xdr:colOff>502920</xdr:colOff>
      <xdr:row>18</xdr:row>
      <xdr:rowOff>15240</xdr:rowOff>
    </xdr:to>
    <xdr:sp macro="" textlink="">
      <xdr:nvSpPr>
        <xdr:cNvPr id="49" name="Rectangle: Rounded Corners 48">
          <a:hlinkClick xmlns:r="http://schemas.openxmlformats.org/officeDocument/2006/relationships" r:id="rId1"/>
          <a:extLst>
            <a:ext uri="{FF2B5EF4-FFF2-40B4-BE49-F238E27FC236}">
              <a16:creationId xmlns:a16="http://schemas.microsoft.com/office/drawing/2014/main" id="{8A293C10-6B98-CB95-A885-300B91C6CDF9}"/>
            </a:ext>
          </a:extLst>
        </xdr:cNvPr>
        <xdr:cNvSpPr/>
      </xdr:nvSpPr>
      <xdr:spPr>
        <a:xfrm>
          <a:off x="9060180" y="3032760"/>
          <a:ext cx="1196340" cy="274320"/>
        </a:xfrm>
        <a:prstGeom prst="roundRect">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106680</xdr:colOff>
      <xdr:row>16</xdr:row>
      <xdr:rowOff>83820</xdr:rowOff>
    </xdr:from>
    <xdr:to>
      <xdr:col>17</xdr:col>
      <xdr:colOff>213360</xdr:colOff>
      <xdr:row>18</xdr:row>
      <xdr:rowOff>53340</xdr:rowOff>
    </xdr:to>
    <xdr:sp macro="" textlink="'Pivot Table'!F16">
      <xdr:nvSpPr>
        <xdr:cNvPr id="36" name="TextBox 35">
          <a:extLst>
            <a:ext uri="{FF2B5EF4-FFF2-40B4-BE49-F238E27FC236}">
              <a16:creationId xmlns:a16="http://schemas.microsoft.com/office/drawing/2014/main" id="{1F70FBF3-30AB-06FA-B9AE-7AB77465F017}"/>
            </a:ext>
          </a:extLst>
        </xdr:cNvPr>
        <xdr:cNvSpPr txBox="1"/>
      </xdr:nvSpPr>
      <xdr:spPr>
        <a:xfrm>
          <a:off x="9250680" y="3009900"/>
          <a:ext cx="13258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DB4A0C-82E4-4E90-AC9E-1A48675B6441}" type="TxLink">
            <a:rPr lang="en-US" sz="1600" b="1" i="0" u="none" strike="noStrike">
              <a:solidFill>
                <a:schemeClr val="tx1"/>
              </a:solidFill>
              <a:latin typeface="Times New Roman" panose="02020603050405020304" pitchFamily="18" charset="0"/>
              <a:ea typeface="Calibri"/>
              <a:cs typeface="Times New Roman" panose="02020603050405020304" pitchFamily="18" charset="0"/>
            </a:rPr>
            <a:pPr marL="0" indent="0"/>
            <a:t>3104913</a:t>
          </a:fld>
          <a:endParaRPr lang="en-US" sz="1600" b="1" i="0" u="none" strike="noStrike">
            <a:solidFill>
              <a:schemeClr val="tx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14</xdr:col>
      <xdr:colOff>533400</xdr:colOff>
      <xdr:row>18</xdr:row>
      <xdr:rowOff>53340</xdr:rowOff>
    </xdr:from>
    <xdr:to>
      <xdr:col>16</xdr:col>
      <xdr:colOff>510540</xdr:colOff>
      <xdr:row>19</xdr:row>
      <xdr:rowOff>144780</xdr:rowOff>
    </xdr:to>
    <xdr:sp macro="" textlink="">
      <xdr:nvSpPr>
        <xdr:cNvPr id="55" name="Rectangle: Rounded Corners 54">
          <a:extLst>
            <a:ext uri="{FF2B5EF4-FFF2-40B4-BE49-F238E27FC236}">
              <a16:creationId xmlns:a16="http://schemas.microsoft.com/office/drawing/2014/main" id="{A947BF81-435B-393D-E343-03AE9ED311A2}"/>
            </a:ext>
          </a:extLst>
        </xdr:cNvPr>
        <xdr:cNvSpPr/>
      </xdr:nvSpPr>
      <xdr:spPr>
        <a:xfrm>
          <a:off x="9067800" y="3345180"/>
          <a:ext cx="1196340" cy="27432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533400</xdr:colOff>
      <xdr:row>20</xdr:row>
      <xdr:rowOff>15240</xdr:rowOff>
    </xdr:from>
    <xdr:to>
      <xdr:col>16</xdr:col>
      <xdr:colOff>510540</xdr:colOff>
      <xdr:row>21</xdr:row>
      <xdr:rowOff>106680</xdr:rowOff>
    </xdr:to>
    <xdr:sp macro="" textlink="">
      <xdr:nvSpPr>
        <xdr:cNvPr id="56" name="Rectangle: Rounded Corners 55">
          <a:extLst>
            <a:ext uri="{FF2B5EF4-FFF2-40B4-BE49-F238E27FC236}">
              <a16:creationId xmlns:a16="http://schemas.microsoft.com/office/drawing/2014/main" id="{BD6EAB06-74FA-A726-E5CD-387CA5ADA848}"/>
            </a:ext>
          </a:extLst>
        </xdr:cNvPr>
        <xdr:cNvSpPr/>
      </xdr:nvSpPr>
      <xdr:spPr>
        <a:xfrm>
          <a:off x="9067800" y="3672840"/>
          <a:ext cx="1196340" cy="27432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525780</xdr:colOff>
      <xdr:row>21</xdr:row>
      <xdr:rowOff>152400</xdr:rowOff>
    </xdr:from>
    <xdr:to>
      <xdr:col>16</xdr:col>
      <xdr:colOff>502920</xdr:colOff>
      <xdr:row>23</xdr:row>
      <xdr:rowOff>60960</xdr:rowOff>
    </xdr:to>
    <xdr:sp macro="" textlink="">
      <xdr:nvSpPr>
        <xdr:cNvPr id="57" name="Rectangle: Rounded Corners 56">
          <a:extLst>
            <a:ext uri="{FF2B5EF4-FFF2-40B4-BE49-F238E27FC236}">
              <a16:creationId xmlns:a16="http://schemas.microsoft.com/office/drawing/2014/main" id="{85C2B01E-4D88-E2F9-F5F8-B746B28FC465}"/>
            </a:ext>
          </a:extLst>
        </xdr:cNvPr>
        <xdr:cNvSpPr/>
      </xdr:nvSpPr>
      <xdr:spPr>
        <a:xfrm>
          <a:off x="9060180" y="3992880"/>
          <a:ext cx="1196340" cy="27432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525780</xdr:colOff>
      <xdr:row>23</xdr:row>
      <xdr:rowOff>106680</xdr:rowOff>
    </xdr:from>
    <xdr:to>
      <xdr:col>16</xdr:col>
      <xdr:colOff>502920</xdr:colOff>
      <xdr:row>24</xdr:row>
      <xdr:rowOff>167640</xdr:rowOff>
    </xdr:to>
    <xdr:sp macro="" textlink="">
      <xdr:nvSpPr>
        <xdr:cNvPr id="58" name="Rectangle: Rounded Corners 57">
          <a:extLst>
            <a:ext uri="{FF2B5EF4-FFF2-40B4-BE49-F238E27FC236}">
              <a16:creationId xmlns:a16="http://schemas.microsoft.com/office/drawing/2014/main" id="{35D36637-29C2-5F8A-D95A-B0E178D9FE6C}"/>
            </a:ext>
          </a:extLst>
        </xdr:cNvPr>
        <xdr:cNvSpPr/>
      </xdr:nvSpPr>
      <xdr:spPr>
        <a:xfrm>
          <a:off x="9060180" y="4312920"/>
          <a:ext cx="1196340" cy="24384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518160</xdr:colOff>
      <xdr:row>25</xdr:row>
      <xdr:rowOff>7620</xdr:rowOff>
    </xdr:from>
    <xdr:to>
      <xdr:col>16</xdr:col>
      <xdr:colOff>495300</xdr:colOff>
      <xdr:row>26</xdr:row>
      <xdr:rowOff>99060</xdr:rowOff>
    </xdr:to>
    <xdr:sp macro="" textlink="">
      <xdr:nvSpPr>
        <xdr:cNvPr id="59" name="Rectangle: Rounded Corners 58">
          <a:extLst>
            <a:ext uri="{FF2B5EF4-FFF2-40B4-BE49-F238E27FC236}">
              <a16:creationId xmlns:a16="http://schemas.microsoft.com/office/drawing/2014/main" id="{38122D03-462C-AE31-D274-E3A1E157DC3B}"/>
            </a:ext>
          </a:extLst>
        </xdr:cNvPr>
        <xdr:cNvSpPr/>
      </xdr:nvSpPr>
      <xdr:spPr>
        <a:xfrm>
          <a:off x="9052560" y="4579620"/>
          <a:ext cx="1196340" cy="274320"/>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106680</xdr:colOff>
      <xdr:row>18</xdr:row>
      <xdr:rowOff>30480</xdr:rowOff>
    </xdr:from>
    <xdr:to>
      <xdr:col>17</xdr:col>
      <xdr:colOff>213360</xdr:colOff>
      <xdr:row>19</xdr:row>
      <xdr:rowOff>163068</xdr:rowOff>
    </xdr:to>
    <xdr:sp macro="" textlink="'Pivot Table'!F15">
      <xdr:nvSpPr>
        <xdr:cNvPr id="37" name="TextBox 36">
          <a:extLst>
            <a:ext uri="{FF2B5EF4-FFF2-40B4-BE49-F238E27FC236}">
              <a16:creationId xmlns:a16="http://schemas.microsoft.com/office/drawing/2014/main" id="{D7734A33-437D-4EB4-212F-E6C5D9210656}"/>
            </a:ext>
          </a:extLst>
        </xdr:cNvPr>
        <xdr:cNvSpPr txBox="1"/>
      </xdr:nvSpPr>
      <xdr:spPr>
        <a:xfrm>
          <a:off x="9250680" y="3322320"/>
          <a:ext cx="1325880" cy="315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F2D8DB-B599-4290-B575-C8F7DD3CD388}"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731170</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15</xdr:col>
      <xdr:colOff>106680</xdr:colOff>
      <xdr:row>19</xdr:row>
      <xdr:rowOff>160020</xdr:rowOff>
    </xdr:from>
    <xdr:to>
      <xdr:col>17</xdr:col>
      <xdr:colOff>213360</xdr:colOff>
      <xdr:row>21</xdr:row>
      <xdr:rowOff>105156</xdr:rowOff>
    </xdr:to>
    <xdr:sp macro="" textlink="'Pivot Table'!F14">
      <xdr:nvSpPr>
        <xdr:cNvPr id="38" name="TextBox 37">
          <a:extLst>
            <a:ext uri="{FF2B5EF4-FFF2-40B4-BE49-F238E27FC236}">
              <a16:creationId xmlns:a16="http://schemas.microsoft.com/office/drawing/2014/main" id="{369BF9C5-8F93-E20D-7D13-019EC739BEB5}"/>
            </a:ext>
          </a:extLst>
        </xdr:cNvPr>
        <xdr:cNvSpPr txBox="1"/>
      </xdr:nvSpPr>
      <xdr:spPr>
        <a:xfrm>
          <a:off x="9250680" y="3634740"/>
          <a:ext cx="1325880" cy="310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023E8B-3287-48FB-95DE-DA2FC7FF4D9E}"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959266</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15</xdr:col>
      <xdr:colOff>106680</xdr:colOff>
      <xdr:row>21</xdr:row>
      <xdr:rowOff>114300</xdr:rowOff>
    </xdr:from>
    <xdr:to>
      <xdr:col>16</xdr:col>
      <xdr:colOff>434340</xdr:colOff>
      <xdr:row>23</xdr:row>
      <xdr:rowOff>83820</xdr:rowOff>
    </xdr:to>
    <xdr:sp macro="" textlink="'Pivot Table'!F13">
      <xdr:nvSpPr>
        <xdr:cNvPr id="39" name="TextBox 38">
          <a:extLst>
            <a:ext uri="{FF2B5EF4-FFF2-40B4-BE49-F238E27FC236}">
              <a16:creationId xmlns:a16="http://schemas.microsoft.com/office/drawing/2014/main" id="{130AB6A2-7335-E919-58CE-86BB7D972AC2}"/>
            </a:ext>
          </a:extLst>
        </xdr:cNvPr>
        <xdr:cNvSpPr txBox="1"/>
      </xdr:nvSpPr>
      <xdr:spPr>
        <a:xfrm>
          <a:off x="9250680" y="3954780"/>
          <a:ext cx="9372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578E372-E9EB-4717-A963-6781EA28E4CC}"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633594</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15</xdr:col>
      <xdr:colOff>106680</xdr:colOff>
      <xdr:row>23</xdr:row>
      <xdr:rowOff>68580</xdr:rowOff>
    </xdr:from>
    <xdr:to>
      <xdr:col>16</xdr:col>
      <xdr:colOff>381000</xdr:colOff>
      <xdr:row>24</xdr:row>
      <xdr:rowOff>175260</xdr:rowOff>
    </xdr:to>
    <xdr:sp macro="" textlink="'Pivot Table'!F12">
      <xdr:nvSpPr>
        <xdr:cNvPr id="40" name="TextBox 39">
          <a:extLst>
            <a:ext uri="{FF2B5EF4-FFF2-40B4-BE49-F238E27FC236}">
              <a16:creationId xmlns:a16="http://schemas.microsoft.com/office/drawing/2014/main" id="{123384AD-C8D4-7822-436F-50A9283CA060}"/>
            </a:ext>
          </a:extLst>
        </xdr:cNvPr>
        <xdr:cNvSpPr txBox="1"/>
      </xdr:nvSpPr>
      <xdr:spPr>
        <a:xfrm>
          <a:off x="9250680" y="4274820"/>
          <a:ext cx="8839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10018D-1423-4360-B7C0-A0261A293D37}"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613842</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15</xdr:col>
      <xdr:colOff>60960</xdr:colOff>
      <xdr:row>24</xdr:row>
      <xdr:rowOff>175260</xdr:rowOff>
    </xdr:from>
    <xdr:to>
      <xdr:col>17</xdr:col>
      <xdr:colOff>167640</xdr:colOff>
      <xdr:row>26</xdr:row>
      <xdr:rowOff>83820</xdr:rowOff>
    </xdr:to>
    <xdr:sp macro="" textlink="'Pivot Table'!F11">
      <xdr:nvSpPr>
        <xdr:cNvPr id="41" name="TextBox 40">
          <a:extLst>
            <a:ext uri="{FF2B5EF4-FFF2-40B4-BE49-F238E27FC236}">
              <a16:creationId xmlns:a16="http://schemas.microsoft.com/office/drawing/2014/main" id="{A871319D-F8CA-1A8B-9B14-B0FD70505A06}"/>
            </a:ext>
          </a:extLst>
        </xdr:cNvPr>
        <xdr:cNvSpPr txBox="1"/>
      </xdr:nvSpPr>
      <xdr:spPr>
        <a:xfrm>
          <a:off x="9204960" y="4564380"/>
          <a:ext cx="13258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ED855B-C3C5-4C5E-B7FF-9BCC2946903B}"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t>167041</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12</xdr:col>
      <xdr:colOff>7620</xdr:colOff>
      <xdr:row>14</xdr:row>
      <xdr:rowOff>7620</xdr:rowOff>
    </xdr:from>
    <xdr:to>
      <xdr:col>13</xdr:col>
      <xdr:colOff>274320</xdr:colOff>
      <xdr:row>15</xdr:row>
      <xdr:rowOff>60960</xdr:rowOff>
    </xdr:to>
    <xdr:sp macro="" textlink="">
      <xdr:nvSpPr>
        <xdr:cNvPr id="63" name="TextBox 62">
          <a:extLst>
            <a:ext uri="{FF2B5EF4-FFF2-40B4-BE49-F238E27FC236}">
              <a16:creationId xmlns:a16="http://schemas.microsoft.com/office/drawing/2014/main" id="{E4A546D8-152A-C860-4CB8-19D2EAC5D6F4}"/>
            </a:ext>
          </a:extLst>
        </xdr:cNvPr>
        <xdr:cNvSpPr txBox="1"/>
      </xdr:nvSpPr>
      <xdr:spPr>
        <a:xfrm>
          <a:off x="7322820" y="2567940"/>
          <a:ext cx="8763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rgbClr val="E5B244"/>
              </a:solidFill>
              <a:latin typeface="Times New Roman" panose="02020603050405020304" pitchFamily="18" charset="0"/>
              <a:ea typeface="+mn-ea"/>
              <a:cs typeface="Times New Roman" panose="02020603050405020304" pitchFamily="18" charset="0"/>
            </a:rPr>
            <a:t>Salaries</a:t>
          </a:r>
          <a:endParaRPr lang="en-US" sz="1400" b="1">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12</xdr:col>
      <xdr:colOff>0</xdr:colOff>
      <xdr:row>15</xdr:row>
      <xdr:rowOff>15240</xdr:rowOff>
    </xdr:from>
    <xdr:to>
      <xdr:col>16</xdr:col>
      <xdr:colOff>548640</xdr:colOff>
      <xdr:row>16</xdr:row>
      <xdr:rowOff>83820</xdr:rowOff>
    </xdr:to>
    <xdr:sp macro="" textlink="">
      <xdr:nvSpPr>
        <xdr:cNvPr id="64" name="TextBox 63">
          <a:extLst>
            <a:ext uri="{FF2B5EF4-FFF2-40B4-BE49-F238E27FC236}">
              <a16:creationId xmlns:a16="http://schemas.microsoft.com/office/drawing/2014/main" id="{3C7C3494-D123-AA01-0AB9-5629F5DB4E75}"/>
            </a:ext>
          </a:extLst>
        </xdr:cNvPr>
        <xdr:cNvSpPr txBox="1"/>
      </xdr:nvSpPr>
      <xdr:spPr>
        <a:xfrm>
          <a:off x="7315200" y="2758440"/>
          <a:ext cx="29870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2">
                  <a:lumMod val="90000"/>
                </a:schemeClr>
              </a:solidFill>
              <a:latin typeface="Times New Roman" panose="02020603050405020304" pitchFamily="18" charset="0"/>
              <a:ea typeface="+mn-ea"/>
              <a:cs typeface="Times New Roman" panose="02020603050405020304" pitchFamily="18" charset="0"/>
            </a:rPr>
            <a:t>Salary amount by the job title</a:t>
          </a:r>
          <a:endParaRPr lang="en-US" sz="1200" b="1">
            <a:solidFill>
              <a:schemeClr val="bg2">
                <a:lumMod val="9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17</xdr:col>
      <xdr:colOff>556260</xdr:colOff>
      <xdr:row>12</xdr:row>
      <xdr:rowOff>99060</xdr:rowOff>
    </xdr:from>
    <xdr:to>
      <xdr:col>22</xdr:col>
      <xdr:colOff>449580</xdr:colOff>
      <xdr:row>14</xdr:row>
      <xdr:rowOff>30480</xdr:rowOff>
    </xdr:to>
    <xdr:sp macro="" textlink="">
      <xdr:nvSpPr>
        <xdr:cNvPr id="65" name="TextBox 64">
          <a:extLst>
            <a:ext uri="{FF2B5EF4-FFF2-40B4-BE49-F238E27FC236}">
              <a16:creationId xmlns:a16="http://schemas.microsoft.com/office/drawing/2014/main" id="{A5C44DFB-A992-8711-8702-1CC4C865B043}"/>
            </a:ext>
          </a:extLst>
        </xdr:cNvPr>
        <xdr:cNvSpPr txBox="1"/>
      </xdr:nvSpPr>
      <xdr:spPr>
        <a:xfrm>
          <a:off x="10919460" y="2293620"/>
          <a:ext cx="29413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E5B244"/>
              </a:solidFill>
              <a:latin typeface="Times New Roman" panose="02020603050405020304" pitchFamily="18" charset="0"/>
              <a:ea typeface="+mn-ea"/>
              <a:cs typeface="Times New Roman" panose="02020603050405020304" pitchFamily="18" charset="0"/>
            </a:rPr>
            <a:t>Employment</a:t>
          </a:r>
          <a:r>
            <a:rPr lang="en-US" sz="1400" b="1" baseline="0">
              <a:solidFill>
                <a:srgbClr val="E5B244"/>
              </a:solidFill>
              <a:latin typeface="Times New Roman" panose="02020603050405020304" pitchFamily="18" charset="0"/>
              <a:ea typeface="+mn-ea"/>
              <a:cs typeface="Times New Roman" panose="02020603050405020304" pitchFamily="18" charset="0"/>
            </a:rPr>
            <a:t> Status Breakdown</a:t>
          </a:r>
          <a:endParaRPr lang="en-US" sz="1400" b="1">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17</xdr:col>
      <xdr:colOff>342900</xdr:colOff>
      <xdr:row>14</xdr:row>
      <xdr:rowOff>60960</xdr:rowOff>
    </xdr:from>
    <xdr:to>
      <xdr:col>20</xdr:col>
      <xdr:colOff>236220</xdr:colOff>
      <xdr:row>20</xdr:row>
      <xdr:rowOff>83820</xdr:rowOff>
    </xdr:to>
    <xdr:graphicFrame macro="">
      <xdr:nvGraphicFramePr>
        <xdr:cNvPr id="66" name="Chart 65">
          <a:extLst>
            <a:ext uri="{FF2B5EF4-FFF2-40B4-BE49-F238E27FC236}">
              <a16:creationId xmlns:a16="http://schemas.microsoft.com/office/drawing/2014/main" id="{61CD585A-A4FB-437F-8D59-C7D9DD2E7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441960</xdr:colOff>
      <xdr:row>21</xdr:row>
      <xdr:rowOff>144780</xdr:rowOff>
    </xdr:from>
    <xdr:to>
      <xdr:col>19</xdr:col>
      <xdr:colOff>579120</xdr:colOff>
      <xdr:row>22</xdr:row>
      <xdr:rowOff>99060</xdr:rowOff>
    </xdr:to>
    <xdr:sp macro="" textlink="">
      <xdr:nvSpPr>
        <xdr:cNvPr id="67" name="Oval 66">
          <a:extLst>
            <a:ext uri="{FF2B5EF4-FFF2-40B4-BE49-F238E27FC236}">
              <a16:creationId xmlns:a16="http://schemas.microsoft.com/office/drawing/2014/main" id="{BBCEC210-2AFB-62CD-31EC-052AB8D0474C}"/>
            </a:ext>
          </a:extLst>
        </xdr:cNvPr>
        <xdr:cNvSpPr/>
      </xdr:nvSpPr>
      <xdr:spPr>
        <a:xfrm>
          <a:off x="12024360" y="3985260"/>
          <a:ext cx="137160" cy="137160"/>
        </a:xfrm>
        <a:prstGeom prst="ellipse">
          <a:avLst/>
        </a:prstGeom>
        <a:solidFill>
          <a:srgbClr val="E5B24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259080</xdr:colOff>
      <xdr:row>15</xdr:row>
      <xdr:rowOff>129540</xdr:rowOff>
    </xdr:from>
    <xdr:to>
      <xdr:col>22</xdr:col>
      <xdr:colOff>388620</xdr:colOff>
      <xdr:row>16</xdr:row>
      <xdr:rowOff>76200</xdr:rowOff>
    </xdr:to>
    <xdr:sp macro="" textlink="">
      <xdr:nvSpPr>
        <xdr:cNvPr id="68" name="Oval 67">
          <a:extLst>
            <a:ext uri="{FF2B5EF4-FFF2-40B4-BE49-F238E27FC236}">
              <a16:creationId xmlns:a16="http://schemas.microsoft.com/office/drawing/2014/main" id="{A6E78CD6-E57F-CE9B-3A9B-8C3C8CAA8757}"/>
            </a:ext>
          </a:extLst>
        </xdr:cNvPr>
        <xdr:cNvSpPr/>
      </xdr:nvSpPr>
      <xdr:spPr>
        <a:xfrm>
          <a:off x="13670280" y="2872740"/>
          <a:ext cx="129540" cy="129540"/>
        </a:xfrm>
        <a:prstGeom prst="ellipse">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22</xdr:col>
      <xdr:colOff>281940</xdr:colOff>
      <xdr:row>21</xdr:row>
      <xdr:rowOff>114300</xdr:rowOff>
    </xdr:from>
    <xdr:to>
      <xdr:col>22</xdr:col>
      <xdr:colOff>419100</xdr:colOff>
      <xdr:row>22</xdr:row>
      <xdr:rowOff>68580</xdr:rowOff>
    </xdr:to>
    <xdr:sp macro="" textlink="">
      <xdr:nvSpPr>
        <xdr:cNvPr id="71" name="Oval 70">
          <a:extLst>
            <a:ext uri="{FF2B5EF4-FFF2-40B4-BE49-F238E27FC236}">
              <a16:creationId xmlns:a16="http://schemas.microsoft.com/office/drawing/2014/main" id="{73591003-B01D-86CB-AF61-61AE24857466}"/>
            </a:ext>
          </a:extLst>
        </xdr:cNvPr>
        <xdr:cNvSpPr/>
      </xdr:nvSpPr>
      <xdr:spPr>
        <a:xfrm>
          <a:off x="13693140" y="3954780"/>
          <a:ext cx="137160" cy="137160"/>
        </a:xfrm>
        <a:prstGeom prst="ellipse">
          <a:avLst/>
        </a:prstGeom>
        <a:solidFill>
          <a:schemeClr val="tx1">
            <a:lumMod val="65000"/>
            <a:lumOff val="3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487680</xdr:colOff>
      <xdr:row>17</xdr:row>
      <xdr:rowOff>68580</xdr:rowOff>
    </xdr:from>
    <xdr:to>
      <xdr:col>11</xdr:col>
      <xdr:colOff>289560</xdr:colOff>
      <xdr:row>27</xdr:row>
      <xdr:rowOff>7620</xdr:rowOff>
    </xdr:to>
    <xdr:graphicFrame macro="">
      <xdr:nvGraphicFramePr>
        <xdr:cNvPr id="73" name="Chart 72">
          <a:extLst>
            <a:ext uri="{FF2B5EF4-FFF2-40B4-BE49-F238E27FC236}">
              <a16:creationId xmlns:a16="http://schemas.microsoft.com/office/drawing/2014/main" id="{1888E9A1-4168-40DA-B0BB-C352EC318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13</xdr:row>
      <xdr:rowOff>144780</xdr:rowOff>
    </xdr:from>
    <xdr:to>
      <xdr:col>8</xdr:col>
      <xdr:colOff>129540</xdr:colOff>
      <xdr:row>15</xdr:row>
      <xdr:rowOff>60960</xdr:rowOff>
    </xdr:to>
    <xdr:sp macro="" textlink="">
      <xdr:nvSpPr>
        <xdr:cNvPr id="74" name="TextBox 73">
          <a:extLst>
            <a:ext uri="{FF2B5EF4-FFF2-40B4-BE49-F238E27FC236}">
              <a16:creationId xmlns:a16="http://schemas.microsoft.com/office/drawing/2014/main" id="{F6AB193C-6A70-AA62-FC08-C9398A33AC9B}"/>
            </a:ext>
          </a:extLst>
        </xdr:cNvPr>
        <xdr:cNvSpPr txBox="1"/>
      </xdr:nvSpPr>
      <xdr:spPr>
        <a:xfrm>
          <a:off x="3619500" y="2522220"/>
          <a:ext cx="13868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Age</a:t>
          </a:r>
          <a:r>
            <a:rPr lang="en-US" sz="1400" b="1" baseline="0">
              <a:solidFill>
                <a:srgbClr val="FFC000"/>
              </a:solidFill>
              <a:latin typeface="Times New Roman" panose="02020603050405020304" pitchFamily="18" charset="0"/>
              <a:ea typeface="+mn-ea"/>
              <a:cs typeface="Times New Roman" panose="02020603050405020304" pitchFamily="18" charset="0"/>
            </a:rPr>
            <a:t> Range</a:t>
          </a:r>
          <a:endParaRPr lang="en-US" sz="1400" b="1">
            <a:solidFill>
              <a:srgbClr val="FFC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5</xdr:col>
      <xdr:colOff>563880</xdr:colOff>
      <xdr:row>15</xdr:row>
      <xdr:rowOff>15240</xdr:rowOff>
    </xdr:from>
    <xdr:to>
      <xdr:col>11</xdr:col>
      <xdr:colOff>45720</xdr:colOff>
      <xdr:row>17</xdr:row>
      <xdr:rowOff>167640</xdr:rowOff>
    </xdr:to>
    <xdr:sp macro="" textlink="">
      <xdr:nvSpPr>
        <xdr:cNvPr id="75" name="TextBox 74">
          <a:extLst>
            <a:ext uri="{FF2B5EF4-FFF2-40B4-BE49-F238E27FC236}">
              <a16:creationId xmlns:a16="http://schemas.microsoft.com/office/drawing/2014/main" id="{E41C64B8-4D8C-994E-E7E4-7D09ADC376B9}"/>
            </a:ext>
          </a:extLst>
        </xdr:cNvPr>
        <xdr:cNvSpPr txBox="1"/>
      </xdr:nvSpPr>
      <xdr:spPr>
        <a:xfrm>
          <a:off x="3611880" y="2758440"/>
          <a:ext cx="31394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90000"/>
                </a:schemeClr>
              </a:solidFill>
              <a:latin typeface="Times New Roman" panose="02020603050405020304" pitchFamily="18" charset="0"/>
              <a:ea typeface="+mn-ea"/>
              <a:cs typeface="Times New Roman" panose="02020603050405020304" pitchFamily="18" charset="0"/>
            </a:rPr>
            <a:t>No.</a:t>
          </a:r>
          <a:r>
            <a:rPr lang="en-US" sz="1200" b="1" baseline="0">
              <a:solidFill>
                <a:schemeClr val="bg2">
                  <a:lumMod val="90000"/>
                </a:schemeClr>
              </a:solidFill>
              <a:latin typeface="Times New Roman" panose="02020603050405020304" pitchFamily="18" charset="0"/>
              <a:ea typeface="+mn-ea"/>
              <a:cs typeface="Times New Roman" panose="02020603050405020304" pitchFamily="18" charset="0"/>
            </a:rPr>
            <a:t> of employees according to age range and genders</a:t>
          </a:r>
          <a:endParaRPr lang="en-US" sz="1200" b="1">
            <a:solidFill>
              <a:schemeClr val="bg2">
                <a:lumMod val="9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80010</xdr:colOff>
      <xdr:row>20</xdr:row>
      <xdr:rowOff>114300</xdr:rowOff>
    </xdr:from>
    <xdr:to>
      <xdr:col>4</xdr:col>
      <xdr:colOff>548640</xdr:colOff>
      <xdr:row>24</xdr:row>
      <xdr:rowOff>7620</xdr:rowOff>
    </xdr:to>
    <xdr:graphicFrame macro="">
      <xdr:nvGraphicFramePr>
        <xdr:cNvPr id="76" name="Chart 75">
          <a:extLst>
            <a:ext uri="{FF2B5EF4-FFF2-40B4-BE49-F238E27FC236}">
              <a16:creationId xmlns:a16="http://schemas.microsoft.com/office/drawing/2014/main" id="{C74CC277-8928-4F8F-9F9A-E184C26DE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80010</xdr:colOff>
      <xdr:row>22</xdr:row>
      <xdr:rowOff>38100</xdr:rowOff>
    </xdr:from>
    <xdr:to>
      <xdr:col>4</xdr:col>
      <xdr:colOff>510540</xdr:colOff>
      <xdr:row>25</xdr:row>
      <xdr:rowOff>121920</xdr:rowOff>
    </xdr:to>
    <xdr:graphicFrame macro="">
      <xdr:nvGraphicFramePr>
        <xdr:cNvPr id="77" name="Chart 76">
          <a:extLst>
            <a:ext uri="{FF2B5EF4-FFF2-40B4-BE49-F238E27FC236}">
              <a16:creationId xmlns:a16="http://schemas.microsoft.com/office/drawing/2014/main" id="{7C086DFB-4FCE-41C7-95B7-3491CE39A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80010</xdr:colOff>
      <xdr:row>23</xdr:row>
      <xdr:rowOff>137160</xdr:rowOff>
    </xdr:from>
    <xdr:to>
      <xdr:col>4</xdr:col>
      <xdr:colOff>472440</xdr:colOff>
      <xdr:row>27</xdr:row>
      <xdr:rowOff>76200</xdr:rowOff>
    </xdr:to>
    <xdr:graphicFrame macro="">
      <xdr:nvGraphicFramePr>
        <xdr:cNvPr id="78" name="Chart 77">
          <a:extLst>
            <a:ext uri="{FF2B5EF4-FFF2-40B4-BE49-F238E27FC236}">
              <a16:creationId xmlns:a16="http://schemas.microsoft.com/office/drawing/2014/main" id="{F58DBF4D-9175-4D77-9E69-B02195474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81830</xdr:colOff>
      <xdr:row>21</xdr:row>
      <xdr:rowOff>91440</xdr:rowOff>
    </xdr:from>
    <xdr:to>
      <xdr:col>2</xdr:col>
      <xdr:colOff>274320</xdr:colOff>
      <xdr:row>23</xdr:row>
      <xdr:rowOff>7620</xdr:rowOff>
    </xdr:to>
    <xdr:sp macro="" textlink="">
      <xdr:nvSpPr>
        <xdr:cNvPr id="88" name="TextBox 87">
          <a:extLst>
            <a:ext uri="{FF2B5EF4-FFF2-40B4-BE49-F238E27FC236}">
              <a16:creationId xmlns:a16="http://schemas.microsoft.com/office/drawing/2014/main" id="{57C10007-ADE8-84E6-F3DA-00AC92F46DC4}"/>
            </a:ext>
          </a:extLst>
        </xdr:cNvPr>
        <xdr:cNvSpPr txBox="1"/>
      </xdr:nvSpPr>
      <xdr:spPr>
        <a:xfrm>
          <a:off x="81830" y="3931920"/>
          <a:ext cx="141169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Branch</a:t>
          </a:r>
          <a:r>
            <a:rPr lang="en-US" sz="1400" b="1" baseline="0">
              <a:solidFill>
                <a:schemeClr val="bg1"/>
              </a:solidFill>
              <a:latin typeface="Times New Roman" panose="02020603050405020304" pitchFamily="18" charset="0"/>
              <a:ea typeface="+mn-ea"/>
              <a:cs typeface="Times New Roman" panose="02020603050405020304" pitchFamily="18" charset="0"/>
            </a:rPr>
            <a:t> Office</a:t>
          </a:r>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76201</xdr:colOff>
      <xdr:row>23</xdr:row>
      <xdr:rowOff>38100</xdr:rowOff>
    </xdr:from>
    <xdr:to>
      <xdr:col>2</xdr:col>
      <xdr:colOff>152401</xdr:colOff>
      <xdr:row>24</xdr:row>
      <xdr:rowOff>175259</xdr:rowOff>
    </xdr:to>
    <xdr:sp macro="" textlink="">
      <xdr:nvSpPr>
        <xdr:cNvPr id="89" name="TextBox 88">
          <a:extLst>
            <a:ext uri="{FF2B5EF4-FFF2-40B4-BE49-F238E27FC236}">
              <a16:creationId xmlns:a16="http://schemas.microsoft.com/office/drawing/2014/main" id="{DE34DB73-E6A2-FB40-387B-B2F233F3F45C}"/>
            </a:ext>
          </a:extLst>
        </xdr:cNvPr>
        <xdr:cNvSpPr txBox="1"/>
      </xdr:nvSpPr>
      <xdr:spPr>
        <a:xfrm>
          <a:off x="76201" y="4244340"/>
          <a:ext cx="1295400" cy="320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Head Office</a:t>
          </a:r>
        </a:p>
      </xdr:txBody>
    </xdr:sp>
    <xdr:clientData/>
  </xdr:twoCellAnchor>
  <xdr:twoCellAnchor>
    <xdr:from>
      <xdr:col>0</xdr:col>
      <xdr:colOff>60960</xdr:colOff>
      <xdr:row>24</xdr:row>
      <xdr:rowOff>175260</xdr:rowOff>
    </xdr:from>
    <xdr:to>
      <xdr:col>1</xdr:col>
      <xdr:colOff>506308</xdr:colOff>
      <xdr:row>26</xdr:row>
      <xdr:rowOff>76199</xdr:rowOff>
    </xdr:to>
    <xdr:sp macro="" textlink="">
      <xdr:nvSpPr>
        <xdr:cNvPr id="90" name="TextBox 89">
          <a:extLst>
            <a:ext uri="{FF2B5EF4-FFF2-40B4-BE49-F238E27FC236}">
              <a16:creationId xmlns:a16="http://schemas.microsoft.com/office/drawing/2014/main" id="{DC571296-A4B1-44CE-BC71-479182D89A7A}"/>
            </a:ext>
          </a:extLst>
        </xdr:cNvPr>
        <xdr:cNvSpPr txBox="1"/>
      </xdr:nvSpPr>
      <xdr:spPr>
        <a:xfrm>
          <a:off x="60960" y="4564380"/>
          <a:ext cx="105494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Remote</a:t>
          </a:r>
        </a:p>
      </xdr:txBody>
    </xdr:sp>
    <xdr:clientData/>
  </xdr:twoCellAnchor>
  <xdr:twoCellAnchor>
    <xdr:from>
      <xdr:col>4</xdr:col>
      <xdr:colOff>449580</xdr:colOff>
      <xdr:row>21</xdr:row>
      <xdr:rowOff>99060</xdr:rowOff>
    </xdr:from>
    <xdr:to>
      <xdr:col>5</xdr:col>
      <xdr:colOff>266700</xdr:colOff>
      <xdr:row>22</xdr:row>
      <xdr:rowOff>144780</xdr:rowOff>
    </xdr:to>
    <xdr:sp macro="" textlink="'Pivot Table'!$P$9">
      <xdr:nvSpPr>
        <xdr:cNvPr id="100" name="TextBox 99">
          <a:extLst>
            <a:ext uri="{FF2B5EF4-FFF2-40B4-BE49-F238E27FC236}">
              <a16:creationId xmlns:a16="http://schemas.microsoft.com/office/drawing/2014/main" id="{315053F1-E42C-DE6C-EB75-36F25FCAB38E}"/>
            </a:ext>
          </a:extLst>
        </xdr:cNvPr>
        <xdr:cNvSpPr txBox="1"/>
      </xdr:nvSpPr>
      <xdr:spPr>
        <a:xfrm>
          <a:off x="2887980" y="3939540"/>
          <a:ext cx="4267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A3A1EC-09B9-4D0C-8B4B-2ECFBAB40E93}" type="TxLink">
            <a:rPr lang="en-US" sz="1100" b="1" i="0" u="none" strike="noStrike">
              <a:solidFill>
                <a:schemeClr val="bg1"/>
              </a:solidFill>
              <a:latin typeface="Calibri"/>
              <a:ea typeface="Calibri"/>
              <a:cs typeface="Calibri"/>
            </a:rPr>
            <a:pPr/>
            <a:t>46%</a:t>
          </a:fld>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426721</xdr:colOff>
      <xdr:row>23</xdr:row>
      <xdr:rowOff>0</xdr:rowOff>
    </xdr:from>
    <xdr:to>
      <xdr:col>5</xdr:col>
      <xdr:colOff>259081</xdr:colOff>
      <xdr:row>24</xdr:row>
      <xdr:rowOff>60960</xdr:rowOff>
    </xdr:to>
    <xdr:sp macro="" textlink="'Pivot Table'!$P$10">
      <xdr:nvSpPr>
        <xdr:cNvPr id="101" name="TextBox 100">
          <a:extLst>
            <a:ext uri="{FF2B5EF4-FFF2-40B4-BE49-F238E27FC236}">
              <a16:creationId xmlns:a16="http://schemas.microsoft.com/office/drawing/2014/main" id="{93E65861-F576-A9DE-864F-8CD8F4C48CC5}"/>
            </a:ext>
          </a:extLst>
        </xdr:cNvPr>
        <xdr:cNvSpPr txBox="1"/>
      </xdr:nvSpPr>
      <xdr:spPr>
        <a:xfrm>
          <a:off x="2865121" y="4206240"/>
          <a:ext cx="4419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5D3893-4B8E-4978-9BDE-8393EA1027DF}" type="TxLink">
            <a:rPr lang="en-US" sz="1100" b="1" i="0" u="none" strike="noStrike">
              <a:solidFill>
                <a:schemeClr val="bg1"/>
              </a:solidFill>
              <a:latin typeface="Calibri"/>
              <a:ea typeface="Calibri"/>
              <a:cs typeface="Calibri"/>
            </a:rPr>
            <a:pPr/>
            <a:t>16%</a:t>
          </a:fld>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411480</xdr:colOff>
      <xdr:row>24</xdr:row>
      <xdr:rowOff>114301</xdr:rowOff>
    </xdr:from>
    <xdr:to>
      <xdr:col>5</xdr:col>
      <xdr:colOff>266700</xdr:colOff>
      <xdr:row>26</xdr:row>
      <xdr:rowOff>60961</xdr:rowOff>
    </xdr:to>
    <xdr:sp macro="" textlink="'Pivot Table'!$P$11">
      <xdr:nvSpPr>
        <xdr:cNvPr id="102" name="TextBox 101">
          <a:extLst>
            <a:ext uri="{FF2B5EF4-FFF2-40B4-BE49-F238E27FC236}">
              <a16:creationId xmlns:a16="http://schemas.microsoft.com/office/drawing/2014/main" id="{2E89E794-5E7B-68E3-8969-0FEA134E0CB4}"/>
            </a:ext>
          </a:extLst>
        </xdr:cNvPr>
        <xdr:cNvSpPr txBox="1"/>
      </xdr:nvSpPr>
      <xdr:spPr>
        <a:xfrm>
          <a:off x="2849880" y="4503421"/>
          <a:ext cx="4648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60D915-69EE-401A-AC9C-DA23C3D79F8E}" type="TxLink">
            <a:rPr lang="en-US" sz="1100" b="1" i="0" u="none" strike="noStrike">
              <a:solidFill>
                <a:schemeClr val="bg1"/>
              </a:solidFill>
              <a:latin typeface="Calibri"/>
              <a:ea typeface="Calibri"/>
              <a:cs typeface="Calibri"/>
            </a:rPr>
            <a:pPr/>
            <a:t>38%</a:t>
          </a:fld>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198120</xdr:colOff>
      <xdr:row>18</xdr:row>
      <xdr:rowOff>76200</xdr:rowOff>
    </xdr:from>
    <xdr:to>
      <xdr:col>4</xdr:col>
      <xdr:colOff>182880</xdr:colOff>
      <xdr:row>19</xdr:row>
      <xdr:rowOff>152400</xdr:rowOff>
    </xdr:to>
    <xdr:sp macro="" textlink="">
      <xdr:nvSpPr>
        <xdr:cNvPr id="103" name="TextBox 102">
          <a:extLst>
            <a:ext uri="{FF2B5EF4-FFF2-40B4-BE49-F238E27FC236}">
              <a16:creationId xmlns:a16="http://schemas.microsoft.com/office/drawing/2014/main" id="{3DF36D52-AE9E-B109-0441-4F52F6C1D6A8}"/>
            </a:ext>
          </a:extLst>
        </xdr:cNvPr>
        <xdr:cNvSpPr txBox="1"/>
      </xdr:nvSpPr>
      <xdr:spPr>
        <a:xfrm>
          <a:off x="198120" y="3368040"/>
          <a:ext cx="24231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Work Location</a:t>
          </a:r>
        </a:p>
        <a:p>
          <a:endParaRPr lang="en-US" sz="1400" b="1">
            <a:solidFill>
              <a:srgbClr val="FFC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129540</xdr:colOff>
      <xdr:row>19</xdr:row>
      <xdr:rowOff>160020</xdr:rowOff>
    </xdr:from>
    <xdr:to>
      <xdr:col>5</xdr:col>
      <xdr:colOff>30480</xdr:colOff>
      <xdr:row>21</xdr:row>
      <xdr:rowOff>144780</xdr:rowOff>
    </xdr:to>
    <xdr:sp macro="" textlink="">
      <xdr:nvSpPr>
        <xdr:cNvPr id="104" name="TextBox 103">
          <a:extLst>
            <a:ext uri="{FF2B5EF4-FFF2-40B4-BE49-F238E27FC236}">
              <a16:creationId xmlns:a16="http://schemas.microsoft.com/office/drawing/2014/main" id="{8F1E1FDB-CDD8-1ABE-BD07-5DD6268305FC}"/>
            </a:ext>
          </a:extLst>
        </xdr:cNvPr>
        <xdr:cNvSpPr txBox="1"/>
      </xdr:nvSpPr>
      <xdr:spPr>
        <a:xfrm>
          <a:off x="129540" y="3634740"/>
          <a:ext cx="29489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90000"/>
                </a:schemeClr>
              </a:solidFill>
              <a:latin typeface="Times New Roman" panose="02020603050405020304" pitchFamily="18" charset="0"/>
              <a:ea typeface="+mn-ea"/>
              <a:cs typeface="Times New Roman" panose="02020603050405020304" pitchFamily="18" charset="0"/>
            </a:rPr>
            <a:t>Employees on different workplace</a:t>
          </a:r>
        </a:p>
      </xdr:txBody>
    </xdr:sp>
    <xdr:clientData/>
  </xdr:twoCellAnchor>
  <xdr:twoCellAnchor>
    <xdr:from>
      <xdr:col>0</xdr:col>
      <xdr:colOff>60960</xdr:colOff>
      <xdr:row>5</xdr:row>
      <xdr:rowOff>30480</xdr:rowOff>
    </xdr:from>
    <xdr:to>
      <xdr:col>3</xdr:col>
      <xdr:colOff>15240</xdr:colOff>
      <xdr:row>18</xdr:row>
      <xdr:rowOff>15240</xdr:rowOff>
    </xdr:to>
    <xdr:sp macro="" textlink="">
      <xdr:nvSpPr>
        <xdr:cNvPr id="105" name="Rectangle: Rounded Corners 104">
          <a:extLst>
            <a:ext uri="{FF2B5EF4-FFF2-40B4-BE49-F238E27FC236}">
              <a16:creationId xmlns:a16="http://schemas.microsoft.com/office/drawing/2014/main" id="{EF016767-A508-5DD7-0C51-B4BA194C6F93}"/>
            </a:ext>
          </a:extLst>
        </xdr:cNvPr>
        <xdr:cNvSpPr/>
      </xdr:nvSpPr>
      <xdr:spPr>
        <a:xfrm>
          <a:off x="60960" y="944880"/>
          <a:ext cx="1783080" cy="236220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0</xdr:col>
      <xdr:colOff>83512</xdr:colOff>
      <xdr:row>9</xdr:row>
      <xdr:rowOff>144780</xdr:rowOff>
    </xdr:from>
    <xdr:to>
      <xdr:col>2</xdr:col>
      <xdr:colOff>289560</xdr:colOff>
      <xdr:row>11</xdr:row>
      <xdr:rowOff>53340</xdr:rowOff>
    </xdr:to>
    <xdr:sp macro="" textlink="">
      <xdr:nvSpPr>
        <xdr:cNvPr id="106" name="TextBox 105">
          <a:extLst>
            <a:ext uri="{FF2B5EF4-FFF2-40B4-BE49-F238E27FC236}">
              <a16:creationId xmlns:a16="http://schemas.microsoft.com/office/drawing/2014/main" id="{722BE410-93A3-9B6D-7919-6EC27D3C917D}"/>
            </a:ext>
          </a:extLst>
        </xdr:cNvPr>
        <xdr:cNvSpPr txBox="1"/>
      </xdr:nvSpPr>
      <xdr:spPr>
        <a:xfrm>
          <a:off x="83512" y="1790700"/>
          <a:ext cx="1425248"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Communication</a:t>
          </a:r>
        </a:p>
      </xdr:txBody>
    </xdr:sp>
    <xdr:clientData/>
  </xdr:twoCellAnchor>
  <xdr:twoCellAnchor>
    <xdr:from>
      <xdr:col>0</xdr:col>
      <xdr:colOff>91440</xdr:colOff>
      <xdr:row>11</xdr:row>
      <xdr:rowOff>92964</xdr:rowOff>
    </xdr:from>
    <xdr:to>
      <xdr:col>1</xdr:col>
      <xdr:colOff>533400</xdr:colOff>
      <xdr:row>12</xdr:row>
      <xdr:rowOff>160020</xdr:rowOff>
    </xdr:to>
    <xdr:sp macro="" textlink="">
      <xdr:nvSpPr>
        <xdr:cNvPr id="107" name="TextBox 106">
          <a:extLst>
            <a:ext uri="{FF2B5EF4-FFF2-40B4-BE49-F238E27FC236}">
              <a16:creationId xmlns:a16="http://schemas.microsoft.com/office/drawing/2014/main" id="{E1B30844-B725-B91D-C1C0-20DD816304BA}"/>
            </a:ext>
          </a:extLst>
        </xdr:cNvPr>
        <xdr:cNvSpPr txBox="1"/>
      </xdr:nvSpPr>
      <xdr:spPr>
        <a:xfrm>
          <a:off x="91440" y="2104644"/>
          <a:ext cx="1051560" cy="24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Design</a:t>
          </a:r>
        </a:p>
        <a:p>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87740</xdr:colOff>
      <xdr:row>13</xdr:row>
      <xdr:rowOff>29633</xdr:rowOff>
    </xdr:from>
    <xdr:to>
      <xdr:col>1</xdr:col>
      <xdr:colOff>571500</xdr:colOff>
      <xdr:row>14</xdr:row>
      <xdr:rowOff>110575</xdr:rowOff>
    </xdr:to>
    <xdr:sp macro="" textlink="">
      <xdr:nvSpPr>
        <xdr:cNvPr id="108" name="TextBox 107">
          <a:extLst>
            <a:ext uri="{FF2B5EF4-FFF2-40B4-BE49-F238E27FC236}">
              <a16:creationId xmlns:a16="http://schemas.microsoft.com/office/drawing/2014/main" id="{46F0BFD5-D473-A82A-F644-3D72F4F50113}"/>
            </a:ext>
          </a:extLst>
        </xdr:cNvPr>
        <xdr:cNvSpPr txBox="1"/>
      </xdr:nvSpPr>
      <xdr:spPr>
        <a:xfrm>
          <a:off x="87740" y="2407073"/>
          <a:ext cx="1093360" cy="263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Excel</a:t>
          </a:r>
        </a:p>
      </xdr:txBody>
    </xdr:sp>
    <xdr:clientData/>
  </xdr:twoCellAnchor>
  <xdr:twoCellAnchor>
    <xdr:from>
      <xdr:col>0</xdr:col>
      <xdr:colOff>108882</xdr:colOff>
      <xdr:row>14</xdr:row>
      <xdr:rowOff>162391</xdr:rowOff>
    </xdr:from>
    <xdr:to>
      <xdr:col>2</xdr:col>
      <xdr:colOff>104478</xdr:colOff>
      <xdr:row>16</xdr:row>
      <xdr:rowOff>32681</xdr:rowOff>
    </xdr:to>
    <xdr:sp macro="" textlink="">
      <xdr:nvSpPr>
        <xdr:cNvPr id="109" name="TextBox 108">
          <a:extLst>
            <a:ext uri="{FF2B5EF4-FFF2-40B4-BE49-F238E27FC236}">
              <a16:creationId xmlns:a16="http://schemas.microsoft.com/office/drawing/2014/main" id="{4B6E5CF4-0389-1000-E1AF-CF60C9BE791B}"/>
            </a:ext>
          </a:extLst>
        </xdr:cNvPr>
        <xdr:cNvSpPr txBox="1"/>
      </xdr:nvSpPr>
      <xdr:spPr>
        <a:xfrm>
          <a:off x="108882" y="2722711"/>
          <a:ext cx="1214796" cy="23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Management</a:t>
          </a:r>
        </a:p>
      </xdr:txBody>
    </xdr:sp>
    <xdr:clientData/>
  </xdr:twoCellAnchor>
  <xdr:twoCellAnchor>
    <xdr:from>
      <xdr:col>0</xdr:col>
      <xdr:colOff>108882</xdr:colOff>
      <xdr:row>16</xdr:row>
      <xdr:rowOff>71628</xdr:rowOff>
    </xdr:from>
    <xdr:to>
      <xdr:col>2</xdr:col>
      <xdr:colOff>83820</xdr:colOff>
      <xdr:row>17</xdr:row>
      <xdr:rowOff>140208</xdr:rowOff>
    </xdr:to>
    <xdr:sp macro="" textlink="">
      <xdr:nvSpPr>
        <xdr:cNvPr id="110" name="TextBox 109">
          <a:extLst>
            <a:ext uri="{FF2B5EF4-FFF2-40B4-BE49-F238E27FC236}">
              <a16:creationId xmlns:a16="http://schemas.microsoft.com/office/drawing/2014/main" id="{2F43796E-EC76-2723-B96E-6659FD10D4C4}"/>
            </a:ext>
          </a:extLst>
        </xdr:cNvPr>
        <xdr:cNvSpPr txBox="1"/>
      </xdr:nvSpPr>
      <xdr:spPr>
        <a:xfrm>
          <a:off x="108882" y="2997708"/>
          <a:ext cx="1194138"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Python</a:t>
          </a:r>
        </a:p>
        <a:p>
          <a:endParaRPr lang="en-US" sz="14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228291</xdr:colOff>
      <xdr:row>9</xdr:row>
      <xdr:rowOff>175260</xdr:rowOff>
    </xdr:from>
    <xdr:to>
      <xdr:col>3</xdr:col>
      <xdr:colOff>53604</xdr:colOff>
      <xdr:row>11</xdr:row>
      <xdr:rowOff>83820</xdr:rowOff>
    </xdr:to>
    <xdr:sp macro="" textlink="'Pivot Table'!T11">
      <xdr:nvSpPr>
        <xdr:cNvPr id="111" name="TextBox 110">
          <a:extLst>
            <a:ext uri="{FF2B5EF4-FFF2-40B4-BE49-F238E27FC236}">
              <a16:creationId xmlns:a16="http://schemas.microsoft.com/office/drawing/2014/main" id="{065FCF71-1015-529C-2244-B43947CF7888}"/>
            </a:ext>
          </a:extLst>
        </xdr:cNvPr>
        <xdr:cNvSpPr txBox="1"/>
      </xdr:nvSpPr>
      <xdr:spPr>
        <a:xfrm>
          <a:off x="1447491" y="1821180"/>
          <a:ext cx="43491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A8E69-3B6A-4024-ABAF-E337A637F246}" type="TxLink">
            <a:rPr lang="en-US" sz="1400" b="1" i="0" u="none" strike="noStrike">
              <a:solidFill>
                <a:srgbClr val="E5B244"/>
              </a:solidFill>
              <a:latin typeface="Calibri"/>
              <a:ea typeface="Calibri"/>
              <a:cs typeface="Calibri"/>
            </a:rPr>
            <a:pPr/>
            <a:t>12</a:t>
          </a:fld>
          <a:endParaRPr lang="en-US" sz="1400" b="1">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243840</xdr:colOff>
      <xdr:row>11</xdr:row>
      <xdr:rowOff>123444</xdr:rowOff>
    </xdr:from>
    <xdr:to>
      <xdr:col>3</xdr:col>
      <xdr:colOff>53340</xdr:colOff>
      <xdr:row>13</xdr:row>
      <xdr:rowOff>7620</xdr:rowOff>
    </xdr:to>
    <xdr:sp macro="" textlink="'Pivot Table'!T12">
      <xdr:nvSpPr>
        <xdr:cNvPr id="112" name="TextBox 111">
          <a:extLst>
            <a:ext uri="{FF2B5EF4-FFF2-40B4-BE49-F238E27FC236}">
              <a16:creationId xmlns:a16="http://schemas.microsoft.com/office/drawing/2014/main" id="{3B6EB295-81A7-74A4-B1D6-92B915EE614C}"/>
            </a:ext>
          </a:extLst>
        </xdr:cNvPr>
        <xdr:cNvSpPr txBox="1"/>
      </xdr:nvSpPr>
      <xdr:spPr>
        <a:xfrm>
          <a:off x="1463040" y="2135124"/>
          <a:ext cx="419100" cy="24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AB60DD-C3CC-4796-A652-415D55CC6CE8}" type="TxLink">
            <a:rPr lang="en-US" sz="1400" b="1" i="0" u="none" strike="noStrike">
              <a:solidFill>
                <a:srgbClr val="E5B244"/>
              </a:solidFill>
              <a:latin typeface="Calibri"/>
              <a:ea typeface="Calibri"/>
              <a:cs typeface="Calibri"/>
            </a:rPr>
            <a:pPr/>
            <a:t>11</a:t>
          </a:fld>
          <a:endParaRPr lang="en-US" sz="1400" b="1">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220980</xdr:colOff>
      <xdr:row>13</xdr:row>
      <xdr:rowOff>60113</xdr:rowOff>
    </xdr:from>
    <xdr:to>
      <xdr:col>2</xdr:col>
      <xdr:colOff>601980</xdr:colOff>
      <xdr:row>14</xdr:row>
      <xdr:rowOff>141055</xdr:rowOff>
    </xdr:to>
    <xdr:sp macro="" textlink="'Pivot Table'!T13">
      <xdr:nvSpPr>
        <xdr:cNvPr id="113" name="TextBox 112">
          <a:extLst>
            <a:ext uri="{FF2B5EF4-FFF2-40B4-BE49-F238E27FC236}">
              <a16:creationId xmlns:a16="http://schemas.microsoft.com/office/drawing/2014/main" id="{9BBDC19E-A7D1-AE91-E45D-76BC782DA40D}"/>
            </a:ext>
          </a:extLst>
        </xdr:cNvPr>
        <xdr:cNvSpPr txBox="1"/>
      </xdr:nvSpPr>
      <xdr:spPr>
        <a:xfrm>
          <a:off x="1440180" y="2437553"/>
          <a:ext cx="381000" cy="263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5C45BD6-3ADE-4D31-A8BD-4994E91E2B81}" type="TxLink">
            <a:rPr lang="en-US" sz="1400" b="1" i="0" u="none" strike="noStrike">
              <a:solidFill>
                <a:srgbClr val="E5B244"/>
              </a:solidFill>
              <a:latin typeface="Calibri"/>
              <a:ea typeface="Calibri"/>
              <a:cs typeface="Calibri"/>
            </a:rPr>
            <a:pPr/>
            <a:t>7</a:t>
          </a:fld>
          <a:endParaRPr lang="en-US" sz="1400" b="1">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223182</xdr:colOff>
      <xdr:row>15</xdr:row>
      <xdr:rowOff>7620</xdr:rowOff>
    </xdr:from>
    <xdr:to>
      <xdr:col>3</xdr:col>
      <xdr:colOff>22860</xdr:colOff>
      <xdr:row>16</xdr:row>
      <xdr:rowOff>91439</xdr:rowOff>
    </xdr:to>
    <xdr:sp macro="" textlink="'Pivot Table'!T14">
      <xdr:nvSpPr>
        <xdr:cNvPr id="114" name="TextBox 113">
          <a:extLst>
            <a:ext uri="{FF2B5EF4-FFF2-40B4-BE49-F238E27FC236}">
              <a16:creationId xmlns:a16="http://schemas.microsoft.com/office/drawing/2014/main" id="{E8C3A388-3248-42E3-9491-869C43FB23BF}"/>
            </a:ext>
          </a:extLst>
        </xdr:cNvPr>
        <xdr:cNvSpPr txBox="1"/>
      </xdr:nvSpPr>
      <xdr:spPr>
        <a:xfrm>
          <a:off x="1442382" y="2750820"/>
          <a:ext cx="409278"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6301AA-2113-4B52-965B-899B29230598}" type="TxLink">
            <a:rPr lang="en-US" sz="1400" b="1" i="0" u="none" strike="noStrike">
              <a:solidFill>
                <a:srgbClr val="E5B244"/>
              </a:solidFill>
              <a:latin typeface="Calibri"/>
              <a:ea typeface="Calibri"/>
              <a:cs typeface="Calibri"/>
            </a:rPr>
            <a:pPr/>
            <a:t>11</a:t>
          </a:fld>
          <a:endParaRPr lang="en-US" sz="1400" b="1">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xdr:col>
      <xdr:colOff>230802</xdr:colOff>
      <xdr:row>16</xdr:row>
      <xdr:rowOff>94488</xdr:rowOff>
    </xdr:from>
    <xdr:to>
      <xdr:col>2</xdr:col>
      <xdr:colOff>499204</xdr:colOff>
      <xdr:row>17</xdr:row>
      <xdr:rowOff>163068</xdr:rowOff>
    </xdr:to>
    <xdr:sp macro="" textlink="'Pivot Table'!T15">
      <xdr:nvSpPr>
        <xdr:cNvPr id="115" name="TextBox 114">
          <a:extLst>
            <a:ext uri="{FF2B5EF4-FFF2-40B4-BE49-F238E27FC236}">
              <a16:creationId xmlns:a16="http://schemas.microsoft.com/office/drawing/2014/main" id="{70DE726A-A625-3435-C0F2-C991C4C305BD}"/>
            </a:ext>
          </a:extLst>
        </xdr:cNvPr>
        <xdr:cNvSpPr txBox="1"/>
      </xdr:nvSpPr>
      <xdr:spPr>
        <a:xfrm>
          <a:off x="1450002" y="3020568"/>
          <a:ext cx="268402"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EB8B20-0E3F-4609-87F9-305C2CFCBA99}" type="TxLink">
            <a:rPr lang="en-US" sz="1600" b="0" i="0" u="none" strike="noStrike">
              <a:solidFill>
                <a:srgbClr val="E5B244"/>
              </a:solidFill>
              <a:latin typeface="Calibri"/>
              <a:ea typeface="Calibri"/>
              <a:cs typeface="Calibri"/>
            </a:rPr>
            <a:pPr/>
            <a:t>9</a:t>
          </a:fld>
          <a:endParaRPr lang="en-US" sz="1600" b="0">
            <a:solidFill>
              <a:srgbClr val="E5B244"/>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182880</xdr:colOff>
      <xdr:row>7</xdr:row>
      <xdr:rowOff>45720</xdr:rowOff>
    </xdr:from>
    <xdr:to>
      <xdr:col>2</xdr:col>
      <xdr:colOff>358140</xdr:colOff>
      <xdr:row>10</xdr:row>
      <xdr:rowOff>7620</xdr:rowOff>
    </xdr:to>
    <xdr:sp macro="" textlink="">
      <xdr:nvSpPr>
        <xdr:cNvPr id="116" name="TextBox 115">
          <a:extLst>
            <a:ext uri="{FF2B5EF4-FFF2-40B4-BE49-F238E27FC236}">
              <a16:creationId xmlns:a16="http://schemas.microsoft.com/office/drawing/2014/main" id="{0C9947CB-51CA-4D83-9039-547FA938F81E}"/>
            </a:ext>
          </a:extLst>
        </xdr:cNvPr>
        <xdr:cNvSpPr txBox="1"/>
      </xdr:nvSpPr>
      <xdr:spPr>
        <a:xfrm>
          <a:off x="182880" y="1325880"/>
          <a:ext cx="13944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Skill</a:t>
          </a:r>
        </a:p>
        <a:p>
          <a:r>
            <a:rPr lang="en-US" sz="1400" b="1">
              <a:solidFill>
                <a:srgbClr val="FFC000"/>
              </a:solidFill>
              <a:latin typeface="Times New Roman" panose="02020603050405020304" pitchFamily="18" charset="0"/>
              <a:ea typeface="+mn-ea"/>
              <a:cs typeface="Times New Roman" panose="02020603050405020304" pitchFamily="18" charset="0"/>
            </a:rPr>
            <a:t>Breakdown</a:t>
          </a:r>
        </a:p>
      </xdr:txBody>
    </xdr:sp>
    <xdr:clientData/>
  </xdr:twoCellAnchor>
  <xdr:twoCellAnchor>
    <xdr:from>
      <xdr:col>0</xdr:col>
      <xdr:colOff>205740</xdr:colOff>
      <xdr:row>7</xdr:row>
      <xdr:rowOff>99060</xdr:rowOff>
    </xdr:from>
    <xdr:to>
      <xdr:col>0</xdr:col>
      <xdr:colOff>205740</xdr:colOff>
      <xdr:row>9</xdr:row>
      <xdr:rowOff>137160</xdr:rowOff>
    </xdr:to>
    <xdr:cxnSp macro="">
      <xdr:nvCxnSpPr>
        <xdr:cNvPr id="118" name="Straight Connector 117">
          <a:extLst>
            <a:ext uri="{FF2B5EF4-FFF2-40B4-BE49-F238E27FC236}">
              <a16:creationId xmlns:a16="http://schemas.microsoft.com/office/drawing/2014/main" id="{52EAE832-F1A8-2776-17A1-EF52A1309D13}"/>
            </a:ext>
          </a:extLst>
        </xdr:cNvPr>
        <xdr:cNvCxnSpPr/>
      </xdr:nvCxnSpPr>
      <xdr:spPr>
        <a:xfrm>
          <a:off x="205740" y="1379220"/>
          <a:ext cx="0" cy="40386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1</xdr:col>
      <xdr:colOff>441267</xdr:colOff>
      <xdr:row>5</xdr:row>
      <xdr:rowOff>114300</xdr:rowOff>
    </xdr:from>
    <xdr:to>
      <xdr:col>2</xdr:col>
      <xdr:colOff>533401</xdr:colOff>
      <xdr:row>8</xdr:row>
      <xdr:rowOff>152079</xdr:rowOff>
    </xdr:to>
    <xdr:pic>
      <xdr:nvPicPr>
        <xdr:cNvPr id="128" name="Graphic 127">
          <a:extLst>
            <a:ext uri="{FF2B5EF4-FFF2-40B4-BE49-F238E27FC236}">
              <a16:creationId xmlns:a16="http://schemas.microsoft.com/office/drawing/2014/main" id="{1D9529F1-3D03-EA4F-D099-2C56634C83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 uri="{837473B0-CC2E-450A-ABE3-18F120FF3D39}">
              <a1611:picAttrSrcUrl xmlns:a1611="http://schemas.microsoft.com/office/drawing/2016/11/main" r:id="rId9"/>
            </a:ext>
          </a:extLst>
        </a:blip>
        <a:stretch>
          <a:fillRect/>
        </a:stretch>
      </xdr:blipFill>
      <xdr:spPr>
        <a:xfrm>
          <a:off x="1050867" y="1028700"/>
          <a:ext cx="701734" cy="586419"/>
        </a:xfrm>
        <a:prstGeom prst="rect">
          <a:avLst/>
        </a:prstGeom>
        <a:effectLst/>
      </xdr:spPr>
    </xdr:pic>
    <xdr:clientData/>
  </xdr:twoCellAnchor>
  <xdr:twoCellAnchor>
    <xdr:from>
      <xdr:col>5</xdr:col>
      <xdr:colOff>457200</xdr:colOff>
      <xdr:row>6</xdr:row>
      <xdr:rowOff>99060</xdr:rowOff>
    </xdr:from>
    <xdr:to>
      <xdr:col>11</xdr:col>
      <xdr:colOff>312420</xdr:colOff>
      <xdr:row>12</xdr:row>
      <xdr:rowOff>167640</xdr:rowOff>
    </xdr:to>
    <xdr:sp macro="" textlink="">
      <xdr:nvSpPr>
        <xdr:cNvPr id="129" name="Rectangle: Rounded Corners 128">
          <a:extLst>
            <a:ext uri="{FF2B5EF4-FFF2-40B4-BE49-F238E27FC236}">
              <a16:creationId xmlns:a16="http://schemas.microsoft.com/office/drawing/2014/main" id="{BE6C92D8-3C6A-978D-0D93-AA816CF9EEFC}"/>
            </a:ext>
          </a:extLst>
        </xdr:cNvPr>
        <xdr:cNvSpPr/>
      </xdr:nvSpPr>
      <xdr:spPr>
        <a:xfrm>
          <a:off x="3505200" y="1196340"/>
          <a:ext cx="3512820" cy="116586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5</xdr:col>
      <xdr:colOff>510540</xdr:colOff>
      <xdr:row>7</xdr:row>
      <xdr:rowOff>60960</xdr:rowOff>
    </xdr:from>
    <xdr:to>
      <xdr:col>9</xdr:col>
      <xdr:colOff>175260</xdr:colOff>
      <xdr:row>8</xdr:row>
      <xdr:rowOff>160020</xdr:rowOff>
    </xdr:to>
    <xdr:sp macro="" textlink="">
      <xdr:nvSpPr>
        <xdr:cNvPr id="133" name="TextBox 132">
          <a:extLst>
            <a:ext uri="{FF2B5EF4-FFF2-40B4-BE49-F238E27FC236}">
              <a16:creationId xmlns:a16="http://schemas.microsoft.com/office/drawing/2014/main" id="{42F55CEA-66B0-880B-1F39-C4E9FDE46676}"/>
            </a:ext>
          </a:extLst>
        </xdr:cNvPr>
        <xdr:cNvSpPr txBox="1"/>
      </xdr:nvSpPr>
      <xdr:spPr>
        <a:xfrm>
          <a:off x="3558540" y="1341120"/>
          <a:ext cx="21031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C000"/>
              </a:solidFill>
              <a:latin typeface="Times New Roman" panose="02020603050405020304" pitchFamily="18" charset="0"/>
              <a:ea typeface="+mn-ea"/>
              <a:cs typeface="Times New Roman" panose="02020603050405020304" pitchFamily="18" charset="0"/>
            </a:rPr>
            <a:t>Employees</a:t>
          </a:r>
          <a:r>
            <a:rPr lang="en-US" sz="1600" b="1" baseline="0">
              <a:solidFill>
                <a:srgbClr val="FFC000"/>
              </a:solidFill>
              <a:latin typeface="Times New Roman" panose="02020603050405020304" pitchFamily="18" charset="0"/>
              <a:ea typeface="+mn-ea"/>
              <a:cs typeface="Times New Roman" panose="02020603050405020304" pitchFamily="18" charset="0"/>
            </a:rPr>
            <a:t> Number</a:t>
          </a:r>
          <a:endParaRPr lang="en-US" sz="1600" b="1">
            <a:solidFill>
              <a:srgbClr val="FFC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5</xdr:col>
      <xdr:colOff>502920</xdr:colOff>
      <xdr:row>11</xdr:row>
      <xdr:rowOff>83820</xdr:rowOff>
    </xdr:from>
    <xdr:to>
      <xdr:col>8</xdr:col>
      <xdr:colOff>449580</xdr:colOff>
      <xdr:row>13</xdr:row>
      <xdr:rowOff>0</xdr:rowOff>
    </xdr:to>
    <xdr:sp macro="" textlink="">
      <xdr:nvSpPr>
        <xdr:cNvPr id="134" name="TextBox 133">
          <a:extLst>
            <a:ext uri="{FF2B5EF4-FFF2-40B4-BE49-F238E27FC236}">
              <a16:creationId xmlns:a16="http://schemas.microsoft.com/office/drawing/2014/main" id="{C1CDE058-B86D-5181-D19C-E72524716E4A}"/>
            </a:ext>
          </a:extLst>
        </xdr:cNvPr>
        <xdr:cNvSpPr txBox="1"/>
      </xdr:nvSpPr>
      <xdr:spPr>
        <a:xfrm>
          <a:off x="3550920" y="2095500"/>
          <a:ext cx="17754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Times New Roman" panose="02020603050405020304" pitchFamily="18" charset="0"/>
              <a:ea typeface="+mn-ea"/>
              <a:cs typeface="Times New Roman" panose="02020603050405020304" pitchFamily="18" charset="0"/>
            </a:rPr>
            <a:t>Total</a:t>
          </a:r>
          <a:r>
            <a:rPr lang="en-US" sz="1200" b="1" baseline="0">
              <a:solidFill>
                <a:schemeClr val="bg1"/>
              </a:solidFill>
              <a:latin typeface="Times New Roman" panose="02020603050405020304" pitchFamily="18" charset="0"/>
              <a:ea typeface="+mn-ea"/>
              <a:cs typeface="Times New Roman" panose="02020603050405020304" pitchFamily="18" charset="0"/>
            </a:rPr>
            <a:t> employees</a:t>
          </a:r>
          <a:endParaRPr lang="en-US" sz="12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6</xdr:col>
      <xdr:colOff>0</xdr:colOff>
      <xdr:row>8</xdr:row>
      <xdr:rowOff>99060</xdr:rowOff>
    </xdr:from>
    <xdr:to>
      <xdr:col>7</xdr:col>
      <xdr:colOff>175260</xdr:colOff>
      <xdr:row>11</xdr:row>
      <xdr:rowOff>175260</xdr:rowOff>
    </xdr:to>
    <xdr:sp macro="" textlink="'Pivot Table'!J21">
      <xdr:nvSpPr>
        <xdr:cNvPr id="135" name="TextBox 134">
          <a:extLst>
            <a:ext uri="{FF2B5EF4-FFF2-40B4-BE49-F238E27FC236}">
              <a16:creationId xmlns:a16="http://schemas.microsoft.com/office/drawing/2014/main" id="{3DD07295-88A4-B30F-16F1-57CC4E84BB6C}"/>
            </a:ext>
          </a:extLst>
        </xdr:cNvPr>
        <xdr:cNvSpPr txBox="1"/>
      </xdr:nvSpPr>
      <xdr:spPr>
        <a:xfrm>
          <a:off x="3657600" y="1562100"/>
          <a:ext cx="78486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24BBD7-9085-4F16-925F-B5E605175680}" type="TxLink">
            <a:rPr lang="en-US" sz="4000" b="1" i="0" u="none" strike="noStrike">
              <a:solidFill>
                <a:schemeClr val="bg1"/>
              </a:solidFill>
              <a:latin typeface="Times New Roman" panose="02020603050405020304" pitchFamily="18" charset="0"/>
              <a:ea typeface="Calibri"/>
              <a:cs typeface="Times New Roman" panose="02020603050405020304" pitchFamily="18" charset="0"/>
            </a:rPr>
            <a:pPr algn="ctr"/>
            <a:t>50</a:t>
          </a:fld>
          <a:endParaRPr lang="en-US" sz="40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3</xdr:col>
      <xdr:colOff>114300</xdr:colOff>
      <xdr:row>11</xdr:row>
      <xdr:rowOff>160020</xdr:rowOff>
    </xdr:from>
    <xdr:to>
      <xdr:col>5</xdr:col>
      <xdr:colOff>304800</xdr:colOff>
      <xdr:row>17</xdr:row>
      <xdr:rowOff>175260</xdr:rowOff>
    </xdr:to>
    <xdr:sp macro="" textlink="">
      <xdr:nvSpPr>
        <xdr:cNvPr id="137" name="Rectangle: Rounded Corners 136">
          <a:extLst>
            <a:ext uri="{FF2B5EF4-FFF2-40B4-BE49-F238E27FC236}">
              <a16:creationId xmlns:a16="http://schemas.microsoft.com/office/drawing/2014/main" id="{A83BF3DB-54C4-85EC-0343-EB184CA78E91}"/>
            </a:ext>
          </a:extLst>
        </xdr:cNvPr>
        <xdr:cNvSpPr/>
      </xdr:nvSpPr>
      <xdr:spPr>
        <a:xfrm>
          <a:off x="1943100" y="2171700"/>
          <a:ext cx="1409700" cy="111252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3</xdr:col>
      <xdr:colOff>99060</xdr:colOff>
      <xdr:row>5</xdr:row>
      <xdr:rowOff>60960</xdr:rowOff>
    </xdr:from>
    <xdr:to>
      <xdr:col>5</xdr:col>
      <xdr:colOff>289560</xdr:colOff>
      <xdr:row>11</xdr:row>
      <xdr:rowOff>60960</xdr:rowOff>
    </xdr:to>
    <xdr:sp macro="" textlink="">
      <xdr:nvSpPr>
        <xdr:cNvPr id="138" name="Rectangle: Rounded Corners 137">
          <a:extLst>
            <a:ext uri="{FF2B5EF4-FFF2-40B4-BE49-F238E27FC236}">
              <a16:creationId xmlns:a16="http://schemas.microsoft.com/office/drawing/2014/main" id="{330DC1F4-5116-DAE7-3B6E-B993C93AF22B}"/>
            </a:ext>
          </a:extLst>
        </xdr:cNvPr>
        <xdr:cNvSpPr/>
      </xdr:nvSpPr>
      <xdr:spPr>
        <a:xfrm>
          <a:off x="1927860" y="975360"/>
          <a:ext cx="1409700" cy="109728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3</xdr:col>
      <xdr:colOff>137160</xdr:colOff>
      <xdr:row>5</xdr:row>
      <xdr:rowOff>68580</xdr:rowOff>
    </xdr:from>
    <xdr:to>
      <xdr:col>5</xdr:col>
      <xdr:colOff>304800</xdr:colOff>
      <xdr:row>7</xdr:row>
      <xdr:rowOff>68580</xdr:rowOff>
    </xdr:to>
    <xdr:sp macro="" textlink="">
      <xdr:nvSpPr>
        <xdr:cNvPr id="141" name="TextBox 140">
          <a:extLst>
            <a:ext uri="{FF2B5EF4-FFF2-40B4-BE49-F238E27FC236}">
              <a16:creationId xmlns:a16="http://schemas.microsoft.com/office/drawing/2014/main" id="{9F727C0E-B605-1ACA-345D-CD0F1E967828}"/>
            </a:ext>
          </a:extLst>
        </xdr:cNvPr>
        <xdr:cNvSpPr txBox="1"/>
      </xdr:nvSpPr>
      <xdr:spPr>
        <a:xfrm>
          <a:off x="1965960" y="982980"/>
          <a:ext cx="13868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Male</a:t>
          </a:r>
        </a:p>
      </xdr:txBody>
    </xdr:sp>
    <xdr:clientData/>
  </xdr:twoCellAnchor>
  <xdr:twoCellAnchor>
    <xdr:from>
      <xdr:col>3</xdr:col>
      <xdr:colOff>91440</xdr:colOff>
      <xdr:row>11</xdr:row>
      <xdr:rowOff>175260</xdr:rowOff>
    </xdr:from>
    <xdr:to>
      <xdr:col>5</xdr:col>
      <xdr:colOff>259080</xdr:colOff>
      <xdr:row>13</xdr:row>
      <xdr:rowOff>106680</xdr:rowOff>
    </xdr:to>
    <xdr:sp macro="" textlink="">
      <xdr:nvSpPr>
        <xdr:cNvPr id="142" name="TextBox 141">
          <a:extLst>
            <a:ext uri="{FF2B5EF4-FFF2-40B4-BE49-F238E27FC236}">
              <a16:creationId xmlns:a16="http://schemas.microsoft.com/office/drawing/2014/main" id="{62A6D27C-B8F8-1D00-49FC-3A1F0A256E1F}"/>
            </a:ext>
          </a:extLst>
        </xdr:cNvPr>
        <xdr:cNvSpPr txBox="1"/>
      </xdr:nvSpPr>
      <xdr:spPr>
        <a:xfrm>
          <a:off x="1920240" y="2186940"/>
          <a:ext cx="13868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Female</a:t>
          </a:r>
        </a:p>
        <a:p>
          <a:endParaRPr lang="en-US" sz="1400" b="1">
            <a:solidFill>
              <a:srgbClr val="FFC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3</xdr:col>
      <xdr:colOff>457200</xdr:colOff>
      <xdr:row>6</xdr:row>
      <xdr:rowOff>45720</xdr:rowOff>
    </xdr:from>
    <xdr:to>
      <xdr:col>5</xdr:col>
      <xdr:colOff>236220</xdr:colOff>
      <xdr:row>11</xdr:row>
      <xdr:rowOff>15240</xdr:rowOff>
    </xdr:to>
    <xdr:graphicFrame macro="">
      <xdr:nvGraphicFramePr>
        <xdr:cNvPr id="143" name="Chart 142">
          <a:extLst>
            <a:ext uri="{FF2B5EF4-FFF2-40B4-BE49-F238E27FC236}">
              <a16:creationId xmlns:a16="http://schemas.microsoft.com/office/drawing/2014/main" id="{5A69398E-AABB-4A4A-80BF-D722C96B0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502920</xdr:colOff>
      <xdr:row>13</xdr:row>
      <xdr:rowOff>121920</xdr:rowOff>
    </xdr:from>
    <xdr:to>
      <xdr:col>5</xdr:col>
      <xdr:colOff>281940</xdr:colOff>
      <xdr:row>17</xdr:row>
      <xdr:rowOff>114300</xdr:rowOff>
    </xdr:to>
    <xdr:graphicFrame macro="">
      <xdr:nvGraphicFramePr>
        <xdr:cNvPr id="144" name="Chart 143">
          <a:extLst>
            <a:ext uri="{FF2B5EF4-FFF2-40B4-BE49-F238E27FC236}">
              <a16:creationId xmlns:a16="http://schemas.microsoft.com/office/drawing/2014/main" id="{B39BD040-D522-4AD9-8F58-50E361AF3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15240</xdr:colOff>
      <xdr:row>7</xdr:row>
      <xdr:rowOff>129540</xdr:rowOff>
    </xdr:from>
    <xdr:to>
      <xdr:col>5</xdr:col>
      <xdr:colOff>152400</xdr:colOff>
      <xdr:row>9</xdr:row>
      <xdr:rowOff>144780</xdr:rowOff>
    </xdr:to>
    <xdr:sp macro="" textlink="'Pivot Table'!K19">
      <xdr:nvSpPr>
        <xdr:cNvPr id="145" name="TextBox 144">
          <a:extLst>
            <a:ext uri="{FF2B5EF4-FFF2-40B4-BE49-F238E27FC236}">
              <a16:creationId xmlns:a16="http://schemas.microsoft.com/office/drawing/2014/main" id="{BDDCC600-1AF9-2BBC-C150-BC0064F19CFA}"/>
            </a:ext>
          </a:extLst>
        </xdr:cNvPr>
        <xdr:cNvSpPr txBox="1"/>
      </xdr:nvSpPr>
      <xdr:spPr>
        <a:xfrm>
          <a:off x="2453640" y="1409700"/>
          <a:ext cx="7467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59F3FE-E4E1-4F88-8910-D9A812BEF8D0}"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lgn="ctr"/>
            <a:t>48%</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4</xdr:col>
      <xdr:colOff>30480</xdr:colOff>
      <xdr:row>14</xdr:row>
      <xdr:rowOff>106680</xdr:rowOff>
    </xdr:from>
    <xdr:to>
      <xdr:col>5</xdr:col>
      <xdr:colOff>167640</xdr:colOff>
      <xdr:row>16</xdr:row>
      <xdr:rowOff>121920</xdr:rowOff>
    </xdr:to>
    <xdr:sp macro="" textlink="'Pivot Table'!K20">
      <xdr:nvSpPr>
        <xdr:cNvPr id="146" name="TextBox 145">
          <a:extLst>
            <a:ext uri="{FF2B5EF4-FFF2-40B4-BE49-F238E27FC236}">
              <a16:creationId xmlns:a16="http://schemas.microsoft.com/office/drawing/2014/main" id="{3537A378-62BB-EB23-D247-6597CFEFC4F9}"/>
            </a:ext>
          </a:extLst>
        </xdr:cNvPr>
        <xdr:cNvSpPr txBox="1"/>
      </xdr:nvSpPr>
      <xdr:spPr>
        <a:xfrm>
          <a:off x="2468880" y="2667000"/>
          <a:ext cx="7467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114BA67-B420-442C-ACF4-A4D0C449E1C8}" type="TxLink">
            <a:rPr lang="en-US" sz="1600" b="1" i="0" u="none" strike="noStrike">
              <a:solidFill>
                <a:schemeClr val="bg1"/>
              </a:solidFill>
              <a:latin typeface="Times New Roman" panose="02020603050405020304" pitchFamily="18" charset="0"/>
              <a:ea typeface="Calibri"/>
              <a:cs typeface="Times New Roman" panose="02020603050405020304" pitchFamily="18" charset="0"/>
            </a:rPr>
            <a:pPr marL="0" indent="0" algn="ctr"/>
            <a:t>52%</a:t>
          </a:fld>
          <a:endParaRPr lang="en-US" sz="16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20</xdr:col>
      <xdr:colOff>160020</xdr:colOff>
      <xdr:row>1</xdr:row>
      <xdr:rowOff>0</xdr:rowOff>
    </xdr:from>
    <xdr:to>
      <xdr:col>23</xdr:col>
      <xdr:colOff>0</xdr:colOff>
      <xdr:row>12</xdr:row>
      <xdr:rowOff>91440</xdr:rowOff>
    </xdr:to>
    <xdr:sp macro="" textlink="">
      <xdr:nvSpPr>
        <xdr:cNvPr id="147" name="Rectangle: Rounded Corners 146">
          <a:hlinkClick xmlns:r="http://schemas.openxmlformats.org/officeDocument/2006/relationships" r:id="rId12"/>
          <a:extLst>
            <a:ext uri="{FF2B5EF4-FFF2-40B4-BE49-F238E27FC236}">
              <a16:creationId xmlns:a16="http://schemas.microsoft.com/office/drawing/2014/main" id="{DB57D289-71D8-1BBB-8C49-C4F7DCAA5ED7}"/>
            </a:ext>
          </a:extLst>
        </xdr:cNvPr>
        <xdr:cNvSpPr/>
      </xdr:nvSpPr>
      <xdr:spPr>
        <a:xfrm>
          <a:off x="12352020" y="182880"/>
          <a:ext cx="1668780" cy="210312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11</xdr:col>
      <xdr:colOff>541020</xdr:colOff>
      <xdr:row>6</xdr:row>
      <xdr:rowOff>76200</xdr:rowOff>
    </xdr:from>
    <xdr:to>
      <xdr:col>17</xdr:col>
      <xdr:colOff>45720</xdr:colOff>
      <xdr:row>13</xdr:row>
      <xdr:rowOff>60960</xdr:rowOff>
    </xdr:to>
    <xdr:graphicFrame macro="">
      <xdr:nvGraphicFramePr>
        <xdr:cNvPr id="148" name="Chart 147">
          <a:extLst>
            <a:ext uri="{FF2B5EF4-FFF2-40B4-BE49-F238E27FC236}">
              <a16:creationId xmlns:a16="http://schemas.microsoft.com/office/drawing/2014/main" id="{CDD1F679-EC35-4941-AA40-0ECDFFCF1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533400</xdr:colOff>
      <xdr:row>4</xdr:row>
      <xdr:rowOff>83820</xdr:rowOff>
    </xdr:from>
    <xdr:to>
      <xdr:col>14</xdr:col>
      <xdr:colOff>91440</xdr:colOff>
      <xdr:row>6</xdr:row>
      <xdr:rowOff>53340</xdr:rowOff>
    </xdr:to>
    <xdr:sp macro="" textlink="">
      <xdr:nvSpPr>
        <xdr:cNvPr id="149" name="TextBox 148">
          <a:extLst>
            <a:ext uri="{FF2B5EF4-FFF2-40B4-BE49-F238E27FC236}">
              <a16:creationId xmlns:a16="http://schemas.microsoft.com/office/drawing/2014/main" id="{97CE4665-4F15-FFFE-0F35-5E7C660A47F5}"/>
            </a:ext>
          </a:extLst>
        </xdr:cNvPr>
        <xdr:cNvSpPr txBox="1"/>
      </xdr:nvSpPr>
      <xdr:spPr>
        <a:xfrm>
          <a:off x="7239000" y="815340"/>
          <a:ext cx="13868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Leave</a:t>
          </a:r>
          <a:r>
            <a:rPr lang="en-US" sz="1400" b="1" baseline="0">
              <a:solidFill>
                <a:srgbClr val="FFC000"/>
              </a:solidFill>
              <a:latin typeface="Times New Roman" panose="02020603050405020304" pitchFamily="18" charset="0"/>
              <a:ea typeface="+mn-ea"/>
              <a:cs typeface="Times New Roman" panose="02020603050405020304" pitchFamily="18" charset="0"/>
            </a:rPr>
            <a:t> Tracking</a:t>
          </a:r>
          <a:endParaRPr lang="en-US" sz="1400" b="1">
            <a:solidFill>
              <a:srgbClr val="FFC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525780</xdr:colOff>
      <xdr:row>5</xdr:row>
      <xdr:rowOff>137160</xdr:rowOff>
    </xdr:from>
    <xdr:to>
      <xdr:col>17</xdr:col>
      <xdr:colOff>7620</xdr:colOff>
      <xdr:row>7</xdr:row>
      <xdr:rowOff>60960</xdr:rowOff>
    </xdr:to>
    <xdr:sp macro="" textlink="">
      <xdr:nvSpPr>
        <xdr:cNvPr id="150" name="TextBox 149">
          <a:extLst>
            <a:ext uri="{FF2B5EF4-FFF2-40B4-BE49-F238E27FC236}">
              <a16:creationId xmlns:a16="http://schemas.microsoft.com/office/drawing/2014/main" id="{9D6093AC-584E-57B5-CCC9-E61D159BA9F9}"/>
            </a:ext>
          </a:extLst>
        </xdr:cNvPr>
        <xdr:cNvSpPr txBox="1"/>
      </xdr:nvSpPr>
      <xdr:spPr>
        <a:xfrm>
          <a:off x="7231380" y="1051560"/>
          <a:ext cx="3139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90000"/>
                </a:schemeClr>
              </a:solidFill>
              <a:latin typeface="Times New Roman" panose="02020603050405020304" pitchFamily="18" charset="0"/>
              <a:ea typeface="+mn-ea"/>
              <a:cs typeface="Times New Roman" panose="02020603050405020304" pitchFamily="18" charset="0"/>
            </a:rPr>
            <a:t>Leave</a:t>
          </a:r>
          <a:r>
            <a:rPr lang="en-US" sz="1200" b="1" baseline="0">
              <a:solidFill>
                <a:schemeClr val="bg2">
                  <a:lumMod val="90000"/>
                </a:schemeClr>
              </a:solidFill>
              <a:latin typeface="Times New Roman" panose="02020603050405020304" pitchFamily="18" charset="0"/>
              <a:ea typeface="+mn-ea"/>
              <a:cs typeface="Times New Roman" panose="02020603050405020304" pitchFamily="18" charset="0"/>
            </a:rPr>
            <a:t> taken by job title</a:t>
          </a:r>
          <a:endParaRPr lang="en-US" sz="1200" b="1">
            <a:solidFill>
              <a:schemeClr val="bg2">
                <a:lumMod val="9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17</xdr:col>
      <xdr:colOff>236220</xdr:colOff>
      <xdr:row>1</xdr:row>
      <xdr:rowOff>0</xdr:rowOff>
    </xdr:from>
    <xdr:to>
      <xdr:col>20</xdr:col>
      <xdr:colOff>99060</xdr:colOff>
      <xdr:row>12</xdr:row>
      <xdr:rowOff>91440</xdr:rowOff>
    </xdr:to>
    <xdr:sp macro="" textlink="">
      <xdr:nvSpPr>
        <xdr:cNvPr id="151" name="Rectangle: Rounded Corners 150">
          <a:extLst>
            <a:ext uri="{FF2B5EF4-FFF2-40B4-BE49-F238E27FC236}">
              <a16:creationId xmlns:a16="http://schemas.microsoft.com/office/drawing/2014/main" id="{CC0D3758-572D-C58B-135F-F41940B611A1}"/>
            </a:ext>
          </a:extLst>
        </xdr:cNvPr>
        <xdr:cNvSpPr/>
      </xdr:nvSpPr>
      <xdr:spPr>
        <a:xfrm>
          <a:off x="10599420" y="182880"/>
          <a:ext cx="1691640" cy="2103120"/>
        </a:xfrm>
        <a:prstGeom prst="roundRect">
          <a:avLst>
            <a:gd name="adj" fmla="val 4638"/>
          </a:avLst>
        </a:prstGeom>
        <a:solidFill>
          <a:schemeClr val="tx1">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17</xdr:col>
      <xdr:colOff>213360</xdr:colOff>
      <xdr:row>3</xdr:row>
      <xdr:rowOff>15240</xdr:rowOff>
    </xdr:from>
    <xdr:to>
      <xdr:col>20</xdr:col>
      <xdr:colOff>91440</xdr:colOff>
      <xdr:row>12</xdr:row>
      <xdr:rowOff>7620</xdr:rowOff>
    </xdr:to>
    <xdr:graphicFrame macro="">
      <xdr:nvGraphicFramePr>
        <xdr:cNvPr id="152" name="Chart 151">
          <a:extLst>
            <a:ext uri="{FF2B5EF4-FFF2-40B4-BE49-F238E27FC236}">
              <a16:creationId xmlns:a16="http://schemas.microsoft.com/office/drawing/2014/main" id="{6DE7B345-EC51-4806-8CDE-A66FCBAB5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259080</xdr:colOff>
      <xdr:row>0</xdr:row>
      <xdr:rowOff>129540</xdr:rowOff>
    </xdr:from>
    <xdr:to>
      <xdr:col>19</xdr:col>
      <xdr:colOff>106680</xdr:colOff>
      <xdr:row>2</xdr:row>
      <xdr:rowOff>45720</xdr:rowOff>
    </xdr:to>
    <xdr:sp macro="" textlink="">
      <xdr:nvSpPr>
        <xdr:cNvPr id="153" name="TextBox 152">
          <a:extLst>
            <a:ext uri="{FF2B5EF4-FFF2-40B4-BE49-F238E27FC236}">
              <a16:creationId xmlns:a16="http://schemas.microsoft.com/office/drawing/2014/main" id="{E499F0F4-71CC-5380-6D03-0F581C8DE441}"/>
            </a:ext>
          </a:extLst>
        </xdr:cNvPr>
        <xdr:cNvSpPr txBox="1"/>
      </xdr:nvSpPr>
      <xdr:spPr>
        <a:xfrm>
          <a:off x="10622280" y="129540"/>
          <a:ext cx="1066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Region</a:t>
          </a:r>
        </a:p>
      </xdr:txBody>
    </xdr:sp>
    <xdr:clientData/>
  </xdr:twoCellAnchor>
  <xdr:twoCellAnchor>
    <xdr:from>
      <xdr:col>17</xdr:col>
      <xdr:colOff>259079</xdr:colOff>
      <xdr:row>2</xdr:row>
      <xdr:rowOff>30480</xdr:rowOff>
    </xdr:from>
    <xdr:to>
      <xdr:col>20</xdr:col>
      <xdr:colOff>91440</xdr:colOff>
      <xdr:row>3</xdr:row>
      <xdr:rowOff>167640</xdr:rowOff>
    </xdr:to>
    <xdr:sp macro="" textlink="">
      <xdr:nvSpPr>
        <xdr:cNvPr id="154" name="TextBox 153">
          <a:extLst>
            <a:ext uri="{FF2B5EF4-FFF2-40B4-BE49-F238E27FC236}">
              <a16:creationId xmlns:a16="http://schemas.microsoft.com/office/drawing/2014/main" id="{10B171D5-107F-604C-8B3D-7D1385C88008}"/>
            </a:ext>
          </a:extLst>
        </xdr:cNvPr>
        <xdr:cNvSpPr txBox="1"/>
      </xdr:nvSpPr>
      <xdr:spPr>
        <a:xfrm>
          <a:off x="10622279" y="396240"/>
          <a:ext cx="166116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90000"/>
                </a:schemeClr>
              </a:solidFill>
              <a:latin typeface="Times New Roman" panose="02020603050405020304" pitchFamily="18" charset="0"/>
              <a:ea typeface="+mn-ea"/>
              <a:cs typeface="Times New Roman" panose="02020603050405020304" pitchFamily="18" charset="0"/>
            </a:rPr>
            <a:t>Employees</a:t>
          </a:r>
          <a:r>
            <a:rPr lang="en-US" sz="1200" b="1" baseline="0">
              <a:solidFill>
                <a:schemeClr val="bg2">
                  <a:lumMod val="90000"/>
                </a:schemeClr>
              </a:solidFill>
              <a:latin typeface="Times New Roman" panose="02020603050405020304" pitchFamily="18" charset="0"/>
              <a:ea typeface="+mn-ea"/>
              <a:cs typeface="Times New Roman" panose="02020603050405020304" pitchFamily="18" charset="0"/>
            </a:rPr>
            <a:t> per region</a:t>
          </a:r>
          <a:endParaRPr lang="en-US" sz="1200" b="1">
            <a:solidFill>
              <a:schemeClr val="bg2">
                <a:lumMod val="9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20</xdr:col>
      <xdr:colOff>190500</xdr:colOff>
      <xdr:row>2</xdr:row>
      <xdr:rowOff>152400</xdr:rowOff>
    </xdr:from>
    <xdr:to>
      <xdr:col>22</xdr:col>
      <xdr:colOff>539910</xdr:colOff>
      <xdr:row>4</xdr:row>
      <xdr:rowOff>99060</xdr:rowOff>
    </xdr:to>
    <xdr:sp macro="" textlink="">
      <xdr:nvSpPr>
        <xdr:cNvPr id="162" name="TextBox 161">
          <a:extLst>
            <a:ext uri="{FF2B5EF4-FFF2-40B4-BE49-F238E27FC236}">
              <a16:creationId xmlns:a16="http://schemas.microsoft.com/office/drawing/2014/main" id="{8E732123-981E-C2D1-7D14-C8F9690415C6}"/>
            </a:ext>
          </a:extLst>
        </xdr:cNvPr>
        <xdr:cNvSpPr txBox="1"/>
      </xdr:nvSpPr>
      <xdr:spPr>
        <a:xfrm>
          <a:off x="12382500" y="518160"/>
          <a:ext cx="156861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Times New Roman" panose="02020603050405020304" pitchFamily="18" charset="0"/>
              <a:ea typeface="+mn-ea"/>
              <a:cs typeface="Times New Roman" panose="02020603050405020304" pitchFamily="18" charset="0"/>
            </a:rPr>
            <a:t>Average</a:t>
          </a:r>
          <a:r>
            <a:rPr lang="en-US" sz="1600" b="1" baseline="0">
              <a:solidFill>
                <a:schemeClr val="bg1"/>
              </a:solidFill>
              <a:latin typeface="Times New Roman" panose="02020603050405020304" pitchFamily="18" charset="0"/>
              <a:ea typeface="+mn-ea"/>
              <a:cs typeface="Times New Roman" panose="02020603050405020304" pitchFamily="18" charset="0"/>
            </a:rPr>
            <a:t> Rating</a:t>
          </a:r>
          <a:endParaRPr lang="en-US" sz="1600" b="1">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20</xdr:col>
      <xdr:colOff>464820</xdr:colOff>
      <xdr:row>4</xdr:row>
      <xdr:rowOff>114300</xdr:rowOff>
    </xdr:from>
    <xdr:to>
      <xdr:col>22</xdr:col>
      <xdr:colOff>137160</xdr:colOff>
      <xdr:row>8</xdr:row>
      <xdr:rowOff>0</xdr:rowOff>
    </xdr:to>
    <xdr:sp macro="" textlink="'Pivot Table'!AA16">
      <xdr:nvSpPr>
        <xdr:cNvPr id="163" name="TextBox 162">
          <a:hlinkClick xmlns:r="http://schemas.openxmlformats.org/officeDocument/2006/relationships" r:id="rId15"/>
          <a:extLst>
            <a:ext uri="{FF2B5EF4-FFF2-40B4-BE49-F238E27FC236}">
              <a16:creationId xmlns:a16="http://schemas.microsoft.com/office/drawing/2014/main" id="{801DA68F-5BE7-68B4-7A7D-CE871EC4DC8C}"/>
            </a:ext>
          </a:extLst>
        </xdr:cNvPr>
        <xdr:cNvSpPr txBox="1"/>
      </xdr:nvSpPr>
      <xdr:spPr>
        <a:xfrm>
          <a:off x="12656820" y="845820"/>
          <a:ext cx="89154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4B7AF4C-DE01-4DBA-939E-6CCE4CD44674}" type="TxLink">
            <a:rPr lang="en-US" sz="4000" b="1" i="0" u="none" strike="noStrike">
              <a:solidFill>
                <a:schemeClr val="bg1"/>
              </a:solidFill>
              <a:latin typeface="Times New Roman" panose="02020603050405020304" pitchFamily="18" charset="0"/>
              <a:ea typeface="Calibri"/>
              <a:cs typeface="Times New Roman" panose="02020603050405020304" pitchFamily="18" charset="0"/>
            </a:rPr>
            <a:pPr marL="0" indent="0" algn="ctr"/>
            <a:t>2.6</a:t>
          </a:fld>
          <a:endParaRPr lang="en-US" sz="40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20</xdr:col>
      <xdr:colOff>160020</xdr:colOff>
      <xdr:row>0</xdr:row>
      <xdr:rowOff>175260</xdr:rowOff>
    </xdr:from>
    <xdr:to>
      <xdr:col>23</xdr:col>
      <xdr:colOff>83820</xdr:colOff>
      <xdr:row>2</xdr:row>
      <xdr:rowOff>129540</xdr:rowOff>
    </xdr:to>
    <xdr:sp macro="" textlink="">
      <xdr:nvSpPr>
        <xdr:cNvPr id="164" name="TextBox 163">
          <a:extLst>
            <a:ext uri="{FF2B5EF4-FFF2-40B4-BE49-F238E27FC236}">
              <a16:creationId xmlns:a16="http://schemas.microsoft.com/office/drawing/2014/main" id="{6B9C407D-2782-C518-2BCC-597E1218345B}"/>
            </a:ext>
          </a:extLst>
        </xdr:cNvPr>
        <xdr:cNvSpPr txBox="1"/>
      </xdr:nvSpPr>
      <xdr:spPr>
        <a:xfrm>
          <a:off x="12352020" y="175260"/>
          <a:ext cx="17526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C000"/>
              </a:solidFill>
              <a:latin typeface="Times New Roman" panose="02020603050405020304" pitchFamily="18" charset="0"/>
              <a:ea typeface="+mn-ea"/>
              <a:cs typeface="Times New Roman" panose="02020603050405020304" pitchFamily="18" charset="0"/>
            </a:rPr>
            <a:t>Perfromace</a:t>
          </a:r>
          <a:r>
            <a:rPr lang="en-US" sz="1600" b="1" baseline="0">
              <a:solidFill>
                <a:srgbClr val="FFC000"/>
              </a:solidFill>
              <a:latin typeface="Times New Roman" panose="02020603050405020304" pitchFamily="18" charset="0"/>
              <a:ea typeface="+mn-ea"/>
              <a:cs typeface="Times New Roman" panose="02020603050405020304" pitchFamily="18" charset="0"/>
            </a:rPr>
            <a:t> Rating</a:t>
          </a:r>
          <a:endParaRPr lang="en-US" sz="1600" b="1">
            <a:solidFill>
              <a:srgbClr val="FFC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20</xdr:col>
      <xdr:colOff>160019</xdr:colOff>
      <xdr:row>2</xdr:row>
      <xdr:rowOff>76200</xdr:rowOff>
    </xdr:from>
    <xdr:to>
      <xdr:col>22</xdr:col>
      <xdr:colOff>601980</xdr:colOff>
      <xdr:row>4</xdr:row>
      <xdr:rowOff>30480</xdr:rowOff>
    </xdr:to>
    <xdr:sp macro="" textlink="">
      <xdr:nvSpPr>
        <xdr:cNvPr id="165" name="TextBox 164">
          <a:extLst>
            <a:ext uri="{FF2B5EF4-FFF2-40B4-BE49-F238E27FC236}">
              <a16:creationId xmlns:a16="http://schemas.microsoft.com/office/drawing/2014/main" id="{6945EA5E-CB28-345B-1FE2-87299D3CAF89}"/>
            </a:ext>
          </a:extLst>
        </xdr:cNvPr>
        <xdr:cNvSpPr txBox="1"/>
      </xdr:nvSpPr>
      <xdr:spPr>
        <a:xfrm>
          <a:off x="12352019" y="441960"/>
          <a:ext cx="166116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2">
                <a:lumMod val="90000"/>
              </a:schemeClr>
            </a:solidFill>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20</xdr:col>
      <xdr:colOff>285492</xdr:colOff>
      <xdr:row>8</xdr:row>
      <xdr:rowOff>45721</xdr:rowOff>
    </xdr:from>
    <xdr:to>
      <xdr:col>22</xdr:col>
      <xdr:colOff>380018</xdr:colOff>
      <xdr:row>12</xdr:row>
      <xdr:rowOff>7620</xdr:rowOff>
    </xdr:to>
    <xdr:pic>
      <xdr:nvPicPr>
        <xdr:cNvPr id="167" name="Graphic 166">
          <a:hlinkClick xmlns:r="http://schemas.openxmlformats.org/officeDocument/2006/relationships" r:id="rId15"/>
          <a:extLst>
            <a:ext uri="{FF2B5EF4-FFF2-40B4-BE49-F238E27FC236}">
              <a16:creationId xmlns:a16="http://schemas.microsoft.com/office/drawing/2014/main" id="{CDFD0FE4-3FFF-632E-3FD9-ABCCB952A6C6}"/>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 uri="{837473B0-CC2E-450A-ABE3-18F120FF3D39}">
              <a1611:picAttrSrcUrl xmlns:a1611="http://schemas.microsoft.com/office/drawing/2016/11/main" r:id="rId18"/>
            </a:ext>
          </a:extLst>
        </a:blip>
        <a:stretch>
          <a:fillRect/>
        </a:stretch>
      </xdr:blipFill>
      <xdr:spPr>
        <a:xfrm>
          <a:off x="12477492" y="1508761"/>
          <a:ext cx="1313726" cy="693419"/>
        </a:xfrm>
        <a:prstGeom prst="rect">
          <a:avLst/>
        </a:prstGeom>
      </xdr:spPr>
    </xdr:pic>
    <xdr:clientData/>
  </xdr:twoCellAnchor>
  <xdr:twoCellAnchor>
    <xdr:from>
      <xdr:col>1</xdr:col>
      <xdr:colOff>518160</xdr:colOff>
      <xdr:row>0</xdr:row>
      <xdr:rowOff>83820</xdr:rowOff>
    </xdr:from>
    <xdr:to>
      <xdr:col>5</xdr:col>
      <xdr:colOff>350520</xdr:colOff>
      <xdr:row>5</xdr:row>
      <xdr:rowOff>22860</xdr:rowOff>
    </xdr:to>
    <xdr:sp macro="" textlink="">
      <xdr:nvSpPr>
        <xdr:cNvPr id="172" name="TextBox 171">
          <a:extLst>
            <a:ext uri="{FF2B5EF4-FFF2-40B4-BE49-F238E27FC236}">
              <a16:creationId xmlns:a16="http://schemas.microsoft.com/office/drawing/2014/main" id="{83D93B9D-079C-B2D2-915A-A5A7D35A7E92}"/>
            </a:ext>
          </a:extLst>
        </xdr:cNvPr>
        <xdr:cNvSpPr txBox="1"/>
      </xdr:nvSpPr>
      <xdr:spPr>
        <a:xfrm>
          <a:off x="1127760" y="83820"/>
          <a:ext cx="227076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C000"/>
              </a:solidFill>
              <a:latin typeface="Times New Roman" panose="02020603050405020304" pitchFamily="18" charset="0"/>
              <a:ea typeface="+mn-ea"/>
              <a:cs typeface="Times New Roman" panose="02020603050405020304" pitchFamily="18" charset="0"/>
            </a:rPr>
            <a:t>HR</a:t>
          </a:r>
          <a:r>
            <a:rPr lang="en-US" sz="2000" b="1" baseline="0">
              <a:solidFill>
                <a:srgbClr val="FFC000"/>
              </a:solidFill>
              <a:latin typeface="Times New Roman" panose="02020603050405020304" pitchFamily="18" charset="0"/>
              <a:ea typeface="+mn-ea"/>
              <a:cs typeface="Times New Roman" panose="02020603050405020304" pitchFamily="18" charset="0"/>
            </a:rPr>
            <a:t> ANALYTICS Dashboard</a:t>
          </a:r>
        </a:p>
      </xdr:txBody>
    </xdr:sp>
    <xdr:clientData/>
  </xdr:twoCellAnchor>
  <xdr:twoCellAnchor editAs="oneCell">
    <xdr:from>
      <xdr:col>11</xdr:col>
      <xdr:colOff>525780</xdr:colOff>
      <xdr:row>0</xdr:row>
      <xdr:rowOff>83820</xdr:rowOff>
    </xdr:from>
    <xdr:to>
      <xdr:col>17</xdr:col>
      <xdr:colOff>76200</xdr:colOff>
      <xdr:row>4</xdr:row>
      <xdr:rowOff>60960</xdr:rowOff>
    </xdr:to>
    <mc:AlternateContent xmlns:mc="http://schemas.openxmlformats.org/markup-compatibility/2006" xmlns:a14="http://schemas.microsoft.com/office/drawing/2010/main">
      <mc:Choice Requires="a14">
        <xdr:graphicFrame macro="">
          <xdr:nvGraphicFramePr>
            <xdr:cNvPr id="175" name="Gender 1">
              <a:extLst>
                <a:ext uri="{FF2B5EF4-FFF2-40B4-BE49-F238E27FC236}">
                  <a16:creationId xmlns:a16="http://schemas.microsoft.com/office/drawing/2014/main" id="{1B99A521-9CD2-4566-8A78-295913FECD1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231380" y="83820"/>
              <a:ext cx="3208020" cy="70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518160</xdr:colOff>
      <xdr:row>0</xdr:row>
      <xdr:rowOff>121921</xdr:rowOff>
    </xdr:from>
    <xdr:to>
      <xdr:col>11</xdr:col>
      <xdr:colOff>312420</xdr:colOff>
      <xdr:row>5</xdr:row>
      <xdr:rowOff>137161</xdr:rowOff>
    </xdr:to>
    <mc:AlternateContent xmlns:mc="http://schemas.openxmlformats.org/markup-compatibility/2006" xmlns:a14="http://schemas.microsoft.com/office/drawing/2010/main">
      <mc:Choice Requires="a14">
        <xdr:graphicFrame macro="">
          <xdr:nvGraphicFramePr>
            <xdr:cNvPr id="176" name="Department 1">
              <a:extLst>
                <a:ext uri="{FF2B5EF4-FFF2-40B4-BE49-F238E27FC236}">
                  <a16:creationId xmlns:a16="http://schemas.microsoft.com/office/drawing/2014/main" id="{AA1397FA-72A8-4ECD-AA5F-DBCAD06E312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566160" y="121921"/>
              <a:ext cx="345186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533400</xdr:colOff>
      <xdr:row>0</xdr:row>
      <xdr:rowOff>121920</xdr:rowOff>
    </xdr:from>
    <xdr:to>
      <xdr:col>8</xdr:col>
      <xdr:colOff>91440</xdr:colOff>
      <xdr:row>2</xdr:row>
      <xdr:rowOff>91440</xdr:rowOff>
    </xdr:to>
    <xdr:sp macro="" textlink="">
      <xdr:nvSpPr>
        <xdr:cNvPr id="177" name="TextBox 176">
          <a:extLst>
            <a:ext uri="{FF2B5EF4-FFF2-40B4-BE49-F238E27FC236}">
              <a16:creationId xmlns:a16="http://schemas.microsoft.com/office/drawing/2014/main" id="{6183AA77-30CE-F5A6-4EB2-D157FF5F14A7}"/>
            </a:ext>
          </a:extLst>
        </xdr:cNvPr>
        <xdr:cNvSpPr txBox="1"/>
      </xdr:nvSpPr>
      <xdr:spPr>
        <a:xfrm>
          <a:off x="3581400" y="121920"/>
          <a:ext cx="13868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Department</a:t>
          </a:r>
        </a:p>
      </xdr:txBody>
    </xdr:sp>
    <xdr:clientData/>
  </xdr:twoCellAnchor>
  <xdr:twoCellAnchor>
    <xdr:from>
      <xdr:col>12</xdr:col>
      <xdr:colOff>38100</xdr:colOff>
      <xdr:row>0</xdr:row>
      <xdr:rowOff>45720</xdr:rowOff>
    </xdr:from>
    <xdr:to>
      <xdr:col>14</xdr:col>
      <xdr:colOff>205740</xdr:colOff>
      <xdr:row>2</xdr:row>
      <xdr:rowOff>15240</xdr:rowOff>
    </xdr:to>
    <xdr:sp macro="" textlink="">
      <xdr:nvSpPr>
        <xdr:cNvPr id="178" name="TextBox 177">
          <a:extLst>
            <a:ext uri="{FF2B5EF4-FFF2-40B4-BE49-F238E27FC236}">
              <a16:creationId xmlns:a16="http://schemas.microsoft.com/office/drawing/2014/main" id="{CA8D398A-C100-11D5-90F7-E7DD9FBB87CD}"/>
            </a:ext>
          </a:extLst>
        </xdr:cNvPr>
        <xdr:cNvSpPr txBox="1"/>
      </xdr:nvSpPr>
      <xdr:spPr>
        <a:xfrm>
          <a:off x="7353300" y="45720"/>
          <a:ext cx="138684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ea typeface="+mn-ea"/>
              <a:cs typeface="Times New Roman" panose="02020603050405020304" pitchFamily="18" charset="0"/>
            </a:rPr>
            <a:t>Gender</a:t>
          </a:r>
        </a:p>
      </xdr:txBody>
    </xdr:sp>
    <xdr:clientData/>
  </xdr:twoCellAnchor>
  <xdr:twoCellAnchor editAs="oneCell">
    <xdr:from>
      <xdr:col>9</xdr:col>
      <xdr:colOff>350520</xdr:colOff>
      <xdr:row>7</xdr:row>
      <xdr:rowOff>76200</xdr:rowOff>
    </xdr:from>
    <xdr:to>
      <xdr:col>11</xdr:col>
      <xdr:colOff>259080</xdr:colOff>
      <xdr:row>12</xdr:row>
      <xdr:rowOff>152400</xdr:rowOff>
    </xdr:to>
    <xdr:pic>
      <xdr:nvPicPr>
        <xdr:cNvPr id="182" name="Graphic 181" descr="Group of people with solid fill">
          <a:extLst>
            <a:ext uri="{FF2B5EF4-FFF2-40B4-BE49-F238E27FC236}">
              <a16:creationId xmlns:a16="http://schemas.microsoft.com/office/drawing/2014/main" id="{9A23539A-A274-D3AD-4157-01AF61272779}"/>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836920" y="1356360"/>
          <a:ext cx="1127760" cy="990600"/>
        </a:xfrm>
        <a:prstGeom prst="rect">
          <a:avLst/>
        </a:prstGeom>
      </xdr:spPr>
    </xdr:pic>
    <xdr:clientData/>
  </xdr:twoCellAnchor>
  <xdr:twoCellAnchor editAs="oneCell">
    <xdr:from>
      <xdr:col>0</xdr:col>
      <xdr:colOff>129540</xdr:colOff>
      <xdr:row>0</xdr:row>
      <xdr:rowOff>0</xdr:rowOff>
    </xdr:from>
    <xdr:to>
      <xdr:col>1</xdr:col>
      <xdr:colOff>434340</xdr:colOff>
      <xdr:row>5</xdr:row>
      <xdr:rowOff>0</xdr:rowOff>
    </xdr:to>
    <xdr:pic>
      <xdr:nvPicPr>
        <xdr:cNvPr id="188" name="Graphic 187" descr="Bar chart with solid fill">
          <a:extLst>
            <a:ext uri="{FF2B5EF4-FFF2-40B4-BE49-F238E27FC236}">
              <a16:creationId xmlns:a16="http://schemas.microsoft.com/office/drawing/2014/main" id="{AC8D43AD-4D48-C162-CDB8-F0C89C43743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29540" y="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434340</xdr:colOff>
      <xdr:row>3</xdr:row>
      <xdr:rowOff>144780</xdr:rowOff>
    </xdr:from>
    <xdr:to>
      <xdr:col>18</xdr:col>
      <xdr:colOff>53340</xdr:colOff>
      <xdr:row>26</xdr:row>
      <xdr:rowOff>53340</xdr:rowOff>
    </xdr:to>
    <xdr:graphicFrame macro="">
      <xdr:nvGraphicFramePr>
        <xdr:cNvPr id="2" name="Chart 1">
          <a:extLst>
            <a:ext uri="{FF2B5EF4-FFF2-40B4-BE49-F238E27FC236}">
              <a16:creationId xmlns:a16="http://schemas.microsoft.com/office/drawing/2014/main" id="{3248E1CC-ECC8-4CE8-9761-749C9F882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548640</xdr:colOff>
      <xdr:row>9</xdr:row>
      <xdr:rowOff>160020</xdr:rowOff>
    </xdr:from>
    <xdr:to>
      <xdr:col>2</xdr:col>
      <xdr:colOff>243840</xdr:colOff>
      <xdr:row>14</xdr:row>
      <xdr:rowOff>38100</xdr:rowOff>
    </xdr:to>
    <xdr:pic>
      <xdr:nvPicPr>
        <xdr:cNvPr id="6" name="Graphic 5" descr="Back with solid fill">
          <a:hlinkClick xmlns:r="http://schemas.openxmlformats.org/officeDocument/2006/relationships" r:id="rId2"/>
          <a:extLst>
            <a:ext uri="{FF2B5EF4-FFF2-40B4-BE49-F238E27FC236}">
              <a16:creationId xmlns:a16="http://schemas.microsoft.com/office/drawing/2014/main" id="{5D2C97D1-842A-59A3-BED8-8AAB41895A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48640" y="1805940"/>
          <a:ext cx="914400" cy="792480"/>
        </a:xfrm>
        <a:prstGeom prst="rect">
          <a:avLst/>
        </a:prstGeom>
      </xdr:spPr>
    </xdr:pic>
    <xdr:clientData/>
  </xdr:twoCellAnchor>
  <xdr:twoCellAnchor>
    <xdr:from>
      <xdr:col>2</xdr:col>
      <xdr:colOff>510540</xdr:colOff>
      <xdr:row>1</xdr:row>
      <xdr:rowOff>38100</xdr:rowOff>
    </xdr:from>
    <xdr:to>
      <xdr:col>10</xdr:col>
      <xdr:colOff>441960</xdr:colOff>
      <xdr:row>3</xdr:row>
      <xdr:rowOff>30480</xdr:rowOff>
    </xdr:to>
    <xdr:sp macro="" textlink="">
      <xdr:nvSpPr>
        <xdr:cNvPr id="7" name="TextBox 6">
          <a:extLst>
            <a:ext uri="{FF2B5EF4-FFF2-40B4-BE49-F238E27FC236}">
              <a16:creationId xmlns:a16="http://schemas.microsoft.com/office/drawing/2014/main" id="{4A4EFEAC-93BB-41D6-98EC-246768FE032D}"/>
            </a:ext>
          </a:extLst>
        </xdr:cNvPr>
        <xdr:cNvSpPr txBox="1"/>
      </xdr:nvSpPr>
      <xdr:spPr>
        <a:xfrm>
          <a:off x="1729740" y="220980"/>
          <a:ext cx="48082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88800"/>
              </a:solidFill>
            </a:rPr>
            <a:t>Analyzing</a:t>
          </a:r>
          <a:r>
            <a:rPr lang="en-US" sz="1600" b="1" baseline="0">
              <a:solidFill>
                <a:srgbClr val="C88800"/>
              </a:solidFill>
            </a:rPr>
            <a:t> Rating based on Department</a:t>
          </a:r>
          <a:endParaRPr lang="en-US" sz="1600" b="1">
            <a:solidFill>
              <a:srgbClr val="C888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4</xdr:row>
      <xdr:rowOff>38100</xdr:rowOff>
    </xdr:from>
    <xdr:to>
      <xdr:col>16</xdr:col>
      <xdr:colOff>510540</xdr:colOff>
      <xdr:row>25</xdr:row>
      <xdr:rowOff>167640</xdr:rowOff>
    </xdr:to>
    <xdr:graphicFrame macro="">
      <xdr:nvGraphicFramePr>
        <xdr:cNvPr id="2" name="Chart 1">
          <a:extLst>
            <a:ext uri="{FF2B5EF4-FFF2-40B4-BE49-F238E27FC236}">
              <a16:creationId xmlns:a16="http://schemas.microsoft.com/office/drawing/2014/main" id="{E17C66F8-69F2-4029-B470-29DE704D3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45720</xdr:colOff>
      <xdr:row>4</xdr:row>
      <xdr:rowOff>68581</xdr:rowOff>
    </xdr:from>
    <xdr:to>
      <xdr:col>20</xdr:col>
      <xdr:colOff>320040</xdr:colOff>
      <xdr:row>15</xdr:row>
      <xdr:rowOff>15241</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E4F4911D-E5ED-4F1D-9E43-3705C4FA42CB}"/>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0408920" y="800101"/>
              <a:ext cx="210312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502920</xdr:colOff>
      <xdr:row>2</xdr:row>
      <xdr:rowOff>38100</xdr:rowOff>
    </xdr:from>
    <xdr:to>
      <xdr:col>11</xdr:col>
      <xdr:colOff>419100</xdr:colOff>
      <xdr:row>3</xdr:row>
      <xdr:rowOff>137160</xdr:rowOff>
    </xdr:to>
    <xdr:sp macro="" textlink="">
      <xdr:nvSpPr>
        <xdr:cNvPr id="4" name="TextBox 3">
          <a:extLst>
            <a:ext uri="{FF2B5EF4-FFF2-40B4-BE49-F238E27FC236}">
              <a16:creationId xmlns:a16="http://schemas.microsoft.com/office/drawing/2014/main" id="{029D94BA-3262-12B2-C198-0F04040F82DF}"/>
            </a:ext>
          </a:extLst>
        </xdr:cNvPr>
        <xdr:cNvSpPr txBox="1"/>
      </xdr:nvSpPr>
      <xdr:spPr>
        <a:xfrm>
          <a:off x="2331720" y="403860"/>
          <a:ext cx="4792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88800"/>
              </a:solidFill>
            </a:rPr>
            <a:t>Analyzing</a:t>
          </a:r>
          <a:r>
            <a:rPr lang="en-US" sz="1400" b="1" baseline="0">
              <a:solidFill>
                <a:srgbClr val="C88800"/>
              </a:solidFill>
            </a:rPr>
            <a:t> Salaries based on department  and Employees</a:t>
          </a:r>
          <a:endParaRPr lang="en-US" sz="1400" b="1">
            <a:solidFill>
              <a:srgbClr val="C88800"/>
            </a:solidFill>
          </a:endParaRPr>
        </a:p>
      </xdr:txBody>
    </xdr:sp>
    <xdr:clientData/>
  </xdr:twoCellAnchor>
  <xdr:twoCellAnchor editAs="oneCell">
    <xdr:from>
      <xdr:col>1</xdr:col>
      <xdr:colOff>243840</xdr:colOff>
      <xdr:row>9</xdr:row>
      <xdr:rowOff>129540</xdr:rowOff>
    </xdr:from>
    <xdr:to>
      <xdr:col>2</xdr:col>
      <xdr:colOff>373380</xdr:colOff>
      <xdr:row>13</xdr:row>
      <xdr:rowOff>137160</xdr:rowOff>
    </xdr:to>
    <xdr:pic>
      <xdr:nvPicPr>
        <xdr:cNvPr id="6" name="Graphic 5" descr="Back with solid fill">
          <a:hlinkClick xmlns:r="http://schemas.openxmlformats.org/officeDocument/2006/relationships" r:id="rId2"/>
          <a:extLst>
            <a:ext uri="{FF2B5EF4-FFF2-40B4-BE49-F238E27FC236}">
              <a16:creationId xmlns:a16="http://schemas.microsoft.com/office/drawing/2014/main" id="{2185530E-54A3-9693-7B8A-AFA45939E55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3440" y="1775460"/>
          <a:ext cx="739140" cy="7391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efreshedDate="45857.273442129626" createdVersion="8" refreshedVersion="8" minRefreshableVersion="3" recordCount="50" xr:uid="{F44F4CBE-08BC-4CAC-9EBB-DBD332EA3AF8}">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ount="49">
        <s v="Lori Nguyen"/>
        <s v="Gary Garcia"/>
        <s v="Jeremy Nguyen"/>
        <s v="Kimberly Jones"/>
        <s v="Anthony Gates"/>
        <s v="Courtney Foster"/>
        <s v="Catherine Hall"/>
        <s v="Deanna Ball"/>
        <s v="Candace Nelson"/>
        <s v="Mandy Davis"/>
        <s v="Matthew Powell"/>
        <s v="Bruce Nelson"/>
        <s v="Dawn Cole"/>
        <s v="Tanner Morse"/>
        <s v="Jose Griffin"/>
        <s v="Daniel Hawkins"/>
        <s v="Elaine Mcclain"/>
        <s v="Thomas Kramer"/>
        <s v="Kevin Whitaker"/>
        <s v="Dustin Carter"/>
        <s v="Nicole Williamson"/>
        <s v="Matthew Knight"/>
        <s v="Donna Jones"/>
        <s v="Carolyn Bullock"/>
        <s v="Wendy Gomez"/>
        <s v="Michael Thomas"/>
        <s v="Kevin Bell"/>
        <s v="Richard Landry"/>
        <s v="George Hurley"/>
        <s v="Mark Lopez"/>
        <s v="Robert Williams"/>
        <s v="Mary Schmidt"/>
        <s v="Mary Martinez"/>
        <s v="Paul Hall"/>
        <s v="Samantha Foster"/>
        <s v="Timothy Aguilar"/>
        <s v="Charles Andrews"/>
        <s v="Veronica Nelson"/>
        <s v="Chris Sanchez"/>
        <s v="Cassie Galvan"/>
        <s v="Jessica Jones"/>
        <s v="Emily Walker"/>
        <s v="Vickie Lewis"/>
        <s v="Alexis Clark"/>
        <s v="Robert Davis"/>
        <s v="Daniel Brown MD"/>
        <s v="Anna Payne"/>
        <s v="Rhonda Pena"/>
        <s v="Nicole Gonzalez"/>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1031819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x v="0"/>
    <x v="0"/>
    <n v="25"/>
    <x v="0"/>
    <x v="0"/>
    <x v="0"/>
    <x v="0"/>
    <s v="Luis Reynolds"/>
    <s v="2019-03-15"/>
    <x v="0"/>
    <x v="0"/>
    <n v="53700"/>
    <s v="C"/>
    <n v="1463"/>
    <s v="Health"/>
    <n v="1"/>
    <n v="1"/>
    <s v="Leadership Training"/>
    <x v="0"/>
    <s v="Certified Professional"/>
  </r>
  <r>
    <n v="9116"/>
    <x v="1"/>
    <x v="1"/>
    <n v="27"/>
    <x v="1"/>
    <x v="1"/>
    <x v="1"/>
    <x v="1"/>
    <s v="Ashley Simmons MD"/>
    <s v="2022-12-20"/>
    <x v="0"/>
    <x v="1"/>
    <n v="91091"/>
    <s v="B"/>
    <n v="1024"/>
    <s v="None"/>
    <n v="19"/>
    <n v="4"/>
    <s v="Excel Workshop"/>
    <x v="0"/>
    <s v="Certified Professional"/>
  </r>
  <r>
    <n v="5120"/>
    <x v="2"/>
    <x v="1"/>
    <n v="34"/>
    <x v="1"/>
    <x v="2"/>
    <x v="2"/>
    <x v="2"/>
    <s v="Cassandra Duncan"/>
    <s v="2022-08-10"/>
    <x v="0"/>
    <x v="2"/>
    <n v="57538"/>
    <s v="D"/>
    <n v="1674"/>
    <s v="None"/>
    <n v="8"/>
    <n v="1"/>
    <s v="None"/>
    <x v="1"/>
    <s v="Advanced Training"/>
  </r>
  <r>
    <n v="8071"/>
    <x v="3"/>
    <x v="0"/>
    <n v="41"/>
    <x v="2"/>
    <x v="2"/>
    <x v="0"/>
    <x v="3"/>
    <s v="Janet Harris"/>
    <s v="2024-09-03"/>
    <x v="1"/>
    <x v="0"/>
    <n v="62993"/>
    <s v="A"/>
    <n v="2695"/>
    <s v="Health + Dental"/>
    <n v="0"/>
    <n v="2"/>
    <s v="None"/>
    <x v="2"/>
    <s v="None"/>
  </r>
  <r>
    <n v="9351"/>
    <x v="4"/>
    <x v="1"/>
    <n v="56"/>
    <x v="3"/>
    <x v="0"/>
    <x v="0"/>
    <x v="2"/>
    <s v="Mr. Frank Clay"/>
    <s v="2019-03-14"/>
    <x v="1"/>
    <x v="1"/>
    <n v="45773"/>
    <s v="A"/>
    <n v="8776"/>
    <s v="Health"/>
    <n v="16"/>
    <n v="4"/>
    <s v="Leadership Training"/>
    <x v="2"/>
    <s v="None"/>
  </r>
  <r>
    <n v="2873"/>
    <x v="5"/>
    <x v="0"/>
    <n v="28"/>
    <x v="1"/>
    <x v="2"/>
    <x v="3"/>
    <x v="2"/>
    <s v="Dorothy Price"/>
    <s v="2017-01-23"/>
    <x v="0"/>
    <x v="1"/>
    <n v="96249"/>
    <s v="C"/>
    <n v="4826"/>
    <s v="Health + Dental"/>
    <n v="7"/>
    <n v="3"/>
    <s v="Leadership Training"/>
    <x v="3"/>
    <s v="Certified Professional"/>
  </r>
  <r>
    <n v="3540"/>
    <x v="6"/>
    <x v="0"/>
    <n v="20"/>
    <x v="0"/>
    <x v="1"/>
    <x v="2"/>
    <x v="2"/>
    <s v="Michele Sexton"/>
    <s v="2024-08-17"/>
    <x v="0"/>
    <x v="2"/>
    <n v="61596"/>
    <s v="C"/>
    <n v="8818"/>
    <s v="Health + Dental"/>
    <n v="4"/>
    <n v="2"/>
    <s v="Leadership Training"/>
    <x v="1"/>
    <s v="None"/>
  </r>
  <r>
    <n v="3653"/>
    <x v="7"/>
    <x v="0"/>
    <n v="58"/>
    <x v="3"/>
    <x v="3"/>
    <x v="1"/>
    <x v="4"/>
    <s v="Richard Schmidt"/>
    <s v="2014-12-09"/>
    <x v="0"/>
    <x v="2"/>
    <n v="97869"/>
    <s v="A"/>
    <n v="1966"/>
    <s v="Health"/>
    <n v="10"/>
    <n v="1"/>
    <s v="Leadership Training"/>
    <x v="0"/>
    <s v="Certified Professional"/>
  </r>
  <r>
    <n v="5587"/>
    <x v="8"/>
    <x v="0"/>
    <n v="44"/>
    <x v="2"/>
    <x v="3"/>
    <x v="2"/>
    <x v="2"/>
    <s v="Teresa Pearson"/>
    <s v="2021-06-28"/>
    <x v="0"/>
    <x v="0"/>
    <n v="81235"/>
    <s v="A"/>
    <n v="6553"/>
    <s v="None"/>
    <n v="16"/>
    <n v="2"/>
    <s v="None"/>
    <x v="1"/>
    <s v="Certified Professional"/>
  </r>
  <r>
    <n v="9554"/>
    <x v="9"/>
    <x v="0"/>
    <n v="29"/>
    <x v="1"/>
    <x v="1"/>
    <x v="2"/>
    <x v="3"/>
    <s v="Laura Hart"/>
    <s v="2018-05-20"/>
    <x v="0"/>
    <x v="1"/>
    <n v="87852"/>
    <s v="A"/>
    <n v="4980"/>
    <s v="Health + Dental"/>
    <n v="19"/>
    <n v="3"/>
    <s v="None"/>
    <x v="2"/>
    <s v="Certified Professional"/>
  </r>
  <r>
    <n v="6213"/>
    <x v="10"/>
    <x v="1"/>
    <n v="23"/>
    <x v="0"/>
    <x v="3"/>
    <x v="0"/>
    <x v="2"/>
    <s v="Andrea May"/>
    <s v="2017-02-13"/>
    <x v="1"/>
    <x v="1"/>
    <n v="59359"/>
    <s v="A"/>
    <n v="9449"/>
    <s v="Health + Dental"/>
    <n v="20"/>
    <n v="3"/>
    <s v="None"/>
    <x v="1"/>
    <s v="None"/>
  </r>
  <r>
    <n v="9105"/>
    <x v="11"/>
    <x v="1"/>
    <n v="30"/>
    <x v="1"/>
    <x v="0"/>
    <x v="1"/>
    <x v="0"/>
    <s v="Casey Martin"/>
    <s v="2024-05-05"/>
    <x v="1"/>
    <x v="2"/>
    <n v="81225"/>
    <s v="D"/>
    <n v="6202"/>
    <s v="Health + Dental"/>
    <n v="2"/>
    <n v="2"/>
    <s v="Excel Workshop"/>
    <x v="4"/>
    <s v="Certified Professional"/>
  </r>
  <r>
    <n v="9508"/>
    <x v="12"/>
    <x v="0"/>
    <n v="49"/>
    <x v="4"/>
    <x v="1"/>
    <x v="0"/>
    <x v="0"/>
    <s v="Amber Allen"/>
    <s v="2022-04-19"/>
    <x v="1"/>
    <x v="0"/>
    <n v="32788"/>
    <s v="D"/>
    <n v="4396"/>
    <s v="Health"/>
    <n v="13"/>
    <n v="5"/>
    <s v="None"/>
    <x v="3"/>
    <s v="Advanced Training"/>
  </r>
  <r>
    <n v="2436"/>
    <x v="13"/>
    <x v="1"/>
    <n v="60"/>
    <x v="3"/>
    <x v="4"/>
    <x v="0"/>
    <x v="3"/>
    <s v="Adam Johnson"/>
    <s v="2015-11-16"/>
    <x v="1"/>
    <x v="2"/>
    <n v="70452"/>
    <s v="D"/>
    <n v="9911"/>
    <s v="None"/>
    <n v="2"/>
    <n v="1"/>
    <s v="None"/>
    <x v="3"/>
    <s v="Certified Professional"/>
  </r>
  <r>
    <n v="4441"/>
    <x v="14"/>
    <x v="1"/>
    <n v="46"/>
    <x v="4"/>
    <x v="1"/>
    <x v="3"/>
    <x v="0"/>
    <s v="Nicole Dominguez"/>
    <s v="2023-09-09"/>
    <x v="0"/>
    <x v="1"/>
    <n v="33045"/>
    <s v="B"/>
    <n v="1456"/>
    <s v="None"/>
    <n v="16"/>
    <n v="3"/>
    <s v="Excel Workshop"/>
    <x v="3"/>
    <s v="None"/>
  </r>
  <r>
    <n v="5827"/>
    <x v="15"/>
    <x v="1"/>
    <n v="57"/>
    <x v="3"/>
    <x v="2"/>
    <x v="3"/>
    <x v="1"/>
    <s v="Andrew Best"/>
    <s v="2017-12-12"/>
    <x v="2"/>
    <x v="2"/>
    <n v="96429"/>
    <s v="C"/>
    <n v="4740"/>
    <s v="None"/>
    <n v="8"/>
    <n v="1"/>
    <s v="Excel Workshop"/>
    <x v="2"/>
    <s v="None"/>
  </r>
  <r>
    <n v="5184"/>
    <x v="16"/>
    <x v="0"/>
    <n v="24"/>
    <x v="0"/>
    <x v="1"/>
    <x v="2"/>
    <x v="2"/>
    <s v="Gabrielle Rodriguez"/>
    <s v="2017-03-10"/>
    <x v="2"/>
    <x v="2"/>
    <n v="33183"/>
    <s v="A"/>
    <n v="8114"/>
    <s v="None"/>
    <n v="4"/>
    <n v="2"/>
    <s v="Excel Workshop"/>
    <x v="4"/>
    <s v="Advanced Training"/>
  </r>
  <r>
    <n v="5874"/>
    <x v="3"/>
    <x v="0"/>
    <n v="35"/>
    <x v="1"/>
    <x v="4"/>
    <x v="3"/>
    <x v="0"/>
    <s v="Allison Harvey"/>
    <s v="2019-03-04"/>
    <x v="2"/>
    <x v="0"/>
    <n v="75065"/>
    <s v="C"/>
    <n v="7123"/>
    <s v="None"/>
    <n v="20"/>
    <n v="2"/>
    <s v="None"/>
    <x v="0"/>
    <s v="Advanced Training"/>
  </r>
  <r>
    <n v="9834"/>
    <x v="17"/>
    <x v="1"/>
    <n v="41"/>
    <x v="2"/>
    <x v="1"/>
    <x v="1"/>
    <x v="4"/>
    <s v="Tristan Mejia"/>
    <s v="2022-11-20"/>
    <x v="0"/>
    <x v="2"/>
    <n v="32877"/>
    <s v="C"/>
    <n v="6432"/>
    <s v="Health"/>
    <n v="11"/>
    <n v="1"/>
    <s v="None"/>
    <x v="0"/>
    <s v="None"/>
  </r>
  <r>
    <n v="5096"/>
    <x v="18"/>
    <x v="1"/>
    <n v="36"/>
    <x v="2"/>
    <x v="1"/>
    <x v="4"/>
    <x v="3"/>
    <s v="Mary Welch"/>
    <s v="2021-03-02"/>
    <x v="0"/>
    <x v="1"/>
    <n v="46811"/>
    <s v="D"/>
    <n v="1567"/>
    <s v="None"/>
    <n v="7"/>
    <n v="3"/>
    <s v="Excel Workshop"/>
    <x v="0"/>
    <s v="Advanced Training"/>
  </r>
  <r>
    <n v="2263"/>
    <x v="19"/>
    <x v="1"/>
    <n v="31"/>
    <x v="1"/>
    <x v="3"/>
    <x v="2"/>
    <x v="1"/>
    <s v="Douglas Miles"/>
    <s v="2021-08-01"/>
    <x v="1"/>
    <x v="1"/>
    <n v="87538"/>
    <s v="C"/>
    <n v="3588"/>
    <s v="Health + Dental"/>
    <n v="11"/>
    <n v="5"/>
    <s v="Excel Workshop"/>
    <x v="2"/>
    <s v="None"/>
  </r>
  <r>
    <n v="6505"/>
    <x v="20"/>
    <x v="0"/>
    <n v="28"/>
    <x v="1"/>
    <x v="0"/>
    <x v="1"/>
    <x v="4"/>
    <s v="Jessica Fleming"/>
    <s v="2015-08-14"/>
    <x v="0"/>
    <x v="1"/>
    <n v="73002"/>
    <s v="C"/>
    <n v="6296"/>
    <s v="Health"/>
    <n v="2"/>
    <n v="5"/>
    <s v="Excel Workshop"/>
    <x v="1"/>
    <s v="Certified Professional"/>
  </r>
  <r>
    <n v="8626"/>
    <x v="21"/>
    <x v="1"/>
    <n v="37"/>
    <x v="2"/>
    <x v="3"/>
    <x v="1"/>
    <x v="3"/>
    <s v="Christine Lee"/>
    <s v="2015-10-21"/>
    <x v="2"/>
    <x v="2"/>
    <n v="41653"/>
    <s v="D"/>
    <n v="9236"/>
    <s v="None"/>
    <n v="13"/>
    <n v="1"/>
    <s v="Excel Workshop"/>
    <x v="0"/>
    <s v="None"/>
  </r>
  <r>
    <n v="5979"/>
    <x v="22"/>
    <x v="0"/>
    <n v="31"/>
    <x v="1"/>
    <x v="0"/>
    <x v="0"/>
    <x v="2"/>
    <s v="Mario Smith DVM"/>
    <s v="2015-03-14"/>
    <x v="1"/>
    <x v="1"/>
    <n v="67582"/>
    <s v="A"/>
    <n v="1375"/>
    <s v="Health"/>
    <n v="20"/>
    <n v="3"/>
    <s v="Excel Workshop"/>
    <x v="1"/>
    <s v="None"/>
  </r>
  <r>
    <n v="3104"/>
    <x v="23"/>
    <x v="0"/>
    <n v="23"/>
    <x v="0"/>
    <x v="3"/>
    <x v="1"/>
    <x v="1"/>
    <s v="Joseph Francis"/>
    <s v="2024-05-22"/>
    <x v="2"/>
    <x v="1"/>
    <n v="37351"/>
    <s v="D"/>
    <n v="7858"/>
    <s v="Health + Dental"/>
    <n v="18"/>
    <n v="2"/>
    <s v="Leadership Training"/>
    <x v="1"/>
    <s v="Advanced Training"/>
  </r>
  <r>
    <n v="8967"/>
    <x v="24"/>
    <x v="0"/>
    <n v="48"/>
    <x v="4"/>
    <x v="4"/>
    <x v="2"/>
    <x v="0"/>
    <s v="Sarah Young"/>
    <s v="2017-03-19"/>
    <x v="0"/>
    <x v="1"/>
    <n v="36721"/>
    <s v="B"/>
    <n v="8820"/>
    <s v="Health + Dental"/>
    <n v="0"/>
    <n v="2"/>
    <s v="Excel Workshop"/>
    <x v="1"/>
    <s v="Certified Professional"/>
  </r>
  <r>
    <n v="5087"/>
    <x v="25"/>
    <x v="1"/>
    <n v="28"/>
    <x v="1"/>
    <x v="2"/>
    <x v="4"/>
    <x v="0"/>
    <s v="Aaron Hart"/>
    <s v="2021-09-15"/>
    <x v="1"/>
    <x v="2"/>
    <n v="46326"/>
    <s v="B"/>
    <n v="9189"/>
    <s v="Health + Dental"/>
    <n v="8"/>
    <n v="4"/>
    <s v="Leadership Training"/>
    <x v="3"/>
    <s v="Advanced Training"/>
  </r>
  <r>
    <n v="3358"/>
    <x v="26"/>
    <x v="1"/>
    <n v="30"/>
    <x v="1"/>
    <x v="1"/>
    <x v="3"/>
    <x v="1"/>
    <s v="Brian Boyd"/>
    <s v="2022-05-09"/>
    <x v="0"/>
    <x v="0"/>
    <n v="59007"/>
    <s v="C"/>
    <n v="3380"/>
    <s v="Health"/>
    <n v="17"/>
    <n v="3"/>
    <s v="None"/>
    <x v="4"/>
    <s v="Certified Professional"/>
  </r>
  <r>
    <n v="8256"/>
    <x v="27"/>
    <x v="1"/>
    <n v="46"/>
    <x v="4"/>
    <x v="3"/>
    <x v="0"/>
    <x v="3"/>
    <s v="Steven Krueger"/>
    <s v="2017-06-22"/>
    <x v="0"/>
    <x v="1"/>
    <n v="52020"/>
    <s v="B"/>
    <n v="9585"/>
    <s v="Health + Dental"/>
    <n v="0"/>
    <n v="4"/>
    <s v="Excel Workshop"/>
    <x v="4"/>
    <s v="None"/>
  </r>
  <r>
    <n v="5763"/>
    <x v="28"/>
    <x v="1"/>
    <n v="44"/>
    <x v="2"/>
    <x v="1"/>
    <x v="2"/>
    <x v="1"/>
    <s v="Debra Williams"/>
    <s v="2020-11-28"/>
    <x v="2"/>
    <x v="1"/>
    <n v="98961"/>
    <s v="D"/>
    <n v="2688"/>
    <s v="Health"/>
    <n v="2"/>
    <n v="5"/>
    <s v="Excel Workshop"/>
    <x v="4"/>
    <s v="Certified Professional"/>
  </r>
  <r>
    <n v="6838"/>
    <x v="29"/>
    <x v="1"/>
    <n v="45"/>
    <x v="2"/>
    <x v="2"/>
    <x v="3"/>
    <x v="2"/>
    <s v="Karen Mitchell"/>
    <s v="2015-08-30"/>
    <x v="2"/>
    <x v="1"/>
    <n v="81943"/>
    <s v="C"/>
    <n v="2255"/>
    <s v="Health"/>
    <n v="18"/>
    <n v="2"/>
    <s v="None"/>
    <x v="2"/>
    <s v="Certified Professional"/>
  </r>
  <r>
    <n v="9544"/>
    <x v="30"/>
    <x v="1"/>
    <n v="52"/>
    <x v="4"/>
    <x v="4"/>
    <x v="2"/>
    <x v="1"/>
    <s v="Joseph Sanders"/>
    <s v="2018-10-27"/>
    <x v="2"/>
    <x v="1"/>
    <n v="47627"/>
    <s v="C"/>
    <n v="1221"/>
    <s v="None"/>
    <n v="4"/>
    <n v="3"/>
    <s v="None"/>
    <x v="1"/>
    <s v="None"/>
  </r>
  <r>
    <n v="8012"/>
    <x v="31"/>
    <x v="0"/>
    <n v="52"/>
    <x v="4"/>
    <x v="0"/>
    <x v="0"/>
    <x v="4"/>
    <s v="Shelly George"/>
    <s v="2018-08-26"/>
    <x v="2"/>
    <x v="1"/>
    <n v="56162"/>
    <s v="D"/>
    <n v="6560"/>
    <s v="Health + Dental"/>
    <n v="9"/>
    <n v="4"/>
    <s v="Excel Workshop"/>
    <x v="3"/>
    <s v="None"/>
  </r>
  <r>
    <n v="9374"/>
    <x v="32"/>
    <x v="0"/>
    <n v="42"/>
    <x v="2"/>
    <x v="1"/>
    <x v="2"/>
    <x v="2"/>
    <s v="Nicole Houston"/>
    <s v="2023-07-24"/>
    <x v="1"/>
    <x v="2"/>
    <n v="95734"/>
    <s v="C"/>
    <n v="4854"/>
    <s v="Health"/>
    <n v="13"/>
    <n v="2"/>
    <s v="Leadership Training"/>
    <x v="0"/>
    <s v="Certified Professional"/>
  </r>
  <r>
    <n v="3487"/>
    <x v="33"/>
    <x v="1"/>
    <n v="58"/>
    <x v="3"/>
    <x v="1"/>
    <x v="1"/>
    <x v="3"/>
    <s v="Kristin Shaffer"/>
    <s v="2018-07-09"/>
    <x v="1"/>
    <x v="2"/>
    <n v="74789"/>
    <s v="C"/>
    <n v="8101"/>
    <s v="Health + Dental"/>
    <n v="14"/>
    <n v="5"/>
    <s v="Excel Workshop"/>
    <x v="2"/>
    <s v="None"/>
  </r>
  <r>
    <n v="8445"/>
    <x v="34"/>
    <x v="0"/>
    <n v="24"/>
    <x v="0"/>
    <x v="4"/>
    <x v="0"/>
    <x v="3"/>
    <s v="Joel Aguilar"/>
    <s v="2016-12-21"/>
    <x v="0"/>
    <x v="2"/>
    <n v="30137"/>
    <s v="B"/>
    <n v="4031"/>
    <s v="None"/>
    <n v="5"/>
    <n v="3"/>
    <s v="None"/>
    <x v="1"/>
    <s v="Certified Professional"/>
  </r>
  <r>
    <n v="1550"/>
    <x v="35"/>
    <x v="1"/>
    <n v="21"/>
    <x v="0"/>
    <x v="1"/>
    <x v="0"/>
    <x v="0"/>
    <s v="Michael Wade"/>
    <s v="2019-06-27"/>
    <x v="0"/>
    <x v="2"/>
    <n v="95510"/>
    <s v="C"/>
    <n v="6811"/>
    <s v="Health"/>
    <n v="18"/>
    <n v="4"/>
    <s v="Excel Workshop"/>
    <x v="4"/>
    <s v="Certified Professional"/>
  </r>
  <r>
    <n v="9968"/>
    <x v="36"/>
    <x v="1"/>
    <n v="58"/>
    <x v="3"/>
    <x v="1"/>
    <x v="3"/>
    <x v="0"/>
    <s v="Jessica Walsh"/>
    <s v="2021-08-27"/>
    <x v="1"/>
    <x v="0"/>
    <n v="80325"/>
    <s v="B"/>
    <n v="6230"/>
    <s v="Health"/>
    <n v="5"/>
    <n v="4"/>
    <s v="None"/>
    <x v="2"/>
    <s v="Advanced Training"/>
  </r>
  <r>
    <n v="8029"/>
    <x v="37"/>
    <x v="0"/>
    <n v="57"/>
    <x v="3"/>
    <x v="3"/>
    <x v="4"/>
    <x v="4"/>
    <s v="Kelly Mack"/>
    <s v="2017-05-28"/>
    <x v="2"/>
    <x v="1"/>
    <n v="34109"/>
    <s v="B"/>
    <n v="9232"/>
    <s v="Health"/>
    <n v="13"/>
    <n v="3"/>
    <s v="Leadership Training"/>
    <x v="0"/>
    <s v="Certified Professional"/>
  </r>
  <r>
    <n v="8847"/>
    <x v="38"/>
    <x v="1"/>
    <n v="41"/>
    <x v="2"/>
    <x v="3"/>
    <x v="3"/>
    <x v="0"/>
    <s v="John Conley"/>
    <s v="2022-01-30"/>
    <x v="2"/>
    <x v="2"/>
    <n v="73330"/>
    <s v="C"/>
    <n v="2276"/>
    <s v="Health + Dental"/>
    <n v="5"/>
    <n v="1"/>
    <s v="None"/>
    <x v="1"/>
    <s v="Advanced Training"/>
  </r>
  <r>
    <n v="1955"/>
    <x v="39"/>
    <x v="0"/>
    <n v="58"/>
    <x v="3"/>
    <x v="2"/>
    <x v="2"/>
    <x v="1"/>
    <s v="Aaron Baker"/>
    <s v="2017-04-20"/>
    <x v="1"/>
    <x v="2"/>
    <n v="46567"/>
    <s v="A"/>
    <n v="2825"/>
    <s v="Health"/>
    <n v="15"/>
    <n v="3"/>
    <s v="None"/>
    <x v="4"/>
    <s v="Advanced Training"/>
  </r>
  <r>
    <n v="4522"/>
    <x v="40"/>
    <x v="0"/>
    <n v="36"/>
    <x v="2"/>
    <x v="0"/>
    <x v="4"/>
    <x v="0"/>
    <s v="Christopher Bass"/>
    <s v="2019-07-22"/>
    <x v="1"/>
    <x v="1"/>
    <n v="39795"/>
    <s v="A"/>
    <n v="1670"/>
    <s v="None"/>
    <n v="0"/>
    <n v="2"/>
    <s v="Excel Workshop"/>
    <x v="3"/>
    <s v="None"/>
  </r>
  <r>
    <n v="3078"/>
    <x v="41"/>
    <x v="0"/>
    <n v="21"/>
    <x v="0"/>
    <x v="0"/>
    <x v="0"/>
    <x v="4"/>
    <s v="Sean Tucker PhD"/>
    <s v="2018-11-29"/>
    <x v="1"/>
    <x v="2"/>
    <n v="59506"/>
    <s v="A"/>
    <n v="4428"/>
    <s v="Health + Dental"/>
    <n v="0"/>
    <n v="1"/>
    <s v="None"/>
    <x v="3"/>
    <s v="Certified Professional"/>
  </r>
  <r>
    <n v="6357"/>
    <x v="42"/>
    <x v="0"/>
    <n v="46"/>
    <x v="4"/>
    <x v="2"/>
    <x v="1"/>
    <x v="4"/>
    <s v="Jacob Scott"/>
    <s v="2022-11-14"/>
    <x v="1"/>
    <x v="2"/>
    <n v="49058"/>
    <s v="B"/>
    <n v="4396"/>
    <s v="None"/>
    <n v="5"/>
    <n v="1"/>
    <s v="None"/>
    <x v="3"/>
    <s v="None"/>
  </r>
  <r>
    <n v="7951"/>
    <x v="43"/>
    <x v="0"/>
    <n v="36"/>
    <x v="2"/>
    <x v="3"/>
    <x v="2"/>
    <x v="4"/>
    <s v="Joel Park"/>
    <s v="2016-02-23"/>
    <x v="1"/>
    <x v="0"/>
    <n v="98612"/>
    <s v="A"/>
    <n v="1168"/>
    <s v="None"/>
    <n v="9"/>
    <n v="2"/>
    <s v="Excel Workshop"/>
    <x v="0"/>
    <s v="Certified Professional"/>
  </r>
  <r>
    <n v="9228"/>
    <x v="44"/>
    <x v="1"/>
    <n v="41"/>
    <x v="2"/>
    <x v="4"/>
    <x v="3"/>
    <x v="1"/>
    <s v="Russell Marshall"/>
    <s v="2018-05-18"/>
    <x v="2"/>
    <x v="1"/>
    <n v="38201"/>
    <s v="A"/>
    <n v="7111"/>
    <s v="Health"/>
    <n v="8"/>
    <n v="4"/>
    <s v="Leadership Training"/>
    <x v="3"/>
    <s v="None"/>
  </r>
  <r>
    <n v="8988"/>
    <x v="45"/>
    <x v="1"/>
    <n v="25"/>
    <x v="0"/>
    <x v="0"/>
    <x v="2"/>
    <x v="2"/>
    <s v="James Holden"/>
    <s v="2024-03-09"/>
    <x v="2"/>
    <x v="1"/>
    <n v="92919"/>
    <s v="D"/>
    <n v="9497"/>
    <s v="Health"/>
    <n v="7"/>
    <n v="2"/>
    <s v="None"/>
    <x v="3"/>
    <s v="Advanced Training"/>
  </r>
  <r>
    <n v="1952"/>
    <x v="46"/>
    <x v="0"/>
    <n v="29"/>
    <x v="1"/>
    <x v="4"/>
    <x v="0"/>
    <x v="1"/>
    <s v="Thomas Murphy"/>
    <s v="2024-03-27"/>
    <x v="0"/>
    <x v="2"/>
    <n v="45188"/>
    <s v="A"/>
    <n v="9591"/>
    <s v="Health + Dental"/>
    <n v="18"/>
    <n v="3"/>
    <s v="Leadership Training"/>
    <x v="3"/>
    <s v="None"/>
  </r>
  <r>
    <n v="5760"/>
    <x v="47"/>
    <x v="0"/>
    <n v="59"/>
    <x v="3"/>
    <x v="2"/>
    <x v="1"/>
    <x v="0"/>
    <s v="Mark Abbott"/>
    <s v="2019-12-23"/>
    <x v="0"/>
    <x v="1"/>
    <n v="34927"/>
    <s v="D"/>
    <n v="6996"/>
    <s v="Health + Dental"/>
    <n v="16"/>
    <n v="1"/>
    <s v="Excel Workshop"/>
    <x v="0"/>
    <s v="Certified Professional"/>
  </r>
  <r>
    <n v="5742"/>
    <x v="48"/>
    <x v="0"/>
    <n v="27"/>
    <x v="1"/>
    <x v="0"/>
    <x v="2"/>
    <x v="3"/>
    <s v="Robin Lynch"/>
    <s v="2016-08-25"/>
    <x v="0"/>
    <x v="1"/>
    <n v="33183"/>
    <s v="A"/>
    <n v="1659"/>
    <s v="None"/>
    <n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15D98C-AB5A-4154-B927-C6CA38B24896}" name="Workpla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7"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6B20F-3711-4B39-BE67-6B26F428977A}" name="Age range to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L10" firstHeaderRow="1" firstDataRow="2" firstDataCol="1"/>
  <pivotFields count="21">
    <pivotField showAll="0"/>
    <pivotField dataField="1" showAll="0"/>
    <pivotField axis="axisCol" showAll="0">
      <items count="3">
        <item x="0"/>
        <item x="1"/>
        <item t="default"/>
      </items>
    </pivotField>
    <pivotField showAll="0"/>
    <pivotField axis="axisRow" showAll="0">
      <items count="6">
        <item x="0"/>
        <item x="1"/>
        <item x="2"/>
        <item x="4"/>
        <item x="3"/>
        <item t="default"/>
      </items>
    </pivotField>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0A999-0DCE-45A2-80D1-B17A61398858}" name="Emp_Sala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I4:AJ54" firstHeaderRow="1" firstDataRow="1" firstDataCol="1"/>
  <pivotFields count="21">
    <pivotField showAll="0"/>
    <pivotField axis="axisRow" showAll="0" sortType="descending">
      <items count="50">
        <item x="43"/>
        <item x="46"/>
        <item x="4"/>
        <item x="11"/>
        <item x="8"/>
        <item x="23"/>
        <item x="39"/>
        <item x="6"/>
        <item x="36"/>
        <item x="38"/>
        <item x="5"/>
        <item x="45"/>
        <item x="15"/>
        <item x="12"/>
        <item x="7"/>
        <item x="22"/>
        <item x="19"/>
        <item x="16"/>
        <item x="41"/>
        <item x="1"/>
        <item x="28"/>
        <item x="2"/>
        <item x="40"/>
        <item x="14"/>
        <item x="26"/>
        <item x="18"/>
        <item x="3"/>
        <item x="0"/>
        <item x="9"/>
        <item x="29"/>
        <item x="32"/>
        <item x="31"/>
        <item x="21"/>
        <item x="10"/>
        <item x="25"/>
        <item x="48"/>
        <item x="20"/>
        <item x="33"/>
        <item x="47"/>
        <item x="27"/>
        <item x="44"/>
        <item x="30"/>
        <item x="34"/>
        <item x="13"/>
        <item x="17"/>
        <item x="35"/>
        <item x="37"/>
        <item x="42"/>
        <item x="2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50">
    <i>
      <x v="26"/>
    </i>
    <i>
      <x v="20"/>
    </i>
    <i>
      <x/>
    </i>
    <i>
      <x v="14"/>
    </i>
    <i>
      <x v="12"/>
    </i>
    <i>
      <x v="10"/>
    </i>
    <i>
      <x v="30"/>
    </i>
    <i>
      <x v="45"/>
    </i>
    <i>
      <x v="11"/>
    </i>
    <i>
      <x v="19"/>
    </i>
    <i>
      <x v="28"/>
    </i>
    <i>
      <x v="16"/>
    </i>
    <i>
      <x v="29"/>
    </i>
    <i>
      <x v="4"/>
    </i>
    <i>
      <x v="3"/>
    </i>
    <i>
      <x v="8"/>
    </i>
    <i>
      <x v="37"/>
    </i>
    <i>
      <x v="9"/>
    </i>
    <i>
      <x v="36"/>
    </i>
    <i>
      <x v="43"/>
    </i>
    <i>
      <x v="15"/>
    </i>
    <i>
      <x v="7"/>
    </i>
    <i>
      <x v="18"/>
    </i>
    <i>
      <x v="33"/>
    </i>
    <i>
      <x v="24"/>
    </i>
    <i>
      <x v="21"/>
    </i>
    <i>
      <x v="31"/>
    </i>
    <i>
      <x v="27"/>
    </i>
    <i>
      <x v="39"/>
    </i>
    <i>
      <x v="47"/>
    </i>
    <i>
      <x v="41"/>
    </i>
    <i>
      <x v="25"/>
    </i>
    <i>
      <x v="6"/>
    </i>
    <i>
      <x v="34"/>
    </i>
    <i>
      <x v="2"/>
    </i>
    <i>
      <x v="1"/>
    </i>
    <i>
      <x v="32"/>
    </i>
    <i>
      <x v="22"/>
    </i>
    <i>
      <x v="40"/>
    </i>
    <i>
      <x v="5"/>
    </i>
    <i>
      <x v="48"/>
    </i>
    <i>
      <x v="38"/>
    </i>
    <i>
      <x v="46"/>
    </i>
    <i>
      <x v="17"/>
    </i>
    <i>
      <x v="35"/>
    </i>
    <i>
      <x v="23"/>
    </i>
    <i>
      <x v="44"/>
    </i>
    <i>
      <x v="13"/>
    </i>
    <i>
      <x v="42"/>
    </i>
    <i t="grand">
      <x/>
    </i>
  </rowItems>
  <colItems count="1">
    <i/>
  </colItems>
  <dataFields count="1">
    <dataField name="Sum of Salary" fld="12" baseField="0" baseItem="0"/>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528D34-96C3-49E3-BD47-C0EB5655175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Z3:AA9" firstHeaderRow="1" firstDataRow="1" firstDataCol="1"/>
  <pivotFields count="21">
    <pivotField showAll="0"/>
    <pivotField showAll="0"/>
    <pivotField showAll="0">
      <items count="3">
        <item x="0"/>
        <item x="1"/>
        <item t="default"/>
      </items>
    </pivotField>
    <pivotField showAll="0"/>
    <pivotField showAll="0"/>
    <pivotField showAll="0"/>
    <pivotField showAll="0"/>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0"/>
  </dataFields>
  <formats count="1">
    <format dxfId="0">
      <pivotArea collapsedLevelsAreSubtotals="1" fieldPosition="0">
        <references count="1">
          <reference field="7" count="0"/>
        </references>
      </pivotArea>
    </format>
  </formats>
  <chartFormats count="7">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7" format="4">
      <pivotArea type="data" outline="0" fieldPosition="0">
        <references count="2">
          <reference field="4294967294" count="1" selected="0">
            <x v="0"/>
          </reference>
          <reference field="7" count="1" selected="0">
            <x v="0"/>
          </reference>
        </references>
      </pivotArea>
    </chartFormat>
    <chartFormat chart="7" format="5">
      <pivotArea type="data" outline="0" fieldPosition="0">
        <references count="2">
          <reference field="4294967294" count="1" selected="0">
            <x v="0"/>
          </reference>
          <reference field="7" count="1" selected="0">
            <x v="2"/>
          </reference>
        </references>
      </pivotArea>
    </chartFormat>
    <chartFormat chart="7" format="6">
      <pivotArea type="data" outline="0" fieldPosition="0">
        <references count="2">
          <reference field="4294967294" count="1" selected="0">
            <x v="0"/>
          </reference>
          <reference field="7" count="1" selected="0">
            <x v="3"/>
          </reference>
        </references>
      </pivotArea>
    </chartFormat>
    <chartFormat chart="7" format="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921E32-9D26-4317-8A8D-B46ABA3C1607}" name="Salary - depart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9" firstHeaderRow="0"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4"/>
        <item x="1"/>
        <item x="3"/>
        <item x="2"/>
        <item x="0"/>
        <item t="default"/>
      </items>
    </pivotField>
    <pivotField showAll="0">
      <items count="6">
        <item x="0"/>
        <item x="1"/>
        <item x="4"/>
        <item x="2"/>
        <item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Sum of Salary" fld="12" baseField="0" baseItem="0"/>
    <dataField name="Sum of Leave Taken"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82BF9-5D81-48F5-9CA4-596C3B88E39D}" name="Region based on no. of em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V3:W9"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8FF5DC-C11E-4540-988A-A99DE5814219}" name="Employement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7025B7-B33F-497D-96F7-9ECA9598F7D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9"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E2F4EEE-5B5E-4A42-A365-747022C0AD38}" sourceName="Gender">
  <pivotTables>
    <pivotTable tabId="3" name="PivotTable14"/>
    <pivotTable tabId="3" name="Age range to gender"/>
    <pivotTable tabId="3" name="Employement Status"/>
    <pivotTable tabId="3" name="PivotTable8"/>
    <pivotTable tabId="3" name="Region based on no. of emp"/>
    <pivotTable tabId="3" name="Salary - department"/>
    <pivotTable tabId="3" name="Workplace"/>
    <pivotTable tabId="3" name="Emp_Salaries"/>
  </pivotTables>
  <data>
    <tabular pivotCacheId="1031819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85286D20-6B15-4454-B549-8636455560B8}" sourceName="Department">
  <pivotTables>
    <pivotTable tabId="3" name="PivotTable14"/>
    <pivotTable tabId="3" name="Age range to gender"/>
    <pivotTable tabId="3" name="Employement Status"/>
    <pivotTable tabId="3" name="PivotTable8"/>
    <pivotTable tabId="3" name="Region based on no. of emp"/>
    <pivotTable tabId="3" name="Salary - department"/>
    <pivotTable tabId="3" name="Workplace"/>
    <pivotTable tabId="3" name="Emp_Salaries"/>
  </pivotTables>
  <data>
    <tabular pivotCacheId="1031819885">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1901ED7-B3DF-424D-B823-3765527F460D}" cache="Slicer_Gender1" caption="Gender" rowHeight="234950"/>
  <slicer name="Department" xr10:uid="{4045B75C-FC67-44C4-8C69-943133243E99}"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6201EEF-D793-4AB5-86FE-72D27299D57B}" cache="Slicer_Gender1" caption="Gender" columnCount="2" style="SlicerStyleDark4 2" rowHeight="234950"/>
  <slicer name="Department 1" xr10:uid="{DB6CD415-4BEF-4B96-8A16-4C09BA213E97}" cache="Slicer_Department1" caption="Department" columnCount="3" style="SlicerStyleDark4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FA0CD9F1-0353-4BCA-9460-F07FD5416B70}" cache="Slicer_Department1" caption="Department" style="SlicerStyleDark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B0E3EB-89EF-4FDF-9A3C-EF90A1678DFA}" name="Table1" displayName="Table1" ref="A1:U51" totalsRowShown="0" headerRowDxfId="26" dataDxfId="24" headerRowBorderDxfId="25" tableBorderDxfId="23" totalsRowBorderDxfId="22">
  <autoFilter ref="A1:U51" xr:uid="{90B0E3EB-89EF-4FDF-9A3C-EF90A1678DFA}">
    <filterColumn colId="2">
      <filters>
        <filter val="Female"/>
      </filters>
    </filterColumn>
  </autoFilter>
  <tableColumns count="21">
    <tableColumn id="1" xr3:uid="{6F784C26-F189-40E8-B5C0-F0006B836E9F}" name="Employee ID" dataDxfId="21"/>
    <tableColumn id="2" xr3:uid="{495EBF74-E4FD-44C6-9437-B9D745A5CBB3}" name="Full Name" dataDxfId="20"/>
    <tableColumn id="3" xr3:uid="{B122F8E5-AC1A-495F-9010-0DD468BF59F5}" name="Gender" dataDxfId="19"/>
    <tableColumn id="4" xr3:uid="{768263A6-484C-4C83-BB9A-50DD3BB1684F}" name="Age" dataDxfId="18"/>
    <tableColumn id="5" xr3:uid="{9D68F80A-CA4B-48B6-918C-62AE3D5DFD19}" name="Age range" dataDxfId="17"/>
    <tableColumn id="6" xr3:uid="{E60DF51C-3C8B-4E58-974F-F734035B06E4}" name="Region" dataDxfId="16"/>
    <tableColumn id="7" xr3:uid="{319A278A-2DA0-4E97-888F-469B4725A9AF}" name="Job Title" dataDxfId="15"/>
    <tableColumn id="8" xr3:uid="{A5EA0DAB-DD67-48A5-A685-02773DBFD70E}" name="Department" dataDxfId="14"/>
    <tableColumn id="9" xr3:uid="{64F2EE3A-E381-45BB-A1F9-C4ABC33DF748}" name="Manager/Supervisor" dataDxfId="13"/>
    <tableColumn id="10" xr3:uid="{D0645D43-5A0D-4CCE-8F4E-397636316E35}" name="Date of Hire" dataDxfId="12"/>
    <tableColumn id="11" xr3:uid="{C42279B2-3E32-46FE-BF2B-67B683F3C692}" name="Employment Status" dataDxfId="11"/>
    <tableColumn id="12" xr3:uid="{9852C776-9EE0-4788-B8BB-3BAF5BF60C7A}" name="Work Location" dataDxfId="10"/>
    <tableColumn id="13" xr3:uid="{F5711F6A-6C28-407B-861E-2570C7D28828}" name="Salary" dataDxfId="9"/>
    <tableColumn id="14" xr3:uid="{52C9FD84-622B-47BF-84D2-BA436D03B99D}" name="Pay Grade" dataDxfId="8"/>
    <tableColumn id="15" xr3:uid="{5B57B72A-8FDB-4C24-8362-408AB5618A77}" name="Bonus/Allowances" dataDxfId="7"/>
    <tableColumn id="16" xr3:uid="{C357FA87-4C2E-4BD0-A650-6EC338486094}" name="Insurance Details" dataDxfId="6"/>
    <tableColumn id="17" xr3:uid="{066F4E4C-26AD-4460-978A-4B3771CEE1D1}" name="Leave Taken" dataDxfId="5"/>
    <tableColumn id="18" xr3:uid="{4C6B2CEE-570D-4F79-9147-FBEBEEDD1978}" name="Performance Rating" dataDxfId="4"/>
    <tableColumn id="19" xr3:uid="{7DA98C1E-16DB-4150-8819-D57A4815EAEC}" name="Training Programs Attended" dataDxfId="3"/>
    <tableColumn id="20" xr3:uid="{4E528605-835A-4879-921A-84851130ABA8}" name="Skills" dataDxfId="2"/>
    <tableColumn id="21" xr3:uid="{2FF41C2D-0E9D-4499-9A62-E753AF5EBE38}" name="Certifications"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3E986-5E7A-4257-9EB5-91D4E262D60E}">
  <dimension ref="A1:U51"/>
  <sheetViews>
    <sheetView workbookViewId="0">
      <selection activeCell="B34" sqref="B34"/>
    </sheetView>
  </sheetViews>
  <sheetFormatPr defaultRowHeight="14.4"/>
  <cols>
    <col min="1" max="1" width="18" bestFit="1" customWidth="1"/>
    <col min="2" max="2" width="16.77734375" bestFit="1" customWidth="1"/>
    <col min="3" max="3" width="12.6640625" bestFit="1" customWidth="1"/>
    <col min="4" max="4" width="9.33203125" bestFit="1" customWidth="1"/>
    <col min="5" max="5" width="15.44140625" bestFit="1" customWidth="1"/>
    <col min="6" max="6" width="12.33203125" bestFit="1" customWidth="1"/>
    <col min="7" max="7" width="13.77734375" bestFit="1" customWidth="1"/>
    <col min="8" max="8" width="16.88671875" bestFit="1" customWidth="1"/>
    <col min="9" max="9" width="25.21875" bestFit="1" customWidth="1"/>
    <col min="10" max="10" width="16.88671875" bestFit="1" customWidth="1"/>
    <col min="11" max="11" width="24.77734375" bestFit="1" customWidth="1"/>
    <col min="12" max="12" width="19.44140625" bestFit="1" customWidth="1"/>
    <col min="13" max="13" width="11.5546875" bestFit="1" customWidth="1"/>
    <col min="14" max="14" width="15.5546875" bestFit="1" customWidth="1"/>
    <col min="15" max="15" width="23.6640625" bestFit="1" customWidth="1"/>
    <col min="16" max="16" width="22.44140625" bestFit="1" customWidth="1"/>
    <col min="17" max="17" width="18" bestFit="1" customWidth="1"/>
    <col min="18" max="18" width="25" bestFit="1" customWidth="1"/>
    <col min="19" max="19" width="33.21875" bestFit="1" customWidth="1"/>
    <col min="20" max="20" width="14.77734375" bestFit="1" customWidth="1"/>
    <col min="21" max="21" width="20.21875" bestFit="1" customWidth="1"/>
  </cols>
  <sheetData>
    <row r="1" spans="1:21">
      <c r="A1" s="1" t="s">
        <v>193</v>
      </c>
      <c r="B1" s="2" t="s">
        <v>194</v>
      </c>
      <c r="C1" s="2" t="s">
        <v>195</v>
      </c>
      <c r="D1" s="2" t="s">
        <v>196</v>
      </c>
      <c r="E1" s="2" t="s">
        <v>197</v>
      </c>
      <c r="F1" s="2" t="s">
        <v>198</v>
      </c>
      <c r="G1" s="2" t="s">
        <v>199</v>
      </c>
      <c r="H1" s="2" t="s">
        <v>200</v>
      </c>
      <c r="I1" s="2" t="s">
        <v>201</v>
      </c>
      <c r="J1" s="2" t="s">
        <v>202</v>
      </c>
      <c r="K1" s="2" t="s">
        <v>203</v>
      </c>
      <c r="L1" s="2" t="s">
        <v>204</v>
      </c>
      <c r="M1" s="2" t="s">
        <v>205</v>
      </c>
      <c r="N1" s="2" t="s">
        <v>206</v>
      </c>
      <c r="O1" s="2" t="s">
        <v>207</v>
      </c>
      <c r="P1" s="2" t="s">
        <v>208</v>
      </c>
      <c r="Q1" s="2" t="s">
        <v>209</v>
      </c>
      <c r="R1" s="2" t="s">
        <v>210</v>
      </c>
      <c r="S1" s="2" t="s">
        <v>211</v>
      </c>
      <c r="T1" s="2" t="s">
        <v>212</v>
      </c>
      <c r="U1" s="3" t="s">
        <v>213</v>
      </c>
    </row>
    <row r="2" spans="1:21">
      <c r="A2" s="4">
        <v>4294</v>
      </c>
      <c r="B2" s="5" t="s">
        <v>0</v>
      </c>
      <c r="C2" s="5" t="s">
        <v>1</v>
      </c>
      <c r="D2" s="5">
        <v>25</v>
      </c>
      <c r="E2" s="5" t="s">
        <v>2</v>
      </c>
      <c r="F2" s="5" t="s">
        <v>3</v>
      </c>
      <c r="G2" s="5" t="s">
        <v>4</v>
      </c>
      <c r="H2" s="5" t="s">
        <v>5</v>
      </c>
      <c r="I2" s="5" t="s">
        <v>6</v>
      </c>
      <c r="J2" s="5" t="s">
        <v>7</v>
      </c>
      <c r="K2" s="5" t="s">
        <v>8</v>
      </c>
      <c r="L2" s="5" t="s">
        <v>9</v>
      </c>
      <c r="M2" s="5">
        <v>53700</v>
      </c>
      <c r="N2" s="5" t="s">
        <v>10</v>
      </c>
      <c r="O2" s="5">
        <v>1463</v>
      </c>
      <c r="P2" s="5" t="s">
        <v>11</v>
      </c>
      <c r="Q2" s="5">
        <v>1</v>
      </c>
      <c r="R2" s="5">
        <v>1</v>
      </c>
      <c r="S2" s="5" t="s">
        <v>12</v>
      </c>
      <c r="T2" s="5" t="s">
        <v>13</v>
      </c>
      <c r="U2" s="6" t="s">
        <v>14</v>
      </c>
    </row>
    <row r="3" spans="1:21" hidden="1">
      <c r="A3" s="4">
        <v>9116</v>
      </c>
      <c r="B3" s="5" t="s">
        <v>15</v>
      </c>
      <c r="C3" s="5" t="s">
        <v>16</v>
      </c>
      <c r="D3" s="5">
        <v>27</v>
      </c>
      <c r="E3" s="5" t="s">
        <v>17</v>
      </c>
      <c r="F3" s="5" t="s">
        <v>18</v>
      </c>
      <c r="G3" s="5" t="s">
        <v>19</v>
      </c>
      <c r="H3" s="5" t="s">
        <v>20</v>
      </c>
      <c r="I3" s="5" t="s">
        <v>21</v>
      </c>
      <c r="J3" s="5" t="s">
        <v>22</v>
      </c>
      <c r="K3" s="5" t="s">
        <v>8</v>
      </c>
      <c r="L3" s="5" t="s">
        <v>23</v>
      </c>
      <c r="M3" s="5">
        <v>91091</v>
      </c>
      <c r="N3" s="5" t="s">
        <v>24</v>
      </c>
      <c r="O3" s="5">
        <v>1024</v>
      </c>
      <c r="P3" s="5" t="s">
        <v>25</v>
      </c>
      <c r="Q3" s="5">
        <v>19</v>
      </c>
      <c r="R3" s="5">
        <v>4</v>
      </c>
      <c r="S3" s="5" t="s">
        <v>26</v>
      </c>
      <c r="T3" s="5" t="s">
        <v>13</v>
      </c>
      <c r="U3" s="6" t="s">
        <v>14</v>
      </c>
    </row>
    <row r="4" spans="1:21" hidden="1">
      <c r="A4" s="4">
        <v>5120</v>
      </c>
      <c r="B4" s="5" t="s">
        <v>27</v>
      </c>
      <c r="C4" s="5" t="s">
        <v>16</v>
      </c>
      <c r="D4" s="5">
        <v>34</v>
      </c>
      <c r="E4" s="5" t="s">
        <v>17</v>
      </c>
      <c r="F4" s="5" t="s">
        <v>28</v>
      </c>
      <c r="G4" s="5" t="s">
        <v>29</v>
      </c>
      <c r="H4" s="5" t="s">
        <v>30</v>
      </c>
      <c r="I4" s="5" t="s">
        <v>31</v>
      </c>
      <c r="J4" s="5" t="s">
        <v>32</v>
      </c>
      <c r="K4" s="5" t="s">
        <v>8</v>
      </c>
      <c r="L4" s="5" t="s">
        <v>33</v>
      </c>
      <c r="M4" s="5">
        <v>57538</v>
      </c>
      <c r="N4" s="5" t="s">
        <v>34</v>
      </c>
      <c r="O4" s="5">
        <v>1674</v>
      </c>
      <c r="P4" s="5" t="s">
        <v>25</v>
      </c>
      <c r="Q4" s="5">
        <v>8</v>
      </c>
      <c r="R4" s="5">
        <v>1</v>
      </c>
      <c r="S4" s="5" t="s">
        <v>25</v>
      </c>
      <c r="T4" s="5" t="s">
        <v>35</v>
      </c>
      <c r="U4" s="6" t="s">
        <v>36</v>
      </c>
    </row>
    <row r="5" spans="1:21">
      <c r="A5" s="4">
        <v>8071</v>
      </c>
      <c r="B5" s="5" t="s">
        <v>37</v>
      </c>
      <c r="C5" s="5" t="s">
        <v>1</v>
      </c>
      <c r="D5" s="5">
        <v>41</v>
      </c>
      <c r="E5" s="5" t="s">
        <v>38</v>
      </c>
      <c r="F5" s="5" t="s">
        <v>28</v>
      </c>
      <c r="G5" s="5" t="s">
        <v>4</v>
      </c>
      <c r="H5" s="5" t="s">
        <v>39</v>
      </c>
      <c r="I5" s="5" t="s">
        <v>40</v>
      </c>
      <c r="J5" s="5" t="s">
        <v>41</v>
      </c>
      <c r="K5" s="5" t="s">
        <v>42</v>
      </c>
      <c r="L5" s="5" t="s">
        <v>9</v>
      </c>
      <c r="M5" s="5">
        <v>62993</v>
      </c>
      <c r="N5" s="5" t="s">
        <v>43</v>
      </c>
      <c r="O5" s="5">
        <v>2695</v>
      </c>
      <c r="P5" s="5" t="s">
        <v>44</v>
      </c>
      <c r="Q5" s="5">
        <v>0</v>
      </c>
      <c r="R5" s="5">
        <v>2</v>
      </c>
      <c r="S5" s="5" t="s">
        <v>25</v>
      </c>
      <c r="T5" s="5" t="s">
        <v>45</v>
      </c>
      <c r="U5" s="6" t="s">
        <v>25</v>
      </c>
    </row>
    <row r="6" spans="1:21" hidden="1">
      <c r="A6" s="4">
        <v>9351</v>
      </c>
      <c r="B6" s="5" t="s">
        <v>46</v>
      </c>
      <c r="C6" s="5" t="s">
        <v>16</v>
      </c>
      <c r="D6" s="5">
        <v>56</v>
      </c>
      <c r="E6" s="5" t="s">
        <v>47</v>
      </c>
      <c r="F6" s="5" t="s">
        <v>3</v>
      </c>
      <c r="G6" s="5" t="s">
        <v>4</v>
      </c>
      <c r="H6" s="5" t="s">
        <v>30</v>
      </c>
      <c r="I6" s="5" t="s">
        <v>48</v>
      </c>
      <c r="J6" s="5" t="s">
        <v>49</v>
      </c>
      <c r="K6" s="5" t="s">
        <v>42</v>
      </c>
      <c r="L6" s="5" t="s">
        <v>23</v>
      </c>
      <c r="M6" s="5">
        <v>45773</v>
      </c>
      <c r="N6" s="5" t="s">
        <v>43</v>
      </c>
      <c r="O6" s="5">
        <v>8776</v>
      </c>
      <c r="P6" s="5" t="s">
        <v>11</v>
      </c>
      <c r="Q6" s="5">
        <v>16</v>
      </c>
      <c r="R6" s="5">
        <v>4</v>
      </c>
      <c r="S6" s="5" t="s">
        <v>12</v>
      </c>
      <c r="T6" s="5" t="s">
        <v>45</v>
      </c>
      <c r="U6" s="6" t="s">
        <v>25</v>
      </c>
    </row>
    <row r="7" spans="1:21">
      <c r="A7" s="4">
        <v>2873</v>
      </c>
      <c r="B7" s="5" t="s">
        <v>50</v>
      </c>
      <c r="C7" s="5" t="s">
        <v>1</v>
      </c>
      <c r="D7" s="5">
        <v>28</v>
      </c>
      <c r="E7" s="5" t="s">
        <v>17</v>
      </c>
      <c r="F7" s="5" t="s">
        <v>28</v>
      </c>
      <c r="G7" s="5" t="s">
        <v>51</v>
      </c>
      <c r="H7" s="5" t="s">
        <v>30</v>
      </c>
      <c r="I7" s="5" t="s">
        <v>52</v>
      </c>
      <c r="J7" s="5" t="s">
        <v>53</v>
      </c>
      <c r="K7" s="5" t="s">
        <v>8</v>
      </c>
      <c r="L7" s="5" t="s">
        <v>23</v>
      </c>
      <c r="M7" s="5">
        <v>96249</v>
      </c>
      <c r="N7" s="5" t="s">
        <v>10</v>
      </c>
      <c r="O7" s="5">
        <v>4826</v>
      </c>
      <c r="P7" s="5" t="s">
        <v>44</v>
      </c>
      <c r="Q7" s="5">
        <v>7</v>
      </c>
      <c r="R7" s="5">
        <v>3</v>
      </c>
      <c r="S7" s="5" t="s">
        <v>12</v>
      </c>
      <c r="T7" s="5" t="s">
        <v>54</v>
      </c>
      <c r="U7" s="6" t="s">
        <v>14</v>
      </c>
    </row>
    <row r="8" spans="1:21">
      <c r="A8" s="4">
        <v>3540</v>
      </c>
      <c r="B8" s="5" t="s">
        <v>55</v>
      </c>
      <c r="C8" s="5" t="s">
        <v>1</v>
      </c>
      <c r="D8" s="5">
        <v>20</v>
      </c>
      <c r="E8" s="5" t="s">
        <v>2</v>
      </c>
      <c r="F8" s="5" t="s">
        <v>18</v>
      </c>
      <c r="G8" s="5" t="s">
        <v>29</v>
      </c>
      <c r="H8" s="5" t="s">
        <v>30</v>
      </c>
      <c r="I8" s="5" t="s">
        <v>56</v>
      </c>
      <c r="J8" s="5" t="s">
        <v>57</v>
      </c>
      <c r="K8" s="5" t="s">
        <v>8</v>
      </c>
      <c r="L8" s="5" t="s">
        <v>33</v>
      </c>
      <c r="M8" s="5">
        <v>61596</v>
      </c>
      <c r="N8" s="5" t="s">
        <v>10</v>
      </c>
      <c r="O8" s="5">
        <v>8818</v>
      </c>
      <c r="P8" s="5" t="s">
        <v>44</v>
      </c>
      <c r="Q8" s="5">
        <v>4</v>
      </c>
      <c r="R8" s="5">
        <v>2</v>
      </c>
      <c r="S8" s="5" t="s">
        <v>12</v>
      </c>
      <c r="T8" s="5" t="s">
        <v>35</v>
      </c>
      <c r="U8" s="6" t="s">
        <v>25</v>
      </c>
    </row>
    <row r="9" spans="1:21">
      <c r="A9" s="4">
        <v>3653</v>
      </c>
      <c r="B9" s="5" t="s">
        <v>58</v>
      </c>
      <c r="C9" s="5" t="s">
        <v>1</v>
      </c>
      <c r="D9" s="5">
        <v>58</v>
      </c>
      <c r="E9" s="5" t="s">
        <v>47</v>
      </c>
      <c r="F9" s="5" t="s">
        <v>59</v>
      </c>
      <c r="G9" s="5" t="s">
        <v>19</v>
      </c>
      <c r="H9" s="5" t="s">
        <v>60</v>
      </c>
      <c r="I9" s="5" t="s">
        <v>61</v>
      </c>
      <c r="J9" s="5" t="s">
        <v>62</v>
      </c>
      <c r="K9" s="5" t="s">
        <v>8</v>
      </c>
      <c r="L9" s="5" t="s">
        <v>33</v>
      </c>
      <c r="M9" s="5">
        <v>97869</v>
      </c>
      <c r="N9" s="5" t="s">
        <v>43</v>
      </c>
      <c r="O9" s="5">
        <v>1966</v>
      </c>
      <c r="P9" s="5" t="s">
        <v>11</v>
      </c>
      <c r="Q9" s="5">
        <v>10</v>
      </c>
      <c r="R9" s="5">
        <v>1</v>
      </c>
      <c r="S9" s="5" t="s">
        <v>12</v>
      </c>
      <c r="T9" s="5" t="s">
        <v>13</v>
      </c>
      <c r="U9" s="6" t="s">
        <v>14</v>
      </c>
    </row>
    <row r="10" spans="1:21">
      <c r="A10" s="4">
        <v>5587</v>
      </c>
      <c r="B10" s="5" t="s">
        <v>63</v>
      </c>
      <c r="C10" s="5" t="s">
        <v>1</v>
      </c>
      <c r="D10" s="5">
        <v>44</v>
      </c>
      <c r="E10" s="5" t="s">
        <v>38</v>
      </c>
      <c r="F10" s="5" t="s">
        <v>59</v>
      </c>
      <c r="G10" s="5" t="s">
        <v>29</v>
      </c>
      <c r="H10" s="5" t="s">
        <v>30</v>
      </c>
      <c r="I10" s="5" t="s">
        <v>64</v>
      </c>
      <c r="J10" s="5" t="s">
        <v>65</v>
      </c>
      <c r="K10" s="5" t="s">
        <v>8</v>
      </c>
      <c r="L10" s="5" t="s">
        <v>9</v>
      </c>
      <c r="M10" s="5">
        <v>81235</v>
      </c>
      <c r="N10" s="5" t="s">
        <v>43</v>
      </c>
      <c r="O10" s="5">
        <v>6553</v>
      </c>
      <c r="P10" s="5" t="s">
        <v>25</v>
      </c>
      <c r="Q10" s="5">
        <v>16</v>
      </c>
      <c r="R10" s="5">
        <v>2</v>
      </c>
      <c r="S10" s="5" t="s">
        <v>25</v>
      </c>
      <c r="T10" s="5" t="s">
        <v>35</v>
      </c>
      <c r="U10" s="6" t="s">
        <v>14</v>
      </c>
    </row>
    <row r="11" spans="1:21">
      <c r="A11" s="4">
        <v>9554</v>
      </c>
      <c r="B11" s="5" t="s">
        <v>66</v>
      </c>
      <c r="C11" s="5" t="s">
        <v>1</v>
      </c>
      <c r="D11" s="5">
        <v>29</v>
      </c>
      <c r="E11" s="5" t="s">
        <v>17</v>
      </c>
      <c r="F11" s="5" t="s">
        <v>18</v>
      </c>
      <c r="G11" s="5" t="s">
        <v>29</v>
      </c>
      <c r="H11" s="5" t="s">
        <v>39</v>
      </c>
      <c r="I11" s="5" t="s">
        <v>67</v>
      </c>
      <c r="J11" s="5" t="s">
        <v>68</v>
      </c>
      <c r="K11" s="5" t="s">
        <v>8</v>
      </c>
      <c r="L11" s="5" t="s">
        <v>23</v>
      </c>
      <c r="M11" s="5">
        <v>87852</v>
      </c>
      <c r="N11" s="5" t="s">
        <v>43</v>
      </c>
      <c r="O11" s="5">
        <v>4980</v>
      </c>
      <c r="P11" s="5" t="s">
        <v>44</v>
      </c>
      <c r="Q11" s="5">
        <v>19</v>
      </c>
      <c r="R11" s="5">
        <v>3</v>
      </c>
      <c r="S11" s="5" t="s">
        <v>25</v>
      </c>
      <c r="T11" s="5" t="s">
        <v>45</v>
      </c>
      <c r="U11" s="6" t="s">
        <v>14</v>
      </c>
    </row>
    <row r="12" spans="1:21" hidden="1">
      <c r="A12" s="4">
        <v>6213</v>
      </c>
      <c r="B12" s="5" t="s">
        <v>69</v>
      </c>
      <c r="C12" s="5" t="s">
        <v>16</v>
      </c>
      <c r="D12" s="5">
        <v>23</v>
      </c>
      <c r="E12" s="5" t="s">
        <v>2</v>
      </c>
      <c r="F12" s="5" t="s">
        <v>59</v>
      </c>
      <c r="G12" s="5" t="s">
        <v>4</v>
      </c>
      <c r="H12" s="5" t="s">
        <v>30</v>
      </c>
      <c r="I12" s="5" t="s">
        <v>70</v>
      </c>
      <c r="J12" s="5" t="s">
        <v>71</v>
      </c>
      <c r="K12" s="5" t="s">
        <v>42</v>
      </c>
      <c r="L12" s="5" t="s">
        <v>23</v>
      </c>
      <c r="M12" s="5">
        <v>59359</v>
      </c>
      <c r="N12" s="5" t="s">
        <v>43</v>
      </c>
      <c r="O12" s="5">
        <v>9449</v>
      </c>
      <c r="P12" s="5" t="s">
        <v>44</v>
      </c>
      <c r="Q12" s="5">
        <v>20</v>
      </c>
      <c r="R12" s="5">
        <v>3</v>
      </c>
      <c r="S12" s="5" t="s">
        <v>25</v>
      </c>
      <c r="T12" s="5" t="s">
        <v>35</v>
      </c>
      <c r="U12" s="6" t="s">
        <v>25</v>
      </c>
    </row>
    <row r="13" spans="1:21" hidden="1">
      <c r="A13" s="4">
        <v>9105</v>
      </c>
      <c r="B13" s="5" t="s">
        <v>72</v>
      </c>
      <c r="C13" s="5" t="s">
        <v>16</v>
      </c>
      <c r="D13" s="5">
        <v>30</v>
      </c>
      <c r="E13" s="5" t="s">
        <v>17</v>
      </c>
      <c r="F13" s="5" t="s">
        <v>3</v>
      </c>
      <c r="G13" s="5" t="s">
        <v>19</v>
      </c>
      <c r="H13" s="5" t="s">
        <v>5</v>
      </c>
      <c r="I13" s="5" t="s">
        <v>73</v>
      </c>
      <c r="J13" s="5" t="s">
        <v>74</v>
      </c>
      <c r="K13" s="5" t="s">
        <v>42</v>
      </c>
      <c r="L13" s="5" t="s">
        <v>33</v>
      </c>
      <c r="M13" s="5">
        <v>81225</v>
      </c>
      <c r="N13" s="5" t="s">
        <v>34</v>
      </c>
      <c r="O13" s="5">
        <v>6202</v>
      </c>
      <c r="P13" s="5" t="s">
        <v>44</v>
      </c>
      <c r="Q13" s="5">
        <v>2</v>
      </c>
      <c r="R13" s="5">
        <v>2</v>
      </c>
      <c r="S13" s="5" t="s">
        <v>26</v>
      </c>
      <c r="T13" s="5" t="s">
        <v>75</v>
      </c>
      <c r="U13" s="6" t="s">
        <v>14</v>
      </c>
    </row>
    <row r="14" spans="1:21">
      <c r="A14" s="4">
        <v>9508</v>
      </c>
      <c r="B14" s="5" t="s">
        <v>76</v>
      </c>
      <c r="C14" s="5" t="s">
        <v>1</v>
      </c>
      <c r="D14" s="5">
        <v>49</v>
      </c>
      <c r="E14" s="5" t="s">
        <v>77</v>
      </c>
      <c r="F14" s="5" t="s">
        <v>18</v>
      </c>
      <c r="G14" s="5" t="s">
        <v>4</v>
      </c>
      <c r="H14" s="5" t="s">
        <v>5</v>
      </c>
      <c r="I14" s="5" t="s">
        <v>78</v>
      </c>
      <c r="J14" s="5" t="s">
        <v>79</v>
      </c>
      <c r="K14" s="5" t="s">
        <v>42</v>
      </c>
      <c r="L14" s="5" t="s">
        <v>9</v>
      </c>
      <c r="M14" s="5">
        <v>32788</v>
      </c>
      <c r="N14" s="5" t="s">
        <v>34</v>
      </c>
      <c r="O14" s="5">
        <v>4396</v>
      </c>
      <c r="P14" s="5" t="s">
        <v>11</v>
      </c>
      <c r="Q14" s="5">
        <v>13</v>
      </c>
      <c r="R14" s="5">
        <v>5</v>
      </c>
      <c r="S14" s="5" t="s">
        <v>25</v>
      </c>
      <c r="T14" s="5" t="s">
        <v>54</v>
      </c>
      <c r="U14" s="6" t="s">
        <v>36</v>
      </c>
    </row>
    <row r="15" spans="1:21" hidden="1">
      <c r="A15" s="4">
        <v>2436</v>
      </c>
      <c r="B15" s="5" t="s">
        <v>80</v>
      </c>
      <c r="C15" s="5" t="s">
        <v>16</v>
      </c>
      <c r="D15" s="5">
        <v>60</v>
      </c>
      <c r="E15" s="5" t="s">
        <v>47</v>
      </c>
      <c r="F15" s="5" t="s">
        <v>81</v>
      </c>
      <c r="G15" s="5" t="s">
        <v>4</v>
      </c>
      <c r="H15" s="5" t="s">
        <v>39</v>
      </c>
      <c r="I15" s="5" t="s">
        <v>82</v>
      </c>
      <c r="J15" s="5" t="s">
        <v>83</v>
      </c>
      <c r="K15" s="5" t="s">
        <v>42</v>
      </c>
      <c r="L15" s="5" t="s">
        <v>33</v>
      </c>
      <c r="M15" s="5">
        <v>70452</v>
      </c>
      <c r="N15" s="5" t="s">
        <v>34</v>
      </c>
      <c r="O15" s="5">
        <v>9911</v>
      </c>
      <c r="P15" s="5" t="s">
        <v>25</v>
      </c>
      <c r="Q15" s="5">
        <v>2</v>
      </c>
      <c r="R15" s="5">
        <v>1</v>
      </c>
      <c r="S15" s="5" t="s">
        <v>25</v>
      </c>
      <c r="T15" s="5" t="s">
        <v>54</v>
      </c>
      <c r="U15" s="6" t="s">
        <v>14</v>
      </c>
    </row>
    <row r="16" spans="1:21" hidden="1">
      <c r="A16" s="4">
        <v>4441</v>
      </c>
      <c r="B16" s="5" t="s">
        <v>84</v>
      </c>
      <c r="C16" s="5" t="s">
        <v>16</v>
      </c>
      <c r="D16" s="5">
        <v>46</v>
      </c>
      <c r="E16" s="5" t="s">
        <v>77</v>
      </c>
      <c r="F16" s="5" t="s">
        <v>18</v>
      </c>
      <c r="G16" s="5" t="s">
        <v>51</v>
      </c>
      <c r="H16" s="5" t="s">
        <v>5</v>
      </c>
      <c r="I16" s="5" t="s">
        <v>85</v>
      </c>
      <c r="J16" s="5" t="s">
        <v>86</v>
      </c>
      <c r="K16" s="5" t="s">
        <v>8</v>
      </c>
      <c r="L16" s="5" t="s">
        <v>23</v>
      </c>
      <c r="M16" s="5">
        <v>33045</v>
      </c>
      <c r="N16" s="5" t="s">
        <v>24</v>
      </c>
      <c r="O16" s="5">
        <v>1456</v>
      </c>
      <c r="P16" s="5" t="s">
        <v>25</v>
      </c>
      <c r="Q16" s="5">
        <v>16</v>
      </c>
      <c r="R16" s="5">
        <v>3</v>
      </c>
      <c r="S16" s="5" t="s">
        <v>26</v>
      </c>
      <c r="T16" s="5" t="s">
        <v>54</v>
      </c>
      <c r="U16" s="6" t="s">
        <v>25</v>
      </c>
    </row>
    <row r="17" spans="1:21" hidden="1">
      <c r="A17" s="4">
        <v>5827</v>
      </c>
      <c r="B17" s="5" t="s">
        <v>87</v>
      </c>
      <c r="C17" s="5" t="s">
        <v>16</v>
      </c>
      <c r="D17" s="5">
        <v>57</v>
      </c>
      <c r="E17" s="5" t="s">
        <v>47</v>
      </c>
      <c r="F17" s="5" t="s">
        <v>28</v>
      </c>
      <c r="G17" s="5" t="s">
        <v>51</v>
      </c>
      <c r="H17" s="5" t="s">
        <v>20</v>
      </c>
      <c r="I17" s="5" t="s">
        <v>88</v>
      </c>
      <c r="J17" s="5" t="s">
        <v>89</v>
      </c>
      <c r="K17" s="5" t="s">
        <v>90</v>
      </c>
      <c r="L17" s="5" t="s">
        <v>33</v>
      </c>
      <c r="M17" s="5">
        <v>96429</v>
      </c>
      <c r="N17" s="5" t="s">
        <v>10</v>
      </c>
      <c r="O17" s="5">
        <v>4740</v>
      </c>
      <c r="P17" s="5" t="s">
        <v>25</v>
      </c>
      <c r="Q17" s="5">
        <v>8</v>
      </c>
      <c r="R17" s="5">
        <v>1</v>
      </c>
      <c r="S17" s="5" t="s">
        <v>26</v>
      </c>
      <c r="T17" s="5" t="s">
        <v>45</v>
      </c>
      <c r="U17" s="6" t="s">
        <v>25</v>
      </c>
    </row>
    <row r="18" spans="1:21">
      <c r="A18" s="4">
        <v>5184</v>
      </c>
      <c r="B18" s="5" t="s">
        <v>91</v>
      </c>
      <c r="C18" s="5" t="s">
        <v>1</v>
      </c>
      <c r="D18" s="5">
        <v>24</v>
      </c>
      <c r="E18" s="5" t="s">
        <v>2</v>
      </c>
      <c r="F18" s="5" t="s">
        <v>18</v>
      </c>
      <c r="G18" s="5" t="s">
        <v>29</v>
      </c>
      <c r="H18" s="5" t="s">
        <v>30</v>
      </c>
      <c r="I18" s="5" t="s">
        <v>92</v>
      </c>
      <c r="J18" s="5" t="s">
        <v>93</v>
      </c>
      <c r="K18" s="5" t="s">
        <v>90</v>
      </c>
      <c r="L18" s="5" t="s">
        <v>33</v>
      </c>
      <c r="M18" s="5">
        <v>33183</v>
      </c>
      <c r="N18" s="5" t="s">
        <v>43</v>
      </c>
      <c r="O18" s="5">
        <v>8114</v>
      </c>
      <c r="P18" s="5" t="s">
        <v>25</v>
      </c>
      <c r="Q18" s="5">
        <v>4</v>
      </c>
      <c r="R18" s="5">
        <v>2</v>
      </c>
      <c r="S18" s="5" t="s">
        <v>26</v>
      </c>
      <c r="T18" s="5" t="s">
        <v>75</v>
      </c>
      <c r="U18" s="6" t="s">
        <v>36</v>
      </c>
    </row>
    <row r="19" spans="1:21">
      <c r="A19" s="4">
        <v>5874</v>
      </c>
      <c r="B19" s="5" t="s">
        <v>37</v>
      </c>
      <c r="C19" s="5" t="s">
        <v>1</v>
      </c>
      <c r="D19" s="5">
        <v>35</v>
      </c>
      <c r="E19" s="5" t="s">
        <v>17</v>
      </c>
      <c r="F19" s="5" t="s">
        <v>81</v>
      </c>
      <c r="G19" s="5" t="s">
        <v>51</v>
      </c>
      <c r="H19" s="5" t="s">
        <v>5</v>
      </c>
      <c r="I19" s="5" t="s">
        <v>94</v>
      </c>
      <c r="J19" s="5" t="s">
        <v>95</v>
      </c>
      <c r="K19" s="5" t="s">
        <v>90</v>
      </c>
      <c r="L19" s="5" t="s">
        <v>9</v>
      </c>
      <c r="M19" s="5">
        <v>75065</v>
      </c>
      <c r="N19" s="5" t="s">
        <v>10</v>
      </c>
      <c r="O19" s="5">
        <v>7123</v>
      </c>
      <c r="P19" s="5" t="s">
        <v>25</v>
      </c>
      <c r="Q19" s="5">
        <v>20</v>
      </c>
      <c r="R19" s="5">
        <v>2</v>
      </c>
      <c r="S19" s="5" t="s">
        <v>25</v>
      </c>
      <c r="T19" s="5" t="s">
        <v>13</v>
      </c>
      <c r="U19" s="6" t="s">
        <v>36</v>
      </c>
    </row>
    <row r="20" spans="1:21" hidden="1">
      <c r="A20" s="4">
        <v>9834</v>
      </c>
      <c r="B20" s="5" t="s">
        <v>96</v>
      </c>
      <c r="C20" s="5" t="s">
        <v>16</v>
      </c>
      <c r="D20" s="5">
        <v>41</v>
      </c>
      <c r="E20" s="5" t="s">
        <v>38</v>
      </c>
      <c r="F20" s="5" t="s">
        <v>18</v>
      </c>
      <c r="G20" s="5" t="s">
        <v>19</v>
      </c>
      <c r="H20" s="5" t="s">
        <v>60</v>
      </c>
      <c r="I20" s="5" t="s">
        <v>97</v>
      </c>
      <c r="J20" s="5" t="s">
        <v>98</v>
      </c>
      <c r="K20" s="5" t="s">
        <v>8</v>
      </c>
      <c r="L20" s="5" t="s">
        <v>33</v>
      </c>
      <c r="M20" s="5">
        <v>32877</v>
      </c>
      <c r="N20" s="5" t="s">
        <v>10</v>
      </c>
      <c r="O20" s="5">
        <v>6432</v>
      </c>
      <c r="P20" s="5" t="s">
        <v>11</v>
      </c>
      <c r="Q20" s="5">
        <v>11</v>
      </c>
      <c r="R20" s="5">
        <v>1</v>
      </c>
      <c r="S20" s="5" t="s">
        <v>25</v>
      </c>
      <c r="T20" s="5" t="s">
        <v>13</v>
      </c>
      <c r="U20" s="6" t="s">
        <v>25</v>
      </c>
    </row>
    <row r="21" spans="1:21" hidden="1">
      <c r="A21" s="4">
        <v>5096</v>
      </c>
      <c r="B21" s="5" t="s">
        <v>99</v>
      </c>
      <c r="C21" s="5" t="s">
        <v>16</v>
      </c>
      <c r="D21" s="5">
        <v>36</v>
      </c>
      <c r="E21" s="5" t="s">
        <v>38</v>
      </c>
      <c r="F21" s="5" t="s">
        <v>18</v>
      </c>
      <c r="G21" s="5" t="s">
        <v>100</v>
      </c>
      <c r="H21" s="5" t="s">
        <v>39</v>
      </c>
      <c r="I21" s="5" t="s">
        <v>101</v>
      </c>
      <c r="J21" s="5" t="s">
        <v>102</v>
      </c>
      <c r="K21" s="5" t="s">
        <v>8</v>
      </c>
      <c r="L21" s="5" t="s">
        <v>23</v>
      </c>
      <c r="M21" s="5">
        <v>46811</v>
      </c>
      <c r="N21" s="5" t="s">
        <v>34</v>
      </c>
      <c r="O21" s="5">
        <v>1567</v>
      </c>
      <c r="P21" s="5" t="s">
        <v>25</v>
      </c>
      <c r="Q21" s="5">
        <v>7</v>
      </c>
      <c r="R21" s="5">
        <v>3</v>
      </c>
      <c r="S21" s="5" t="s">
        <v>26</v>
      </c>
      <c r="T21" s="5" t="s">
        <v>13</v>
      </c>
      <c r="U21" s="6" t="s">
        <v>36</v>
      </c>
    </row>
    <row r="22" spans="1:21" hidden="1">
      <c r="A22" s="4">
        <v>2263</v>
      </c>
      <c r="B22" s="5" t="s">
        <v>103</v>
      </c>
      <c r="C22" s="5" t="s">
        <v>16</v>
      </c>
      <c r="D22" s="5">
        <v>31</v>
      </c>
      <c r="E22" s="5" t="s">
        <v>17</v>
      </c>
      <c r="F22" s="5" t="s">
        <v>59</v>
      </c>
      <c r="G22" s="5" t="s">
        <v>29</v>
      </c>
      <c r="H22" s="5" t="s">
        <v>20</v>
      </c>
      <c r="I22" s="5" t="s">
        <v>104</v>
      </c>
      <c r="J22" s="5" t="s">
        <v>105</v>
      </c>
      <c r="K22" s="5" t="s">
        <v>42</v>
      </c>
      <c r="L22" s="5" t="s">
        <v>23</v>
      </c>
      <c r="M22" s="5">
        <v>87538</v>
      </c>
      <c r="N22" s="5" t="s">
        <v>10</v>
      </c>
      <c r="O22" s="5">
        <v>3588</v>
      </c>
      <c r="P22" s="5" t="s">
        <v>44</v>
      </c>
      <c r="Q22" s="5">
        <v>11</v>
      </c>
      <c r="R22" s="5">
        <v>5</v>
      </c>
      <c r="S22" s="5" t="s">
        <v>26</v>
      </c>
      <c r="T22" s="5" t="s">
        <v>45</v>
      </c>
      <c r="U22" s="6" t="s">
        <v>25</v>
      </c>
    </row>
    <row r="23" spans="1:21">
      <c r="A23" s="4">
        <v>6505</v>
      </c>
      <c r="B23" s="5" t="s">
        <v>106</v>
      </c>
      <c r="C23" s="5" t="s">
        <v>1</v>
      </c>
      <c r="D23" s="5">
        <v>28</v>
      </c>
      <c r="E23" s="5" t="s">
        <v>17</v>
      </c>
      <c r="F23" s="5" t="s">
        <v>3</v>
      </c>
      <c r="G23" s="5" t="s">
        <v>19</v>
      </c>
      <c r="H23" s="5" t="s">
        <v>60</v>
      </c>
      <c r="I23" s="5" t="s">
        <v>107</v>
      </c>
      <c r="J23" s="5" t="s">
        <v>108</v>
      </c>
      <c r="K23" s="5" t="s">
        <v>8</v>
      </c>
      <c r="L23" s="5" t="s">
        <v>23</v>
      </c>
      <c r="M23" s="5">
        <v>73002</v>
      </c>
      <c r="N23" s="5" t="s">
        <v>10</v>
      </c>
      <c r="O23" s="5">
        <v>6296</v>
      </c>
      <c r="P23" s="5" t="s">
        <v>11</v>
      </c>
      <c r="Q23" s="5">
        <v>2</v>
      </c>
      <c r="R23" s="5">
        <v>5</v>
      </c>
      <c r="S23" s="5" t="s">
        <v>26</v>
      </c>
      <c r="T23" s="5" t="s">
        <v>35</v>
      </c>
      <c r="U23" s="6" t="s">
        <v>14</v>
      </c>
    </row>
    <row r="24" spans="1:21" hidden="1">
      <c r="A24" s="4">
        <v>8626</v>
      </c>
      <c r="B24" s="5" t="s">
        <v>109</v>
      </c>
      <c r="C24" s="5" t="s">
        <v>16</v>
      </c>
      <c r="D24" s="5">
        <v>37</v>
      </c>
      <c r="E24" s="5" t="s">
        <v>38</v>
      </c>
      <c r="F24" s="5" t="s">
        <v>59</v>
      </c>
      <c r="G24" s="5" t="s">
        <v>19</v>
      </c>
      <c r="H24" s="5" t="s">
        <v>39</v>
      </c>
      <c r="I24" s="5" t="s">
        <v>110</v>
      </c>
      <c r="J24" s="5" t="s">
        <v>111</v>
      </c>
      <c r="K24" s="5" t="s">
        <v>90</v>
      </c>
      <c r="L24" s="5" t="s">
        <v>33</v>
      </c>
      <c r="M24" s="5">
        <v>41653</v>
      </c>
      <c r="N24" s="5" t="s">
        <v>34</v>
      </c>
      <c r="O24" s="5">
        <v>9236</v>
      </c>
      <c r="P24" s="5" t="s">
        <v>25</v>
      </c>
      <c r="Q24" s="5">
        <v>13</v>
      </c>
      <c r="R24" s="5">
        <v>1</v>
      </c>
      <c r="S24" s="5" t="s">
        <v>26</v>
      </c>
      <c r="T24" s="5" t="s">
        <v>13</v>
      </c>
      <c r="U24" s="6" t="s">
        <v>25</v>
      </c>
    </row>
    <row r="25" spans="1:21">
      <c r="A25" s="4">
        <v>5979</v>
      </c>
      <c r="B25" s="5" t="s">
        <v>112</v>
      </c>
      <c r="C25" s="5" t="s">
        <v>1</v>
      </c>
      <c r="D25" s="5">
        <v>31</v>
      </c>
      <c r="E25" s="5" t="s">
        <v>17</v>
      </c>
      <c r="F25" s="5" t="s">
        <v>3</v>
      </c>
      <c r="G25" s="5" t="s">
        <v>4</v>
      </c>
      <c r="H25" s="5" t="s">
        <v>30</v>
      </c>
      <c r="I25" s="5" t="s">
        <v>113</v>
      </c>
      <c r="J25" s="5" t="s">
        <v>114</v>
      </c>
      <c r="K25" s="5" t="s">
        <v>42</v>
      </c>
      <c r="L25" s="5" t="s">
        <v>23</v>
      </c>
      <c r="M25" s="5">
        <v>67582</v>
      </c>
      <c r="N25" s="5" t="s">
        <v>43</v>
      </c>
      <c r="O25" s="5">
        <v>1375</v>
      </c>
      <c r="P25" s="5" t="s">
        <v>11</v>
      </c>
      <c r="Q25" s="5">
        <v>20</v>
      </c>
      <c r="R25" s="5">
        <v>3</v>
      </c>
      <c r="S25" s="5" t="s">
        <v>26</v>
      </c>
      <c r="T25" s="5" t="s">
        <v>35</v>
      </c>
      <c r="U25" s="6" t="s">
        <v>25</v>
      </c>
    </row>
    <row r="26" spans="1:21">
      <c r="A26" s="4">
        <v>3104</v>
      </c>
      <c r="B26" s="5" t="s">
        <v>115</v>
      </c>
      <c r="C26" s="5" t="s">
        <v>1</v>
      </c>
      <c r="D26" s="5">
        <v>23</v>
      </c>
      <c r="E26" s="5" t="s">
        <v>2</v>
      </c>
      <c r="F26" s="5" t="s">
        <v>59</v>
      </c>
      <c r="G26" s="5" t="s">
        <v>19</v>
      </c>
      <c r="H26" s="5" t="s">
        <v>20</v>
      </c>
      <c r="I26" s="5" t="s">
        <v>116</v>
      </c>
      <c r="J26" s="5" t="s">
        <v>117</v>
      </c>
      <c r="K26" s="5" t="s">
        <v>90</v>
      </c>
      <c r="L26" s="5" t="s">
        <v>23</v>
      </c>
      <c r="M26" s="5">
        <v>37351</v>
      </c>
      <c r="N26" s="5" t="s">
        <v>34</v>
      </c>
      <c r="O26" s="5">
        <v>7858</v>
      </c>
      <c r="P26" s="5" t="s">
        <v>44</v>
      </c>
      <c r="Q26" s="5">
        <v>18</v>
      </c>
      <c r="R26" s="5">
        <v>2</v>
      </c>
      <c r="S26" s="5" t="s">
        <v>12</v>
      </c>
      <c r="T26" s="5" t="s">
        <v>35</v>
      </c>
      <c r="U26" s="6" t="s">
        <v>36</v>
      </c>
    </row>
    <row r="27" spans="1:21">
      <c r="A27" s="4">
        <v>8967</v>
      </c>
      <c r="B27" s="5" t="s">
        <v>118</v>
      </c>
      <c r="C27" s="5" t="s">
        <v>1</v>
      </c>
      <c r="D27" s="5">
        <v>48</v>
      </c>
      <c r="E27" s="5" t="s">
        <v>77</v>
      </c>
      <c r="F27" s="5" t="s">
        <v>81</v>
      </c>
      <c r="G27" s="5" t="s">
        <v>29</v>
      </c>
      <c r="H27" s="5" t="s">
        <v>5</v>
      </c>
      <c r="I27" s="5" t="s">
        <v>119</v>
      </c>
      <c r="J27" s="5" t="s">
        <v>120</v>
      </c>
      <c r="K27" s="5" t="s">
        <v>8</v>
      </c>
      <c r="L27" s="5" t="s">
        <v>23</v>
      </c>
      <c r="M27" s="5">
        <v>36721</v>
      </c>
      <c r="N27" s="5" t="s">
        <v>24</v>
      </c>
      <c r="O27" s="5">
        <v>8820</v>
      </c>
      <c r="P27" s="5" t="s">
        <v>44</v>
      </c>
      <c r="Q27" s="5">
        <v>0</v>
      </c>
      <c r="R27" s="5">
        <v>2</v>
      </c>
      <c r="S27" s="5" t="s">
        <v>26</v>
      </c>
      <c r="T27" s="5" t="s">
        <v>35</v>
      </c>
      <c r="U27" s="6" t="s">
        <v>14</v>
      </c>
    </row>
    <row r="28" spans="1:21" hidden="1">
      <c r="A28" s="4">
        <v>5087</v>
      </c>
      <c r="B28" s="5" t="s">
        <v>121</v>
      </c>
      <c r="C28" s="5" t="s">
        <v>16</v>
      </c>
      <c r="D28" s="5">
        <v>28</v>
      </c>
      <c r="E28" s="5" t="s">
        <v>17</v>
      </c>
      <c r="F28" s="5" t="s">
        <v>28</v>
      </c>
      <c r="G28" s="5" t="s">
        <v>100</v>
      </c>
      <c r="H28" s="5" t="s">
        <v>5</v>
      </c>
      <c r="I28" s="5" t="s">
        <v>122</v>
      </c>
      <c r="J28" s="5" t="s">
        <v>123</v>
      </c>
      <c r="K28" s="5" t="s">
        <v>42</v>
      </c>
      <c r="L28" s="5" t="s">
        <v>33</v>
      </c>
      <c r="M28" s="5">
        <v>46326</v>
      </c>
      <c r="N28" s="5" t="s">
        <v>24</v>
      </c>
      <c r="O28" s="5">
        <v>9189</v>
      </c>
      <c r="P28" s="5" t="s">
        <v>44</v>
      </c>
      <c r="Q28" s="5">
        <v>8</v>
      </c>
      <c r="R28" s="5">
        <v>4</v>
      </c>
      <c r="S28" s="5" t="s">
        <v>12</v>
      </c>
      <c r="T28" s="5" t="s">
        <v>54</v>
      </c>
      <c r="U28" s="6" t="s">
        <v>36</v>
      </c>
    </row>
    <row r="29" spans="1:21" hidden="1">
      <c r="A29" s="4">
        <v>3358</v>
      </c>
      <c r="B29" s="5" t="s">
        <v>124</v>
      </c>
      <c r="C29" s="5" t="s">
        <v>16</v>
      </c>
      <c r="D29" s="5">
        <v>30</v>
      </c>
      <c r="E29" s="5" t="s">
        <v>17</v>
      </c>
      <c r="F29" s="5" t="s">
        <v>18</v>
      </c>
      <c r="G29" s="5" t="s">
        <v>51</v>
      </c>
      <c r="H29" s="5" t="s">
        <v>20</v>
      </c>
      <c r="I29" s="5" t="s">
        <v>125</v>
      </c>
      <c r="J29" s="5" t="s">
        <v>126</v>
      </c>
      <c r="K29" s="5" t="s">
        <v>8</v>
      </c>
      <c r="L29" s="5" t="s">
        <v>9</v>
      </c>
      <c r="M29" s="5">
        <v>59007</v>
      </c>
      <c r="N29" s="5" t="s">
        <v>10</v>
      </c>
      <c r="O29" s="5">
        <v>3380</v>
      </c>
      <c r="P29" s="5" t="s">
        <v>11</v>
      </c>
      <c r="Q29" s="5">
        <v>17</v>
      </c>
      <c r="R29" s="5">
        <v>3</v>
      </c>
      <c r="S29" s="5" t="s">
        <v>25</v>
      </c>
      <c r="T29" s="5" t="s">
        <v>75</v>
      </c>
      <c r="U29" s="6" t="s">
        <v>14</v>
      </c>
    </row>
    <row r="30" spans="1:21" hidden="1">
      <c r="A30" s="4">
        <v>8256</v>
      </c>
      <c r="B30" s="5" t="s">
        <v>127</v>
      </c>
      <c r="C30" s="5" t="s">
        <v>16</v>
      </c>
      <c r="D30" s="5">
        <v>46</v>
      </c>
      <c r="E30" s="5" t="s">
        <v>77</v>
      </c>
      <c r="F30" s="5" t="s">
        <v>59</v>
      </c>
      <c r="G30" s="5" t="s">
        <v>4</v>
      </c>
      <c r="H30" s="5" t="s">
        <v>39</v>
      </c>
      <c r="I30" s="5" t="s">
        <v>128</v>
      </c>
      <c r="J30" s="5" t="s">
        <v>129</v>
      </c>
      <c r="K30" s="5" t="s">
        <v>8</v>
      </c>
      <c r="L30" s="5" t="s">
        <v>23</v>
      </c>
      <c r="M30" s="5">
        <v>52020</v>
      </c>
      <c r="N30" s="5" t="s">
        <v>24</v>
      </c>
      <c r="O30" s="5">
        <v>9585</v>
      </c>
      <c r="P30" s="5" t="s">
        <v>44</v>
      </c>
      <c r="Q30" s="5">
        <v>0</v>
      </c>
      <c r="R30" s="5">
        <v>4</v>
      </c>
      <c r="S30" s="5" t="s">
        <v>26</v>
      </c>
      <c r="T30" s="5" t="s">
        <v>75</v>
      </c>
      <c r="U30" s="6" t="s">
        <v>25</v>
      </c>
    </row>
    <row r="31" spans="1:21" hidden="1">
      <c r="A31" s="4">
        <v>5763</v>
      </c>
      <c r="B31" s="5" t="s">
        <v>130</v>
      </c>
      <c r="C31" s="5" t="s">
        <v>16</v>
      </c>
      <c r="D31" s="5">
        <v>44</v>
      </c>
      <c r="E31" s="5" t="s">
        <v>38</v>
      </c>
      <c r="F31" s="5" t="s">
        <v>18</v>
      </c>
      <c r="G31" s="5" t="s">
        <v>29</v>
      </c>
      <c r="H31" s="5" t="s">
        <v>20</v>
      </c>
      <c r="I31" s="5" t="s">
        <v>131</v>
      </c>
      <c r="J31" s="5" t="s">
        <v>132</v>
      </c>
      <c r="K31" s="5" t="s">
        <v>90</v>
      </c>
      <c r="L31" s="5" t="s">
        <v>23</v>
      </c>
      <c r="M31" s="5">
        <v>98961</v>
      </c>
      <c r="N31" s="5" t="s">
        <v>34</v>
      </c>
      <c r="O31" s="5">
        <v>2688</v>
      </c>
      <c r="P31" s="5" t="s">
        <v>11</v>
      </c>
      <c r="Q31" s="5">
        <v>2</v>
      </c>
      <c r="R31" s="5">
        <v>5</v>
      </c>
      <c r="S31" s="5" t="s">
        <v>26</v>
      </c>
      <c r="T31" s="5" t="s">
        <v>75</v>
      </c>
      <c r="U31" s="6" t="s">
        <v>14</v>
      </c>
    </row>
    <row r="32" spans="1:21" hidden="1">
      <c r="A32" s="4">
        <v>6838</v>
      </c>
      <c r="B32" s="5" t="s">
        <v>133</v>
      </c>
      <c r="C32" s="5" t="s">
        <v>16</v>
      </c>
      <c r="D32" s="5">
        <v>45</v>
      </c>
      <c r="E32" s="5" t="s">
        <v>38</v>
      </c>
      <c r="F32" s="5" t="s">
        <v>28</v>
      </c>
      <c r="G32" s="5" t="s">
        <v>51</v>
      </c>
      <c r="H32" s="5" t="s">
        <v>30</v>
      </c>
      <c r="I32" s="5" t="s">
        <v>134</v>
      </c>
      <c r="J32" s="5" t="s">
        <v>135</v>
      </c>
      <c r="K32" s="5" t="s">
        <v>90</v>
      </c>
      <c r="L32" s="5" t="s">
        <v>23</v>
      </c>
      <c r="M32" s="5">
        <v>81943</v>
      </c>
      <c r="N32" s="5" t="s">
        <v>10</v>
      </c>
      <c r="O32" s="5">
        <v>2255</v>
      </c>
      <c r="P32" s="5" t="s">
        <v>11</v>
      </c>
      <c r="Q32" s="5">
        <v>18</v>
      </c>
      <c r="R32" s="5">
        <v>2</v>
      </c>
      <c r="S32" s="5" t="s">
        <v>25</v>
      </c>
      <c r="T32" s="5" t="s">
        <v>45</v>
      </c>
      <c r="U32" s="6" t="s">
        <v>14</v>
      </c>
    </row>
    <row r="33" spans="1:21" hidden="1">
      <c r="A33" s="4">
        <v>9544</v>
      </c>
      <c r="B33" s="5" t="s">
        <v>136</v>
      </c>
      <c r="C33" s="5" t="s">
        <v>16</v>
      </c>
      <c r="D33" s="5">
        <v>52</v>
      </c>
      <c r="E33" s="5" t="s">
        <v>77</v>
      </c>
      <c r="F33" s="5" t="s">
        <v>81</v>
      </c>
      <c r="G33" s="5" t="s">
        <v>29</v>
      </c>
      <c r="H33" s="5" t="s">
        <v>20</v>
      </c>
      <c r="I33" s="5" t="s">
        <v>137</v>
      </c>
      <c r="J33" s="5" t="s">
        <v>138</v>
      </c>
      <c r="K33" s="5" t="s">
        <v>90</v>
      </c>
      <c r="L33" s="5" t="s">
        <v>23</v>
      </c>
      <c r="M33" s="5">
        <v>47627</v>
      </c>
      <c r="N33" s="5" t="s">
        <v>10</v>
      </c>
      <c r="O33" s="5">
        <v>1221</v>
      </c>
      <c r="P33" s="5" t="s">
        <v>25</v>
      </c>
      <c r="Q33" s="5">
        <v>4</v>
      </c>
      <c r="R33" s="5">
        <v>3</v>
      </c>
      <c r="S33" s="5" t="s">
        <v>25</v>
      </c>
      <c r="T33" s="5" t="s">
        <v>35</v>
      </c>
      <c r="U33" s="6" t="s">
        <v>25</v>
      </c>
    </row>
    <row r="34" spans="1:21">
      <c r="A34" s="4">
        <v>8012</v>
      </c>
      <c r="B34" s="5" t="s">
        <v>139</v>
      </c>
      <c r="C34" s="5" t="s">
        <v>1</v>
      </c>
      <c r="D34" s="5">
        <v>52</v>
      </c>
      <c r="E34" s="5" t="s">
        <v>77</v>
      </c>
      <c r="F34" s="5" t="s">
        <v>3</v>
      </c>
      <c r="G34" s="5" t="s">
        <v>4</v>
      </c>
      <c r="H34" s="5" t="s">
        <v>60</v>
      </c>
      <c r="I34" s="5" t="s">
        <v>140</v>
      </c>
      <c r="J34" s="5" t="s">
        <v>141</v>
      </c>
      <c r="K34" s="5" t="s">
        <v>90</v>
      </c>
      <c r="L34" s="5" t="s">
        <v>23</v>
      </c>
      <c r="M34" s="5">
        <v>56162</v>
      </c>
      <c r="N34" s="5" t="s">
        <v>34</v>
      </c>
      <c r="O34" s="5">
        <v>6560</v>
      </c>
      <c r="P34" s="5" t="s">
        <v>44</v>
      </c>
      <c r="Q34" s="5">
        <v>9</v>
      </c>
      <c r="R34" s="5">
        <v>4</v>
      </c>
      <c r="S34" s="5" t="s">
        <v>26</v>
      </c>
      <c r="T34" s="5" t="s">
        <v>54</v>
      </c>
      <c r="U34" s="6" t="s">
        <v>25</v>
      </c>
    </row>
    <row r="35" spans="1:21">
      <c r="A35" s="4">
        <v>9374</v>
      </c>
      <c r="B35" s="5" t="s">
        <v>142</v>
      </c>
      <c r="C35" s="5" t="s">
        <v>1</v>
      </c>
      <c r="D35" s="5">
        <v>42</v>
      </c>
      <c r="E35" s="5" t="s">
        <v>38</v>
      </c>
      <c r="F35" s="5" t="s">
        <v>18</v>
      </c>
      <c r="G35" s="5" t="s">
        <v>29</v>
      </c>
      <c r="H35" s="5" t="s">
        <v>30</v>
      </c>
      <c r="I35" s="5" t="s">
        <v>143</v>
      </c>
      <c r="J35" s="5" t="s">
        <v>144</v>
      </c>
      <c r="K35" s="5" t="s">
        <v>42</v>
      </c>
      <c r="L35" s="5" t="s">
        <v>33</v>
      </c>
      <c r="M35" s="5">
        <v>95734</v>
      </c>
      <c r="N35" s="5" t="s">
        <v>10</v>
      </c>
      <c r="O35" s="5">
        <v>4854</v>
      </c>
      <c r="P35" s="5" t="s">
        <v>11</v>
      </c>
      <c r="Q35" s="5">
        <v>13</v>
      </c>
      <c r="R35" s="5">
        <v>2</v>
      </c>
      <c r="S35" s="5" t="s">
        <v>12</v>
      </c>
      <c r="T35" s="5" t="s">
        <v>13</v>
      </c>
      <c r="U35" s="6" t="s">
        <v>14</v>
      </c>
    </row>
    <row r="36" spans="1:21" hidden="1">
      <c r="A36" s="4">
        <v>3487</v>
      </c>
      <c r="B36" s="5" t="s">
        <v>145</v>
      </c>
      <c r="C36" s="5" t="s">
        <v>16</v>
      </c>
      <c r="D36" s="5">
        <v>58</v>
      </c>
      <c r="E36" s="5" t="s">
        <v>47</v>
      </c>
      <c r="F36" s="5" t="s">
        <v>18</v>
      </c>
      <c r="G36" s="5" t="s">
        <v>19</v>
      </c>
      <c r="H36" s="5" t="s">
        <v>39</v>
      </c>
      <c r="I36" s="5" t="s">
        <v>146</v>
      </c>
      <c r="J36" s="5" t="s">
        <v>147</v>
      </c>
      <c r="K36" s="5" t="s">
        <v>42</v>
      </c>
      <c r="L36" s="5" t="s">
        <v>33</v>
      </c>
      <c r="M36" s="5">
        <v>74789</v>
      </c>
      <c r="N36" s="5" t="s">
        <v>10</v>
      </c>
      <c r="O36" s="5">
        <v>8101</v>
      </c>
      <c r="P36" s="5" t="s">
        <v>44</v>
      </c>
      <c r="Q36" s="5">
        <v>14</v>
      </c>
      <c r="R36" s="5">
        <v>5</v>
      </c>
      <c r="S36" s="5" t="s">
        <v>26</v>
      </c>
      <c r="T36" s="5" t="s">
        <v>45</v>
      </c>
      <c r="U36" s="6" t="s">
        <v>25</v>
      </c>
    </row>
    <row r="37" spans="1:21">
      <c r="A37" s="4">
        <v>8445</v>
      </c>
      <c r="B37" s="5" t="s">
        <v>148</v>
      </c>
      <c r="C37" s="5" t="s">
        <v>1</v>
      </c>
      <c r="D37" s="5">
        <v>24</v>
      </c>
      <c r="E37" s="5" t="s">
        <v>2</v>
      </c>
      <c r="F37" s="5" t="s">
        <v>81</v>
      </c>
      <c r="G37" s="5" t="s">
        <v>4</v>
      </c>
      <c r="H37" s="5" t="s">
        <v>39</v>
      </c>
      <c r="I37" s="5" t="s">
        <v>149</v>
      </c>
      <c r="J37" s="5" t="s">
        <v>150</v>
      </c>
      <c r="K37" s="5" t="s">
        <v>8</v>
      </c>
      <c r="L37" s="5" t="s">
        <v>33</v>
      </c>
      <c r="M37" s="5">
        <v>30137</v>
      </c>
      <c r="N37" s="5" t="s">
        <v>24</v>
      </c>
      <c r="O37" s="5">
        <v>4031</v>
      </c>
      <c r="P37" s="5" t="s">
        <v>25</v>
      </c>
      <c r="Q37" s="5">
        <v>5</v>
      </c>
      <c r="R37" s="5">
        <v>3</v>
      </c>
      <c r="S37" s="5" t="s">
        <v>25</v>
      </c>
      <c r="T37" s="5" t="s">
        <v>35</v>
      </c>
      <c r="U37" s="6" t="s">
        <v>14</v>
      </c>
    </row>
    <row r="38" spans="1:21" hidden="1">
      <c r="A38" s="4">
        <v>1550</v>
      </c>
      <c r="B38" s="5" t="s">
        <v>151</v>
      </c>
      <c r="C38" s="5" t="s">
        <v>16</v>
      </c>
      <c r="D38" s="5">
        <v>21</v>
      </c>
      <c r="E38" s="5" t="s">
        <v>2</v>
      </c>
      <c r="F38" s="5" t="s">
        <v>18</v>
      </c>
      <c r="G38" s="5" t="s">
        <v>4</v>
      </c>
      <c r="H38" s="5" t="s">
        <v>5</v>
      </c>
      <c r="I38" s="5" t="s">
        <v>152</v>
      </c>
      <c r="J38" s="5" t="s">
        <v>153</v>
      </c>
      <c r="K38" s="5" t="s">
        <v>8</v>
      </c>
      <c r="L38" s="5" t="s">
        <v>33</v>
      </c>
      <c r="M38" s="5">
        <v>95510</v>
      </c>
      <c r="N38" s="5" t="s">
        <v>10</v>
      </c>
      <c r="O38" s="5">
        <v>6811</v>
      </c>
      <c r="P38" s="5" t="s">
        <v>11</v>
      </c>
      <c r="Q38" s="5">
        <v>18</v>
      </c>
      <c r="R38" s="5">
        <v>4</v>
      </c>
      <c r="S38" s="5" t="s">
        <v>26</v>
      </c>
      <c r="T38" s="5" t="s">
        <v>75</v>
      </c>
      <c r="U38" s="6" t="s">
        <v>14</v>
      </c>
    </row>
    <row r="39" spans="1:21" hidden="1">
      <c r="A39" s="4">
        <v>9968</v>
      </c>
      <c r="B39" s="5" t="s">
        <v>154</v>
      </c>
      <c r="C39" s="5" t="s">
        <v>16</v>
      </c>
      <c r="D39" s="5">
        <v>58</v>
      </c>
      <c r="E39" s="5" t="s">
        <v>47</v>
      </c>
      <c r="F39" s="5" t="s">
        <v>18</v>
      </c>
      <c r="G39" s="5" t="s">
        <v>51</v>
      </c>
      <c r="H39" s="5" t="s">
        <v>5</v>
      </c>
      <c r="I39" s="5" t="s">
        <v>155</v>
      </c>
      <c r="J39" s="5" t="s">
        <v>156</v>
      </c>
      <c r="K39" s="5" t="s">
        <v>42</v>
      </c>
      <c r="L39" s="5" t="s">
        <v>9</v>
      </c>
      <c r="M39" s="5">
        <v>80325</v>
      </c>
      <c r="N39" s="5" t="s">
        <v>24</v>
      </c>
      <c r="O39" s="5">
        <v>6230</v>
      </c>
      <c r="P39" s="5" t="s">
        <v>11</v>
      </c>
      <c r="Q39" s="5">
        <v>5</v>
      </c>
      <c r="R39" s="5">
        <v>4</v>
      </c>
      <c r="S39" s="5" t="s">
        <v>25</v>
      </c>
      <c r="T39" s="5" t="s">
        <v>45</v>
      </c>
      <c r="U39" s="6" t="s">
        <v>36</v>
      </c>
    </row>
    <row r="40" spans="1:21">
      <c r="A40" s="4">
        <v>8029</v>
      </c>
      <c r="B40" s="5" t="s">
        <v>157</v>
      </c>
      <c r="C40" s="5" t="s">
        <v>1</v>
      </c>
      <c r="D40" s="5">
        <v>57</v>
      </c>
      <c r="E40" s="5" t="s">
        <v>47</v>
      </c>
      <c r="F40" s="5" t="s">
        <v>59</v>
      </c>
      <c r="G40" s="5" t="s">
        <v>100</v>
      </c>
      <c r="H40" s="5" t="s">
        <v>60</v>
      </c>
      <c r="I40" s="5" t="s">
        <v>158</v>
      </c>
      <c r="J40" s="5" t="s">
        <v>159</v>
      </c>
      <c r="K40" s="5" t="s">
        <v>90</v>
      </c>
      <c r="L40" s="5" t="s">
        <v>23</v>
      </c>
      <c r="M40" s="5">
        <v>34109</v>
      </c>
      <c r="N40" s="5" t="s">
        <v>24</v>
      </c>
      <c r="O40" s="5">
        <v>9232</v>
      </c>
      <c r="P40" s="5" t="s">
        <v>11</v>
      </c>
      <c r="Q40" s="5">
        <v>13</v>
      </c>
      <c r="R40" s="5">
        <v>3</v>
      </c>
      <c r="S40" s="5" t="s">
        <v>12</v>
      </c>
      <c r="T40" s="5" t="s">
        <v>13</v>
      </c>
      <c r="U40" s="6" t="s">
        <v>14</v>
      </c>
    </row>
    <row r="41" spans="1:21" hidden="1">
      <c r="A41" s="4">
        <v>8847</v>
      </c>
      <c r="B41" s="5" t="s">
        <v>160</v>
      </c>
      <c r="C41" s="5" t="s">
        <v>16</v>
      </c>
      <c r="D41" s="5">
        <v>41</v>
      </c>
      <c r="E41" s="5" t="s">
        <v>38</v>
      </c>
      <c r="F41" s="5" t="s">
        <v>59</v>
      </c>
      <c r="G41" s="5" t="s">
        <v>51</v>
      </c>
      <c r="H41" s="5" t="s">
        <v>5</v>
      </c>
      <c r="I41" s="5" t="s">
        <v>161</v>
      </c>
      <c r="J41" s="5" t="s">
        <v>162</v>
      </c>
      <c r="K41" s="5" t="s">
        <v>90</v>
      </c>
      <c r="L41" s="5" t="s">
        <v>33</v>
      </c>
      <c r="M41" s="5">
        <v>73330</v>
      </c>
      <c r="N41" s="5" t="s">
        <v>10</v>
      </c>
      <c r="O41" s="5">
        <v>2276</v>
      </c>
      <c r="P41" s="5" t="s">
        <v>44</v>
      </c>
      <c r="Q41" s="5">
        <v>5</v>
      </c>
      <c r="R41" s="5">
        <v>1</v>
      </c>
      <c r="S41" s="5" t="s">
        <v>25</v>
      </c>
      <c r="T41" s="5" t="s">
        <v>35</v>
      </c>
      <c r="U41" s="6" t="s">
        <v>36</v>
      </c>
    </row>
    <row r="42" spans="1:21">
      <c r="A42" s="4">
        <v>1955</v>
      </c>
      <c r="B42" s="5" t="s">
        <v>163</v>
      </c>
      <c r="C42" s="5" t="s">
        <v>1</v>
      </c>
      <c r="D42" s="5">
        <v>58</v>
      </c>
      <c r="E42" s="5" t="s">
        <v>47</v>
      </c>
      <c r="F42" s="5" t="s">
        <v>28</v>
      </c>
      <c r="G42" s="5" t="s">
        <v>29</v>
      </c>
      <c r="H42" s="5" t="s">
        <v>20</v>
      </c>
      <c r="I42" s="5" t="s">
        <v>164</v>
      </c>
      <c r="J42" s="5" t="s">
        <v>165</v>
      </c>
      <c r="K42" s="5" t="s">
        <v>42</v>
      </c>
      <c r="L42" s="5" t="s">
        <v>33</v>
      </c>
      <c r="M42" s="5">
        <v>46567</v>
      </c>
      <c r="N42" s="5" t="s">
        <v>43</v>
      </c>
      <c r="O42" s="5">
        <v>2825</v>
      </c>
      <c r="P42" s="5" t="s">
        <v>11</v>
      </c>
      <c r="Q42" s="5">
        <v>15</v>
      </c>
      <c r="R42" s="5">
        <v>3</v>
      </c>
      <c r="S42" s="5" t="s">
        <v>25</v>
      </c>
      <c r="T42" s="5" t="s">
        <v>75</v>
      </c>
      <c r="U42" s="6" t="s">
        <v>36</v>
      </c>
    </row>
    <row r="43" spans="1:21">
      <c r="A43" s="4">
        <v>4522</v>
      </c>
      <c r="B43" s="5" t="s">
        <v>166</v>
      </c>
      <c r="C43" s="5" t="s">
        <v>1</v>
      </c>
      <c r="D43" s="5">
        <v>36</v>
      </c>
      <c r="E43" s="5" t="s">
        <v>38</v>
      </c>
      <c r="F43" s="5" t="s">
        <v>3</v>
      </c>
      <c r="G43" s="5" t="s">
        <v>100</v>
      </c>
      <c r="H43" s="5" t="s">
        <v>5</v>
      </c>
      <c r="I43" s="5" t="s">
        <v>167</v>
      </c>
      <c r="J43" s="5" t="s">
        <v>168</v>
      </c>
      <c r="K43" s="5" t="s">
        <v>42</v>
      </c>
      <c r="L43" s="5" t="s">
        <v>23</v>
      </c>
      <c r="M43" s="5">
        <v>39795</v>
      </c>
      <c r="N43" s="5" t="s">
        <v>43</v>
      </c>
      <c r="O43" s="5">
        <v>1670</v>
      </c>
      <c r="P43" s="5" t="s">
        <v>25</v>
      </c>
      <c r="Q43" s="5">
        <v>0</v>
      </c>
      <c r="R43" s="5">
        <v>2</v>
      </c>
      <c r="S43" s="5" t="s">
        <v>26</v>
      </c>
      <c r="T43" s="5" t="s">
        <v>54</v>
      </c>
      <c r="U43" s="6" t="s">
        <v>25</v>
      </c>
    </row>
    <row r="44" spans="1:21">
      <c r="A44" s="4">
        <v>3078</v>
      </c>
      <c r="B44" s="5" t="s">
        <v>169</v>
      </c>
      <c r="C44" s="5" t="s">
        <v>1</v>
      </c>
      <c r="D44" s="5">
        <v>21</v>
      </c>
      <c r="E44" s="5" t="s">
        <v>2</v>
      </c>
      <c r="F44" s="5" t="s">
        <v>3</v>
      </c>
      <c r="G44" s="5" t="s">
        <v>4</v>
      </c>
      <c r="H44" s="5" t="s">
        <v>60</v>
      </c>
      <c r="I44" s="5" t="s">
        <v>170</v>
      </c>
      <c r="J44" s="5" t="s">
        <v>171</v>
      </c>
      <c r="K44" s="5" t="s">
        <v>42</v>
      </c>
      <c r="L44" s="5" t="s">
        <v>33</v>
      </c>
      <c r="M44" s="5">
        <v>59506</v>
      </c>
      <c r="N44" s="5" t="s">
        <v>43</v>
      </c>
      <c r="O44" s="5">
        <v>4428</v>
      </c>
      <c r="P44" s="5" t="s">
        <v>44</v>
      </c>
      <c r="Q44" s="5">
        <v>0</v>
      </c>
      <c r="R44" s="5">
        <v>1</v>
      </c>
      <c r="S44" s="5" t="s">
        <v>25</v>
      </c>
      <c r="T44" s="5" t="s">
        <v>54</v>
      </c>
      <c r="U44" s="6" t="s">
        <v>14</v>
      </c>
    </row>
    <row r="45" spans="1:21">
      <c r="A45" s="4">
        <v>6357</v>
      </c>
      <c r="B45" s="5" t="s">
        <v>172</v>
      </c>
      <c r="C45" s="5" t="s">
        <v>1</v>
      </c>
      <c r="D45" s="5">
        <v>46</v>
      </c>
      <c r="E45" s="5" t="s">
        <v>77</v>
      </c>
      <c r="F45" s="5" t="s">
        <v>28</v>
      </c>
      <c r="G45" s="5" t="s">
        <v>19</v>
      </c>
      <c r="H45" s="5" t="s">
        <v>60</v>
      </c>
      <c r="I45" s="5" t="s">
        <v>173</v>
      </c>
      <c r="J45" s="5" t="s">
        <v>174</v>
      </c>
      <c r="K45" s="5" t="s">
        <v>42</v>
      </c>
      <c r="L45" s="5" t="s">
        <v>33</v>
      </c>
      <c r="M45" s="5">
        <v>49058</v>
      </c>
      <c r="N45" s="5" t="s">
        <v>24</v>
      </c>
      <c r="O45" s="5">
        <v>4396</v>
      </c>
      <c r="P45" s="5" t="s">
        <v>25</v>
      </c>
      <c r="Q45" s="5">
        <v>5</v>
      </c>
      <c r="R45" s="5">
        <v>1</v>
      </c>
      <c r="S45" s="5" t="s">
        <v>25</v>
      </c>
      <c r="T45" s="5" t="s">
        <v>54</v>
      </c>
      <c r="U45" s="6" t="s">
        <v>25</v>
      </c>
    </row>
    <row r="46" spans="1:21">
      <c r="A46" s="4">
        <v>7951</v>
      </c>
      <c r="B46" s="5" t="s">
        <v>175</v>
      </c>
      <c r="C46" s="5" t="s">
        <v>1</v>
      </c>
      <c r="D46" s="5">
        <v>36</v>
      </c>
      <c r="E46" s="5" t="s">
        <v>38</v>
      </c>
      <c r="F46" s="5" t="s">
        <v>59</v>
      </c>
      <c r="G46" s="5" t="s">
        <v>29</v>
      </c>
      <c r="H46" s="5" t="s">
        <v>60</v>
      </c>
      <c r="I46" s="5" t="s">
        <v>176</v>
      </c>
      <c r="J46" s="5" t="s">
        <v>177</v>
      </c>
      <c r="K46" s="5" t="s">
        <v>42</v>
      </c>
      <c r="L46" s="5" t="s">
        <v>9</v>
      </c>
      <c r="M46" s="5">
        <v>98612</v>
      </c>
      <c r="N46" s="5" t="s">
        <v>43</v>
      </c>
      <c r="O46" s="5">
        <v>1168</v>
      </c>
      <c r="P46" s="5" t="s">
        <v>25</v>
      </c>
      <c r="Q46" s="5">
        <v>9</v>
      </c>
      <c r="R46" s="5">
        <v>2</v>
      </c>
      <c r="S46" s="5" t="s">
        <v>26</v>
      </c>
      <c r="T46" s="5" t="s">
        <v>13</v>
      </c>
      <c r="U46" s="6" t="s">
        <v>14</v>
      </c>
    </row>
    <row r="47" spans="1:21" hidden="1">
      <c r="A47" s="4">
        <v>9228</v>
      </c>
      <c r="B47" s="5" t="s">
        <v>178</v>
      </c>
      <c r="C47" s="5" t="s">
        <v>16</v>
      </c>
      <c r="D47" s="5">
        <v>41</v>
      </c>
      <c r="E47" s="5" t="s">
        <v>38</v>
      </c>
      <c r="F47" s="5" t="s">
        <v>81</v>
      </c>
      <c r="G47" s="5" t="s">
        <v>51</v>
      </c>
      <c r="H47" s="5" t="s">
        <v>20</v>
      </c>
      <c r="I47" s="5" t="s">
        <v>179</v>
      </c>
      <c r="J47" s="5" t="s">
        <v>180</v>
      </c>
      <c r="K47" s="5" t="s">
        <v>90</v>
      </c>
      <c r="L47" s="5" t="s">
        <v>23</v>
      </c>
      <c r="M47" s="5">
        <v>38201</v>
      </c>
      <c r="N47" s="5" t="s">
        <v>43</v>
      </c>
      <c r="O47" s="5">
        <v>7111</v>
      </c>
      <c r="P47" s="5" t="s">
        <v>11</v>
      </c>
      <c r="Q47" s="5">
        <v>8</v>
      </c>
      <c r="R47" s="5">
        <v>4</v>
      </c>
      <c r="S47" s="5" t="s">
        <v>12</v>
      </c>
      <c r="T47" s="5" t="s">
        <v>54</v>
      </c>
      <c r="U47" s="6" t="s">
        <v>25</v>
      </c>
    </row>
    <row r="48" spans="1:21" hidden="1">
      <c r="A48" s="4">
        <v>8988</v>
      </c>
      <c r="B48" s="5" t="s">
        <v>181</v>
      </c>
      <c r="C48" s="5" t="s">
        <v>16</v>
      </c>
      <c r="D48" s="5">
        <v>25</v>
      </c>
      <c r="E48" s="5" t="s">
        <v>2</v>
      </c>
      <c r="F48" s="5" t="s">
        <v>3</v>
      </c>
      <c r="G48" s="5" t="s">
        <v>29</v>
      </c>
      <c r="H48" s="5" t="s">
        <v>30</v>
      </c>
      <c r="I48" s="5" t="s">
        <v>182</v>
      </c>
      <c r="J48" s="5" t="s">
        <v>183</v>
      </c>
      <c r="K48" s="5" t="s">
        <v>90</v>
      </c>
      <c r="L48" s="5" t="s">
        <v>23</v>
      </c>
      <c r="M48" s="5">
        <v>92919</v>
      </c>
      <c r="N48" s="5" t="s">
        <v>34</v>
      </c>
      <c r="O48" s="5">
        <v>9497</v>
      </c>
      <c r="P48" s="5" t="s">
        <v>11</v>
      </c>
      <c r="Q48" s="5">
        <v>7</v>
      </c>
      <c r="R48" s="5">
        <v>2</v>
      </c>
      <c r="S48" s="5" t="s">
        <v>25</v>
      </c>
      <c r="T48" s="5" t="s">
        <v>54</v>
      </c>
      <c r="U48" s="6" t="s">
        <v>36</v>
      </c>
    </row>
    <row r="49" spans="1:21">
      <c r="A49" s="4">
        <v>1952</v>
      </c>
      <c r="B49" s="5" t="s">
        <v>184</v>
      </c>
      <c r="C49" s="5" t="s">
        <v>1</v>
      </c>
      <c r="D49" s="5">
        <v>29</v>
      </c>
      <c r="E49" s="5" t="s">
        <v>17</v>
      </c>
      <c r="F49" s="5" t="s">
        <v>81</v>
      </c>
      <c r="G49" s="5" t="s">
        <v>4</v>
      </c>
      <c r="H49" s="5" t="s">
        <v>20</v>
      </c>
      <c r="I49" s="5" t="s">
        <v>185</v>
      </c>
      <c r="J49" s="5" t="s">
        <v>186</v>
      </c>
      <c r="K49" s="5" t="s">
        <v>8</v>
      </c>
      <c r="L49" s="5" t="s">
        <v>33</v>
      </c>
      <c r="M49" s="5">
        <v>45188</v>
      </c>
      <c r="N49" s="5" t="s">
        <v>43</v>
      </c>
      <c r="O49" s="5">
        <v>9591</v>
      </c>
      <c r="P49" s="5" t="s">
        <v>44</v>
      </c>
      <c r="Q49" s="5">
        <v>18</v>
      </c>
      <c r="R49" s="5">
        <v>3</v>
      </c>
      <c r="S49" s="5" t="s">
        <v>12</v>
      </c>
      <c r="T49" s="5" t="s">
        <v>54</v>
      </c>
      <c r="U49" s="6" t="s">
        <v>25</v>
      </c>
    </row>
    <row r="50" spans="1:21">
      <c r="A50" s="4">
        <v>5760</v>
      </c>
      <c r="B50" s="5" t="s">
        <v>187</v>
      </c>
      <c r="C50" s="5" t="s">
        <v>1</v>
      </c>
      <c r="D50" s="5">
        <v>59</v>
      </c>
      <c r="E50" s="5" t="s">
        <v>47</v>
      </c>
      <c r="F50" s="5" t="s">
        <v>28</v>
      </c>
      <c r="G50" s="5" t="s">
        <v>19</v>
      </c>
      <c r="H50" s="5" t="s">
        <v>5</v>
      </c>
      <c r="I50" s="5" t="s">
        <v>188</v>
      </c>
      <c r="J50" s="5" t="s">
        <v>189</v>
      </c>
      <c r="K50" s="5" t="s">
        <v>8</v>
      </c>
      <c r="L50" s="5" t="s">
        <v>23</v>
      </c>
      <c r="M50" s="5">
        <v>34927</v>
      </c>
      <c r="N50" s="5" t="s">
        <v>34</v>
      </c>
      <c r="O50" s="5">
        <v>6996</v>
      </c>
      <c r="P50" s="5" t="s">
        <v>44</v>
      </c>
      <c r="Q50" s="5">
        <v>16</v>
      </c>
      <c r="R50" s="5">
        <v>1</v>
      </c>
      <c r="S50" s="5" t="s">
        <v>26</v>
      </c>
      <c r="T50" s="5" t="s">
        <v>13</v>
      </c>
      <c r="U50" s="6" t="s">
        <v>14</v>
      </c>
    </row>
    <row r="51" spans="1:21">
      <c r="A51" s="7">
        <v>5742</v>
      </c>
      <c r="B51" s="8" t="s">
        <v>190</v>
      </c>
      <c r="C51" s="8" t="s">
        <v>1</v>
      </c>
      <c r="D51" s="8">
        <v>27</v>
      </c>
      <c r="E51" s="8" t="s">
        <v>17</v>
      </c>
      <c r="F51" s="8" t="s">
        <v>3</v>
      </c>
      <c r="G51" s="8" t="s">
        <v>29</v>
      </c>
      <c r="H51" s="8" t="s">
        <v>39</v>
      </c>
      <c r="I51" s="8" t="s">
        <v>191</v>
      </c>
      <c r="J51" s="8" t="s">
        <v>192</v>
      </c>
      <c r="K51" s="8" t="s">
        <v>8</v>
      </c>
      <c r="L51" s="8" t="s">
        <v>23</v>
      </c>
      <c r="M51" s="8">
        <v>33183</v>
      </c>
      <c r="N51" s="8" t="s">
        <v>43</v>
      </c>
      <c r="O51" s="8">
        <v>1659</v>
      </c>
      <c r="P51" s="8" t="s">
        <v>25</v>
      </c>
      <c r="Q51" s="8">
        <v>11</v>
      </c>
      <c r="R51" s="8">
        <v>1</v>
      </c>
      <c r="S51" s="8" t="s">
        <v>12</v>
      </c>
      <c r="T51" s="8" t="s">
        <v>45</v>
      </c>
      <c r="U51" s="9"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0363-524E-4E78-BF35-B9DECBC67142}">
  <dimension ref="A2:AJ54"/>
  <sheetViews>
    <sheetView workbookViewId="0">
      <selection activeCell="AQ22" sqref="AQ22"/>
    </sheetView>
  </sheetViews>
  <sheetFormatPr defaultRowHeight="14.4"/>
  <cols>
    <col min="1" max="1" width="12.5546875" bestFit="1" customWidth="1"/>
    <col min="2" max="2" width="17.33203125" bestFit="1" customWidth="1"/>
    <col min="5" max="6" width="12.5546875" bestFit="1" customWidth="1"/>
    <col min="7" max="7" width="18.109375" bestFit="1" customWidth="1"/>
    <col min="9" max="9" width="17.33203125" bestFit="1" customWidth="1"/>
    <col min="10" max="10" width="15.5546875" bestFit="1" customWidth="1"/>
    <col min="11" max="11" width="5.21875" bestFit="1" customWidth="1"/>
    <col min="12" max="12" width="10.77734375" bestFit="1" customWidth="1"/>
    <col min="14" max="14" width="12.5546875" bestFit="1" customWidth="1"/>
    <col min="15" max="15" width="17.33203125" bestFit="1" customWidth="1"/>
    <col min="17" max="17" width="7.88671875" customWidth="1"/>
    <col min="18" max="18" width="14" bestFit="1" customWidth="1"/>
    <col min="19" max="19" width="17.33203125" bestFit="1" customWidth="1"/>
    <col min="22" max="22" width="12.5546875" bestFit="1" customWidth="1"/>
    <col min="23" max="23" width="17.33203125" bestFit="1" customWidth="1"/>
    <col min="26" max="26" width="12.5546875" bestFit="1" customWidth="1"/>
    <col min="27" max="27" width="27.6640625" bestFit="1" customWidth="1"/>
    <col min="35" max="35" width="15.77734375" bestFit="1" customWidth="1"/>
    <col min="36" max="36" width="12.5546875" bestFit="1" customWidth="1"/>
    <col min="37" max="38" width="7" bestFit="1" customWidth="1"/>
    <col min="39" max="39" width="9.6640625" bestFit="1" customWidth="1"/>
    <col min="40" max="40" width="10.21875" bestFit="1" customWidth="1"/>
    <col min="41" max="41" width="10.77734375" bestFit="1" customWidth="1"/>
    <col min="42" max="42" width="12.33203125" bestFit="1" customWidth="1"/>
    <col min="43" max="43" width="12.6640625" bestFit="1" customWidth="1"/>
    <col min="44" max="44" width="15" bestFit="1" customWidth="1"/>
    <col min="45" max="45" width="12.44140625" bestFit="1" customWidth="1"/>
    <col min="46" max="46" width="14.44140625" bestFit="1" customWidth="1"/>
    <col min="47" max="47" width="15.6640625" bestFit="1" customWidth="1"/>
    <col min="48" max="48" width="13.77734375" bestFit="1" customWidth="1"/>
    <col min="49" max="49" width="9.88671875" bestFit="1" customWidth="1"/>
    <col min="50" max="50" width="10.88671875" bestFit="1" customWidth="1"/>
    <col min="51" max="51" width="11.6640625" bestFit="1" customWidth="1"/>
    <col min="52" max="52" width="11.88671875" bestFit="1" customWidth="1"/>
    <col min="53" max="53" width="13.109375" bestFit="1" customWidth="1"/>
    <col min="54" max="54" width="11.88671875" bestFit="1" customWidth="1"/>
    <col min="55" max="55" width="10.5546875" bestFit="1" customWidth="1"/>
    <col min="56" max="56" width="12.88671875" bestFit="1" customWidth="1"/>
    <col min="57" max="57" width="14.109375" bestFit="1" customWidth="1"/>
    <col min="58" max="58" width="11.6640625" bestFit="1" customWidth="1"/>
    <col min="59" max="59" width="10.21875" bestFit="1" customWidth="1"/>
    <col min="60" max="60" width="9.109375" bestFit="1" customWidth="1"/>
    <col min="61" max="61" width="13.88671875" bestFit="1" customWidth="1"/>
    <col min="62" max="62" width="13.6640625" bestFit="1" customWidth="1"/>
    <col min="63" max="63" width="11.109375" bestFit="1" customWidth="1"/>
    <col min="64" max="64" width="11.88671875" bestFit="1" customWidth="1"/>
    <col min="65" max="65" width="10.77734375" bestFit="1" customWidth="1"/>
    <col min="66" max="66" width="13.44140625" bestFit="1" customWidth="1"/>
    <col min="67" max="67" width="12.77734375" bestFit="1" customWidth="1"/>
    <col min="68" max="68" width="14.6640625" bestFit="1" customWidth="1"/>
    <col min="69" max="69" width="14.77734375" bestFit="1" customWidth="1"/>
    <col min="70" max="70" width="14.88671875" bestFit="1" customWidth="1"/>
    <col min="71" max="71" width="14.21875" bestFit="1" customWidth="1"/>
    <col min="72" max="72" width="16" bestFit="1" customWidth="1"/>
    <col min="73" max="73" width="8.21875" bestFit="1" customWidth="1"/>
    <col min="74" max="74" width="12.21875" bestFit="1" customWidth="1"/>
    <col min="75" max="75" width="13.6640625" bestFit="1" customWidth="1"/>
    <col min="76" max="76" width="11.5546875" bestFit="1" customWidth="1"/>
    <col min="77" max="77" width="14.21875" bestFit="1" customWidth="1"/>
    <col min="78" max="78" width="15.21875" bestFit="1" customWidth="1"/>
    <col min="79" max="79" width="12.6640625" bestFit="1" customWidth="1"/>
    <col min="80" max="80" width="14.33203125" bestFit="1" customWidth="1"/>
    <col min="81" max="81" width="14.44140625" bestFit="1" customWidth="1"/>
    <col min="82" max="82" width="14.77734375" bestFit="1" customWidth="1"/>
    <col min="83" max="83" width="11" bestFit="1" customWidth="1"/>
    <col min="84" max="84" width="13.33203125" bestFit="1" customWidth="1"/>
    <col min="85" max="85" width="10.77734375" bestFit="1" customWidth="1"/>
  </cols>
  <sheetData>
    <row r="2" spans="1:36">
      <c r="A2" s="13" t="s">
        <v>217</v>
      </c>
      <c r="B2" s="13"/>
      <c r="C2" s="13"/>
      <c r="E2" s="13" t="s">
        <v>220</v>
      </c>
      <c r="F2" s="13"/>
      <c r="G2" s="13"/>
      <c r="I2" s="13" t="s">
        <v>222</v>
      </c>
      <c r="J2" s="13"/>
      <c r="N2" s="13" t="s">
        <v>223</v>
      </c>
      <c r="O2" s="13"/>
      <c r="P2" s="13"/>
      <c r="R2" s="13" t="s">
        <v>212</v>
      </c>
      <c r="V2" s="20" t="s">
        <v>225</v>
      </c>
      <c r="W2" s="20"/>
      <c r="Z2" t="s">
        <v>227</v>
      </c>
      <c r="AI2" t="s">
        <v>228</v>
      </c>
    </row>
    <row r="3" spans="1:36">
      <c r="A3" s="11" t="s">
        <v>214</v>
      </c>
      <c r="B3" t="s">
        <v>216</v>
      </c>
      <c r="E3" s="11" t="s">
        <v>214</v>
      </c>
      <c r="F3" t="s">
        <v>219</v>
      </c>
      <c r="G3" t="s">
        <v>224</v>
      </c>
      <c r="I3" s="11" t="s">
        <v>216</v>
      </c>
      <c r="J3" s="11" t="s">
        <v>221</v>
      </c>
      <c r="N3" s="11" t="s">
        <v>214</v>
      </c>
      <c r="O3" t="s">
        <v>216</v>
      </c>
      <c r="R3" s="11" t="s">
        <v>214</v>
      </c>
      <c r="S3" t="s">
        <v>216</v>
      </c>
      <c r="V3" s="11" t="s">
        <v>214</v>
      </c>
      <c r="W3" t="s">
        <v>216</v>
      </c>
      <c r="Z3" s="11" t="s">
        <v>214</v>
      </c>
      <c r="AA3" t="s">
        <v>226</v>
      </c>
    </row>
    <row r="4" spans="1:36">
      <c r="A4" s="12" t="s">
        <v>42</v>
      </c>
      <c r="B4">
        <v>17</v>
      </c>
      <c r="E4" s="12" t="s">
        <v>100</v>
      </c>
      <c r="F4">
        <v>167041</v>
      </c>
      <c r="G4">
        <v>28</v>
      </c>
      <c r="I4" s="11" t="s">
        <v>214</v>
      </c>
      <c r="J4" t="s">
        <v>1</v>
      </c>
      <c r="K4" t="s">
        <v>16</v>
      </c>
      <c r="L4" t="s">
        <v>215</v>
      </c>
      <c r="N4" s="12" t="s">
        <v>23</v>
      </c>
      <c r="O4">
        <v>23</v>
      </c>
      <c r="R4" s="12" t="s">
        <v>54</v>
      </c>
      <c r="S4">
        <v>12</v>
      </c>
      <c r="V4" s="12" t="s">
        <v>18</v>
      </c>
      <c r="W4">
        <v>14</v>
      </c>
      <c r="Z4" s="12" t="s">
        <v>5</v>
      </c>
      <c r="AA4" s="21">
        <v>2.5833333333333335</v>
      </c>
      <c r="AI4" s="11" t="s">
        <v>214</v>
      </c>
      <c r="AJ4" t="s">
        <v>219</v>
      </c>
    </row>
    <row r="5" spans="1:36">
      <c r="A5" s="12" t="s">
        <v>8</v>
      </c>
      <c r="B5">
        <v>20</v>
      </c>
      <c r="E5" s="12" t="s">
        <v>19</v>
      </c>
      <c r="F5">
        <v>613842</v>
      </c>
      <c r="G5">
        <v>110</v>
      </c>
      <c r="I5" s="12" t="s">
        <v>2</v>
      </c>
      <c r="J5">
        <v>6</v>
      </c>
      <c r="K5">
        <v>3</v>
      </c>
      <c r="L5">
        <v>9</v>
      </c>
      <c r="N5" s="12" t="s">
        <v>9</v>
      </c>
      <c r="O5">
        <v>8</v>
      </c>
      <c r="R5" s="12" t="s">
        <v>13</v>
      </c>
      <c r="S5">
        <v>11</v>
      </c>
      <c r="V5" s="12" t="s">
        <v>3</v>
      </c>
      <c r="W5">
        <v>10</v>
      </c>
      <c r="Z5" s="12" t="s">
        <v>20</v>
      </c>
      <c r="AA5" s="21">
        <v>3.3</v>
      </c>
      <c r="AI5" s="12" t="s">
        <v>37</v>
      </c>
      <c r="AJ5">
        <v>138058</v>
      </c>
    </row>
    <row r="6" spans="1:36">
      <c r="A6" s="12" t="s">
        <v>90</v>
      </c>
      <c r="B6">
        <v>13</v>
      </c>
      <c r="E6" s="12" t="s">
        <v>51</v>
      </c>
      <c r="F6">
        <v>633594</v>
      </c>
      <c r="G6">
        <v>104</v>
      </c>
      <c r="I6" s="12" t="s">
        <v>17</v>
      </c>
      <c r="J6">
        <v>7</v>
      </c>
      <c r="K6">
        <v>6</v>
      </c>
      <c r="L6">
        <v>13</v>
      </c>
      <c r="N6" s="12" t="s">
        <v>33</v>
      </c>
      <c r="O6">
        <v>19</v>
      </c>
      <c r="R6" s="12" t="s">
        <v>75</v>
      </c>
      <c r="S6">
        <v>7</v>
      </c>
      <c r="V6" s="12" t="s">
        <v>81</v>
      </c>
      <c r="W6">
        <v>7</v>
      </c>
      <c r="Z6" s="12" t="s">
        <v>60</v>
      </c>
      <c r="AA6" s="21">
        <v>2.25</v>
      </c>
      <c r="AI6" s="12" t="s">
        <v>130</v>
      </c>
      <c r="AJ6">
        <v>98961</v>
      </c>
    </row>
    <row r="7" spans="1:36">
      <c r="A7" s="12" t="s">
        <v>215</v>
      </c>
      <c r="B7">
        <v>50</v>
      </c>
      <c r="E7" s="12" t="s">
        <v>29</v>
      </c>
      <c r="F7">
        <v>959266</v>
      </c>
      <c r="G7">
        <v>123</v>
      </c>
      <c r="I7" s="12" t="s">
        <v>38</v>
      </c>
      <c r="J7">
        <v>5</v>
      </c>
      <c r="K7">
        <v>7</v>
      </c>
      <c r="L7">
        <v>12</v>
      </c>
      <c r="N7" s="12" t="s">
        <v>215</v>
      </c>
      <c r="O7">
        <v>50</v>
      </c>
      <c r="R7" s="12" t="s">
        <v>35</v>
      </c>
      <c r="S7">
        <v>11</v>
      </c>
      <c r="V7" s="12" t="s">
        <v>59</v>
      </c>
      <c r="W7">
        <v>10</v>
      </c>
      <c r="Z7" s="12" t="s">
        <v>30</v>
      </c>
      <c r="AA7" s="21">
        <v>2.3636363636363638</v>
      </c>
      <c r="AI7" s="12" t="s">
        <v>175</v>
      </c>
      <c r="AJ7">
        <v>98612</v>
      </c>
    </row>
    <row r="8" spans="1:36">
      <c r="E8" s="12" t="s">
        <v>4</v>
      </c>
      <c r="F8">
        <v>731170</v>
      </c>
      <c r="G8">
        <v>122</v>
      </c>
      <c r="I8" s="12" t="s">
        <v>77</v>
      </c>
      <c r="J8">
        <v>4</v>
      </c>
      <c r="K8">
        <v>3</v>
      </c>
      <c r="L8">
        <v>7</v>
      </c>
      <c r="R8" s="12" t="s">
        <v>45</v>
      </c>
      <c r="S8">
        <v>9</v>
      </c>
      <c r="V8" s="12" t="s">
        <v>28</v>
      </c>
      <c r="W8">
        <v>9</v>
      </c>
      <c r="Z8" s="12" t="s">
        <v>39</v>
      </c>
      <c r="AA8" s="21">
        <v>2.5555555555555554</v>
      </c>
      <c r="AI8" s="12" t="s">
        <v>58</v>
      </c>
      <c r="AJ8">
        <v>97869</v>
      </c>
    </row>
    <row r="9" spans="1:36">
      <c r="A9" s="12"/>
      <c r="E9" s="12" t="s">
        <v>215</v>
      </c>
      <c r="F9">
        <v>3104913</v>
      </c>
      <c r="G9">
        <v>487</v>
      </c>
      <c r="I9" s="12" t="s">
        <v>47</v>
      </c>
      <c r="J9">
        <v>4</v>
      </c>
      <c r="K9">
        <v>5</v>
      </c>
      <c r="L9">
        <v>9</v>
      </c>
      <c r="N9" s="12" t="s">
        <v>23</v>
      </c>
      <c r="O9">
        <f>IFERROR(GETPIVOTDATA("Full Name",$N$3,"Work Location","Branch Office"),"0")</f>
        <v>23</v>
      </c>
      <c r="P9" s="14">
        <f t="shared" ref="P9:P11" si="0">SUM(O9)/SUM($O$9:$O$11)</f>
        <v>0.46</v>
      </c>
      <c r="Q9" s="15">
        <f>1-P9</f>
        <v>0.54</v>
      </c>
      <c r="R9" s="12" t="s">
        <v>215</v>
      </c>
      <c r="S9">
        <v>50</v>
      </c>
      <c r="V9" s="12" t="s">
        <v>215</v>
      </c>
      <c r="W9">
        <v>50</v>
      </c>
      <c r="Z9" s="12" t="s">
        <v>215</v>
      </c>
      <c r="AA9">
        <v>2.62</v>
      </c>
      <c r="AI9" s="12" t="s">
        <v>87</v>
      </c>
      <c r="AJ9">
        <v>96429</v>
      </c>
    </row>
    <row r="10" spans="1:36">
      <c r="A10" s="12"/>
      <c r="I10" s="12" t="s">
        <v>215</v>
      </c>
      <c r="J10">
        <v>26</v>
      </c>
      <c r="K10">
        <v>24</v>
      </c>
      <c r="L10">
        <v>50</v>
      </c>
      <c r="N10" s="12" t="s">
        <v>9</v>
      </c>
      <c r="O10">
        <f>IFERROR(GETPIVOTDATA("Full Name",$N$3,"Work Location","Head Office"),"0")</f>
        <v>8</v>
      </c>
      <c r="P10" s="14">
        <f t="shared" si="0"/>
        <v>0.16</v>
      </c>
      <c r="Q10" s="15">
        <f t="shared" ref="Q10:Q11" si="1">1-P10</f>
        <v>0.84</v>
      </c>
      <c r="AI10" s="12" t="s">
        <v>50</v>
      </c>
      <c r="AJ10">
        <v>96249</v>
      </c>
    </row>
    <row r="11" spans="1:36">
      <c r="A11" s="12" t="s">
        <v>42</v>
      </c>
      <c r="B11">
        <f>IFERROR(GETPIVOTDATA("Full Name",$A$3,"Employment Status","Contract"),"0")</f>
        <v>17</v>
      </c>
      <c r="E11" s="12" t="s">
        <v>100</v>
      </c>
      <c r="F11">
        <f>IFERROR(GETPIVOTDATA("Salary",$E$3,"Job Title","Analyst"),"0")</f>
        <v>167041</v>
      </c>
      <c r="G11">
        <f>IFERROR(GETPIVOTDATA("Sum of Leave Taken",$E$3,"Job Title","Analyst"),"0")</f>
        <v>28</v>
      </c>
      <c r="N11" s="12" t="s">
        <v>33</v>
      </c>
      <c r="O11">
        <f>IFERROR(GETPIVOTDATA("Full Name",$N$3,"Work Location","Remote"),"0")</f>
        <v>19</v>
      </c>
      <c r="P11" s="14">
        <f t="shared" si="0"/>
        <v>0.38</v>
      </c>
      <c r="Q11" s="15">
        <f t="shared" si="1"/>
        <v>0.62</v>
      </c>
      <c r="S11" s="12" t="s">
        <v>54</v>
      </c>
      <c r="T11">
        <f>IFERROR(GETPIVOTDATA("Full Name",$R$3,"Skills","Communication"),"0")</f>
        <v>12</v>
      </c>
      <c r="V11" s="12" t="s">
        <v>18</v>
      </c>
      <c r="W11">
        <f>IFERROR(GETPIVOTDATA("Full Name",$V$3,"Region","Central"),"0")</f>
        <v>14</v>
      </c>
      <c r="Z11" s="12" t="s">
        <v>5</v>
      </c>
      <c r="AA11" s="21">
        <f>IFERROR(GETPIVOTDATA("Performance Rating",$Z$3,"Department","Finance"),"0")</f>
        <v>2.5833333333333335</v>
      </c>
      <c r="AI11" s="12" t="s">
        <v>142</v>
      </c>
      <c r="AJ11">
        <v>95734</v>
      </c>
    </row>
    <row r="12" spans="1:36">
      <c r="A12" s="12" t="s">
        <v>8</v>
      </c>
      <c r="B12">
        <f>IFERROR(GETPIVOTDATA("Full Name",$A$3,"Employment Status","Full-Time"),"0")</f>
        <v>20</v>
      </c>
      <c r="E12" s="12" t="s">
        <v>19</v>
      </c>
      <c r="F12">
        <f>IFERROR(GETPIVOTDATA("Salary",$E$3,"Job Title","Designer"),"0")</f>
        <v>613842</v>
      </c>
      <c r="G12">
        <f>IFERROR(GETPIVOTDATA("Sum of Leave Taken",$E$3,"Job Title","Designer"),"0")</f>
        <v>110</v>
      </c>
      <c r="I12" s="12" t="s">
        <v>2</v>
      </c>
      <c r="J12">
        <f>IFERROR(GETPIVOTDATA("Full Name",$I$3,"Age range","18-25"),"0")</f>
        <v>9</v>
      </c>
      <c r="N12" s="12" t="s">
        <v>218</v>
      </c>
      <c r="O12">
        <f>SUM(O9:O11)</f>
        <v>50</v>
      </c>
      <c r="S12" s="12" t="s">
        <v>13</v>
      </c>
      <c r="T12">
        <f>IFERROR(GETPIVOTDATA("Full Name",$R$3,"Skills","Design"),"0")</f>
        <v>11</v>
      </c>
      <c r="V12" s="12" t="s">
        <v>3</v>
      </c>
      <c r="W12">
        <f>IFERROR(GETPIVOTDATA("Full Name",$V$3,"Region","East"),"0")</f>
        <v>10</v>
      </c>
      <c r="Z12" s="12" t="s">
        <v>20</v>
      </c>
      <c r="AA12" s="21">
        <f>IFERROR(GETPIVOTDATA("Performance Rating",$Z$3,"Department","HR"),"0")</f>
        <v>3.3</v>
      </c>
      <c r="AI12" s="12" t="s">
        <v>151</v>
      </c>
      <c r="AJ12">
        <v>95510</v>
      </c>
    </row>
    <row r="13" spans="1:36">
      <c r="A13" s="12" t="s">
        <v>90</v>
      </c>
      <c r="B13">
        <f>IFERROR(GETPIVOTDATA("Full Name",$A$3,"Employment Status","Part-Time"),"0")</f>
        <v>13</v>
      </c>
      <c r="E13" s="12" t="s">
        <v>51</v>
      </c>
      <c r="F13">
        <f>IFERROR(GETPIVOTDATA("Salary",$E$3,"Job Title","Developer"),"0")</f>
        <v>633594</v>
      </c>
      <c r="G13">
        <f>IFERROR(GETPIVOTDATA("Sum of Leave Taken",$E$3,"Job Title","Developer"),"0")</f>
        <v>104</v>
      </c>
      <c r="I13" s="12" t="s">
        <v>17</v>
      </c>
      <c r="J13">
        <f>IFERROR(GETPIVOTDATA("Full Name",$I$3,"Age range","26-35"),"0")</f>
        <v>13</v>
      </c>
      <c r="S13" s="12" t="s">
        <v>75</v>
      </c>
      <c r="T13">
        <f>IFERROR(GETPIVOTDATA("Full Name",$R$3,"Skills","Excel"),"0")</f>
        <v>7</v>
      </c>
      <c r="V13" s="12" t="s">
        <v>81</v>
      </c>
      <c r="W13">
        <f>IFERROR(GETPIVOTDATA("Full Name",$V$3,"Region","North"),"0")</f>
        <v>7</v>
      </c>
      <c r="Z13" s="12" t="s">
        <v>60</v>
      </c>
      <c r="AA13" s="21">
        <f>IFERROR(GETPIVOTDATA("Performance Rating",$Z$3,"Department","IT"),"0")</f>
        <v>2.25</v>
      </c>
      <c r="AI13" s="12" t="s">
        <v>181</v>
      </c>
      <c r="AJ13">
        <v>92919</v>
      </c>
    </row>
    <row r="14" spans="1:36">
      <c r="A14" s="12" t="s">
        <v>218</v>
      </c>
      <c r="B14">
        <f>SUM(B11:B13)</f>
        <v>50</v>
      </c>
      <c r="E14" s="12" t="s">
        <v>29</v>
      </c>
      <c r="F14">
        <f>IFERROR(GETPIVOTDATA("Salary",$E$3,"Job Title","HR Specialist"),"0")</f>
        <v>959266</v>
      </c>
      <c r="G14">
        <f>IFERROR(GETPIVOTDATA("Sum of Leave Taken",$E$3,"Job Title","HR Specialist"),"0")</f>
        <v>123</v>
      </c>
      <c r="I14" s="12" t="s">
        <v>38</v>
      </c>
      <c r="J14">
        <f>IFERROR(GETPIVOTDATA("Full Name",$I$3,"Age range","36-45"),"0")</f>
        <v>12</v>
      </c>
      <c r="S14" s="12" t="s">
        <v>35</v>
      </c>
      <c r="T14">
        <f>IFERROR(GETPIVOTDATA("Full Name",$R$3,"Skills","Management"),"0")</f>
        <v>11</v>
      </c>
      <c r="V14" s="12" t="s">
        <v>59</v>
      </c>
      <c r="W14">
        <f>IFERROR(GETPIVOTDATA("Full Name",$V$3,"Region","South"),"0")</f>
        <v>10</v>
      </c>
      <c r="Z14" s="12" t="s">
        <v>30</v>
      </c>
      <c r="AA14" s="21">
        <f>IFERROR(GETPIVOTDATA("Performance Rating",$Z$3,"Department","Marketing"),"0")</f>
        <v>2.3636363636363638</v>
      </c>
      <c r="AI14" s="12" t="s">
        <v>15</v>
      </c>
      <c r="AJ14">
        <v>91091</v>
      </c>
    </row>
    <row r="15" spans="1:36">
      <c r="E15" s="12" t="s">
        <v>4</v>
      </c>
      <c r="F15">
        <f>IFERROR(GETPIVOTDATA("Salary",$E$3,"Job Title","Manager"),"0")</f>
        <v>731170</v>
      </c>
      <c r="G15">
        <f>IFERROR(GETPIVOTDATA("Sum of Leave Taken",$E$3,"Job Title","Manager"),"0")</f>
        <v>122</v>
      </c>
      <c r="I15" s="12" t="s">
        <v>77</v>
      </c>
      <c r="J15">
        <f>IFERROR(GETPIVOTDATA("Full Name",$I$3,"Age range","46-55"),"0")</f>
        <v>7</v>
      </c>
      <c r="S15" s="12" t="s">
        <v>45</v>
      </c>
      <c r="T15">
        <f>IFERROR(GETPIVOTDATA("Full Name",$R$3,"Skills","Python"),"0")</f>
        <v>9</v>
      </c>
      <c r="V15" s="12" t="s">
        <v>28</v>
      </c>
      <c r="W15">
        <f>IFERROR(GETPIVOTDATA("Full Name",$V$3,"Region","West"),"0")</f>
        <v>9</v>
      </c>
      <c r="Z15" s="12" t="s">
        <v>39</v>
      </c>
      <c r="AA15" s="21">
        <f>IFERROR(GETPIVOTDATA("Performance Rating",$Z$3,"Department","Operations"),"0")</f>
        <v>2.5555555555555554</v>
      </c>
      <c r="AI15" s="12" t="s">
        <v>66</v>
      </c>
      <c r="AJ15">
        <v>87852</v>
      </c>
    </row>
    <row r="16" spans="1:36">
      <c r="E16" s="12" t="s">
        <v>218</v>
      </c>
      <c r="F16">
        <f>SUM(F11:F15)</f>
        <v>3104913</v>
      </c>
      <c r="G16">
        <f>SUM(G11:G15)</f>
        <v>487</v>
      </c>
      <c r="I16" s="12" t="s">
        <v>47</v>
      </c>
      <c r="J16">
        <f>IFERROR(GETPIVOTDATA("Full Name",$I$3,"Age range","56 &lt;"),"0")</f>
        <v>9</v>
      </c>
      <c r="S16" s="12" t="s">
        <v>218</v>
      </c>
      <c r="T16">
        <f>SUM(T11:T15)</f>
        <v>50</v>
      </c>
      <c r="V16" s="12" t="s">
        <v>218</v>
      </c>
      <c r="W16">
        <f>SUM(W11:W15)</f>
        <v>50</v>
      </c>
      <c r="Z16" s="12" t="s">
        <v>218</v>
      </c>
      <c r="AA16" s="21">
        <f>AVERAGE(AA11:AA15)</f>
        <v>2.6105050505050502</v>
      </c>
      <c r="AI16" s="12" t="s">
        <v>103</v>
      </c>
      <c r="AJ16">
        <v>87538</v>
      </c>
    </row>
    <row r="17" spans="9:36">
      <c r="I17" s="12" t="s">
        <v>218</v>
      </c>
      <c r="J17">
        <f>SUM(J12:J16)</f>
        <v>50</v>
      </c>
      <c r="AI17" s="12" t="s">
        <v>133</v>
      </c>
      <c r="AJ17">
        <v>81943</v>
      </c>
    </row>
    <row r="18" spans="9:36">
      <c r="AI18" s="12" t="s">
        <v>63</v>
      </c>
      <c r="AJ18">
        <v>81235</v>
      </c>
    </row>
    <row r="19" spans="9:36">
      <c r="I19" s="16" t="s">
        <v>16</v>
      </c>
      <c r="J19" s="17">
        <f>IFERROR(GETPIVOTDATA("Full Name",$I$3,"Gender","Male"),"0")</f>
        <v>24</v>
      </c>
      <c r="K19" s="18">
        <f t="shared" ref="K19:K20" si="2">SUM(J19)/SUM($J$19:$J$20)</f>
        <v>0.48</v>
      </c>
      <c r="L19" s="19">
        <f>1-K19</f>
        <v>0.52</v>
      </c>
      <c r="AI19" s="12" t="s">
        <v>72</v>
      </c>
      <c r="AJ19">
        <v>81225</v>
      </c>
    </row>
    <row r="20" spans="9:36">
      <c r="I20" s="16" t="s">
        <v>1</v>
      </c>
      <c r="J20" s="17">
        <f>IFERROR(GETPIVOTDATA("Full Name",$I$3,"Gender","Female"),"0")</f>
        <v>26</v>
      </c>
      <c r="K20" s="18">
        <f t="shared" si="2"/>
        <v>0.52</v>
      </c>
      <c r="L20" s="19">
        <f>1-K20</f>
        <v>0.48</v>
      </c>
      <c r="AI20" s="12" t="s">
        <v>154</v>
      </c>
      <c r="AJ20">
        <v>80325</v>
      </c>
    </row>
    <row r="21" spans="9:36">
      <c r="I21" s="16" t="s">
        <v>218</v>
      </c>
      <c r="J21" s="17">
        <f>SUM(J19:J20)</f>
        <v>50</v>
      </c>
      <c r="K21" s="17"/>
      <c r="L21" s="17"/>
      <c r="AI21" s="12" t="s">
        <v>145</v>
      </c>
      <c r="AJ21">
        <v>74789</v>
      </c>
    </row>
    <row r="22" spans="9:36">
      <c r="AI22" s="12" t="s">
        <v>160</v>
      </c>
      <c r="AJ22">
        <v>73330</v>
      </c>
    </row>
    <row r="23" spans="9:36">
      <c r="AI23" s="12" t="s">
        <v>106</v>
      </c>
      <c r="AJ23">
        <v>73002</v>
      </c>
    </row>
    <row r="24" spans="9:36">
      <c r="AI24" s="12" t="s">
        <v>80</v>
      </c>
      <c r="AJ24">
        <v>70452</v>
      </c>
    </row>
    <row r="25" spans="9:36">
      <c r="AI25" s="12" t="s">
        <v>112</v>
      </c>
      <c r="AJ25">
        <v>67582</v>
      </c>
    </row>
    <row r="26" spans="9:36">
      <c r="AI26" s="12" t="s">
        <v>55</v>
      </c>
      <c r="AJ26">
        <v>61596</v>
      </c>
    </row>
    <row r="27" spans="9:36">
      <c r="AI27" s="12" t="s">
        <v>169</v>
      </c>
      <c r="AJ27">
        <v>59506</v>
      </c>
    </row>
    <row r="28" spans="9:36">
      <c r="AI28" s="12" t="s">
        <v>69</v>
      </c>
      <c r="AJ28">
        <v>59359</v>
      </c>
    </row>
    <row r="29" spans="9:36">
      <c r="AI29" s="12" t="s">
        <v>124</v>
      </c>
      <c r="AJ29">
        <v>59007</v>
      </c>
    </row>
    <row r="30" spans="9:36">
      <c r="AI30" s="12" t="s">
        <v>27</v>
      </c>
      <c r="AJ30">
        <v>57538</v>
      </c>
    </row>
    <row r="31" spans="9:36">
      <c r="AI31" s="12" t="s">
        <v>139</v>
      </c>
      <c r="AJ31">
        <v>56162</v>
      </c>
    </row>
    <row r="32" spans="9:36">
      <c r="AI32" s="12" t="s">
        <v>0</v>
      </c>
      <c r="AJ32">
        <v>53700</v>
      </c>
    </row>
    <row r="33" spans="35:36">
      <c r="AI33" s="12" t="s">
        <v>127</v>
      </c>
      <c r="AJ33">
        <v>52020</v>
      </c>
    </row>
    <row r="34" spans="35:36">
      <c r="AI34" s="12" t="s">
        <v>172</v>
      </c>
      <c r="AJ34">
        <v>49058</v>
      </c>
    </row>
    <row r="35" spans="35:36">
      <c r="AI35" s="12" t="s">
        <v>136</v>
      </c>
      <c r="AJ35">
        <v>47627</v>
      </c>
    </row>
    <row r="36" spans="35:36">
      <c r="AI36" s="12" t="s">
        <v>99</v>
      </c>
      <c r="AJ36">
        <v>46811</v>
      </c>
    </row>
    <row r="37" spans="35:36">
      <c r="AI37" s="12" t="s">
        <v>163</v>
      </c>
      <c r="AJ37">
        <v>46567</v>
      </c>
    </row>
    <row r="38" spans="35:36">
      <c r="AI38" s="12" t="s">
        <v>121</v>
      </c>
      <c r="AJ38">
        <v>46326</v>
      </c>
    </row>
    <row r="39" spans="35:36">
      <c r="AI39" s="12" t="s">
        <v>46</v>
      </c>
      <c r="AJ39">
        <v>45773</v>
      </c>
    </row>
    <row r="40" spans="35:36">
      <c r="AI40" s="12" t="s">
        <v>184</v>
      </c>
      <c r="AJ40">
        <v>45188</v>
      </c>
    </row>
    <row r="41" spans="35:36">
      <c r="AI41" s="12" t="s">
        <v>109</v>
      </c>
      <c r="AJ41">
        <v>41653</v>
      </c>
    </row>
    <row r="42" spans="35:36">
      <c r="AI42" s="12" t="s">
        <v>166</v>
      </c>
      <c r="AJ42">
        <v>39795</v>
      </c>
    </row>
    <row r="43" spans="35:36">
      <c r="AI43" s="12" t="s">
        <v>178</v>
      </c>
      <c r="AJ43">
        <v>38201</v>
      </c>
    </row>
    <row r="44" spans="35:36">
      <c r="AI44" s="12" t="s">
        <v>115</v>
      </c>
      <c r="AJ44">
        <v>37351</v>
      </c>
    </row>
    <row r="45" spans="35:36">
      <c r="AI45" s="12" t="s">
        <v>118</v>
      </c>
      <c r="AJ45">
        <v>36721</v>
      </c>
    </row>
    <row r="46" spans="35:36">
      <c r="AI46" s="12" t="s">
        <v>187</v>
      </c>
      <c r="AJ46">
        <v>34927</v>
      </c>
    </row>
    <row r="47" spans="35:36">
      <c r="AI47" s="12" t="s">
        <v>157</v>
      </c>
      <c r="AJ47">
        <v>34109</v>
      </c>
    </row>
    <row r="48" spans="35:36">
      <c r="AI48" s="12" t="s">
        <v>91</v>
      </c>
      <c r="AJ48">
        <v>33183</v>
      </c>
    </row>
    <row r="49" spans="35:36">
      <c r="AI49" s="12" t="s">
        <v>190</v>
      </c>
      <c r="AJ49">
        <v>33183</v>
      </c>
    </row>
    <row r="50" spans="35:36">
      <c r="AI50" s="12" t="s">
        <v>84</v>
      </c>
      <c r="AJ50">
        <v>33045</v>
      </c>
    </row>
    <row r="51" spans="35:36">
      <c r="AI51" s="12" t="s">
        <v>96</v>
      </c>
      <c r="AJ51">
        <v>32877</v>
      </c>
    </row>
    <row r="52" spans="35:36">
      <c r="AI52" s="12" t="s">
        <v>76</v>
      </c>
      <c r="AJ52">
        <v>32788</v>
      </c>
    </row>
    <row r="53" spans="35:36">
      <c r="AI53" s="12" t="s">
        <v>148</v>
      </c>
      <c r="AJ53">
        <v>30137</v>
      </c>
    </row>
    <row r="54" spans="35:36">
      <c r="AI54" s="12" t="s">
        <v>215</v>
      </c>
      <c r="AJ54">
        <v>3104913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E19D-081D-462B-B7B9-00BF01186E5B}">
  <dimension ref="A1:AV100"/>
  <sheetViews>
    <sheetView showGridLines="0" tabSelected="1" zoomScaleNormal="100" workbookViewId="0"/>
  </sheetViews>
  <sheetFormatPr defaultRowHeight="14.4"/>
  <sheetData>
    <row r="1" spans="1:48">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row>
    <row r="2" spans="1:48">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row>
    <row r="3" spans="1:48">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row>
    <row r="4" spans="1:48">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row>
    <row r="5" spans="1:48">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row>
    <row r="6" spans="1:48">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48">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row>
    <row r="8" spans="1:48">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row>
    <row r="9" spans="1:48">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row>
    <row r="10" spans="1:48">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1:48">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1:48">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1:48">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1:48">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1:48">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1:48">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1:48">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1:4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1:48">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1:48">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1:48">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1:48">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1:48">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1:48">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1:48">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1:48">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1:48">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1:4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1:48">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1:48">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1:48">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1:48">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1:48">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1:48">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1:48">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1:48">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1:4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1:48">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1:48">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1:48">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1:48">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1:48">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1:48">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1:48">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1:48">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1:48">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1: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1:48">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1:48">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1:48">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1:48">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1:48">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1:48">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row>
    <row r="68" spans="1:4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row>
    <row r="69" spans="1:48">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row>
    <row r="70" spans="1:48">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row>
    <row r="71" spans="1:48">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row>
    <row r="72" spans="1:48">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row>
    <row r="73" spans="1:48">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row>
    <row r="75" spans="1:48">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row>
    <row r="76" spans="1:48">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row>
    <row r="77" spans="1:48">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row>
    <row r="78" spans="1:4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row>
    <row r="79" spans="1:48">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row>
    <row r="80" spans="1:48">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row>
    <row r="81" spans="1:48">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row>
    <row r="82" spans="1:48">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row>
    <row r="83" spans="1:48">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row>
    <row r="84" spans="1:48">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row>
    <row r="85" spans="1:48">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row>
    <row r="86" spans="1:48">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row>
    <row r="87" spans="1:48">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row>
    <row r="88" spans="1:4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row>
    <row r="89" spans="1:48">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row>
    <row r="90" spans="1:48">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row>
    <row r="91" spans="1:48">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row>
    <row r="92" spans="1:48">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row>
    <row r="93" spans="1:48">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row>
    <row r="94" spans="1:48">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row>
    <row r="95" spans="1:48">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row>
    <row r="96" spans="1:48">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row>
    <row r="97" spans="1:48">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row>
    <row r="98" spans="1:4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row>
    <row r="99" spans="1:48">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row>
    <row r="100" spans="1:48">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08B0-18A7-4DB9-95F3-D65D2F65422D}">
  <dimension ref="A1"/>
  <sheetViews>
    <sheetView showGridLines="0" workbookViewId="0"/>
  </sheetViews>
  <sheetFormatPr defaultRowHeight="14.4"/>
  <cols>
    <col min="1" max="16384" width="8.88671875" style="22"/>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228A8-C819-4661-88CC-6A1295588313}">
  <dimension ref="A1"/>
  <sheetViews>
    <sheetView showGridLines="0" workbookViewId="0"/>
  </sheetViews>
  <sheetFormatPr defaultRowHeight="14.4"/>
  <cols>
    <col min="1" max="16384" width="8.8867187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Dashborad</vt:lpstr>
      <vt:lpstr>Rating</vt:lpstr>
      <vt:lpstr>Salaries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Varun</dc:creator>
  <cp:lastModifiedBy>Anjali Varun</cp:lastModifiedBy>
  <dcterms:created xsi:type="dcterms:W3CDTF">2025-07-19T04:03:44Z</dcterms:created>
  <dcterms:modified xsi:type="dcterms:W3CDTF">2025-07-19T10:53:19Z</dcterms:modified>
</cp:coreProperties>
</file>