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tesh\Dropbox\WILMIC\02-Business Process Study\Requirement Document\"/>
    </mc:Choice>
  </mc:AlternateContent>
  <bookViews>
    <workbookView xWindow="0" yWindow="0" windowWidth="14985" windowHeight="7650" tabRatio="910"/>
  </bookViews>
  <sheets>
    <sheet name="Rating" sheetId="1" r:id="rId1"/>
    <sheet name="2-Deductible" sheetId="2" r:id="rId2"/>
    <sheet name="3- Limits" sheetId="3" r:id="rId3"/>
    <sheet name="4-Firm Size" sheetId="5" r:id="rId4"/>
    <sheet name="5-Continuity Credit" sheetId="7" r:id="rId5"/>
    <sheet name="6-Multiple" sheetId="6" r:id="rId6"/>
    <sheet name="6-CLE" sheetId="8" r:id="rId7"/>
    <sheet name="7-Schedule Adj" sheetId="9" r:id="rId8"/>
    <sheet name="8-Addl Limit" sheetId="10" r:id="rId9"/>
    <sheet name="7(g) -Severity Index"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4" i="1" l="1"/>
  <c r="D43" i="1"/>
  <c r="D42" i="1"/>
  <c r="D41" i="1"/>
  <c r="D40" i="1"/>
  <c r="D39" i="1"/>
  <c r="D38" i="1"/>
  <c r="D37" i="1"/>
  <c r="D36" i="1"/>
  <c r="D35" i="1"/>
  <c r="H3" i="1" l="1"/>
  <c r="H21" i="1"/>
  <c r="H20" i="1"/>
  <c r="H19" i="1"/>
  <c r="H18" i="1"/>
  <c r="H17" i="1"/>
  <c r="H16" i="1"/>
  <c r="H15" i="1"/>
  <c r="H14" i="1"/>
  <c r="H13" i="1"/>
  <c r="H12" i="1"/>
  <c r="H11" i="1"/>
  <c r="H10" i="1"/>
  <c r="H7" i="1"/>
  <c r="H6" i="1" l="1"/>
  <c r="H39" i="1" l="1"/>
  <c r="B9" i="12"/>
  <c r="B8" i="12"/>
  <c r="P44" i="1" l="1"/>
  <c r="O44" i="1"/>
  <c r="N44" i="1"/>
  <c r="P43" i="1"/>
  <c r="O43" i="1"/>
  <c r="N43" i="1"/>
  <c r="P42" i="1"/>
  <c r="O42" i="1"/>
  <c r="N42" i="1"/>
  <c r="P41" i="1"/>
  <c r="O41" i="1"/>
  <c r="N41" i="1"/>
  <c r="P40" i="1"/>
  <c r="O40" i="1"/>
  <c r="N40" i="1"/>
  <c r="P39" i="1"/>
  <c r="N39" i="1"/>
  <c r="N38" i="1"/>
  <c r="N37" i="1"/>
  <c r="N36" i="1"/>
  <c r="K44" i="1"/>
  <c r="H44" i="1"/>
  <c r="F44" i="1"/>
  <c r="K43" i="1"/>
  <c r="H43" i="1"/>
  <c r="F43" i="1"/>
  <c r="K42" i="1"/>
  <c r="H42" i="1"/>
  <c r="F42" i="1"/>
  <c r="K41" i="1"/>
  <c r="H41" i="1"/>
  <c r="F41" i="1"/>
  <c r="K40" i="1"/>
  <c r="H40" i="1"/>
  <c r="F40" i="1"/>
  <c r="K39" i="1"/>
  <c r="F39" i="1"/>
  <c r="O39" i="1" s="1"/>
  <c r="K38" i="1"/>
  <c r="H38" i="1"/>
  <c r="P38" i="1" s="1"/>
  <c r="F38" i="1"/>
  <c r="O38" i="1" s="1"/>
  <c r="K37" i="1"/>
  <c r="H37" i="1"/>
  <c r="P37" i="1" s="1"/>
  <c r="F37" i="1"/>
  <c r="O37" i="1" s="1"/>
  <c r="K36" i="1"/>
  <c r="H36" i="1"/>
  <c r="P36" i="1" s="1"/>
  <c r="F36" i="1"/>
  <c r="O36" i="1" s="1"/>
  <c r="H35" i="1"/>
  <c r="P35" i="1" s="1"/>
  <c r="F35" i="1"/>
  <c r="O35" i="1" s="1"/>
  <c r="K35" i="1"/>
  <c r="N35" i="1"/>
  <c r="H8" i="1"/>
  <c r="H22" i="1"/>
  <c r="C14" i="10"/>
  <c r="C13" i="10"/>
  <c r="C12" i="10"/>
  <c r="C11" i="10"/>
  <c r="C10" i="10"/>
  <c r="C9" i="10"/>
  <c r="C8" i="10"/>
  <c r="I36" i="1" l="1"/>
  <c r="I39" i="1"/>
  <c r="I43" i="1"/>
  <c r="L43" i="1" s="1"/>
  <c r="M43" i="1" s="1"/>
  <c r="I40" i="1"/>
  <c r="L40" i="1" s="1"/>
  <c r="M40" i="1" s="1"/>
  <c r="I44" i="1"/>
  <c r="L44" i="1" s="1"/>
  <c r="M44" i="1" s="1"/>
  <c r="I37" i="1"/>
  <c r="I38" i="1"/>
  <c r="I41" i="1"/>
  <c r="L41" i="1" s="1"/>
  <c r="M41" i="1" s="1"/>
  <c r="I42" i="1"/>
  <c r="L42" i="1" s="1"/>
  <c r="M42" i="1" s="1"/>
  <c r="I35" i="1"/>
  <c r="I26" i="1" l="1"/>
  <c r="H26" i="1" l="1"/>
  <c r="I27" i="1"/>
  <c r="G15" i="3"/>
  <c r="G14" i="3"/>
  <c r="G13" i="3"/>
  <c r="G12" i="3"/>
  <c r="G11" i="3"/>
  <c r="G10" i="3"/>
  <c r="G9" i="3"/>
  <c r="G8" i="3"/>
  <c r="G7" i="3"/>
  <c r="G6" i="3"/>
  <c r="G5" i="3"/>
  <c r="G4" i="3"/>
  <c r="G3" i="3"/>
  <c r="G2" i="3"/>
  <c r="H4" i="1"/>
  <c r="I4" i="1" s="1"/>
  <c r="H5" i="1"/>
  <c r="I3" i="1"/>
  <c r="I6" i="1" l="1"/>
  <c r="I7" i="1" s="1"/>
  <c r="I8" i="1" s="1"/>
  <c r="L39" i="1" l="1"/>
  <c r="M39" i="1" s="1"/>
  <c r="L35" i="1"/>
  <c r="M35" i="1" s="1"/>
  <c r="L38" i="1"/>
  <c r="M38" i="1" s="1"/>
  <c r="L37" i="1"/>
  <c r="M37" i="1" s="1"/>
  <c r="L36" i="1"/>
  <c r="M36" i="1" s="1"/>
  <c r="M45" i="1" l="1"/>
  <c r="L45" i="1"/>
  <c r="I22" i="1" s="1"/>
  <c r="H23" i="1" l="1"/>
  <c r="I23" i="1" s="1"/>
  <c r="I25" i="1" s="1"/>
  <c r="I29" i="1" s="1"/>
</calcChain>
</file>

<file path=xl/comments1.xml><?xml version="1.0" encoding="utf-8"?>
<comments xmlns="http://schemas.openxmlformats.org/spreadsheetml/2006/main">
  <authors>
    <author>Ritesh Desai</author>
  </authors>
  <commentList>
    <comment ref="B16" authorId="0" shapeId="0">
      <text>
        <r>
          <rPr>
            <b/>
            <sz val="9"/>
            <color indexed="81"/>
            <rFont val="Tahoma"/>
            <charset val="1"/>
          </rPr>
          <t>Ritesh Desai:</t>
        </r>
        <r>
          <rPr>
            <sz val="9"/>
            <color indexed="81"/>
            <rFont val="Tahoma"/>
            <charset val="1"/>
          </rPr>
          <t xml:space="preserve">
See Formula - 7(g)
</t>
        </r>
      </text>
    </comment>
  </commentList>
</comments>
</file>

<file path=xl/sharedStrings.xml><?xml version="1.0" encoding="utf-8"?>
<sst xmlns="http://schemas.openxmlformats.org/spreadsheetml/2006/main" count="133" uniqueCount="99">
  <si>
    <t>Premium Rating</t>
  </si>
  <si>
    <t>Description</t>
  </si>
  <si>
    <t>Sequence</t>
  </si>
  <si>
    <t>apply on</t>
  </si>
  <si>
    <t>Base Premium</t>
  </si>
  <si>
    <t>Deductible</t>
  </si>
  <si>
    <t>Limits</t>
  </si>
  <si>
    <t>Aggregate Limit</t>
  </si>
  <si>
    <t>Per Claim Limit</t>
  </si>
  <si>
    <t>Firm Size</t>
  </si>
  <si>
    <t>Schedule Adjustment</t>
  </si>
  <si>
    <t>Years Insured (continuity Credit)</t>
  </si>
  <si>
    <t>CLE Credit</t>
  </si>
  <si>
    <t>SCC Coverage</t>
  </si>
  <si>
    <t>Defendant reimbursement Coverage</t>
  </si>
  <si>
    <t>a) BI Plaintiff (D)</t>
  </si>
  <si>
    <t>b) Real Estate(D)</t>
  </si>
  <si>
    <t>c) Corporate &amp; Business org(D)</t>
  </si>
  <si>
    <t>d) Bankruptcy/Collections(D)</t>
  </si>
  <si>
    <t>e) Claims Surcharge(D)</t>
  </si>
  <si>
    <t>f) Other Adjustments(D)</t>
  </si>
  <si>
    <t>g)SeverityIndex(D)</t>
  </si>
  <si>
    <t>l) Estate/Probate/Trust(D)</t>
  </si>
  <si>
    <t>k) Workers Compensation Plaintiff(D)</t>
  </si>
  <si>
    <t>h)Severity Index Zero(C)</t>
  </si>
  <si>
    <t>i)BI/PI Defendant(C)</t>
  </si>
  <si>
    <t>J)Workers Compensation Defendant(C)</t>
  </si>
  <si>
    <t>Remarks</t>
  </si>
  <si>
    <t>Base is a static value</t>
  </si>
  <si>
    <t>Flat per Lawyer</t>
  </si>
  <si>
    <t>2% of Gross SEC Income or $100 whichever is greater (firm level)</t>
  </si>
  <si>
    <t>Factor</t>
  </si>
  <si>
    <t>Per Claim</t>
  </si>
  <si>
    <t>Aggreate</t>
  </si>
  <si>
    <t>Size</t>
  </si>
  <si>
    <t>No of Year</t>
  </si>
  <si>
    <t>Rate</t>
  </si>
  <si>
    <t>Retroactive date</t>
  </si>
  <si>
    <t>Part time factor</t>
  </si>
  <si>
    <t>Year In Practice</t>
  </si>
  <si>
    <t>Years</t>
  </si>
  <si>
    <t>AOP</t>
  </si>
  <si>
    <t>Sub Total</t>
  </si>
  <si>
    <t>Grand Total</t>
  </si>
  <si>
    <t>m) Total</t>
  </si>
  <si>
    <t>Data Entry</t>
  </si>
  <si>
    <t>Calculation</t>
  </si>
  <si>
    <t>Merge</t>
  </si>
  <si>
    <t>Lawyer 1</t>
  </si>
  <si>
    <t>Lawyer 2</t>
  </si>
  <si>
    <t>Lawyer 3</t>
  </si>
  <si>
    <t>Lawyer 4</t>
  </si>
  <si>
    <t>Additional Limit Factor for above 5,000,000</t>
  </si>
  <si>
    <t>Additional Factor</t>
  </si>
  <si>
    <t>Limit</t>
  </si>
  <si>
    <t>Level</t>
  </si>
  <si>
    <t>Lawyer Name</t>
  </si>
  <si>
    <t>Part time Factor</t>
  </si>
  <si>
    <t>Value</t>
  </si>
  <si>
    <t>Retro active Date</t>
  </si>
  <si>
    <t>Years in Practice</t>
  </si>
  <si>
    <t>Premium</t>
  </si>
  <si>
    <t xml:space="preserve">Applying </t>
  </si>
  <si>
    <t>Total</t>
  </si>
  <si>
    <t>Lawyer 5</t>
  </si>
  <si>
    <t>Lawyer 6</t>
  </si>
  <si>
    <t>Lawyer 7</t>
  </si>
  <si>
    <t>Lawyer 8</t>
  </si>
  <si>
    <t>Lawyer 9</t>
  </si>
  <si>
    <t>Lawyer 10</t>
  </si>
  <si>
    <t>1)</t>
  </si>
  <si>
    <t>For converted data, if the Part time factor is less than 50% can we increment by 10% on yearly basis</t>
  </si>
  <si>
    <t>2)</t>
  </si>
  <si>
    <t>All new business issued through EZ*Insure, if Part time is minimum and less than 50% then apply 50%</t>
  </si>
  <si>
    <t>3)</t>
  </si>
  <si>
    <t>Once the Part time is considered as 50% for new business, apply the lowest between YIP,Retro active and Part time</t>
  </si>
  <si>
    <t>4)</t>
  </si>
  <si>
    <t>If we were to capture the actual no.of.hrs for Part time, then the formula to derive factor will be Round((No of Hrs per mth * 12)/2000)</t>
  </si>
  <si>
    <t>Formula-</t>
  </si>
  <si>
    <t>Total Indemnity paid / Total Premium paid - (all years the Insured is with WILMIC)</t>
  </si>
  <si>
    <t>e.g</t>
  </si>
  <si>
    <t>Claims Paid</t>
  </si>
  <si>
    <t>Dividing Result</t>
  </si>
  <si>
    <t>Time's 10 Rounding</t>
  </si>
  <si>
    <t>If the factor is above 20 then apply 20.</t>
  </si>
  <si>
    <t>Calculate on all reissue and New business (if the Insured had left and come back again)</t>
  </si>
  <si>
    <t>Premium (7 applied)</t>
  </si>
  <si>
    <t>Premium (7 not applied)</t>
  </si>
  <si>
    <t>Default Values</t>
  </si>
  <si>
    <t>Calculated value</t>
  </si>
  <si>
    <t>Factor applied</t>
  </si>
  <si>
    <t>(This specific factor calculation is only an indication, this gets overidden for policy that is above 5,000,000 and less then equal to 10,000,000</t>
  </si>
  <si>
    <t>For above 10,000,000 limit Policies an additional field to be captured. Facultative Premium</t>
  </si>
  <si>
    <t xml:space="preserve">1) If all 3 exists then the lowest should be applied.
2) If no Retro active then Part time or Years in Practice whichever is less that is applied
3) if no retro active and no part time then YIP applied
4) If No Part time then then Retro active or YIP whichever is less that is applied
</t>
  </si>
  <si>
    <t>1-80</t>
  </si>
  <si>
    <t>81-100</t>
  </si>
  <si>
    <t>101-120</t>
  </si>
  <si>
    <t>121-140</t>
  </si>
  <si>
    <t>141-160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</si>
</sst>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font>
      <sz val="11"/>
      <color theme="1"/>
      <name val="Calibri"/>
      <family val="2"/>
      <scheme val="minor"/>
    </font>
    <font>
      <b/>
      <sz val="11"/>
      <color theme="1"/>
      <name val="Calibri"/>
      <family val="2"/>
      <scheme val="minor"/>
    </font>
    <font>
      <sz val="12"/>
      <name val="Times New Roman"/>
      <family val="1"/>
    </font>
    <font>
      <sz val="11"/>
      <name val="Dialog"/>
    </font>
    <font>
      <sz val="9"/>
      <color indexed="81"/>
      <name val="Tahoma"/>
      <charset val="1"/>
    </font>
    <font>
      <b/>
      <sz val="9"/>
      <color indexed="81"/>
      <name val="Tahoma"/>
      <charset val="1"/>
    </font>
    <font>
      <b/>
      <i/>
      <sz val="11"/>
      <color theme="1"/>
      <name val="Calibri"/>
      <family val="2"/>
      <scheme val="minor"/>
    </font>
    <font>
      <sz val="16"/>
      <color theme="1"/>
      <name val="Calibri"/>
      <family val="2"/>
      <scheme val="minor"/>
    </font>
  </fonts>
  <fills count="9">
    <fill>
      <patternFill patternType="none"/>
    </fill>
    <fill>
      <patternFill patternType="gray125"/>
    </fill>
    <fill>
      <patternFill patternType="solid">
        <fgColor indexed="9"/>
        <bgColor indexed="9"/>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00B0F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1" xfId="0" applyBorder="1"/>
    <xf numFmtId="0" fontId="0" fillId="0" borderId="3" xfId="0" applyBorder="1"/>
    <xf numFmtId="0" fontId="0" fillId="0" borderId="1" xfId="0" applyBorder="1" applyAlignment="1">
      <alignment wrapText="1"/>
    </xf>
    <xf numFmtId="0" fontId="0" fillId="0" borderId="0" xfId="0" applyAlignment="1">
      <alignment wrapText="1"/>
    </xf>
    <xf numFmtId="0" fontId="0" fillId="0" borderId="4" xfId="0" applyBorder="1" applyAlignment="1">
      <alignment wrapText="1"/>
    </xf>
    <xf numFmtId="0" fontId="2" fillId="2" borderId="1" xfId="0" applyFont="1" applyFill="1" applyBorder="1" applyAlignment="1"/>
    <xf numFmtId="0" fontId="2" fillId="2" borderId="1" xfId="0" applyFont="1" applyFill="1" applyBorder="1" applyAlignment="1">
      <alignment horizontal="right"/>
    </xf>
    <xf numFmtId="3" fontId="2" fillId="2" borderId="1" xfId="0" applyNumberFormat="1" applyFont="1" applyFill="1" applyBorder="1" applyAlignment="1"/>
    <xf numFmtId="0" fontId="0" fillId="2" borderId="1" xfId="0" applyFill="1" applyBorder="1" applyAlignment="1"/>
    <xf numFmtId="0" fontId="0" fillId="2" borderId="1" xfId="0" applyFill="1" applyBorder="1" applyAlignment="1">
      <alignment horizontal="right"/>
    </xf>
    <xf numFmtId="3" fontId="0" fillId="2" borderId="1" xfId="0" applyNumberFormat="1" applyFill="1" applyBorder="1" applyAlignment="1"/>
    <xf numFmtId="4" fontId="0" fillId="2" borderId="1" xfId="0" applyNumberFormat="1" applyFill="1" applyBorder="1" applyAlignment="1"/>
    <xf numFmtId="0" fontId="1" fillId="2" borderId="1" xfId="0" applyFont="1" applyFill="1" applyBorder="1" applyAlignment="1">
      <alignment horizontal="right"/>
    </xf>
    <xf numFmtId="0" fontId="3" fillId="0" borderId="1" xfId="0" applyFont="1" applyBorder="1" applyAlignment="1">
      <alignment horizontal="right"/>
    </xf>
    <xf numFmtId="2" fontId="0" fillId="2" borderId="1" xfId="0" applyNumberFormat="1" applyFill="1" applyBorder="1" applyAlignment="1"/>
    <xf numFmtId="0" fontId="1" fillId="0" borderId="1" xfId="0" applyFont="1" applyBorder="1"/>
    <xf numFmtId="0" fontId="1" fillId="0" borderId="1" xfId="0" applyFont="1" applyFill="1" applyBorder="1"/>
    <xf numFmtId="3" fontId="0" fillId="0" borderId="1" xfId="0" applyNumberFormat="1" applyBorder="1"/>
    <xf numFmtId="3" fontId="0" fillId="0" borderId="0" xfId="0" applyNumberFormat="1"/>
    <xf numFmtId="0" fontId="0" fillId="3" borderId="1" xfId="0" applyFill="1" applyBorder="1"/>
    <xf numFmtId="1" fontId="1" fillId="0" borderId="1" xfId="0" applyNumberFormat="1" applyFont="1" applyBorder="1"/>
    <xf numFmtId="0" fontId="0" fillId="2" borderId="0" xfId="0" applyFill="1" applyAlignment="1">
      <alignment horizontal="right"/>
    </xf>
    <xf numFmtId="0" fontId="0" fillId="2" borderId="0" xfId="0" applyFill="1" applyAlignment="1"/>
    <xf numFmtId="3" fontId="0" fillId="2" borderId="0" xfId="0" applyNumberFormat="1" applyFill="1" applyAlignment="1"/>
    <xf numFmtId="4" fontId="0" fillId="2" borderId="0" xfId="0" applyNumberFormat="1" applyFill="1" applyAlignment="1"/>
    <xf numFmtId="164" fontId="0" fillId="2" borderId="0" xfId="0" applyNumberFormat="1" applyFill="1" applyAlignment="1"/>
    <xf numFmtId="2" fontId="0" fillId="0" borderId="0" xfId="0" applyNumberFormat="1"/>
    <xf numFmtId="0" fontId="0" fillId="4" borderId="1" xfId="0" applyFill="1" applyBorder="1"/>
    <xf numFmtId="0" fontId="0" fillId="4" borderId="1" xfId="0" applyFill="1" applyBorder="1" applyAlignment="1">
      <alignment wrapText="1"/>
    </xf>
    <xf numFmtId="1" fontId="0" fillId="0" borderId="0" xfId="0" applyNumberFormat="1"/>
    <xf numFmtId="0" fontId="6" fillId="0" borderId="1" xfId="0" applyFont="1" applyBorder="1"/>
    <xf numFmtId="3" fontId="0" fillId="6" borderId="1" xfId="0" applyNumberFormat="1" applyFill="1" applyBorder="1"/>
    <xf numFmtId="0" fontId="0" fillId="7" borderId="1" xfId="0" applyFill="1" applyBorder="1"/>
    <xf numFmtId="1" fontId="0" fillId="8" borderId="1" xfId="0" applyNumberFormat="1" applyFill="1" applyBorder="1"/>
    <xf numFmtId="1" fontId="1" fillId="8" borderId="1" xfId="0" applyNumberFormat="1" applyFont="1" applyFill="1" applyBorder="1"/>
    <xf numFmtId="0" fontId="0" fillId="6" borderId="1" xfId="0" applyFill="1" applyBorder="1"/>
    <xf numFmtId="0" fontId="0" fillId="7" borderId="1" xfId="0" applyFill="1" applyBorder="1" applyAlignment="1">
      <alignment wrapText="1"/>
    </xf>
    <xf numFmtId="0" fontId="0" fillId="7" borderId="0" xfId="0" applyFill="1"/>
    <xf numFmtId="0" fontId="0" fillId="5" borderId="1" xfId="0" applyFill="1" applyBorder="1"/>
    <xf numFmtId="0" fontId="0" fillId="5" borderId="1" xfId="0" applyFill="1" applyBorder="1" applyAlignment="1">
      <alignment wrapText="1"/>
    </xf>
    <xf numFmtId="0" fontId="0" fillId="4" borderId="3" xfId="0" applyFill="1" applyBorder="1"/>
    <xf numFmtId="3" fontId="0" fillId="4" borderId="1" xfId="0" applyNumberFormat="1" applyFill="1" applyBorder="1"/>
    <xf numFmtId="3" fontId="0" fillId="7" borderId="1" xfId="0" applyNumberFormat="1" applyFill="1" applyBorder="1"/>
    <xf numFmtId="4" fontId="0" fillId="6" borderId="1" xfId="0" applyNumberFormat="1" applyFill="1" applyBorder="1"/>
    <xf numFmtId="0" fontId="0" fillId="5" borderId="3" xfId="0" applyFill="1" applyBorder="1" applyAlignment="1">
      <alignment horizontal="center"/>
    </xf>
    <xf numFmtId="0" fontId="0" fillId="5" borderId="5" xfId="0" applyFill="1" applyBorder="1" applyAlignment="1">
      <alignment horizontal="center"/>
    </xf>
    <xf numFmtId="0" fontId="0" fillId="0" borderId="1" xfId="0" applyBorder="1" applyAlignment="1">
      <alignment horizontal="left" vertical="center" wrapText="1"/>
    </xf>
    <xf numFmtId="0" fontId="7" fillId="5" borderId="2" xfId="0" applyFont="1" applyFill="1" applyBorder="1" applyAlignment="1">
      <alignment horizontal="center"/>
    </xf>
    <xf numFmtId="0" fontId="7" fillId="5" borderId="0" xfId="0" applyFont="1" applyFill="1" applyBorder="1" applyAlignment="1">
      <alignment horizontal="center"/>
    </xf>
    <xf numFmtId="3" fontId="0" fillId="5" borderId="3" xfId="0" applyNumberFormat="1" applyFill="1" applyBorder="1" applyAlignment="1">
      <alignment horizontal="center"/>
    </xf>
    <xf numFmtId="3" fontId="0" fillId="5" borderId="5" xfId="0" applyNumberFormat="1" applyFill="1" applyBorder="1" applyAlignment="1">
      <alignment horizontal="center"/>
    </xf>
    <xf numFmtId="0" fontId="0" fillId="0" borderId="1" xfId="0" applyFont="1" applyBorder="1" applyAlignment="1">
      <alignment horizontal="center"/>
    </xf>
    <xf numFmtId="0" fontId="0" fillId="0" borderId="1" xfId="0" applyBorder="1" applyAlignment="1">
      <alignment horizontal="center"/>
    </xf>
    <xf numFmtId="49" fontId="0" fillId="0" borderId="1" xfId="0" applyNumberFormat="1" applyBorder="1"/>
    <xf numFmtId="0" fontId="0" fillId="0" borderId="3" xfId="0" applyFill="1" applyBorder="1" applyAlignment="1">
      <alignment horizontal="center"/>
    </xf>
    <xf numFmtId="0" fontId="0" fillId="0" borderId="5"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tabSelected="1" topLeftCell="A23" workbookViewId="0">
      <selection activeCell="C35" sqref="C35"/>
    </sheetView>
  </sheetViews>
  <sheetFormatPr defaultRowHeight="15"/>
  <cols>
    <col min="1" max="1" width="5.7109375" bestFit="1" customWidth="1"/>
    <col min="2" max="2" width="37.28515625" bestFit="1" customWidth="1"/>
    <col min="3" max="3" width="9.7109375" bestFit="1" customWidth="1"/>
    <col min="4" max="4" width="8.5703125" bestFit="1" customWidth="1"/>
    <col min="6" max="6" width="21.42578125" style="4" customWidth="1"/>
    <col min="7" max="7" width="10" style="19" bestFit="1" customWidth="1"/>
    <col min="8" max="8" width="12" bestFit="1" customWidth="1"/>
    <col min="9" max="9" width="10.85546875" bestFit="1" customWidth="1"/>
    <col min="11" max="11" width="15.7109375" bestFit="1" customWidth="1"/>
  </cols>
  <sheetData>
    <row r="1" spans="1:11" ht="21">
      <c r="A1" s="48" t="s">
        <v>0</v>
      </c>
      <c r="B1" s="49"/>
      <c r="C1" s="49"/>
      <c r="D1" s="49"/>
      <c r="E1" s="49"/>
      <c r="F1" s="49"/>
      <c r="G1" s="49"/>
      <c r="H1" s="49"/>
      <c r="I1" s="49"/>
    </row>
    <row r="2" spans="1:11" ht="30">
      <c r="A2" s="28" t="s">
        <v>55</v>
      </c>
      <c r="B2" s="28" t="s">
        <v>1</v>
      </c>
      <c r="C2" s="28" t="s">
        <v>2</v>
      </c>
      <c r="D2" s="41" t="s">
        <v>3</v>
      </c>
      <c r="E2" s="29" t="s">
        <v>88</v>
      </c>
      <c r="F2" s="29" t="s">
        <v>27</v>
      </c>
      <c r="G2" s="42" t="s">
        <v>45</v>
      </c>
      <c r="H2" s="28" t="s">
        <v>31</v>
      </c>
      <c r="I2" s="28" t="s">
        <v>46</v>
      </c>
    </row>
    <row r="3" spans="1:11">
      <c r="A3" s="1"/>
      <c r="B3" s="1" t="s">
        <v>4</v>
      </c>
      <c r="C3" s="1">
        <v>1</v>
      </c>
      <c r="D3" s="2"/>
      <c r="E3" s="1">
        <v>2000</v>
      </c>
      <c r="F3" s="3" t="s">
        <v>28</v>
      </c>
      <c r="G3" s="32">
        <v>2000</v>
      </c>
      <c r="H3" s="43">
        <f>G3</f>
        <v>2000</v>
      </c>
      <c r="I3" s="34">
        <f>H3</f>
        <v>2000</v>
      </c>
      <c r="K3" s="32" t="s">
        <v>45</v>
      </c>
    </row>
    <row r="4" spans="1:11">
      <c r="A4" s="1"/>
      <c r="B4" s="1" t="s">
        <v>5</v>
      </c>
      <c r="C4" s="1">
        <v>2</v>
      </c>
      <c r="D4" s="2">
        <v>1</v>
      </c>
      <c r="E4" s="1"/>
      <c r="F4" s="3"/>
      <c r="G4" s="32">
        <v>2500</v>
      </c>
      <c r="H4" s="33">
        <f>VLOOKUP(G4,'2-Deductible'!A:B,2)</f>
        <v>0.98</v>
      </c>
      <c r="I4" s="34">
        <f>I3*H4</f>
        <v>1960</v>
      </c>
      <c r="K4" s="33" t="s">
        <v>90</v>
      </c>
    </row>
    <row r="5" spans="1:11">
      <c r="A5" s="1"/>
      <c r="B5" s="1" t="s">
        <v>8</v>
      </c>
      <c r="C5" s="1">
        <v>3</v>
      </c>
      <c r="D5" s="2">
        <v>2</v>
      </c>
      <c r="E5" s="1"/>
      <c r="F5" s="3"/>
      <c r="G5" s="32">
        <v>1000000</v>
      </c>
      <c r="H5" s="33">
        <f>VLOOKUP(G5,'3- Limits'!A:B,2)</f>
        <v>1.9</v>
      </c>
      <c r="I5" s="34"/>
      <c r="K5" s="34" t="s">
        <v>89</v>
      </c>
    </row>
    <row r="6" spans="1:11">
      <c r="A6" s="1"/>
      <c r="B6" s="1" t="s">
        <v>7</v>
      </c>
      <c r="C6" s="1">
        <v>3</v>
      </c>
      <c r="D6" s="2">
        <v>2</v>
      </c>
      <c r="E6" s="1"/>
      <c r="F6" s="3"/>
      <c r="G6" s="32">
        <v>3000000</v>
      </c>
      <c r="H6" s="33">
        <f>IF(G5='3- Limits'!E6,IF(Rating!G6='3- Limits'!F6,0.1,0),0)</f>
        <v>0.1</v>
      </c>
      <c r="I6" s="34">
        <f>(H5+H6)*I4</f>
        <v>3920</v>
      </c>
    </row>
    <row r="7" spans="1:11">
      <c r="A7" s="1"/>
      <c r="B7" s="1" t="s">
        <v>9</v>
      </c>
      <c r="C7" s="1">
        <v>4</v>
      </c>
      <c r="D7" s="2">
        <v>3</v>
      </c>
      <c r="E7" s="1"/>
      <c r="F7" s="5"/>
      <c r="G7" s="32">
        <v>3</v>
      </c>
      <c r="H7" s="33">
        <f>VLOOKUP(G7,'4-Firm Size'!A:B,2)</f>
        <v>1</v>
      </c>
      <c r="I7" s="34">
        <f>I6*H7</f>
        <v>3920</v>
      </c>
    </row>
    <row r="8" spans="1:11">
      <c r="A8" s="1"/>
      <c r="B8" s="1" t="s">
        <v>11</v>
      </c>
      <c r="C8" s="1">
        <v>5</v>
      </c>
      <c r="D8" s="2">
        <v>4</v>
      </c>
      <c r="E8" s="1"/>
      <c r="F8" s="3"/>
      <c r="G8" s="32">
        <v>18</v>
      </c>
      <c r="H8" s="33">
        <f>VLOOKUP(G8,'5-Continuity Credit'!A:B,2)</f>
        <v>0.82</v>
      </c>
      <c r="I8" s="34">
        <f>I7*H8</f>
        <v>3214.3999999999996</v>
      </c>
    </row>
    <row r="9" spans="1:11">
      <c r="A9" s="1"/>
      <c r="B9" s="1" t="s">
        <v>10</v>
      </c>
      <c r="C9" s="1">
        <v>7</v>
      </c>
      <c r="D9" s="2">
        <v>6</v>
      </c>
      <c r="E9" s="1"/>
      <c r="F9" s="3"/>
      <c r="G9" s="32"/>
      <c r="H9" s="33"/>
      <c r="I9" s="34"/>
    </row>
    <row r="10" spans="1:11">
      <c r="A10" s="1"/>
      <c r="B10" s="1" t="s">
        <v>15</v>
      </c>
      <c r="C10" s="1"/>
      <c r="D10" s="2"/>
      <c r="E10" s="1">
        <v>0.1</v>
      </c>
      <c r="F10" s="3" t="s">
        <v>41</v>
      </c>
      <c r="G10" s="44"/>
      <c r="H10" s="43">
        <f>G10</f>
        <v>0</v>
      </c>
      <c r="I10" s="34"/>
    </row>
    <row r="11" spans="1:11">
      <c r="A11" s="1"/>
      <c r="B11" s="1" t="s">
        <v>16</v>
      </c>
      <c r="C11" s="1"/>
      <c r="D11" s="2"/>
      <c r="E11" s="1">
        <v>0.05</v>
      </c>
      <c r="F11" s="3" t="s">
        <v>41</v>
      </c>
      <c r="G11" s="44"/>
      <c r="H11" s="43">
        <f t="shared" ref="H11:H21" si="0">G11</f>
        <v>0</v>
      </c>
      <c r="I11" s="34"/>
    </row>
    <row r="12" spans="1:11">
      <c r="A12" s="1"/>
      <c r="B12" s="1" t="s">
        <v>17</v>
      </c>
      <c r="C12" s="1"/>
      <c r="D12" s="2"/>
      <c r="E12" s="1">
        <v>0.1</v>
      </c>
      <c r="F12" s="3" t="s">
        <v>41</v>
      </c>
      <c r="G12" s="44"/>
      <c r="H12" s="43">
        <f t="shared" si="0"/>
        <v>0</v>
      </c>
      <c r="I12" s="34"/>
    </row>
    <row r="13" spans="1:11">
      <c r="A13" s="1"/>
      <c r="B13" s="1" t="s">
        <v>18</v>
      </c>
      <c r="C13" s="1"/>
      <c r="D13" s="2"/>
      <c r="E13" s="1">
        <v>0.02</v>
      </c>
      <c r="F13" s="3" t="s">
        <v>41</v>
      </c>
      <c r="G13" s="44"/>
      <c r="H13" s="43">
        <f t="shared" si="0"/>
        <v>0</v>
      </c>
      <c r="I13" s="34"/>
    </row>
    <row r="14" spans="1:11">
      <c r="A14" s="1"/>
      <c r="B14" s="1" t="s">
        <v>19</v>
      </c>
      <c r="C14" s="1"/>
      <c r="D14" s="2"/>
      <c r="E14" s="1"/>
      <c r="F14" s="3"/>
      <c r="G14" s="44"/>
      <c r="H14" s="43">
        <f t="shared" si="0"/>
        <v>0</v>
      </c>
      <c r="I14" s="34"/>
    </row>
    <row r="15" spans="1:11">
      <c r="A15" s="1"/>
      <c r="B15" s="1" t="s">
        <v>20</v>
      </c>
      <c r="C15" s="1"/>
      <c r="D15" s="2"/>
      <c r="E15" s="1"/>
      <c r="F15" s="3"/>
      <c r="G15" s="44"/>
      <c r="H15" s="43">
        <f t="shared" si="0"/>
        <v>0</v>
      </c>
      <c r="I15" s="34"/>
    </row>
    <row r="16" spans="1:11">
      <c r="A16" s="1"/>
      <c r="B16" s="1" t="s">
        <v>21</v>
      </c>
      <c r="C16" s="1"/>
      <c r="D16" s="2"/>
      <c r="E16" s="1"/>
      <c r="F16" s="3"/>
      <c r="G16" s="44"/>
      <c r="H16" s="43">
        <f t="shared" si="0"/>
        <v>0</v>
      </c>
      <c r="I16" s="34"/>
    </row>
    <row r="17" spans="1:14">
      <c r="A17" s="1"/>
      <c r="B17" s="1" t="s">
        <v>24</v>
      </c>
      <c r="C17" s="1"/>
      <c r="D17" s="2"/>
      <c r="E17" s="20">
        <v>-0.25</v>
      </c>
      <c r="F17" s="3"/>
      <c r="G17" s="44">
        <v>-0.25</v>
      </c>
      <c r="H17" s="43">
        <f t="shared" si="0"/>
        <v>-0.25</v>
      </c>
      <c r="I17" s="34"/>
    </row>
    <row r="18" spans="1:14">
      <c r="A18" s="1"/>
      <c r="B18" s="1" t="s">
        <v>25</v>
      </c>
      <c r="C18" s="1"/>
      <c r="D18" s="2"/>
      <c r="E18" s="1">
        <v>-0.02</v>
      </c>
      <c r="F18" s="3" t="s">
        <v>41</v>
      </c>
      <c r="G18" s="44"/>
      <c r="H18" s="43">
        <f t="shared" si="0"/>
        <v>0</v>
      </c>
      <c r="I18" s="34"/>
    </row>
    <row r="19" spans="1:14">
      <c r="A19" s="1"/>
      <c r="B19" s="1" t="s">
        <v>26</v>
      </c>
      <c r="C19" s="1"/>
      <c r="D19" s="2"/>
      <c r="E19" s="1">
        <v>-0.02</v>
      </c>
      <c r="F19" s="3" t="s">
        <v>41</v>
      </c>
      <c r="G19" s="44"/>
      <c r="H19" s="43">
        <f t="shared" si="0"/>
        <v>0</v>
      </c>
      <c r="I19" s="34"/>
    </row>
    <row r="20" spans="1:14">
      <c r="A20" s="1"/>
      <c r="B20" s="1" t="s">
        <v>23</v>
      </c>
      <c r="C20" s="1"/>
      <c r="D20" s="2"/>
      <c r="E20" s="1">
        <v>0.02</v>
      </c>
      <c r="F20" s="3" t="s">
        <v>41</v>
      </c>
      <c r="G20" s="44"/>
      <c r="H20" s="43">
        <f t="shared" si="0"/>
        <v>0</v>
      </c>
      <c r="I20" s="34"/>
    </row>
    <row r="21" spans="1:14">
      <c r="A21" s="1"/>
      <c r="B21" s="1" t="s">
        <v>22</v>
      </c>
      <c r="C21" s="1"/>
      <c r="D21" s="2"/>
      <c r="E21" s="1">
        <v>0.05</v>
      </c>
      <c r="F21" s="3" t="s">
        <v>41</v>
      </c>
      <c r="G21" s="44"/>
      <c r="H21" s="43">
        <f t="shared" si="0"/>
        <v>0</v>
      </c>
      <c r="I21" s="34"/>
    </row>
    <row r="22" spans="1:14">
      <c r="A22" s="1"/>
      <c r="B22" s="1" t="s">
        <v>44</v>
      </c>
      <c r="C22" s="1"/>
      <c r="D22" s="2"/>
      <c r="E22" s="1"/>
      <c r="F22" s="3"/>
      <c r="G22" s="32"/>
      <c r="H22" s="33">
        <f>1+(SUM(H10:H21))</f>
        <v>0.75</v>
      </c>
      <c r="I22" s="34">
        <f>L45*H22</f>
        <v>9282</v>
      </c>
    </row>
    <row r="23" spans="1:14">
      <c r="A23" s="1"/>
      <c r="B23" s="1" t="s">
        <v>52</v>
      </c>
      <c r="C23" s="1">
        <v>8</v>
      </c>
      <c r="D23" s="2">
        <v>7</v>
      </c>
      <c r="E23" s="1"/>
      <c r="F23" s="3"/>
      <c r="G23" s="32"/>
      <c r="H23" s="33">
        <f>ROUND((VLOOKUP(G5,'8-Addl Limit'!A:C,3))*H22*L45*(IF(G5&gt;5000000,VLOOKUP(G5,'8-Addl Limit'!H1:I13,2),0)),0)</f>
        <v>0</v>
      </c>
      <c r="I23" s="34">
        <f>I22+H23</f>
        <v>9282</v>
      </c>
      <c r="J23" t="s">
        <v>91</v>
      </c>
    </row>
    <row r="24" spans="1:14">
      <c r="A24" s="1"/>
      <c r="B24" s="1"/>
      <c r="C24" s="1"/>
      <c r="D24" s="2"/>
      <c r="E24" s="1"/>
      <c r="F24" s="3"/>
      <c r="G24" s="32"/>
      <c r="H24" s="33"/>
      <c r="I24" s="34"/>
    </row>
    <row r="25" spans="1:14">
      <c r="A25" s="1"/>
      <c r="B25" s="16" t="s">
        <v>42</v>
      </c>
      <c r="C25" s="1"/>
      <c r="D25" s="2"/>
      <c r="E25" s="1"/>
      <c r="F25" s="3"/>
      <c r="G25" s="32"/>
      <c r="H25" s="33"/>
      <c r="I25" s="35">
        <f>I23</f>
        <v>9282</v>
      </c>
      <c r="K25" s="27"/>
    </row>
    <row r="26" spans="1:14" ht="60">
      <c r="A26" s="1"/>
      <c r="B26" s="1" t="s">
        <v>13</v>
      </c>
      <c r="C26" s="1"/>
      <c r="D26" s="2"/>
      <c r="E26" s="1"/>
      <c r="F26" s="3" t="s">
        <v>30</v>
      </c>
      <c r="G26" s="32">
        <v>0</v>
      </c>
      <c r="H26" s="33">
        <f>IF(G26*0.02&gt;100,G26*0.02,100)</f>
        <v>100</v>
      </c>
      <c r="I26" s="34">
        <f>IF(G26=0,0,H26)</f>
        <v>0</v>
      </c>
    </row>
    <row r="27" spans="1:14">
      <c r="A27" s="1"/>
      <c r="B27" s="1" t="s">
        <v>14</v>
      </c>
      <c r="C27" s="1"/>
      <c r="D27" s="2"/>
      <c r="E27" s="1">
        <v>30</v>
      </c>
      <c r="F27" s="3" t="s">
        <v>29</v>
      </c>
      <c r="G27" s="32">
        <v>0</v>
      </c>
      <c r="H27" s="33">
        <v>30</v>
      </c>
      <c r="I27" s="34">
        <f>G27*H27</f>
        <v>0</v>
      </c>
    </row>
    <row r="28" spans="1:14">
      <c r="A28" s="1"/>
      <c r="B28" s="1"/>
      <c r="C28" s="1"/>
      <c r="D28" s="2"/>
      <c r="E28" s="1"/>
      <c r="F28" s="3"/>
      <c r="G28" s="18"/>
      <c r="H28" s="1"/>
      <c r="I28" s="1"/>
    </row>
    <row r="29" spans="1:14">
      <c r="B29" s="17" t="s">
        <v>43</v>
      </c>
      <c r="C29" s="1"/>
      <c r="D29" s="1"/>
      <c r="E29" s="1"/>
      <c r="F29" s="3"/>
      <c r="G29" s="18"/>
      <c r="H29" s="1"/>
      <c r="I29" s="21">
        <f>I25+I26+I27</f>
        <v>9282</v>
      </c>
    </row>
    <row r="31" spans="1:14">
      <c r="N31" s="30"/>
    </row>
    <row r="32" spans="1:14">
      <c r="C32" s="31">
        <v>6</v>
      </c>
      <c r="D32" s="31">
        <v>5</v>
      </c>
    </row>
    <row r="33" spans="2:16" ht="45">
      <c r="B33" s="39" t="s">
        <v>56</v>
      </c>
      <c r="C33" s="55" t="s">
        <v>57</v>
      </c>
      <c r="D33" s="56"/>
      <c r="E33" s="45" t="s">
        <v>59</v>
      </c>
      <c r="F33" s="46"/>
      <c r="G33" s="50" t="s">
        <v>60</v>
      </c>
      <c r="H33" s="51"/>
      <c r="I33" s="39" t="s">
        <v>62</v>
      </c>
      <c r="J33" s="45" t="s">
        <v>12</v>
      </c>
      <c r="K33" s="46"/>
      <c r="L33" s="40" t="s">
        <v>87</v>
      </c>
      <c r="M33" s="40" t="s">
        <v>86</v>
      </c>
    </row>
    <row r="34" spans="2:16">
      <c r="B34" s="1"/>
      <c r="C34" s="28" t="s">
        <v>58</v>
      </c>
      <c r="D34" s="28" t="s">
        <v>31</v>
      </c>
      <c r="E34" s="28" t="s">
        <v>58</v>
      </c>
      <c r="F34" s="29" t="s">
        <v>31</v>
      </c>
      <c r="G34" s="28" t="s">
        <v>58</v>
      </c>
      <c r="H34" s="29" t="s">
        <v>31</v>
      </c>
      <c r="I34" s="28" t="s">
        <v>31</v>
      </c>
      <c r="J34" s="28" t="s">
        <v>58</v>
      </c>
      <c r="K34" s="29" t="s">
        <v>31</v>
      </c>
      <c r="L34" s="28"/>
      <c r="M34" s="28"/>
    </row>
    <row r="35" spans="2:16">
      <c r="B35" s="1" t="s">
        <v>48</v>
      </c>
      <c r="C35" s="36" t="s">
        <v>94</v>
      </c>
      <c r="D35" s="33">
        <f>VLOOKUP(C35,'6-Multiple'!D:E,2)</f>
        <v>0.9</v>
      </c>
      <c r="E35" s="36">
        <v>10</v>
      </c>
      <c r="F35" s="37">
        <f>VLOOKUP(E35,'6-Multiple'!$A$2:$B$25,2)</f>
        <v>1</v>
      </c>
      <c r="G35" s="32">
        <v>38</v>
      </c>
      <c r="H35" s="33">
        <f>VLOOKUP(G35,'6-Multiple'!$G$2:$H$25,2)</f>
        <v>1</v>
      </c>
      <c r="I35" s="33">
        <f>IF(N35&gt;O35,IF(O35&gt;P35,P35,O35),IF(N35&gt;P35,P35,N35))</f>
        <v>0.9</v>
      </c>
      <c r="J35" s="36"/>
      <c r="K35" s="33">
        <f>VLOOKUP(J35,'6-CLE'!A:B,2)</f>
        <v>1</v>
      </c>
      <c r="L35" s="34">
        <f>ROUND(IF(I35=100,0,$I$8*I35*K35),0)</f>
        <v>2893</v>
      </c>
      <c r="M35" s="34">
        <f>L35*$H$22</f>
        <v>2169.75</v>
      </c>
      <c r="N35" s="38">
        <f>IF(ISBLANK(C35),100,D35)</f>
        <v>0.9</v>
      </c>
      <c r="O35" s="38">
        <f>IF(ISBLANK(E35),100,F35)</f>
        <v>1</v>
      </c>
      <c r="P35" s="38">
        <f>IF(ISBLANK(G35),100,H35)</f>
        <v>1</v>
      </c>
    </row>
    <row r="36" spans="2:16">
      <c r="B36" s="1" t="s">
        <v>49</v>
      </c>
      <c r="C36" s="36" t="s">
        <v>96</v>
      </c>
      <c r="D36" s="33">
        <f>VLOOKUP(C36,'6-Multiple'!D:E,2)</f>
        <v>0.7</v>
      </c>
      <c r="E36" s="36">
        <v>9</v>
      </c>
      <c r="F36" s="37">
        <f>VLOOKUP(E36,'6-Multiple'!$A$2:$B$25,2)</f>
        <v>1</v>
      </c>
      <c r="G36" s="32">
        <v>4</v>
      </c>
      <c r="H36" s="33">
        <f>VLOOKUP(G36,'6-Multiple'!$G$2:$H$25,2)</f>
        <v>0.75</v>
      </c>
      <c r="I36" s="33">
        <f t="shared" ref="I36:I44" si="1">IF(N36&gt;O36,IF(O36&gt;P36,P36,O36),IF(N36&gt;P36,P36,N36))</f>
        <v>0.7</v>
      </c>
      <c r="J36" s="36"/>
      <c r="K36" s="33">
        <f>VLOOKUP(J36,'6-CLE'!A:B,2)</f>
        <v>1</v>
      </c>
      <c r="L36" s="34">
        <f t="shared" ref="L36:L39" si="2">ROUND(IF(I36=100,0,$I$8*I36*K36),0)</f>
        <v>2250</v>
      </c>
      <c r="M36" s="34">
        <f t="shared" ref="M36:M44" si="3">L36*$H$22</f>
        <v>1687.5</v>
      </c>
      <c r="N36" s="38">
        <f t="shared" ref="N36:N44" si="4">IF(ISBLANK(C36),100,D36)</f>
        <v>0.7</v>
      </c>
      <c r="O36" s="38">
        <f t="shared" ref="O36:O44" si="5">IF(ISBLANK(E36),100,F36)</f>
        <v>1</v>
      </c>
      <c r="P36" s="38">
        <f t="shared" ref="P36:P44" si="6">IF(ISBLANK(G36),100,H36)</f>
        <v>0.75</v>
      </c>
    </row>
    <row r="37" spans="2:16">
      <c r="B37" s="1" t="s">
        <v>50</v>
      </c>
      <c r="C37" s="36" t="s">
        <v>95</v>
      </c>
      <c r="D37" s="33">
        <f>VLOOKUP(C37,'6-Multiple'!D:E,2)</f>
        <v>0.9</v>
      </c>
      <c r="E37" s="36">
        <v>5</v>
      </c>
      <c r="F37" s="37">
        <f>VLOOKUP(E37,'6-Multiple'!$A$2:$B$25,2)</f>
        <v>1</v>
      </c>
      <c r="G37" s="32">
        <v>16</v>
      </c>
      <c r="H37" s="33">
        <f>VLOOKUP(G37,'6-Multiple'!$G$2:$H$25,2)</f>
        <v>1</v>
      </c>
      <c r="I37" s="33">
        <f t="shared" si="1"/>
        <v>0.9</v>
      </c>
      <c r="J37" s="36"/>
      <c r="K37" s="33">
        <f>VLOOKUP(J37,'6-CLE'!A:B,2)</f>
        <v>1</v>
      </c>
      <c r="L37" s="34">
        <f t="shared" si="2"/>
        <v>2893</v>
      </c>
      <c r="M37" s="34">
        <f t="shared" si="3"/>
        <v>2169.75</v>
      </c>
      <c r="N37" s="38">
        <f t="shared" si="4"/>
        <v>0.9</v>
      </c>
      <c r="O37" s="38">
        <f t="shared" si="5"/>
        <v>1</v>
      </c>
      <c r="P37" s="38">
        <f t="shared" si="6"/>
        <v>1</v>
      </c>
    </row>
    <row r="38" spans="2:16">
      <c r="B38" s="1" t="s">
        <v>51</v>
      </c>
      <c r="C38" s="36" t="s">
        <v>98</v>
      </c>
      <c r="D38" s="33">
        <f>VLOOKUP(C38,'6-Multiple'!D:E,2)</f>
        <v>0.9</v>
      </c>
      <c r="E38" s="36">
        <v>3</v>
      </c>
      <c r="F38" s="37">
        <f>VLOOKUP(E38,'6-Multiple'!$A$2:$B$25,2)</f>
        <v>0.8</v>
      </c>
      <c r="G38" s="32">
        <v>40</v>
      </c>
      <c r="H38" s="33">
        <f>VLOOKUP(G38,'6-Multiple'!$G$2:$H$25,2)</f>
        <v>1</v>
      </c>
      <c r="I38" s="33">
        <f t="shared" si="1"/>
        <v>0.8</v>
      </c>
      <c r="J38" s="36"/>
      <c r="K38" s="33">
        <f>VLOOKUP(J38,'6-CLE'!A:B,2)</f>
        <v>1</v>
      </c>
      <c r="L38" s="34">
        <f t="shared" si="2"/>
        <v>2572</v>
      </c>
      <c r="M38" s="34">
        <f t="shared" si="3"/>
        <v>1929</v>
      </c>
      <c r="N38" s="38">
        <f t="shared" si="4"/>
        <v>0.9</v>
      </c>
      <c r="O38" s="38">
        <f t="shared" si="5"/>
        <v>0.8</v>
      </c>
      <c r="P38" s="38">
        <f t="shared" si="6"/>
        <v>1</v>
      </c>
    </row>
    <row r="39" spans="2:16">
      <c r="B39" s="1" t="s">
        <v>64</v>
      </c>
      <c r="C39" s="36" t="s">
        <v>97</v>
      </c>
      <c r="D39" s="33">
        <f>VLOOKUP(C39,'6-Multiple'!D:E,2)</f>
        <v>0.8</v>
      </c>
      <c r="E39" s="36">
        <v>1</v>
      </c>
      <c r="F39" s="37">
        <f>VLOOKUP(E39,'6-Multiple'!$A$2:$B$25,2)</f>
        <v>0.55000000000000004</v>
      </c>
      <c r="G39" s="32">
        <v>35</v>
      </c>
      <c r="H39" s="33">
        <f>VLOOKUP(G39,'6-Multiple'!$G$2:$H$25,2,1)</f>
        <v>1</v>
      </c>
      <c r="I39" s="33">
        <f t="shared" si="1"/>
        <v>0.55000000000000004</v>
      </c>
      <c r="J39" s="36"/>
      <c r="K39" s="33">
        <f>VLOOKUP(J39,'6-CLE'!A:B,2)</f>
        <v>1</v>
      </c>
      <c r="L39" s="34">
        <f t="shared" si="2"/>
        <v>1768</v>
      </c>
      <c r="M39" s="34">
        <f t="shared" si="3"/>
        <v>1326</v>
      </c>
      <c r="N39" s="38">
        <f t="shared" si="4"/>
        <v>0.8</v>
      </c>
      <c r="O39" s="38">
        <f t="shared" si="5"/>
        <v>0.55000000000000004</v>
      </c>
      <c r="P39" s="38">
        <f t="shared" si="6"/>
        <v>1</v>
      </c>
    </row>
    <row r="40" spans="2:16">
      <c r="B40" s="1" t="s">
        <v>65</v>
      </c>
      <c r="C40" s="36"/>
      <c r="D40" s="33" t="e">
        <f>VLOOKUP(C40,'6-Multiple'!D:E,2)</f>
        <v>#N/A</v>
      </c>
      <c r="E40" s="36"/>
      <c r="F40" s="37">
        <f>VLOOKUP(E40,'6-Multiple'!$A$2:$B$25,2)</f>
        <v>0.4</v>
      </c>
      <c r="G40" s="32"/>
      <c r="H40" s="33">
        <f>VLOOKUP(G40,'6-Multiple'!$G$2:$H$25,2)</f>
        <v>0.3</v>
      </c>
      <c r="I40" s="33">
        <f t="shared" si="1"/>
        <v>100</v>
      </c>
      <c r="J40" s="36"/>
      <c r="K40" s="33">
        <f>VLOOKUP(J40,'6-CLE'!A:B,2)</f>
        <v>1</v>
      </c>
      <c r="L40" s="34">
        <f t="shared" ref="L40:L44" si="7">IF(I40=100,0,$I$8*I40*K40)</f>
        <v>0</v>
      </c>
      <c r="M40" s="34">
        <f t="shared" si="3"/>
        <v>0</v>
      </c>
      <c r="N40" s="38">
        <f t="shared" si="4"/>
        <v>100</v>
      </c>
      <c r="O40" s="38">
        <f t="shared" si="5"/>
        <v>100</v>
      </c>
      <c r="P40" s="38">
        <f t="shared" si="6"/>
        <v>100</v>
      </c>
    </row>
    <row r="41" spans="2:16">
      <c r="B41" s="1" t="s">
        <v>66</v>
      </c>
      <c r="C41" s="36"/>
      <c r="D41" s="33" t="e">
        <f>VLOOKUP(C41,'6-Multiple'!D:E,2)</f>
        <v>#N/A</v>
      </c>
      <c r="E41" s="36"/>
      <c r="F41" s="37">
        <f>VLOOKUP(E41,'6-Multiple'!$A$2:$B$25,2)</f>
        <v>0.4</v>
      </c>
      <c r="G41" s="32"/>
      <c r="H41" s="33">
        <f>VLOOKUP(G41,'6-Multiple'!$G$2:$H$25,2)</f>
        <v>0.3</v>
      </c>
      <c r="I41" s="33">
        <f t="shared" si="1"/>
        <v>100</v>
      </c>
      <c r="J41" s="36"/>
      <c r="K41" s="33">
        <f>VLOOKUP(J41,'6-CLE'!A:B,2)</f>
        <v>1</v>
      </c>
      <c r="L41" s="34">
        <f t="shared" si="7"/>
        <v>0</v>
      </c>
      <c r="M41" s="34">
        <f t="shared" si="3"/>
        <v>0</v>
      </c>
      <c r="N41" s="38">
        <f t="shared" si="4"/>
        <v>100</v>
      </c>
      <c r="O41" s="38">
        <f t="shared" si="5"/>
        <v>100</v>
      </c>
      <c r="P41" s="38">
        <f t="shared" si="6"/>
        <v>100</v>
      </c>
    </row>
    <row r="42" spans="2:16">
      <c r="B42" s="1" t="s">
        <v>67</v>
      </c>
      <c r="C42" s="36"/>
      <c r="D42" s="33" t="e">
        <f>VLOOKUP(C42,'6-Multiple'!D:E,2)</f>
        <v>#N/A</v>
      </c>
      <c r="E42" s="36"/>
      <c r="F42" s="37">
        <f>VLOOKUP(E42,'6-Multiple'!$A$2:$B$25,2)</f>
        <v>0.4</v>
      </c>
      <c r="G42" s="32"/>
      <c r="H42" s="33">
        <f>VLOOKUP(G42,'6-Multiple'!$G$2:$H$25,2)</f>
        <v>0.3</v>
      </c>
      <c r="I42" s="33">
        <f t="shared" si="1"/>
        <v>100</v>
      </c>
      <c r="J42" s="36"/>
      <c r="K42" s="33">
        <f>VLOOKUP(J42,'6-CLE'!A:B,2)</f>
        <v>1</v>
      </c>
      <c r="L42" s="34">
        <f t="shared" si="7"/>
        <v>0</v>
      </c>
      <c r="M42" s="34">
        <f t="shared" si="3"/>
        <v>0</v>
      </c>
      <c r="N42" s="38">
        <f t="shared" si="4"/>
        <v>100</v>
      </c>
      <c r="O42" s="38">
        <f t="shared" si="5"/>
        <v>100</v>
      </c>
      <c r="P42" s="38">
        <f t="shared" si="6"/>
        <v>100</v>
      </c>
    </row>
    <row r="43" spans="2:16">
      <c r="B43" s="1" t="s">
        <v>68</v>
      </c>
      <c r="C43" s="36"/>
      <c r="D43" s="33" t="e">
        <f>VLOOKUP(C43,'6-Multiple'!D:E,2)</f>
        <v>#N/A</v>
      </c>
      <c r="E43" s="36"/>
      <c r="F43" s="37">
        <f>VLOOKUP(E43,'6-Multiple'!$A$2:$B$25,2)</f>
        <v>0.4</v>
      </c>
      <c r="G43" s="32"/>
      <c r="H43" s="33">
        <f>VLOOKUP(G43,'6-Multiple'!$G$2:$H$25,2)</f>
        <v>0.3</v>
      </c>
      <c r="I43" s="33">
        <f t="shared" si="1"/>
        <v>100</v>
      </c>
      <c r="J43" s="36"/>
      <c r="K43" s="33">
        <f>VLOOKUP(J43,'6-CLE'!A:B,2)</f>
        <v>1</v>
      </c>
      <c r="L43" s="34">
        <f t="shared" si="7"/>
        <v>0</v>
      </c>
      <c r="M43" s="34">
        <f t="shared" si="3"/>
        <v>0</v>
      </c>
      <c r="N43" s="38">
        <f t="shared" si="4"/>
        <v>100</v>
      </c>
      <c r="O43" s="38">
        <f t="shared" si="5"/>
        <v>100</v>
      </c>
      <c r="P43" s="38">
        <f t="shared" si="6"/>
        <v>100</v>
      </c>
    </row>
    <row r="44" spans="2:16">
      <c r="B44" s="1" t="s">
        <v>69</v>
      </c>
      <c r="C44" s="36"/>
      <c r="D44" s="33" t="e">
        <f>VLOOKUP(C44,'6-Multiple'!D:E,2)</f>
        <v>#N/A</v>
      </c>
      <c r="E44" s="36"/>
      <c r="F44" s="37">
        <f>VLOOKUP(E44,'6-Multiple'!$A$2:$B$25,2)</f>
        <v>0.4</v>
      </c>
      <c r="G44" s="32"/>
      <c r="H44" s="33">
        <f>VLOOKUP(G44,'6-Multiple'!$G$2:$H$25,2)</f>
        <v>0.3</v>
      </c>
      <c r="I44" s="33">
        <f t="shared" si="1"/>
        <v>100</v>
      </c>
      <c r="J44" s="36"/>
      <c r="K44" s="33">
        <f>VLOOKUP(J44,'6-CLE'!A:B,2)</f>
        <v>1</v>
      </c>
      <c r="L44" s="34">
        <f t="shared" si="7"/>
        <v>0</v>
      </c>
      <c r="M44" s="34">
        <f t="shared" si="3"/>
        <v>0</v>
      </c>
      <c r="N44" s="38">
        <f t="shared" si="4"/>
        <v>100</v>
      </c>
      <c r="O44" s="38">
        <f t="shared" si="5"/>
        <v>100</v>
      </c>
      <c r="P44" s="38">
        <f t="shared" si="6"/>
        <v>100</v>
      </c>
    </row>
    <row r="45" spans="2:16">
      <c r="B45" s="16" t="s">
        <v>63</v>
      </c>
      <c r="C45" s="1"/>
      <c r="D45" s="1"/>
      <c r="E45" s="1"/>
      <c r="F45" s="3"/>
      <c r="G45" s="18"/>
      <c r="H45" s="1"/>
      <c r="I45" s="1"/>
      <c r="J45" s="1"/>
      <c r="K45" s="1"/>
      <c r="L45" s="21">
        <f>SUM(L35:L44)</f>
        <v>12376</v>
      </c>
      <c r="M45" s="21">
        <f>SUM(M35:M44)</f>
        <v>9282</v>
      </c>
    </row>
    <row r="50" spans="2:2" ht="15" customHeight="1">
      <c r="B50" s="47" t="s">
        <v>93</v>
      </c>
    </row>
    <row r="51" spans="2:2">
      <c r="B51" s="47"/>
    </row>
    <row r="52" spans="2:2">
      <c r="B52" s="47"/>
    </row>
    <row r="53" spans="2:2">
      <c r="B53" s="47"/>
    </row>
    <row r="54" spans="2:2">
      <c r="B54" s="47"/>
    </row>
    <row r="55" spans="2:2">
      <c r="B55" s="47"/>
    </row>
    <row r="56" spans="2:2">
      <c r="B56" s="47"/>
    </row>
    <row r="57" spans="2:2">
      <c r="B57" s="47"/>
    </row>
    <row r="58" spans="2:2">
      <c r="B58" s="47"/>
    </row>
    <row r="59" spans="2:2">
      <c r="B59" s="47"/>
    </row>
    <row r="60" spans="2:2">
      <c r="B60" s="47"/>
    </row>
    <row r="61" spans="2:2">
      <c r="B61" s="47"/>
    </row>
    <row r="62" spans="2:2">
      <c r="B62" s="47"/>
    </row>
    <row r="64" spans="2:2">
      <c r="B64" t="s">
        <v>92</v>
      </c>
    </row>
  </sheetData>
  <dataConsolidate/>
  <mergeCells count="6">
    <mergeCell ref="J33:K33"/>
    <mergeCell ref="B50:B62"/>
    <mergeCell ref="A1:I1"/>
    <mergeCell ref="C33:D33"/>
    <mergeCell ref="E33:F33"/>
    <mergeCell ref="G33:H3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showInputMessage="1" showErrorMessage="1">
          <x14:formula1>
            <xm:f>'2-Deductible'!$A$2:$A$11</xm:f>
          </x14:formula1>
          <xm:sqref>G4</xm:sqref>
        </x14:dataValidation>
        <x14:dataValidation type="list" showInputMessage="1" showErrorMessage="1">
          <x14:formula1>
            <xm:f>'3- Limits'!$A$2:$A$14</xm:f>
          </x14:formula1>
          <xm:sqref>G5</xm:sqref>
        </x14:dataValidation>
        <x14:dataValidation type="list" showInputMessage="1" showErrorMessage="1">
          <x14:formula1>
            <xm:f>'3- Limits'!$F$2:$F$15</xm:f>
          </x14:formula1>
          <xm:sqref>G6</xm:sqref>
        </x14:dataValidation>
        <x14:dataValidation type="list" showInputMessage="1" showErrorMessage="1">
          <x14:formula1>
            <xm:f>'6-Multiple'!$D$2:$D$6</xm:f>
          </x14:formula1>
          <xm:sqref>C35:C44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2" sqref="A12"/>
    </sheetView>
  </sheetViews>
  <sheetFormatPr defaultRowHeight="15"/>
  <cols>
    <col min="1" max="1" width="17" customWidth="1"/>
    <col min="2" max="2" width="9.5703125" bestFit="1" customWidth="1"/>
  </cols>
  <sheetData>
    <row r="2" spans="1:2">
      <c r="A2" t="s">
        <v>78</v>
      </c>
    </row>
    <row r="3" spans="1:2">
      <c r="A3" t="s">
        <v>79</v>
      </c>
    </row>
    <row r="5" spans="1:2">
      <c r="A5" t="s">
        <v>80</v>
      </c>
    </row>
    <row r="6" spans="1:2">
      <c r="A6" t="s">
        <v>81</v>
      </c>
      <c r="B6">
        <v>12400</v>
      </c>
    </row>
    <row r="7" spans="1:2">
      <c r="A7" t="s">
        <v>61</v>
      </c>
      <c r="B7">
        <v>22000</v>
      </c>
    </row>
    <row r="8" spans="1:2">
      <c r="A8" t="s">
        <v>82</v>
      </c>
      <c r="B8">
        <f>B6/B7</f>
        <v>0.5636363636363636</v>
      </c>
    </row>
    <row r="9" spans="1:2">
      <c r="A9" t="s">
        <v>83</v>
      </c>
      <c r="B9" s="30">
        <f>B8*10</f>
        <v>5.6363636363636358</v>
      </c>
    </row>
    <row r="11" spans="1:2">
      <c r="A11" t="s">
        <v>84</v>
      </c>
    </row>
    <row r="12" spans="1:2">
      <c r="A12"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defaultRowHeight="15"/>
  <cols>
    <col min="1" max="1" width="10.7109375" bestFit="1" customWidth="1"/>
    <col min="2" max="2" width="6.42578125" bestFit="1" customWidth="1"/>
  </cols>
  <sheetData>
    <row r="1" spans="1:2">
      <c r="A1" s="13" t="s">
        <v>5</v>
      </c>
      <c r="B1" s="13" t="s">
        <v>31</v>
      </c>
    </row>
    <row r="2" spans="1:2">
      <c r="A2" s="11">
        <v>1500</v>
      </c>
      <c r="B2" s="12">
        <v>1</v>
      </c>
    </row>
    <row r="3" spans="1:2">
      <c r="A3" s="11">
        <v>2500</v>
      </c>
      <c r="B3" s="12">
        <v>0.98</v>
      </c>
    </row>
    <row r="4" spans="1:2">
      <c r="A4" s="11">
        <v>5000</v>
      </c>
      <c r="B4" s="12">
        <v>0.93</v>
      </c>
    </row>
    <row r="5" spans="1:2">
      <c r="A5" s="11">
        <v>7500</v>
      </c>
      <c r="B5" s="12">
        <v>0.9</v>
      </c>
    </row>
    <row r="6" spans="1:2">
      <c r="A6" s="11">
        <v>10000</v>
      </c>
      <c r="B6" s="12">
        <v>0.86</v>
      </c>
    </row>
    <row r="7" spans="1:2">
      <c r="A7" s="11">
        <v>15000</v>
      </c>
      <c r="B7" s="12">
        <v>0.8</v>
      </c>
    </row>
    <row r="8" spans="1:2">
      <c r="A8" s="11">
        <v>25000</v>
      </c>
      <c r="B8" s="12">
        <v>0.73</v>
      </c>
    </row>
    <row r="9" spans="1:2">
      <c r="A9" s="11">
        <v>50000</v>
      </c>
      <c r="B9" s="12">
        <v>0.61</v>
      </c>
    </row>
    <row r="10" spans="1:2">
      <c r="A10" s="11">
        <v>75000</v>
      </c>
      <c r="B10" s="12">
        <v>0.53</v>
      </c>
    </row>
    <row r="11" spans="1:2">
      <c r="A11" s="11">
        <v>100000</v>
      </c>
      <c r="B11" s="12">
        <v>0.48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F14" sqref="F14"/>
    </sheetView>
  </sheetViews>
  <sheetFormatPr defaultRowHeight="15"/>
  <cols>
    <col min="1" max="1" width="10.140625" bestFit="1" customWidth="1"/>
    <col min="2" max="2" width="6.42578125" bestFit="1" customWidth="1"/>
    <col min="6" max="6" width="11.28515625" bestFit="1" customWidth="1"/>
    <col min="7" max="7" width="20.42578125" bestFit="1" customWidth="1"/>
  </cols>
  <sheetData>
    <row r="1" spans="1:8" ht="15.75">
      <c r="A1" s="10" t="s">
        <v>6</v>
      </c>
      <c r="B1" s="10" t="s">
        <v>31</v>
      </c>
      <c r="E1" s="1" t="s">
        <v>32</v>
      </c>
      <c r="F1" s="6" t="s">
        <v>33</v>
      </c>
      <c r="G1" s="6" t="s">
        <v>47</v>
      </c>
      <c r="H1" s="7" t="s">
        <v>31</v>
      </c>
    </row>
    <row r="2" spans="1:8" ht="15.75">
      <c r="A2" s="11">
        <v>100000</v>
      </c>
      <c r="B2" s="12">
        <v>1</v>
      </c>
      <c r="E2" s="1">
        <v>100000</v>
      </c>
      <c r="F2" s="8">
        <v>300000</v>
      </c>
      <c r="G2" s="8" t="str">
        <f>CONCATENATE(E2,F2)</f>
        <v>100000300000</v>
      </c>
      <c r="H2" s="9">
        <v>0</v>
      </c>
    </row>
    <row r="3" spans="1:8" ht="15.75">
      <c r="A3" s="11">
        <v>250000</v>
      </c>
      <c r="B3" s="12">
        <v>1.35</v>
      </c>
      <c r="E3" s="1">
        <v>250000</v>
      </c>
      <c r="F3" s="8">
        <v>750000</v>
      </c>
      <c r="G3" s="8" t="str">
        <f t="shared" ref="G3:G15" si="0">CONCATENATE(E3,F3)</f>
        <v>250000750000</v>
      </c>
      <c r="H3" s="9">
        <v>0</v>
      </c>
    </row>
    <row r="4" spans="1:8" ht="15.75">
      <c r="A4" s="11">
        <v>500000</v>
      </c>
      <c r="B4" s="12">
        <v>1.65</v>
      </c>
      <c r="E4" s="1">
        <v>500000</v>
      </c>
      <c r="F4" s="8">
        <v>1000000</v>
      </c>
      <c r="G4" s="8" t="str">
        <f t="shared" si="0"/>
        <v>5000001000000</v>
      </c>
      <c r="H4" s="9">
        <v>0</v>
      </c>
    </row>
    <row r="5" spans="1:8" ht="15.75">
      <c r="A5" s="11">
        <v>1000000</v>
      </c>
      <c r="B5" s="12">
        <v>1.9</v>
      </c>
      <c r="E5" s="1">
        <v>1000000</v>
      </c>
      <c r="F5" s="8">
        <v>2000000</v>
      </c>
      <c r="G5" s="8" t="str">
        <f t="shared" si="0"/>
        <v>10000002000000</v>
      </c>
      <c r="H5" s="9">
        <v>0</v>
      </c>
    </row>
    <row r="6" spans="1:8" ht="15.75">
      <c r="A6" s="11">
        <v>2000000</v>
      </c>
      <c r="B6" s="12">
        <v>2.2799999999999998</v>
      </c>
      <c r="E6" s="1">
        <v>1000000</v>
      </c>
      <c r="F6" s="8">
        <v>3000000</v>
      </c>
      <c r="G6" s="8" t="str">
        <f t="shared" si="0"/>
        <v>10000003000000</v>
      </c>
      <c r="H6" s="9">
        <v>0.1</v>
      </c>
    </row>
    <row r="7" spans="1:8" ht="15.75">
      <c r="A7" s="11">
        <v>3000000</v>
      </c>
      <c r="B7" s="12">
        <v>2.56</v>
      </c>
      <c r="E7" s="1">
        <v>2000000</v>
      </c>
      <c r="F7" s="8">
        <v>2000000</v>
      </c>
      <c r="G7" s="8" t="str">
        <f t="shared" si="0"/>
        <v>20000002000000</v>
      </c>
      <c r="H7" s="9">
        <v>0</v>
      </c>
    </row>
    <row r="8" spans="1:8" ht="15.75">
      <c r="A8" s="11">
        <v>4000000</v>
      </c>
      <c r="B8" s="12">
        <v>2.72</v>
      </c>
      <c r="E8" s="1">
        <v>3000000</v>
      </c>
      <c r="F8" s="8">
        <v>3000000</v>
      </c>
      <c r="G8" s="8" t="str">
        <f t="shared" si="0"/>
        <v>30000003000000</v>
      </c>
      <c r="H8" s="9">
        <v>0</v>
      </c>
    </row>
    <row r="9" spans="1:8" ht="15.75">
      <c r="A9" s="11">
        <v>5000000</v>
      </c>
      <c r="B9" s="12">
        <v>2.8</v>
      </c>
      <c r="E9" s="1">
        <v>4000000</v>
      </c>
      <c r="F9" s="8">
        <v>4000000</v>
      </c>
      <c r="G9" s="8" t="str">
        <f t="shared" si="0"/>
        <v>40000004000000</v>
      </c>
      <c r="H9" s="9">
        <v>0</v>
      </c>
    </row>
    <row r="10" spans="1:8" ht="15.75">
      <c r="A10" s="11">
        <v>6000000</v>
      </c>
      <c r="B10" s="12">
        <v>2.8</v>
      </c>
      <c r="E10" s="1">
        <v>5000000</v>
      </c>
      <c r="F10" s="8">
        <v>5000000</v>
      </c>
      <c r="G10" s="8" t="str">
        <f t="shared" si="0"/>
        <v>50000005000000</v>
      </c>
      <c r="H10" s="9">
        <v>0</v>
      </c>
    </row>
    <row r="11" spans="1:8" ht="15.75">
      <c r="A11" s="11">
        <v>7000000</v>
      </c>
      <c r="B11" s="12">
        <v>2.8</v>
      </c>
      <c r="E11" s="1">
        <v>6000000</v>
      </c>
      <c r="F11" s="8">
        <v>6000000</v>
      </c>
      <c r="G11" s="8" t="str">
        <f t="shared" si="0"/>
        <v>60000006000000</v>
      </c>
      <c r="H11" s="9">
        <v>0</v>
      </c>
    </row>
    <row r="12" spans="1:8" ht="15.75">
      <c r="A12" s="11">
        <v>8000000</v>
      </c>
      <c r="B12" s="12">
        <v>2.8</v>
      </c>
      <c r="E12" s="1">
        <v>7000000</v>
      </c>
      <c r="F12" s="8">
        <v>7000000</v>
      </c>
      <c r="G12" s="8" t="str">
        <f t="shared" si="0"/>
        <v>70000007000000</v>
      </c>
      <c r="H12" s="9">
        <v>0</v>
      </c>
    </row>
    <row r="13" spans="1:8" ht="15.75">
      <c r="A13" s="11">
        <v>9000000</v>
      </c>
      <c r="B13" s="12">
        <v>2.8</v>
      </c>
      <c r="E13" s="1">
        <v>8000000</v>
      </c>
      <c r="F13" s="8">
        <v>8000000</v>
      </c>
      <c r="G13" s="8" t="str">
        <f t="shared" si="0"/>
        <v>80000008000000</v>
      </c>
      <c r="H13" s="9">
        <v>0</v>
      </c>
    </row>
    <row r="14" spans="1:8" ht="15.75">
      <c r="A14" s="11">
        <v>10000000</v>
      </c>
      <c r="B14" s="12">
        <v>2.8</v>
      </c>
      <c r="E14" s="1">
        <v>9000000</v>
      </c>
      <c r="F14" s="8">
        <v>9000000</v>
      </c>
      <c r="G14" s="8" t="str">
        <f t="shared" si="0"/>
        <v>90000009000000</v>
      </c>
      <c r="H14" s="9">
        <v>0</v>
      </c>
    </row>
    <row r="15" spans="1:8" ht="15.75">
      <c r="A15" s="11">
        <v>11000000</v>
      </c>
      <c r="B15" s="12">
        <v>2.8</v>
      </c>
      <c r="E15" s="1">
        <v>10000000</v>
      </c>
      <c r="F15" s="8">
        <v>10000000</v>
      </c>
      <c r="G15" s="8" t="str">
        <f t="shared" si="0"/>
        <v>1000000010000000</v>
      </c>
      <c r="H15" s="9">
        <v>0</v>
      </c>
    </row>
    <row r="16" spans="1:8">
      <c r="A16" s="11">
        <v>12000000</v>
      </c>
      <c r="B16" s="12">
        <v>2.8</v>
      </c>
    </row>
    <row r="17" spans="1:2">
      <c r="A17" s="11">
        <v>13000000</v>
      </c>
      <c r="B17" s="12">
        <v>2.8</v>
      </c>
    </row>
    <row r="18" spans="1:2">
      <c r="A18" s="11">
        <v>14000000</v>
      </c>
      <c r="B18" s="12">
        <v>2.8</v>
      </c>
    </row>
    <row r="19" spans="1:2">
      <c r="A19" s="11">
        <v>15000000</v>
      </c>
      <c r="B19" s="12">
        <v>2.8</v>
      </c>
    </row>
    <row r="20" spans="1:2">
      <c r="A20" s="11">
        <v>16000000</v>
      </c>
      <c r="B20" s="12">
        <v>2.8</v>
      </c>
    </row>
    <row r="21" spans="1:2">
      <c r="A21" s="11">
        <v>17000000</v>
      </c>
      <c r="B21" s="12">
        <v>2.8</v>
      </c>
    </row>
    <row r="22" spans="1:2">
      <c r="A22" s="11">
        <v>18000000</v>
      </c>
      <c r="B22" s="12">
        <v>2.8</v>
      </c>
    </row>
    <row r="23" spans="1:2">
      <c r="A23" s="11">
        <v>19000000</v>
      </c>
      <c r="B23" s="12">
        <v>2.8</v>
      </c>
    </row>
    <row r="24" spans="1:2">
      <c r="A24" s="11">
        <v>20000000</v>
      </c>
      <c r="B24" s="12">
        <v>2.8</v>
      </c>
    </row>
  </sheetData>
  <sortState ref="E2:H15">
    <sortCondition ref="E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3" sqref="A23"/>
    </sheetView>
  </sheetViews>
  <sheetFormatPr defaultRowHeight="15"/>
  <sheetData>
    <row r="1" spans="1:2">
      <c r="A1" s="10" t="s">
        <v>34</v>
      </c>
      <c r="B1" s="10" t="s">
        <v>31</v>
      </c>
    </row>
    <row r="2" spans="1:2">
      <c r="A2" s="9">
        <v>1</v>
      </c>
      <c r="B2" s="12">
        <v>1</v>
      </c>
    </row>
    <row r="3" spans="1:2">
      <c r="A3" s="9">
        <v>2</v>
      </c>
      <c r="B3" s="12">
        <v>1</v>
      </c>
    </row>
    <row r="4" spans="1:2">
      <c r="A4" s="9">
        <v>3</v>
      </c>
      <c r="B4" s="12">
        <v>1</v>
      </c>
    </row>
    <row r="5" spans="1:2">
      <c r="A5" s="9">
        <v>4</v>
      </c>
      <c r="B5" s="12">
        <v>0.95</v>
      </c>
    </row>
    <row r="6" spans="1:2">
      <c r="A6" s="9">
        <v>5</v>
      </c>
      <c r="B6" s="12">
        <v>0.91</v>
      </c>
    </row>
    <row r="7" spans="1:2">
      <c r="A7" s="9">
        <v>6</v>
      </c>
      <c r="B7" s="12">
        <v>0.91</v>
      </c>
    </row>
    <row r="8" spans="1:2">
      <c r="A8" s="9">
        <v>7</v>
      </c>
      <c r="B8" s="12">
        <v>0.89</v>
      </c>
    </row>
    <row r="9" spans="1:2">
      <c r="A9" s="9">
        <v>8</v>
      </c>
      <c r="B9" s="12">
        <v>0.89</v>
      </c>
    </row>
    <row r="10" spans="1:2">
      <c r="A10" s="9">
        <v>9</v>
      </c>
      <c r="B10" s="12">
        <v>0.89</v>
      </c>
    </row>
    <row r="11" spans="1:2">
      <c r="A11" s="9">
        <v>10</v>
      </c>
      <c r="B11" s="12">
        <v>0.89</v>
      </c>
    </row>
    <row r="12" spans="1:2">
      <c r="A12" s="9">
        <v>11</v>
      </c>
      <c r="B12" s="12">
        <v>0.85</v>
      </c>
    </row>
    <row r="13" spans="1:2">
      <c r="A13" s="9">
        <v>12</v>
      </c>
      <c r="B13" s="12">
        <v>0.85</v>
      </c>
    </row>
    <row r="14" spans="1:2">
      <c r="A14" s="9">
        <v>13</v>
      </c>
      <c r="B14" s="12">
        <v>0.85</v>
      </c>
    </row>
    <row r="15" spans="1:2">
      <c r="A15" s="9">
        <v>14</v>
      </c>
      <c r="B15" s="12">
        <v>0.85</v>
      </c>
    </row>
    <row r="16" spans="1:2">
      <c r="A16" s="9">
        <v>15</v>
      </c>
      <c r="B16" s="12">
        <v>0.85</v>
      </c>
    </row>
    <row r="17" spans="1:2">
      <c r="A17" s="9">
        <v>16</v>
      </c>
      <c r="B17" s="12">
        <v>0.85</v>
      </c>
    </row>
    <row r="18" spans="1:2">
      <c r="A18" s="9">
        <v>17</v>
      </c>
      <c r="B18" s="12">
        <v>0.85</v>
      </c>
    </row>
    <row r="19" spans="1:2">
      <c r="A19" s="9">
        <v>18</v>
      </c>
      <c r="B19" s="12">
        <v>0.85</v>
      </c>
    </row>
    <row r="20" spans="1:2">
      <c r="A20" s="9">
        <v>19</v>
      </c>
      <c r="B20" s="12">
        <v>0.85</v>
      </c>
    </row>
    <row r="21" spans="1:2">
      <c r="A21" s="9">
        <v>20</v>
      </c>
      <c r="B21" s="12">
        <v>0.85</v>
      </c>
    </row>
    <row r="22" spans="1:2">
      <c r="A22" s="9">
        <v>21</v>
      </c>
      <c r="B22" s="12">
        <v>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0" sqref="B20"/>
    </sheetView>
  </sheetViews>
  <sheetFormatPr defaultRowHeight="15"/>
  <sheetData>
    <row r="1" spans="1:2">
      <c r="A1" s="1" t="s">
        <v>40</v>
      </c>
      <c r="B1" s="1" t="s">
        <v>31</v>
      </c>
    </row>
    <row r="2" spans="1:2">
      <c r="A2" s="14">
        <v>1</v>
      </c>
      <c r="B2" s="14">
        <v>1</v>
      </c>
    </row>
    <row r="3" spans="1:2">
      <c r="A3" s="14">
        <v>2</v>
      </c>
      <c r="B3" s="14">
        <v>0.98</v>
      </c>
    </row>
    <row r="4" spans="1:2">
      <c r="A4" s="14">
        <v>3</v>
      </c>
      <c r="B4" s="14">
        <v>0.97</v>
      </c>
    </row>
    <row r="5" spans="1:2">
      <c r="A5" s="14">
        <v>4</v>
      </c>
      <c r="B5" s="14">
        <v>0.96</v>
      </c>
    </row>
    <row r="6" spans="1:2">
      <c r="A6" s="14">
        <v>5</v>
      </c>
      <c r="B6" s="14">
        <v>0.95</v>
      </c>
    </row>
    <row r="7" spans="1:2">
      <c r="A7" s="14">
        <v>6</v>
      </c>
      <c r="B7" s="14">
        <v>0.94</v>
      </c>
    </row>
    <row r="8" spans="1:2">
      <c r="A8" s="14">
        <v>7</v>
      </c>
      <c r="B8" s="14">
        <v>0.93</v>
      </c>
    </row>
    <row r="9" spans="1:2">
      <c r="A9" s="14">
        <v>8</v>
      </c>
      <c r="B9" s="14">
        <v>0.92</v>
      </c>
    </row>
    <row r="10" spans="1:2">
      <c r="A10" s="14">
        <v>9</v>
      </c>
      <c r="B10" s="14">
        <v>0.91</v>
      </c>
    </row>
    <row r="11" spans="1:2">
      <c r="A11" s="14">
        <v>10</v>
      </c>
      <c r="B11" s="14">
        <v>0.9</v>
      </c>
    </row>
    <row r="12" spans="1:2">
      <c r="A12" s="14">
        <v>11</v>
      </c>
      <c r="B12" s="14">
        <v>0.89</v>
      </c>
    </row>
    <row r="13" spans="1:2">
      <c r="A13" s="14">
        <v>12</v>
      </c>
      <c r="B13" s="14">
        <v>0.88</v>
      </c>
    </row>
    <row r="14" spans="1:2">
      <c r="A14" s="14">
        <v>13</v>
      </c>
      <c r="B14" s="14">
        <v>0.87</v>
      </c>
    </row>
    <row r="15" spans="1:2">
      <c r="A15" s="14">
        <v>14</v>
      </c>
      <c r="B15" s="14">
        <v>0.86</v>
      </c>
    </row>
    <row r="16" spans="1:2">
      <c r="A16" s="14">
        <v>15</v>
      </c>
      <c r="B16" s="14">
        <v>0.85</v>
      </c>
    </row>
    <row r="17" spans="1:2">
      <c r="A17" s="14">
        <v>16</v>
      </c>
      <c r="B17" s="14">
        <v>0.84</v>
      </c>
    </row>
    <row r="18" spans="1:2">
      <c r="A18" s="14">
        <v>17</v>
      </c>
      <c r="B18" s="14">
        <v>0.83</v>
      </c>
    </row>
    <row r="19" spans="1:2">
      <c r="A19" s="14">
        <v>18</v>
      </c>
      <c r="B19" s="14">
        <v>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7" sqref="D7"/>
    </sheetView>
  </sheetViews>
  <sheetFormatPr defaultRowHeight="15"/>
  <cols>
    <col min="1" max="1" width="11.5703125" bestFit="1" customWidth="1"/>
    <col min="2" max="2" width="5.5703125" bestFit="1" customWidth="1"/>
    <col min="7" max="7" width="14.5703125" bestFit="1" customWidth="1"/>
  </cols>
  <sheetData>
    <row r="1" spans="1:8">
      <c r="A1" s="52" t="s">
        <v>37</v>
      </c>
      <c r="B1" s="52"/>
      <c r="D1" s="53" t="s">
        <v>38</v>
      </c>
      <c r="E1" s="53"/>
      <c r="G1" s="53" t="s">
        <v>39</v>
      </c>
      <c r="H1" s="53"/>
    </row>
    <row r="2" spans="1:8">
      <c r="A2" s="1" t="s">
        <v>35</v>
      </c>
      <c r="B2" s="1" t="s">
        <v>36</v>
      </c>
      <c r="D2" s="54" t="s">
        <v>94</v>
      </c>
      <c r="E2" s="1">
        <v>0.5</v>
      </c>
      <c r="G2" s="10" t="s">
        <v>40</v>
      </c>
      <c r="H2" s="10" t="s">
        <v>31</v>
      </c>
    </row>
    <row r="3" spans="1:8">
      <c r="A3" s="14">
        <v>0</v>
      </c>
      <c r="B3" s="14">
        <v>0.4</v>
      </c>
      <c r="D3" s="54" t="s">
        <v>95</v>
      </c>
      <c r="E3" s="1">
        <v>0.6</v>
      </c>
      <c r="G3" s="11">
        <v>0</v>
      </c>
      <c r="H3" s="12">
        <v>0.3</v>
      </c>
    </row>
    <row r="4" spans="1:8">
      <c r="A4" s="14">
        <v>1</v>
      </c>
      <c r="B4" s="14">
        <v>0.55000000000000004</v>
      </c>
      <c r="D4" s="54" t="s">
        <v>96</v>
      </c>
      <c r="E4" s="1">
        <v>0.7</v>
      </c>
      <c r="G4" s="9">
        <v>1</v>
      </c>
      <c r="H4" s="15">
        <v>0.4</v>
      </c>
    </row>
    <row r="5" spans="1:8">
      <c r="A5" s="14">
        <v>2</v>
      </c>
      <c r="B5" s="14">
        <v>0.7</v>
      </c>
      <c r="D5" s="54" t="s">
        <v>97</v>
      </c>
      <c r="E5" s="1">
        <v>0.8</v>
      </c>
      <c r="G5" s="9">
        <v>2</v>
      </c>
      <c r="H5" s="15">
        <v>0.5</v>
      </c>
    </row>
    <row r="6" spans="1:8">
      <c r="A6" s="14">
        <v>3</v>
      </c>
      <c r="B6" s="14">
        <v>0.8</v>
      </c>
      <c r="D6" s="54" t="s">
        <v>98</v>
      </c>
      <c r="E6" s="1">
        <v>0.9</v>
      </c>
      <c r="G6" s="9">
        <v>3</v>
      </c>
      <c r="H6" s="15">
        <v>0.65</v>
      </c>
    </row>
    <row r="7" spans="1:8">
      <c r="A7" s="14">
        <v>4</v>
      </c>
      <c r="B7" s="14">
        <v>0.9</v>
      </c>
      <c r="D7" s="54"/>
      <c r="E7" s="1"/>
      <c r="G7" s="9">
        <v>4</v>
      </c>
      <c r="H7" s="15">
        <v>0.75</v>
      </c>
    </row>
    <row r="8" spans="1:8">
      <c r="A8" s="14">
        <v>5</v>
      </c>
      <c r="B8" s="14">
        <v>1</v>
      </c>
      <c r="D8" s="54"/>
      <c r="E8" s="1"/>
      <c r="G8" s="9">
        <v>5</v>
      </c>
      <c r="H8" s="15">
        <v>0.9</v>
      </c>
    </row>
    <row r="9" spans="1:8">
      <c r="A9" s="1">
        <v>6</v>
      </c>
      <c r="B9" s="14">
        <v>1</v>
      </c>
      <c r="D9" s="54"/>
      <c r="E9" s="1"/>
      <c r="G9" s="9">
        <v>6</v>
      </c>
      <c r="H9" s="15">
        <v>1</v>
      </c>
    </row>
    <row r="10" spans="1:8">
      <c r="G10" s="1"/>
      <c r="H10" s="1"/>
    </row>
    <row r="16" spans="1:8">
      <c r="A16" t="s">
        <v>70</v>
      </c>
      <c r="B16" t="s">
        <v>71</v>
      </c>
    </row>
    <row r="17" spans="1:2">
      <c r="A17" t="s">
        <v>72</v>
      </c>
      <c r="B17" t="s">
        <v>73</v>
      </c>
    </row>
    <row r="18" spans="1:2">
      <c r="A18" t="s">
        <v>74</v>
      </c>
      <c r="B18" t="s">
        <v>75</v>
      </c>
    </row>
    <row r="19" spans="1:2">
      <c r="A19" t="s">
        <v>76</v>
      </c>
      <c r="B19" t="s">
        <v>77</v>
      </c>
    </row>
  </sheetData>
  <mergeCells count="3">
    <mergeCell ref="A1:B1"/>
    <mergeCell ref="D1:E1"/>
    <mergeCell ref="G1:H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C1" sqref="C1:C1048576"/>
    </sheetView>
  </sheetViews>
  <sheetFormatPr defaultRowHeight="15"/>
  <sheetData>
    <row r="1" spans="1:2">
      <c r="A1" s="1" t="s">
        <v>12</v>
      </c>
      <c r="B1" s="1" t="s">
        <v>31</v>
      </c>
    </row>
    <row r="2" spans="1:2">
      <c r="A2" s="9">
        <v>0</v>
      </c>
      <c r="B2" s="9">
        <v>1</v>
      </c>
    </row>
    <row r="3" spans="1:2">
      <c r="A3" s="9">
        <v>1</v>
      </c>
      <c r="B3" s="9">
        <v>0.98</v>
      </c>
    </row>
    <row r="4" spans="1:2">
      <c r="A4" s="9">
        <v>2</v>
      </c>
      <c r="B4" s="9">
        <v>0.98</v>
      </c>
    </row>
    <row r="5" spans="1:2">
      <c r="A5" s="9">
        <v>3</v>
      </c>
      <c r="B5" s="9">
        <v>0.98</v>
      </c>
    </row>
    <row r="6" spans="1:2">
      <c r="A6" s="9">
        <v>4</v>
      </c>
      <c r="B6" s="9">
        <v>0.98</v>
      </c>
    </row>
    <row r="7" spans="1:2">
      <c r="A7" s="9">
        <v>5</v>
      </c>
      <c r="B7" s="9">
        <v>0.98</v>
      </c>
    </row>
    <row r="8" spans="1:2">
      <c r="A8" s="9">
        <v>6</v>
      </c>
      <c r="B8" s="9">
        <v>0.96</v>
      </c>
    </row>
    <row r="9" spans="1:2">
      <c r="A9" s="9">
        <v>7</v>
      </c>
      <c r="B9" s="9">
        <v>0.96</v>
      </c>
    </row>
    <row r="10" spans="1:2">
      <c r="A10" s="9">
        <v>8</v>
      </c>
      <c r="B10" s="9">
        <v>0.96</v>
      </c>
    </row>
    <row r="11" spans="1:2">
      <c r="A11" s="9">
        <v>9</v>
      </c>
      <c r="B11" s="9">
        <v>0.96</v>
      </c>
    </row>
    <row r="12" spans="1:2">
      <c r="A12" s="9">
        <v>10</v>
      </c>
      <c r="B12" s="9">
        <v>0.96</v>
      </c>
    </row>
    <row r="13" spans="1:2">
      <c r="A13" s="9">
        <v>11</v>
      </c>
      <c r="B13" s="9">
        <v>0.94</v>
      </c>
    </row>
    <row r="14" spans="1:2">
      <c r="A14" s="9">
        <v>12</v>
      </c>
      <c r="B14" s="9">
        <v>0.94</v>
      </c>
    </row>
    <row r="15" spans="1:2">
      <c r="A15" s="9">
        <v>13</v>
      </c>
      <c r="B15" s="9">
        <v>0.94</v>
      </c>
    </row>
    <row r="16" spans="1:2">
      <c r="A16" s="9">
        <v>14</v>
      </c>
      <c r="B16" s="9">
        <v>0.94</v>
      </c>
    </row>
    <row r="17" spans="1:2">
      <c r="A17" s="9">
        <v>15</v>
      </c>
      <c r="B17" s="9">
        <v>0.94</v>
      </c>
    </row>
    <row r="18" spans="1:2">
      <c r="A18" s="9">
        <v>16</v>
      </c>
      <c r="B18" s="9">
        <v>0.92</v>
      </c>
    </row>
    <row r="19" spans="1:2">
      <c r="A19" s="9">
        <v>17</v>
      </c>
      <c r="B19" s="9">
        <v>0.92</v>
      </c>
    </row>
    <row r="20" spans="1:2">
      <c r="A20" s="9">
        <v>18</v>
      </c>
      <c r="B20" s="9">
        <v>0.92</v>
      </c>
    </row>
    <row r="21" spans="1:2">
      <c r="A21" s="9">
        <v>19</v>
      </c>
      <c r="B21" s="9">
        <v>0.92</v>
      </c>
    </row>
    <row r="22" spans="1:2">
      <c r="A22" s="9">
        <v>20</v>
      </c>
      <c r="B22" s="9">
        <v>0.92</v>
      </c>
    </row>
    <row r="23" spans="1:2">
      <c r="A23" s="9">
        <v>21</v>
      </c>
      <c r="B23" s="9">
        <v>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O15" sqref="O15"/>
    </sheetView>
  </sheetViews>
  <sheetFormatPr defaultRowHeight="15"/>
  <cols>
    <col min="1" max="1" width="10.140625" bestFit="1" customWidth="1"/>
    <col min="2" max="2" width="6.42578125" bestFit="1" customWidth="1"/>
    <col min="3" max="3" width="16.28515625" bestFit="1" customWidth="1"/>
    <col min="8" max="8" width="10.140625" bestFit="1" customWidth="1"/>
  </cols>
  <sheetData>
    <row r="1" spans="1:9">
      <c r="A1" s="22" t="s">
        <v>6</v>
      </c>
      <c r="B1" s="22" t="s">
        <v>31</v>
      </c>
      <c r="C1" s="23" t="s">
        <v>53</v>
      </c>
      <c r="H1" t="s">
        <v>54</v>
      </c>
      <c r="I1" t="s">
        <v>31</v>
      </c>
    </row>
    <row r="2" spans="1:9">
      <c r="A2" s="24">
        <v>100000</v>
      </c>
      <c r="B2" s="25">
        <v>1</v>
      </c>
      <c r="C2" s="9">
        <v>1</v>
      </c>
      <c r="H2" s="24">
        <v>6000000</v>
      </c>
      <c r="I2" s="23">
        <v>1.26</v>
      </c>
    </row>
    <row r="3" spans="1:9">
      <c r="A3" s="24">
        <v>250000</v>
      </c>
      <c r="B3" s="25">
        <v>1.35</v>
      </c>
      <c r="C3" s="9">
        <v>1</v>
      </c>
      <c r="H3" s="24">
        <v>7000000</v>
      </c>
      <c r="I3" s="23">
        <v>1.55</v>
      </c>
    </row>
    <row r="4" spans="1:9">
      <c r="A4" s="24">
        <v>500000</v>
      </c>
      <c r="B4" s="25">
        <v>1.65</v>
      </c>
      <c r="C4" s="9">
        <v>1</v>
      </c>
      <c r="H4" s="24">
        <v>8000000</v>
      </c>
      <c r="I4" s="26">
        <v>1.81</v>
      </c>
    </row>
    <row r="5" spans="1:9">
      <c r="A5" s="24">
        <v>1000000</v>
      </c>
      <c r="B5" s="25">
        <v>1.9</v>
      </c>
      <c r="C5" s="9">
        <v>1</v>
      </c>
      <c r="H5" s="24">
        <v>9000000</v>
      </c>
      <c r="I5" s="26">
        <v>2.17</v>
      </c>
    </row>
    <row r="6" spans="1:9">
      <c r="A6" s="24">
        <v>2000000</v>
      </c>
      <c r="B6" s="25">
        <v>2.2799999999999998</v>
      </c>
      <c r="C6" s="9">
        <v>1</v>
      </c>
      <c r="H6" s="24">
        <v>10000000</v>
      </c>
      <c r="I6" s="26">
        <v>2.61</v>
      </c>
    </row>
    <row r="7" spans="1:9">
      <c r="A7" s="24">
        <v>3000000</v>
      </c>
      <c r="B7" s="25">
        <v>2.56</v>
      </c>
      <c r="C7" s="9">
        <v>1</v>
      </c>
    </row>
    <row r="8" spans="1:9">
      <c r="A8" s="24">
        <v>4000000</v>
      </c>
      <c r="B8" s="25">
        <v>2.72</v>
      </c>
      <c r="C8" s="9">
        <f>0.1029+0.0589</f>
        <v>0.1618</v>
      </c>
    </row>
    <row r="9" spans="1:9">
      <c r="A9" s="24">
        <v>5000000</v>
      </c>
      <c r="B9" s="25">
        <v>2.8</v>
      </c>
      <c r="C9" s="9">
        <f t="shared" ref="C9:C14" si="0">0.1+0.0572+0.0285</f>
        <v>0.1857</v>
      </c>
    </row>
    <row r="10" spans="1:9">
      <c r="A10" s="24">
        <v>6000000</v>
      </c>
      <c r="B10" s="25">
        <v>2.8</v>
      </c>
      <c r="C10" s="9">
        <f t="shared" si="0"/>
        <v>0.1857</v>
      </c>
    </row>
    <row r="11" spans="1:9">
      <c r="A11" s="24">
        <v>7000000</v>
      </c>
      <c r="B11" s="25">
        <v>2.8</v>
      </c>
      <c r="C11" s="9">
        <f t="shared" si="0"/>
        <v>0.1857</v>
      </c>
    </row>
    <row r="12" spans="1:9">
      <c r="A12" s="24">
        <v>8000000</v>
      </c>
      <c r="B12" s="25">
        <v>2.8</v>
      </c>
      <c r="C12" s="9">
        <f t="shared" si="0"/>
        <v>0.1857</v>
      </c>
    </row>
    <row r="13" spans="1:9">
      <c r="A13" s="24">
        <v>9000000</v>
      </c>
      <c r="B13" s="25">
        <v>2.8</v>
      </c>
      <c r="C13" s="9">
        <f t="shared" si="0"/>
        <v>0.1857</v>
      </c>
    </row>
    <row r="14" spans="1:9">
      <c r="A14" s="24">
        <v>10000000</v>
      </c>
      <c r="B14" s="25">
        <v>2.8</v>
      </c>
      <c r="C14" s="9">
        <f t="shared" si="0"/>
        <v>0.1857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Rating</vt:lpstr>
      <vt:lpstr>2-Deductible</vt:lpstr>
      <vt:lpstr>3- Limits</vt:lpstr>
      <vt:lpstr>4-Firm Size</vt:lpstr>
      <vt:lpstr>5-Continuity Credit</vt:lpstr>
      <vt:lpstr>6-Multiple</vt:lpstr>
      <vt:lpstr>6-CLE</vt:lpstr>
      <vt:lpstr>7-Schedule Adj</vt:lpstr>
      <vt:lpstr>8-Addl Limit</vt:lpstr>
      <vt:lpstr>7(g) -Severity Index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Desai</dc:creator>
  <cp:lastModifiedBy>Ritesh Desai</cp:lastModifiedBy>
  <dcterms:created xsi:type="dcterms:W3CDTF">2015-04-30T18:25:39Z</dcterms:created>
  <dcterms:modified xsi:type="dcterms:W3CDTF">2015-05-29T03:36:38Z</dcterms:modified>
</cp:coreProperties>
</file>