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935"/>
  </bookViews>
  <sheets>
    <sheet name="Rearing Space" sheetId="1" r:id="rId1"/>
  </sheets>
  <definedNames>
    <definedName name="_xlnm.Print_Titles" localSheetId="0">'Rearing Space'!$1:$4</definedName>
  </definedNames>
  <calcPr calcId="124519"/>
</workbook>
</file>

<file path=xl/calcChain.xml><?xml version="1.0" encoding="utf-8"?>
<calcChain xmlns="http://schemas.openxmlformats.org/spreadsheetml/2006/main">
  <c r="H185" i="1"/>
  <c r="I185"/>
  <c r="J185"/>
  <c r="K185"/>
  <c r="L185"/>
  <c r="M185"/>
  <c r="N185"/>
  <c r="O185"/>
  <c r="P185"/>
  <c r="Q185"/>
  <c r="R185"/>
  <c r="S185"/>
  <c r="T185"/>
  <c r="U185"/>
  <c r="G185"/>
  <c r="U17"/>
  <c r="T17"/>
  <c r="S17"/>
  <c r="R17"/>
  <c r="Q17"/>
  <c r="P17"/>
  <c r="O17"/>
  <c r="N17"/>
  <c r="M17"/>
  <c r="L17"/>
  <c r="K17"/>
  <c r="J17"/>
  <c r="I17"/>
  <c r="H17"/>
  <c r="G17"/>
  <c r="U88"/>
  <c r="T88"/>
  <c r="T98" s="1"/>
  <c r="S88"/>
  <c r="H98"/>
  <c r="I98"/>
  <c r="J98"/>
  <c r="K98"/>
  <c r="L98"/>
  <c r="M98"/>
  <c r="N98"/>
  <c r="O98"/>
  <c r="P98"/>
  <c r="Q98"/>
  <c r="R98"/>
  <c r="S98"/>
  <c r="U98"/>
  <c r="G98"/>
  <c r="K97"/>
  <c r="N92"/>
  <c r="K96"/>
  <c r="T96" s="1"/>
  <c r="U97"/>
  <c r="T97"/>
  <c r="S97"/>
  <c r="U96"/>
  <c r="S96"/>
  <c r="U95"/>
  <c r="T95"/>
  <c r="S95"/>
  <c r="U94"/>
  <c r="T94"/>
  <c r="S94"/>
  <c r="U93"/>
  <c r="T93"/>
  <c r="S93"/>
  <c r="U92"/>
  <c r="T92"/>
  <c r="S92"/>
  <c r="U91"/>
  <c r="T91"/>
  <c r="S91"/>
  <c r="U90"/>
  <c r="T90"/>
  <c r="S90"/>
  <c r="U89"/>
  <c r="T89"/>
  <c r="S89"/>
  <c r="K89"/>
  <c r="L10"/>
  <c r="K10"/>
  <c r="L8"/>
  <c r="K8"/>
  <c r="L9"/>
  <c r="K9"/>
  <c r="L16" l="1"/>
  <c r="K16"/>
  <c r="L15"/>
  <c r="K15"/>
  <c r="L14"/>
  <c r="K14"/>
  <c r="L13"/>
  <c r="K13"/>
  <c r="L12"/>
  <c r="K12"/>
  <c r="L11"/>
  <c r="K11"/>
  <c r="L7"/>
  <c r="K7"/>
  <c r="L6"/>
  <c r="K6"/>
  <c r="U16"/>
  <c r="T16"/>
  <c r="S16"/>
  <c r="U15"/>
  <c r="T15"/>
  <c r="S15"/>
  <c r="U14"/>
  <c r="T14"/>
  <c r="S14"/>
  <c r="U13"/>
  <c r="T13"/>
  <c r="S13"/>
  <c r="U12"/>
  <c r="T12"/>
  <c r="S12"/>
  <c r="U11"/>
  <c r="T11"/>
  <c r="S11"/>
  <c r="U10"/>
  <c r="T10"/>
  <c r="S10"/>
  <c r="U9"/>
  <c r="T9"/>
  <c r="S9"/>
  <c r="U8"/>
  <c r="T8"/>
  <c r="S8"/>
  <c r="U7"/>
  <c r="T7"/>
  <c r="S7"/>
  <c r="U6"/>
  <c r="T6"/>
  <c r="S6"/>
  <c r="U5"/>
  <c r="T5"/>
  <c r="S5"/>
  <c r="L5"/>
  <c r="K5"/>
  <c r="H183" l="1"/>
  <c r="I183"/>
  <c r="J183"/>
  <c r="K183"/>
  <c r="L183"/>
  <c r="M183"/>
  <c r="N183"/>
  <c r="O183"/>
  <c r="P183"/>
  <c r="Q183"/>
  <c r="R183"/>
  <c r="S183"/>
  <c r="T183"/>
  <c r="U183"/>
  <c r="G183"/>
  <c r="H167"/>
  <c r="I167"/>
  <c r="J167"/>
  <c r="K167"/>
  <c r="L167"/>
  <c r="M167"/>
  <c r="N167"/>
  <c r="O167"/>
  <c r="P167"/>
  <c r="Q167"/>
  <c r="R167"/>
  <c r="S167"/>
  <c r="T167"/>
  <c r="U167"/>
  <c r="G167"/>
  <c r="U182"/>
  <c r="T182"/>
  <c r="S182"/>
  <c r="U181"/>
  <c r="T181"/>
  <c r="S181"/>
  <c r="U180"/>
  <c r="T180"/>
  <c r="S180"/>
  <c r="U179"/>
  <c r="T179"/>
  <c r="S179"/>
  <c r="U178"/>
  <c r="T178"/>
  <c r="S178"/>
  <c r="U177"/>
  <c r="T177"/>
  <c r="S177"/>
  <c r="U176"/>
  <c r="T176"/>
  <c r="S176"/>
  <c r="U175"/>
  <c r="T175"/>
  <c r="S175"/>
  <c r="U174"/>
  <c r="T174"/>
  <c r="S174"/>
  <c r="U173"/>
  <c r="T173"/>
  <c r="S173"/>
  <c r="U172"/>
  <c r="T172"/>
  <c r="S172"/>
  <c r="U171"/>
  <c r="T171"/>
  <c r="S171"/>
  <c r="U170"/>
  <c r="T170"/>
  <c r="S170"/>
  <c r="U169"/>
  <c r="T169"/>
  <c r="S169"/>
  <c r="U166"/>
  <c r="T166"/>
  <c r="S166"/>
  <c r="U165"/>
  <c r="T165"/>
  <c r="S165"/>
  <c r="U164"/>
  <c r="T164"/>
  <c r="S164"/>
  <c r="U163"/>
  <c r="T163"/>
  <c r="S163"/>
  <c r="U162"/>
  <c r="T162"/>
  <c r="S162"/>
  <c r="U161"/>
  <c r="T161"/>
  <c r="S161"/>
  <c r="U160"/>
  <c r="T160"/>
  <c r="S160"/>
  <c r="U159"/>
  <c r="T159"/>
  <c r="S159"/>
  <c r="U158"/>
  <c r="T158"/>
  <c r="S158"/>
  <c r="U157"/>
  <c r="T157"/>
  <c r="S157"/>
  <c r="U156"/>
  <c r="T156"/>
  <c r="S156"/>
  <c r="U155"/>
  <c r="T155"/>
  <c r="S155"/>
  <c r="U154"/>
  <c r="T154"/>
  <c r="S154"/>
  <c r="U153"/>
  <c r="T153"/>
  <c r="S153"/>
  <c r="U152"/>
  <c r="T152"/>
  <c r="S152"/>
  <c r="H150"/>
  <c r="I150"/>
  <c r="J150"/>
  <c r="K150"/>
  <c r="L150"/>
  <c r="M150"/>
  <c r="N150"/>
  <c r="O150"/>
  <c r="P150"/>
  <c r="Q150"/>
  <c r="R150"/>
  <c r="S150"/>
  <c r="T150"/>
  <c r="U150"/>
  <c r="G150"/>
  <c r="U149"/>
  <c r="T149"/>
  <c r="S149"/>
  <c r="U148"/>
  <c r="T148"/>
  <c r="S148"/>
  <c r="U147"/>
  <c r="T147"/>
  <c r="S147"/>
  <c r="U146"/>
  <c r="T146"/>
  <c r="S146"/>
  <c r="U145"/>
  <c r="T145"/>
  <c r="S145"/>
  <c r="U144"/>
  <c r="T144"/>
  <c r="S144"/>
  <c r="U143"/>
  <c r="T143"/>
  <c r="S143"/>
  <c r="U142"/>
  <c r="T142"/>
  <c r="S142"/>
  <c r="U141"/>
  <c r="T141"/>
  <c r="S141"/>
  <c r="U140"/>
  <c r="T140"/>
  <c r="S140"/>
  <c r="U139"/>
  <c r="T139"/>
  <c r="S139"/>
  <c r="U138"/>
  <c r="T138"/>
  <c r="S138"/>
  <c r="H136"/>
  <c r="I136"/>
  <c r="J136"/>
  <c r="K136"/>
  <c r="L136"/>
  <c r="M136"/>
  <c r="N136"/>
  <c r="O136"/>
  <c r="P136"/>
  <c r="Q136"/>
  <c r="R136"/>
  <c r="S136"/>
  <c r="T136"/>
  <c r="U136"/>
  <c r="G136"/>
  <c r="U135"/>
  <c r="T135"/>
  <c r="S135"/>
  <c r="U134"/>
  <c r="T134"/>
  <c r="S134"/>
  <c r="U133"/>
  <c r="T133"/>
  <c r="S133"/>
  <c r="U132"/>
  <c r="T132"/>
  <c r="S132"/>
  <c r="U131"/>
  <c r="T131"/>
  <c r="S131"/>
  <c r="U130"/>
  <c r="T130"/>
  <c r="S130"/>
  <c r="U129"/>
  <c r="T129"/>
  <c r="S129"/>
  <c r="U128"/>
  <c r="T128"/>
  <c r="S128"/>
  <c r="U127"/>
  <c r="T127"/>
  <c r="S127"/>
  <c r="U126"/>
  <c r="T126"/>
  <c r="S126"/>
  <c r="U125"/>
  <c r="T125"/>
  <c r="S125"/>
  <c r="U124"/>
  <c r="T124"/>
  <c r="S124"/>
  <c r="U123"/>
  <c r="T123"/>
  <c r="S123"/>
  <c r="U122"/>
  <c r="T122"/>
  <c r="S122"/>
  <c r="H120"/>
  <c r="I120"/>
  <c r="J120"/>
  <c r="K120"/>
  <c r="L120"/>
  <c r="M120"/>
  <c r="N120"/>
  <c r="O120"/>
  <c r="P120"/>
  <c r="Q120"/>
  <c r="R120"/>
  <c r="S120"/>
  <c r="T120"/>
  <c r="U120"/>
  <c r="G120"/>
  <c r="U119"/>
  <c r="T119"/>
  <c r="S119"/>
  <c r="U118"/>
  <c r="T118"/>
  <c r="S118"/>
  <c r="U117"/>
  <c r="T117"/>
  <c r="S117"/>
  <c r="U116"/>
  <c r="T116"/>
  <c r="S116"/>
  <c r="U115"/>
  <c r="T115"/>
  <c r="S115"/>
  <c r="U114"/>
  <c r="T114"/>
  <c r="S114"/>
  <c r="U113"/>
  <c r="T113"/>
  <c r="S113"/>
  <c r="U112"/>
  <c r="T112"/>
  <c r="S112"/>
  <c r="U111"/>
  <c r="T111"/>
  <c r="S111"/>
  <c r="U110"/>
  <c r="T110"/>
  <c r="S110"/>
  <c r="H108"/>
  <c r="I108"/>
  <c r="J108"/>
  <c r="K108"/>
  <c r="L108"/>
  <c r="M108"/>
  <c r="N108"/>
  <c r="O108"/>
  <c r="P108"/>
  <c r="Q108"/>
  <c r="R108"/>
  <c r="S108"/>
  <c r="T108"/>
  <c r="U108"/>
  <c r="G108"/>
  <c r="U107"/>
  <c r="T107"/>
  <c r="S107"/>
  <c r="U106"/>
  <c r="T106"/>
  <c r="S106"/>
  <c r="U105"/>
  <c r="T105"/>
  <c r="S105"/>
  <c r="U104"/>
  <c r="T104"/>
  <c r="S104"/>
  <c r="U103"/>
  <c r="T103"/>
  <c r="S103"/>
  <c r="U102"/>
  <c r="T102"/>
  <c r="S102"/>
  <c r="U101"/>
  <c r="T101"/>
  <c r="S101"/>
  <c r="U100"/>
  <c r="T100"/>
  <c r="S100"/>
  <c r="H86"/>
  <c r="I86"/>
  <c r="J86"/>
  <c r="K86"/>
  <c r="L86"/>
  <c r="M86"/>
  <c r="N86"/>
  <c r="O86"/>
  <c r="P86"/>
  <c r="Q86"/>
  <c r="R86"/>
  <c r="S86"/>
  <c r="T86"/>
  <c r="U86"/>
  <c r="G86"/>
  <c r="S83"/>
  <c r="L81"/>
  <c r="K81"/>
  <c r="L79"/>
  <c r="K79"/>
  <c r="K77"/>
  <c r="L77"/>
  <c r="U77" s="1"/>
  <c r="S78"/>
  <c r="T78"/>
  <c r="U78"/>
  <c r="S79"/>
  <c r="T79"/>
  <c r="U79"/>
  <c r="S80"/>
  <c r="T80"/>
  <c r="U80"/>
  <c r="S81"/>
  <c r="T81"/>
  <c r="U81"/>
  <c r="S82"/>
  <c r="T82"/>
  <c r="U82"/>
  <c r="T83"/>
  <c r="U83"/>
  <c r="S84"/>
  <c r="T84"/>
  <c r="U84"/>
  <c r="S85"/>
  <c r="T85"/>
  <c r="U85"/>
  <c r="T77"/>
  <c r="S77"/>
  <c r="L78"/>
  <c r="K78"/>
  <c r="H75"/>
  <c r="I75"/>
  <c r="J75"/>
  <c r="K75"/>
  <c r="L75"/>
  <c r="M75"/>
  <c r="N75"/>
  <c r="O75"/>
  <c r="P75"/>
  <c r="Q75"/>
  <c r="R75"/>
  <c r="S75"/>
  <c r="T75"/>
  <c r="U75"/>
  <c r="G75"/>
  <c r="S53"/>
  <c r="T53"/>
  <c r="U53"/>
  <c r="S54"/>
  <c r="T54"/>
  <c r="U54"/>
  <c r="S56"/>
  <c r="T56"/>
  <c r="U56"/>
  <c r="S57"/>
  <c r="T57"/>
  <c r="U57"/>
  <c r="S58"/>
  <c r="T58"/>
  <c r="U58"/>
  <c r="S59"/>
  <c r="T59"/>
  <c r="U59"/>
  <c r="S60"/>
  <c r="T60"/>
  <c r="U60"/>
  <c r="S61"/>
  <c r="T61"/>
  <c r="U61"/>
  <c r="S62"/>
  <c r="T62"/>
  <c r="U62"/>
  <c r="S63"/>
  <c r="T63"/>
  <c r="U63"/>
  <c r="S64"/>
  <c r="T64"/>
  <c r="U64"/>
  <c r="S65"/>
  <c r="T65"/>
  <c r="U65"/>
  <c r="S66"/>
  <c r="T66"/>
  <c r="U66"/>
  <c r="S67"/>
  <c r="T67"/>
  <c r="U67"/>
  <c r="S68"/>
  <c r="T68"/>
  <c r="U68"/>
  <c r="S69"/>
  <c r="T69"/>
  <c r="U69"/>
  <c r="S70"/>
  <c r="T70"/>
  <c r="U70"/>
  <c r="S71"/>
  <c r="T71"/>
  <c r="U71"/>
  <c r="S72"/>
  <c r="T72"/>
  <c r="U72"/>
  <c r="S73"/>
  <c r="T73"/>
  <c r="U73"/>
  <c r="S74"/>
  <c r="T74"/>
  <c r="U74"/>
  <c r="H51"/>
  <c r="I51"/>
  <c r="J51"/>
  <c r="K51"/>
  <c r="L51"/>
  <c r="M51"/>
  <c r="N51"/>
  <c r="O51"/>
  <c r="P51"/>
  <c r="Q51"/>
  <c r="R51"/>
  <c r="S51"/>
  <c r="T51"/>
  <c r="U51"/>
  <c r="G51"/>
  <c r="U55"/>
  <c r="T55"/>
  <c r="S55"/>
  <c r="L44"/>
  <c r="K44"/>
  <c r="L42"/>
  <c r="K42"/>
  <c r="L41"/>
  <c r="U41" s="1"/>
  <c r="K41"/>
  <c r="U50"/>
  <c r="T50"/>
  <c r="S50"/>
  <c r="U49"/>
  <c r="T49"/>
  <c r="S49"/>
  <c r="U48"/>
  <c r="T48"/>
  <c r="S48"/>
  <c r="U47"/>
  <c r="T47"/>
  <c r="S47"/>
  <c r="U46"/>
  <c r="T46"/>
  <c r="S46"/>
  <c r="U45"/>
  <c r="T45"/>
  <c r="S45"/>
  <c r="U44"/>
  <c r="T44"/>
  <c r="S44"/>
  <c r="U43"/>
  <c r="T43"/>
  <c r="S43"/>
  <c r="U42"/>
  <c r="T42"/>
  <c r="S42"/>
  <c r="T41"/>
  <c r="S41"/>
  <c r="U40"/>
  <c r="T40"/>
  <c r="S40"/>
  <c r="L40"/>
  <c r="K40"/>
  <c r="I40"/>
  <c r="H40"/>
  <c r="H38"/>
  <c r="I38"/>
  <c r="J38"/>
  <c r="K38"/>
  <c r="L38"/>
  <c r="M38"/>
  <c r="N38"/>
  <c r="O38"/>
  <c r="P38"/>
  <c r="Q38"/>
  <c r="R38"/>
  <c r="S38"/>
  <c r="T38"/>
  <c r="U38"/>
  <c r="G38"/>
  <c r="L36"/>
  <c r="K36"/>
  <c r="L35"/>
  <c r="K35"/>
  <c r="S37"/>
  <c r="T37"/>
  <c r="U37"/>
  <c r="S30"/>
  <c r="T30"/>
  <c r="U30"/>
  <c r="S31"/>
  <c r="T31"/>
  <c r="U31"/>
  <c r="S32"/>
  <c r="T32"/>
  <c r="U32"/>
  <c r="S33"/>
  <c r="T33"/>
  <c r="U33"/>
  <c r="S34"/>
  <c r="T34"/>
  <c r="U34"/>
  <c r="S35"/>
  <c r="T35"/>
  <c r="U35"/>
  <c r="S36"/>
  <c r="T36"/>
  <c r="U36"/>
  <c r="L30"/>
  <c r="K30"/>
  <c r="S29"/>
  <c r="T29"/>
  <c r="U29"/>
  <c r="H26"/>
  <c r="I26"/>
  <c r="J26"/>
  <c r="K26"/>
  <c r="L26"/>
  <c r="M26"/>
  <c r="N26"/>
  <c r="O26"/>
  <c r="P26"/>
  <c r="Q26"/>
  <c r="R26"/>
  <c r="S26"/>
  <c r="T26"/>
  <c r="U26"/>
  <c r="G26"/>
  <c r="U28"/>
  <c r="T28"/>
  <c r="S28"/>
  <c r="L20"/>
  <c r="U20" s="1"/>
  <c r="T20"/>
  <c r="S20"/>
  <c r="K20"/>
  <c r="T25"/>
  <c r="U25"/>
  <c r="S25"/>
  <c r="L25"/>
  <c r="K25"/>
  <c r="U23"/>
  <c r="T23"/>
  <c r="S23"/>
  <c r="L23"/>
  <c r="K23"/>
  <c r="U21"/>
  <c r="T21"/>
  <c r="S21"/>
  <c r="L21"/>
  <c r="K21"/>
  <c r="U22"/>
  <c r="T22"/>
  <c r="S22"/>
  <c r="L22"/>
  <c r="K22"/>
  <c r="U19"/>
  <c r="T19"/>
  <c r="S19"/>
  <c r="K19"/>
  <c r="L19"/>
  <c r="T24"/>
  <c r="U24"/>
  <c r="S24"/>
</calcChain>
</file>

<file path=xl/sharedStrings.xml><?xml version="1.0" encoding="utf-8"?>
<sst xmlns="http://schemas.openxmlformats.org/spreadsheetml/2006/main" count="505" uniqueCount="327">
  <si>
    <t xml:space="preserve">Details of Integrated Inland Fisheries Development Clusters </t>
  </si>
  <si>
    <t>Cum No.</t>
  </si>
  <si>
    <t>S.No.</t>
  </si>
  <si>
    <t xml:space="preserve">District </t>
  </si>
  <si>
    <t>Cluster Name</t>
  </si>
  <si>
    <t>Incharge Details</t>
  </si>
  <si>
    <t>Name</t>
  </si>
  <si>
    <t>Phone No.</t>
  </si>
  <si>
    <t>Srikakulam</t>
  </si>
  <si>
    <t>Hiramandalam</t>
  </si>
  <si>
    <t>D.Gopi Krishna</t>
  </si>
  <si>
    <t>Kothuru</t>
  </si>
  <si>
    <t>S.Uma Devi</t>
  </si>
  <si>
    <t>SM Puram</t>
  </si>
  <si>
    <t>Y. Satyanarayana</t>
  </si>
  <si>
    <t>Sompeta</t>
  </si>
  <si>
    <t>B. Suresh Kumar</t>
  </si>
  <si>
    <t>Ichapuram</t>
  </si>
  <si>
    <t>G. Venkateswararao</t>
  </si>
  <si>
    <t>Kasibugga</t>
  </si>
  <si>
    <t>T. Santosh Kumar</t>
  </si>
  <si>
    <t>Tekkali</t>
  </si>
  <si>
    <t>K. Gangadhararao</t>
  </si>
  <si>
    <t>Palakonda</t>
  </si>
  <si>
    <t>Rajam</t>
  </si>
  <si>
    <t>K. Naga Raju</t>
  </si>
  <si>
    <t>Narasannapeta</t>
  </si>
  <si>
    <t>P. Santa Rao</t>
  </si>
  <si>
    <t>Singupuram</t>
  </si>
  <si>
    <t>G. Anasuya</t>
  </si>
  <si>
    <t>Srikurmam</t>
  </si>
  <si>
    <t>S. Govinda Rao</t>
  </si>
  <si>
    <t>Total</t>
  </si>
  <si>
    <t>Vizianagaram</t>
  </si>
  <si>
    <t>Bobbili</t>
  </si>
  <si>
    <t>Ch.Santosh kumar</t>
  </si>
  <si>
    <t>Gajapathinagaram</t>
  </si>
  <si>
    <t>Ch. V.V. Prasad Rao</t>
  </si>
  <si>
    <t>Kurupam</t>
  </si>
  <si>
    <t>T. Nagamani</t>
  </si>
  <si>
    <t>Parvathipuram</t>
  </si>
  <si>
    <t>D. Murali</t>
  </si>
  <si>
    <t>S. Kota</t>
  </si>
  <si>
    <t>R. Pratibha Devi</t>
  </si>
  <si>
    <t>Salur</t>
  </si>
  <si>
    <t>S. Gowreeswara Rao</t>
  </si>
  <si>
    <t>P. Kiran Kumar</t>
  </si>
  <si>
    <t>Visakhapatnam</t>
  </si>
  <si>
    <t>Narsipatnam</t>
  </si>
  <si>
    <t>J. Seetha Rama Raju</t>
  </si>
  <si>
    <t>Golugonda</t>
  </si>
  <si>
    <t>Majula</t>
  </si>
  <si>
    <t>V. Madugula</t>
  </si>
  <si>
    <t>M. Apparao</t>
  </si>
  <si>
    <t>Devarapalli</t>
  </si>
  <si>
    <t>U. Gangadhar</t>
  </si>
  <si>
    <t>K. Kotapadu</t>
  </si>
  <si>
    <t>A. Jyothi</t>
  </si>
  <si>
    <t>Achutapuram</t>
  </si>
  <si>
    <t>K. Sravani Kumari</t>
  </si>
  <si>
    <t>Nakkapalli</t>
  </si>
  <si>
    <t>Y. Sridevi</t>
  </si>
  <si>
    <t>Bheemili</t>
  </si>
  <si>
    <t>P. Padma Kumar</t>
  </si>
  <si>
    <t>Padmanabham</t>
  </si>
  <si>
    <t>P. Srinivasarao</t>
  </si>
  <si>
    <t>Paderu</t>
  </si>
  <si>
    <t>B. Prasad</t>
  </si>
  <si>
    <t>East Godavari</t>
  </si>
  <si>
    <t>Rampachodavaram</t>
  </si>
  <si>
    <t>Ch.Ramesh</t>
  </si>
  <si>
    <t>Korukonda</t>
  </si>
  <si>
    <t>R. Nookaraju</t>
  </si>
  <si>
    <t>Rajamahendravaram</t>
  </si>
  <si>
    <t>K. Rama Krishna</t>
  </si>
  <si>
    <t>Tuni</t>
  </si>
  <si>
    <t>RVSV Prasad</t>
  </si>
  <si>
    <t>Prathipadu</t>
  </si>
  <si>
    <t>K. Sri Rama Krishna</t>
  </si>
  <si>
    <t>Peddapuram</t>
  </si>
  <si>
    <t>T. Srinivasarao</t>
  </si>
  <si>
    <t>Pithapuram</t>
  </si>
  <si>
    <t>T. Purnaiah</t>
  </si>
  <si>
    <t>Razole</t>
  </si>
  <si>
    <t>S. Sanjeevarao</t>
  </si>
  <si>
    <t>Amalapuram</t>
  </si>
  <si>
    <t>Ch. Rambabu</t>
  </si>
  <si>
    <t>Tallarevu</t>
  </si>
  <si>
    <t>B. Satyanrayana Rao</t>
  </si>
  <si>
    <t>Kakinada</t>
  </si>
  <si>
    <t>Ch. Umamaheswararao</t>
  </si>
  <si>
    <t>West Godavari</t>
  </si>
  <si>
    <t>Yalamanchili</t>
  </si>
  <si>
    <t>L.L.N. Raju</t>
  </si>
  <si>
    <t>Bhimadole</t>
  </si>
  <si>
    <t>V. Suresh Kumar</t>
  </si>
  <si>
    <t>Eluru</t>
  </si>
  <si>
    <t>V. Peddababu</t>
  </si>
  <si>
    <t>Mogalthur</t>
  </si>
  <si>
    <t>K. Ramana Kumar</t>
  </si>
  <si>
    <t>Narsapuram</t>
  </si>
  <si>
    <t>A.D. Yedukondalu</t>
  </si>
  <si>
    <t xml:space="preserve">Pedapadu (Pedavegi) </t>
  </si>
  <si>
    <t>G. Ganesh</t>
  </si>
  <si>
    <t>Nidamarru</t>
  </si>
  <si>
    <t>Ch. Gopala Krishna</t>
  </si>
  <si>
    <t>Tanuku</t>
  </si>
  <si>
    <t>M. Bhargavi</t>
  </si>
  <si>
    <t>Akiveedu</t>
  </si>
  <si>
    <t>Satyanarayana</t>
  </si>
  <si>
    <t>Kalla</t>
  </si>
  <si>
    <t>K. Magarao</t>
  </si>
  <si>
    <t>Palakollu</t>
  </si>
  <si>
    <t>T. Chakravarthi</t>
  </si>
  <si>
    <t>Polavaram</t>
  </si>
  <si>
    <t>P.Abbulu</t>
  </si>
  <si>
    <t>Chintalapudi</t>
  </si>
  <si>
    <t>P.V. Subbarao</t>
  </si>
  <si>
    <t>Denduluru</t>
  </si>
  <si>
    <t>Ramana rao</t>
  </si>
  <si>
    <t>Veeravasaram</t>
  </si>
  <si>
    <t>Appalaraju</t>
  </si>
  <si>
    <t>Dwarakatirumala</t>
  </si>
  <si>
    <t>Ch. Venkateswararao</t>
  </si>
  <si>
    <t>Jangareddygudem</t>
  </si>
  <si>
    <t>Prasad</t>
  </si>
  <si>
    <t>Kovvuru</t>
  </si>
  <si>
    <t>V. Devanandam</t>
  </si>
  <si>
    <t>Ganapavaram</t>
  </si>
  <si>
    <t>V. Tirupataiah</t>
  </si>
  <si>
    <t>Nidadavolu</t>
  </si>
  <si>
    <t>T.Ravi Kumar</t>
  </si>
  <si>
    <t>Badampudi</t>
  </si>
  <si>
    <t>S. Venkateswararao</t>
  </si>
  <si>
    <t>Bhimavaram</t>
  </si>
  <si>
    <t>Krishna</t>
  </si>
  <si>
    <t>Ibrahimpatnam</t>
  </si>
  <si>
    <t>B. Subbarao</t>
  </si>
  <si>
    <t>Nuzvid</t>
  </si>
  <si>
    <t>A. Vedamani</t>
  </si>
  <si>
    <t>Tiruvuru</t>
  </si>
  <si>
    <t>M. Kasi Viswanatham</t>
  </si>
  <si>
    <t>Kankipadu</t>
  </si>
  <si>
    <t>Ch. Naga Babu</t>
  </si>
  <si>
    <t>Jaggayyapeta</t>
  </si>
  <si>
    <t>K. Nagabhadrarao</t>
  </si>
  <si>
    <t>Gudivada</t>
  </si>
  <si>
    <t>D. Sambasiva Rao</t>
  </si>
  <si>
    <t>Machilipatnam</t>
  </si>
  <si>
    <t>B. Raj Kumar</t>
  </si>
  <si>
    <t>Challapalli</t>
  </si>
  <si>
    <t>M. Potharaju</t>
  </si>
  <si>
    <t>Kaikaluru</t>
  </si>
  <si>
    <t>Ch. Ganapathi</t>
  </si>
  <si>
    <t>Guntur</t>
  </si>
  <si>
    <t>V. Bala Krishna</t>
  </si>
  <si>
    <t>Sattenapalli</t>
  </si>
  <si>
    <t>Ch. Prasad</t>
  </si>
  <si>
    <t>Vinukonda</t>
  </si>
  <si>
    <t>S. Narasimharao</t>
  </si>
  <si>
    <t>Narsaraopeta</t>
  </si>
  <si>
    <t>Malleswararao</t>
  </si>
  <si>
    <t>Macherla</t>
  </si>
  <si>
    <t>Md. Jainulla Khan</t>
  </si>
  <si>
    <t>Ponnuru</t>
  </si>
  <si>
    <t>B. Govinda Raju</t>
  </si>
  <si>
    <t>Bapatla</t>
  </si>
  <si>
    <t>A. Usha Kiran</t>
  </si>
  <si>
    <t>Tenali</t>
  </si>
  <si>
    <t>B. Gopi</t>
  </si>
  <si>
    <t>Repalle</t>
  </si>
  <si>
    <t>P. Galidemudu</t>
  </si>
  <si>
    <t>Atmakur</t>
  </si>
  <si>
    <t>Prakasam</t>
  </si>
  <si>
    <t>Darsi</t>
  </si>
  <si>
    <t>K.Raj Kumar</t>
  </si>
  <si>
    <t>Cumbum</t>
  </si>
  <si>
    <t>A. Potteaiah</t>
  </si>
  <si>
    <t>Kanigiri</t>
  </si>
  <si>
    <t>G. Kondaiah</t>
  </si>
  <si>
    <t>Singrayakonda</t>
  </si>
  <si>
    <t>S. Srinivasulu</t>
  </si>
  <si>
    <t>Tangutur</t>
  </si>
  <si>
    <t>D. Govardhan</t>
  </si>
  <si>
    <t>Tripuranthakam</t>
  </si>
  <si>
    <t>Y.V. Narasamma</t>
  </si>
  <si>
    <t>Addanki</t>
  </si>
  <si>
    <t>Mariyadas</t>
  </si>
  <si>
    <t>SPSR Nellore</t>
  </si>
  <si>
    <t>Anathasagaram</t>
  </si>
  <si>
    <t>K. Ramesh Babu</t>
  </si>
  <si>
    <t>Chittamur</t>
  </si>
  <si>
    <t>T. Srinivasulu</t>
  </si>
  <si>
    <t>Gudur</t>
  </si>
  <si>
    <t>K.Lakshmi Narayana</t>
  </si>
  <si>
    <t>Indukurpet</t>
  </si>
  <si>
    <t xml:space="preserve">P.N Kiran Kumar </t>
  </si>
  <si>
    <t>Kavali</t>
  </si>
  <si>
    <t>P. Prasad</t>
  </si>
  <si>
    <t>Kovur</t>
  </si>
  <si>
    <t>N. Jaggaiah</t>
  </si>
  <si>
    <t>Manubolu</t>
  </si>
  <si>
    <t>Nellore</t>
  </si>
  <si>
    <t>V. Prasad Rao</t>
  </si>
  <si>
    <t>Sangam</t>
  </si>
  <si>
    <t>Sk. Kalesha</t>
  </si>
  <si>
    <t>Vakadu</t>
  </si>
  <si>
    <t>Chittoor</t>
  </si>
  <si>
    <t>Srikalahasthi</t>
  </si>
  <si>
    <t>J.Venkataramana</t>
  </si>
  <si>
    <t>Sathyavedu</t>
  </si>
  <si>
    <t>D.Umapathy</t>
  </si>
  <si>
    <t>Nagari</t>
  </si>
  <si>
    <t>N.Chandrasekhar Reddy</t>
  </si>
  <si>
    <t>Chandragiri</t>
  </si>
  <si>
    <t>M.Anitha Bai</t>
  </si>
  <si>
    <t>Tirupathi</t>
  </si>
  <si>
    <t>A.Himavanth</t>
  </si>
  <si>
    <t>G.D.Nellore</t>
  </si>
  <si>
    <t>C.Chandraiah</t>
  </si>
  <si>
    <t>N.Uday Kumar</t>
  </si>
  <si>
    <t>Puthalapattu</t>
  </si>
  <si>
    <t>R.Balaguravaiah</t>
  </si>
  <si>
    <t>Palamaneru</t>
  </si>
  <si>
    <t>T.Jayanthi</t>
  </si>
  <si>
    <t>Kuppam</t>
  </si>
  <si>
    <t>K.Mohan Kumar</t>
  </si>
  <si>
    <t>Pileru</t>
  </si>
  <si>
    <t xml:space="preserve">J.Govindudu </t>
  </si>
  <si>
    <t>Punganuru</t>
  </si>
  <si>
    <t xml:space="preserve"> G.Gowri</t>
  </si>
  <si>
    <t>Madanapalli</t>
  </si>
  <si>
    <t>P.Ravi Kumar</t>
  </si>
  <si>
    <t>Thambalapalli</t>
  </si>
  <si>
    <t>G.Rubeena</t>
  </si>
  <si>
    <t>Kadapa</t>
  </si>
  <si>
    <t>M.Murugesa Nattar</t>
  </si>
  <si>
    <t>Kamalapuram</t>
  </si>
  <si>
    <t>L.Malleswari</t>
  </si>
  <si>
    <t>LR Palli</t>
  </si>
  <si>
    <t>Badvel</t>
  </si>
  <si>
    <t>A.Rabbani syed</t>
  </si>
  <si>
    <t>Rayachoti</t>
  </si>
  <si>
    <t>N.Subba Narasaiah</t>
  </si>
  <si>
    <t>Jammalamadugu</t>
  </si>
  <si>
    <t>S.Srinivasulu</t>
  </si>
  <si>
    <t>Koduru</t>
  </si>
  <si>
    <t>K.Kondaiah</t>
  </si>
  <si>
    <t>Porumamilla</t>
  </si>
  <si>
    <t>A.Chenna Reddy</t>
  </si>
  <si>
    <t>Proddutur</t>
  </si>
  <si>
    <t>A.Arunamanikyam</t>
  </si>
  <si>
    <t>Mydukur</t>
  </si>
  <si>
    <t>P.Swathi</t>
  </si>
  <si>
    <t>Rajampeta</t>
  </si>
  <si>
    <t>H.S.Asif</t>
  </si>
  <si>
    <t>Pulivendula</t>
  </si>
  <si>
    <t>B.Narasimhulu</t>
  </si>
  <si>
    <t>Anantapur</t>
  </si>
  <si>
    <t>Hindupuramu</t>
  </si>
  <si>
    <t xml:space="preserve"> L.N.Narendrababu</t>
  </si>
  <si>
    <t>Kadiri</t>
  </si>
  <si>
    <t>V. Sailaja</t>
  </si>
  <si>
    <t>Ananthapuram</t>
  </si>
  <si>
    <t>B. Philip Kumar</t>
  </si>
  <si>
    <t>Siganamala</t>
  </si>
  <si>
    <t>C. Jyothi</t>
  </si>
  <si>
    <t>Tadipatri</t>
  </si>
  <si>
    <t>P. Siddaiah</t>
  </si>
  <si>
    <t>Gooty</t>
  </si>
  <si>
    <t>A.P. Batakanna</t>
  </si>
  <si>
    <t>Guntakal</t>
  </si>
  <si>
    <t>Kamakshi</t>
  </si>
  <si>
    <t>Kambaduru</t>
  </si>
  <si>
    <t>K. Sailaja</t>
  </si>
  <si>
    <t>Dharmavaramu</t>
  </si>
  <si>
    <t>B. Ramanjaneyulu</t>
  </si>
  <si>
    <t>Penukonda</t>
  </si>
  <si>
    <t>Suneera Bhanu</t>
  </si>
  <si>
    <t>Kalyanadurgam</t>
  </si>
  <si>
    <t>K. Nagaraju</t>
  </si>
  <si>
    <t>Kanekal</t>
  </si>
  <si>
    <t>Srikanth</t>
  </si>
  <si>
    <t>Madakasira</t>
  </si>
  <si>
    <t>Rayadurgam</t>
  </si>
  <si>
    <t>G. Pullaiah</t>
  </si>
  <si>
    <t>Uravakonda</t>
  </si>
  <si>
    <t>Narayana</t>
  </si>
  <si>
    <t>Kurnool</t>
  </si>
  <si>
    <t>Nandikotkuru</t>
  </si>
  <si>
    <t>C. Syamalamma</t>
  </si>
  <si>
    <t>Jupadubunglow</t>
  </si>
  <si>
    <t>K. Arunakanthi</t>
  </si>
  <si>
    <t>Nandyal</t>
  </si>
  <si>
    <t>K. Nagaiah</t>
  </si>
  <si>
    <t>Panyam</t>
  </si>
  <si>
    <t>R. Venkatesh</t>
  </si>
  <si>
    <t>Bandi Atmakur</t>
  </si>
  <si>
    <t>S. Nagaraju</t>
  </si>
  <si>
    <t>Banaganapalle</t>
  </si>
  <si>
    <t>Y. Vasantha</t>
  </si>
  <si>
    <t>Kurnool - I</t>
  </si>
  <si>
    <t>A. Kiran Kumar</t>
  </si>
  <si>
    <t>Kurnool - II</t>
  </si>
  <si>
    <t>R. Balaraju</t>
  </si>
  <si>
    <t>Dhone</t>
  </si>
  <si>
    <t>M.Khalid Ahmed</t>
  </si>
  <si>
    <t>Allagadda</t>
  </si>
  <si>
    <t>D. Nagaraju</t>
  </si>
  <si>
    <t>Yemmiganur</t>
  </si>
  <si>
    <t>M. Maddileti</t>
  </si>
  <si>
    <t>Mantralayam</t>
  </si>
  <si>
    <t>Y. Nallanna</t>
  </si>
  <si>
    <t>Kothapalli</t>
  </si>
  <si>
    <t>G. Srinivasulu</t>
  </si>
  <si>
    <t>D. Pakkiraiah</t>
  </si>
  <si>
    <t>Grand Total</t>
  </si>
  <si>
    <t>Govt. 
FSF</t>
  </si>
  <si>
    <t>Captive 
Seed Rearing ponds</t>
  </si>
  <si>
    <t>Private ponds on Lease</t>
  </si>
  <si>
    <t>Area</t>
  </si>
  <si>
    <t>No. in lakhs</t>
  </si>
  <si>
    <t xml:space="preserve">Fish Seed Rearing Activity </t>
  </si>
  <si>
    <t>No. of rearing Space</t>
  </si>
  <si>
    <t>Cages/ Pen</t>
  </si>
  <si>
    <t>Ongole</t>
  </si>
  <si>
    <t>Kuchipudi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</si>
</sst>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topLeftCell="F172" workbookViewId="0">
      <selection activeCell="U185" sqref="U185"/>
    </sheetView>
  </sheetViews>
  <sheetFormatPr defaultColWidth="9.140625" defaultRowHeight="24.95" customHeight="1"/>
  <cols>
    <col min="1" max="1" width="8.28515625" style="16" bestFit="1" customWidth="1"/>
    <col min="2" max="2" width="5.7109375" style="16" bestFit="1" customWidth="1"/>
    <col min="3" max="3" width="14" style="17" bestFit="1" customWidth="1"/>
    <col min="4" max="4" width="19.28515625" style="17" bestFit="1" customWidth="1"/>
    <col min="5" max="5" width="21.5703125" style="17" bestFit="1" customWidth="1"/>
    <col min="6" max="6" width="11" style="17" bestFit="1" customWidth="1"/>
    <col min="7" max="7" width="6.5703125" style="17" bestFit="1" customWidth="1"/>
    <col min="8" max="8" width="6" style="17" bestFit="1" customWidth="1"/>
    <col min="9" max="9" width="10" style="17" bestFit="1" customWidth="1"/>
    <col min="10" max="10" width="6.5703125" style="17" bestFit="1" customWidth="1"/>
    <col min="11" max="11" width="7" style="17" bestFit="1" customWidth="1"/>
    <col min="12" max="12" width="10" style="17" bestFit="1" customWidth="1"/>
    <col min="13" max="13" width="6.5703125" style="17" bestFit="1" customWidth="1"/>
    <col min="14" max="14" width="6" style="17" bestFit="1" customWidth="1"/>
    <col min="15" max="15" width="9" style="17" bestFit="1" customWidth="1"/>
    <col min="16" max="16" width="6.5703125" style="17" bestFit="1" customWidth="1"/>
    <col min="17" max="17" width="5" style="17" bestFit="1" customWidth="1"/>
    <col min="18" max="18" width="5.85546875" style="17" bestFit="1" customWidth="1"/>
    <col min="19" max="19" width="6.5703125" style="17" bestFit="1" customWidth="1"/>
    <col min="20" max="20" width="7" style="17" bestFit="1" customWidth="1"/>
    <col min="21" max="21" width="10" style="17" bestFit="1" customWidth="1"/>
    <col min="22" max="16384" width="9.140625" style="1"/>
  </cols>
  <sheetData>
    <row r="1" spans="1:21" ht="24.9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5" customHeight="1">
      <c r="A2" s="30" t="s">
        <v>1</v>
      </c>
      <c r="B2" s="33" t="s">
        <v>2</v>
      </c>
      <c r="C2" s="33" t="s">
        <v>3</v>
      </c>
      <c r="D2" s="30" t="s">
        <v>4</v>
      </c>
      <c r="E2" s="29" t="s">
        <v>5</v>
      </c>
      <c r="F2" s="29"/>
      <c r="G2" s="36" t="s">
        <v>322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ht="15" customHeight="1">
      <c r="A3" s="31"/>
      <c r="B3" s="34"/>
      <c r="C3" s="34"/>
      <c r="D3" s="31"/>
      <c r="E3" s="30" t="s">
        <v>6</v>
      </c>
      <c r="F3" s="30" t="s">
        <v>7</v>
      </c>
      <c r="G3" s="39" t="s">
        <v>317</v>
      </c>
      <c r="H3" s="40"/>
      <c r="I3" s="41"/>
      <c r="J3" s="39" t="s">
        <v>318</v>
      </c>
      <c r="K3" s="40"/>
      <c r="L3" s="41"/>
      <c r="M3" s="39" t="s">
        <v>319</v>
      </c>
      <c r="N3" s="40"/>
      <c r="O3" s="41"/>
      <c r="P3" s="39" t="s">
        <v>324</v>
      </c>
      <c r="Q3" s="40"/>
      <c r="R3" s="41"/>
      <c r="S3" s="39" t="s">
        <v>32</v>
      </c>
      <c r="T3" s="40"/>
      <c r="U3" s="41"/>
    </row>
    <row r="4" spans="1:21" ht="38.25">
      <c r="A4" s="32"/>
      <c r="B4" s="35"/>
      <c r="C4" s="35"/>
      <c r="D4" s="32"/>
      <c r="E4" s="32"/>
      <c r="F4" s="32"/>
      <c r="G4" s="18" t="s">
        <v>323</v>
      </c>
      <c r="H4" s="18" t="s">
        <v>320</v>
      </c>
      <c r="I4" s="18" t="s">
        <v>321</v>
      </c>
      <c r="J4" s="18" t="s">
        <v>323</v>
      </c>
      <c r="K4" s="18" t="s">
        <v>320</v>
      </c>
      <c r="L4" s="18" t="s">
        <v>321</v>
      </c>
      <c r="M4" s="18" t="s">
        <v>323</v>
      </c>
      <c r="N4" s="18" t="s">
        <v>320</v>
      </c>
      <c r="O4" s="18" t="s">
        <v>321</v>
      </c>
      <c r="P4" s="18" t="s">
        <v>323</v>
      </c>
      <c r="Q4" s="18" t="s">
        <v>320</v>
      </c>
      <c r="R4" s="18" t="s">
        <v>321</v>
      </c>
      <c r="S4" s="18" t="s">
        <v>323</v>
      </c>
      <c r="T4" s="18" t="s">
        <v>320</v>
      </c>
      <c r="U4" s="18" t="s">
        <v>321</v>
      </c>
    </row>
    <row r="5" spans="1:21" ht="24.95" customHeight="1">
      <c r="A5" s="3">
        <v>1</v>
      </c>
      <c r="B5" s="3">
        <v>1</v>
      </c>
      <c r="C5" s="4" t="s">
        <v>8</v>
      </c>
      <c r="D5" s="4" t="s">
        <v>9</v>
      </c>
      <c r="E5" s="4" t="s">
        <v>10</v>
      </c>
      <c r="F5" s="4">
        <v>9441279251</v>
      </c>
      <c r="G5" s="25">
        <v>0</v>
      </c>
      <c r="H5" s="25">
        <v>0</v>
      </c>
      <c r="I5" s="25">
        <v>0</v>
      </c>
      <c r="J5" s="25">
        <v>6</v>
      </c>
      <c r="K5" s="25">
        <f>3+4+3.5+3.5+3+2.5</f>
        <v>19.5</v>
      </c>
      <c r="L5" s="25">
        <f>7.5+10+6+6+6+2.5</f>
        <v>38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f t="shared" ref="S5:S16" si="0">G5+J5+M5+P5</f>
        <v>6</v>
      </c>
      <c r="T5" s="25">
        <f t="shared" ref="T5:T16" si="1">H5+K5+N5+Q5</f>
        <v>19.5</v>
      </c>
      <c r="U5" s="25">
        <f t="shared" ref="U5:U16" si="2">I5+L5+O5+R5</f>
        <v>38</v>
      </c>
    </row>
    <row r="6" spans="1:21" ht="24.95" customHeight="1">
      <c r="A6" s="3">
        <v>2</v>
      </c>
      <c r="B6" s="3">
        <v>2</v>
      </c>
      <c r="C6" s="4" t="s">
        <v>8</v>
      </c>
      <c r="D6" s="4" t="s">
        <v>11</v>
      </c>
      <c r="E6" s="4" t="s">
        <v>12</v>
      </c>
      <c r="F6" s="4">
        <v>9908750866</v>
      </c>
      <c r="G6" s="25">
        <v>0</v>
      </c>
      <c r="H6" s="25">
        <v>0</v>
      </c>
      <c r="I6" s="25">
        <v>0</v>
      </c>
      <c r="J6" s="25">
        <v>7</v>
      </c>
      <c r="K6" s="25">
        <f>3.5+3+2.5+2+2+2+2</f>
        <v>17</v>
      </c>
      <c r="L6" s="25">
        <f>8.75+7.5+6.25+5+5+5+5</f>
        <v>42.5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f t="shared" si="0"/>
        <v>7</v>
      </c>
      <c r="T6" s="25">
        <f t="shared" si="1"/>
        <v>17</v>
      </c>
      <c r="U6" s="25">
        <f t="shared" si="2"/>
        <v>42.5</v>
      </c>
    </row>
    <row r="7" spans="1:21" ht="24.95" customHeight="1">
      <c r="A7" s="3">
        <v>3</v>
      </c>
      <c r="B7" s="3">
        <v>3</v>
      </c>
      <c r="C7" s="4" t="s">
        <v>8</v>
      </c>
      <c r="D7" s="4" t="s">
        <v>13</v>
      </c>
      <c r="E7" s="4" t="s">
        <v>14</v>
      </c>
      <c r="F7" s="4">
        <v>7799555541</v>
      </c>
      <c r="G7" s="25">
        <v>0</v>
      </c>
      <c r="H7" s="25">
        <v>0</v>
      </c>
      <c r="I7" s="25">
        <v>0</v>
      </c>
      <c r="J7" s="25">
        <v>9</v>
      </c>
      <c r="K7" s="25">
        <f>3.5+3+2.5+2+2+2+1.5+2.06+2</f>
        <v>20.56</v>
      </c>
      <c r="L7" s="25">
        <f>8.75+7.5+6.25+5+5+5+3.75+5.16+5</f>
        <v>51.41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f t="shared" si="0"/>
        <v>9</v>
      </c>
      <c r="T7" s="25">
        <f t="shared" si="1"/>
        <v>20.56</v>
      </c>
      <c r="U7" s="25">
        <f t="shared" si="2"/>
        <v>51.41</v>
      </c>
    </row>
    <row r="8" spans="1:21" ht="24.95" customHeight="1">
      <c r="A8" s="3">
        <v>4</v>
      </c>
      <c r="B8" s="3">
        <v>4</v>
      </c>
      <c r="C8" s="4" t="s">
        <v>8</v>
      </c>
      <c r="D8" s="4" t="s">
        <v>15</v>
      </c>
      <c r="E8" s="4" t="s">
        <v>16</v>
      </c>
      <c r="F8" s="4">
        <v>9553089944</v>
      </c>
      <c r="G8" s="25">
        <v>0</v>
      </c>
      <c r="H8" s="25">
        <v>0</v>
      </c>
      <c r="I8" s="25">
        <v>0</v>
      </c>
      <c r="J8" s="25">
        <v>5</v>
      </c>
      <c r="K8" s="25">
        <f>1.5+2+1+1.5+1</f>
        <v>7</v>
      </c>
      <c r="L8" s="25">
        <f>3.75+5+2.5+3.75+2.21</f>
        <v>17.21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f t="shared" si="0"/>
        <v>5</v>
      </c>
      <c r="T8" s="25">
        <f t="shared" si="1"/>
        <v>7</v>
      </c>
      <c r="U8" s="25">
        <f t="shared" si="2"/>
        <v>17.21</v>
      </c>
    </row>
    <row r="9" spans="1:21" ht="24.95" customHeight="1">
      <c r="A9" s="3">
        <v>5</v>
      </c>
      <c r="B9" s="3">
        <v>5</v>
      </c>
      <c r="C9" s="4" t="s">
        <v>8</v>
      </c>
      <c r="D9" s="4" t="s">
        <v>17</v>
      </c>
      <c r="E9" s="4" t="s">
        <v>18</v>
      </c>
      <c r="F9" s="4">
        <v>7993045899</v>
      </c>
      <c r="G9" s="25">
        <v>1</v>
      </c>
      <c r="H9" s="25">
        <v>0.04</v>
      </c>
      <c r="I9" s="25">
        <v>1.62</v>
      </c>
      <c r="J9" s="25">
        <v>4</v>
      </c>
      <c r="K9" s="25">
        <f>1.5+1.4+1.5+1.4</f>
        <v>5.8000000000000007</v>
      </c>
      <c r="L9" s="25">
        <f>3.61+3.5+3.75+3.5</f>
        <v>14.36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f t="shared" si="0"/>
        <v>5</v>
      </c>
      <c r="T9" s="25">
        <f t="shared" si="1"/>
        <v>5.8400000000000007</v>
      </c>
      <c r="U9" s="25">
        <f t="shared" si="2"/>
        <v>15.98</v>
      </c>
    </row>
    <row r="10" spans="1:21" ht="24.95" customHeight="1">
      <c r="A10" s="3">
        <v>6</v>
      </c>
      <c r="B10" s="3">
        <v>6</v>
      </c>
      <c r="C10" s="4" t="s">
        <v>8</v>
      </c>
      <c r="D10" s="4" t="s">
        <v>19</v>
      </c>
      <c r="E10" s="4" t="s">
        <v>20</v>
      </c>
      <c r="F10" s="4">
        <v>9494327399</v>
      </c>
      <c r="G10" s="25">
        <v>0</v>
      </c>
      <c r="H10" s="25">
        <v>0</v>
      </c>
      <c r="I10" s="25">
        <v>0</v>
      </c>
      <c r="J10" s="25">
        <v>14</v>
      </c>
      <c r="K10" s="25">
        <f>1+1+1+1+1+1+1+1+1.5+1+1+1+1+1</f>
        <v>14.5</v>
      </c>
      <c r="L10" s="25">
        <f>1.5+1.5+1.5+1.5+1.5+1.5+2.5+2.5+2.5+2.5+2+2+1.5+1.5</f>
        <v>26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f t="shared" si="0"/>
        <v>14</v>
      </c>
      <c r="T10" s="25">
        <f t="shared" si="1"/>
        <v>14.5</v>
      </c>
      <c r="U10" s="25">
        <f t="shared" si="2"/>
        <v>26</v>
      </c>
    </row>
    <row r="11" spans="1:21" ht="24.95" customHeight="1">
      <c r="A11" s="3">
        <v>7</v>
      </c>
      <c r="B11" s="3">
        <v>7</v>
      </c>
      <c r="C11" s="4" t="s">
        <v>8</v>
      </c>
      <c r="D11" s="4" t="s">
        <v>21</v>
      </c>
      <c r="E11" s="4" t="s">
        <v>22</v>
      </c>
      <c r="F11" s="4">
        <v>9866089765</v>
      </c>
      <c r="G11" s="25">
        <v>0</v>
      </c>
      <c r="H11" s="25">
        <v>0</v>
      </c>
      <c r="I11" s="25">
        <v>0</v>
      </c>
      <c r="J11" s="25">
        <v>12</v>
      </c>
      <c r="K11" s="25">
        <f>1.25+1.35+1.16+1.2+1.23+1.43+1.67+1.15+1.2+1.18+1.1+1.25</f>
        <v>15.169999999999998</v>
      </c>
      <c r="L11" s="25">
        <f>3.13+3.38+2.9+3+3.08+3.58+4.18+2.88+3+2.95+2.75+3.14</f>
        <v>37.97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f t="shared" si="0"/>
        <v>12</v>
      </c>
      <c r="T11" s="25">
        <f t="shared" si="1"/>
        <v>15.169999999999998</v>
      </c>
      <c r="U11" s="25">
        <f t="shared" si="2"/>
        <v>37.97</v>
      </c>
    </row>
    <row r="12" spans="1:21" ht="24.95" customHeight="1">
      <c r="A12" s="3">
        <v>8</v>
      </c>
      <c r="B12" s="3">
        <v>8</v>
      </c>
      <c r="C12" s="4" t="s">
        <v>8</v>
      </c>
      <c r="D12" s="4" t="s">
        <v>23</v>
      </c>
      <c r="E12" s="4" t="s">
        <v>22</v>
      </c>
      <c r="F12" s="4">
        <v>9866089765</v>
      </c>
      <c r="G12" s="25">
        <v>0</v>
      </c>
      <c r="H12" s="25">
        <v>0</v>
      </c>
      <c r="I12" s="25">
        <v>0</v>
      </c>
      <c r="J12" s="25">
        <v>12</v>
      </c>
      <c r="K12" s="25">
        <f>2+2+1.35+2+1.6+1.48+1+1+1+2+1+1.3</f>
        <v>17.73</v>
      </c>
      <c r="L12" s="25">
        <f>5+5+3.38+5+4+3.7+2.5+2.5+2.5+5+2.5+3.25</f>
        <v>44.33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f t="shared" si="0"/>
        <v>12</v>
      </c>
      <c r="T12" s="25">
        <f t="shared" si="1"/>
        <v>17.73</v>
      </c>
      <c r="U12" s="25">
        <f t="shared" si="2"/>
        <v>44.33</v>
      </c>
    </row>
    <row r="13" spans="1:21" ht="24.95" customHeight="1">
      <c r="A13" s="3">
        <v>9</v>
      </c>
      <c r="B13" s="3">
        <v>9</v>
      </c>
      <c r="C13" s="4" t="s">
        <v>8</v>
      </c>
      <c r="D13" s="4" t="s">
        <v>24</v>
      </c>
      <c r="E13" s="4" t="s">
        <v>25</v>
      </c>
      <c r="F13" s="4">
        <v>8555931518</v>
      </c>
      <c r="G13" s="25">
        <v>0</v>
      </c>
      <c r="H13" s="25">
        <v>0</v>
      </c>
      <c r="I13" s="25">
        <v>0</v>
      </c>
      <c r="J13" s="25">
        <v>16</v>
      </c>
      <c r="K13" s="25">
        <f>1.25+1.25+1+1+1.1+1.23+1.2+1+1.1+1.32+1.25+1.38+1.1+1+1.5+1.16</f>
        <v>18.84</v>
      </c>
      <c r="L13" s="25">
        <f>3.13+3.13+2.5+2.5+2.75+3.08+3+2.5+2.75+3.3+3.13+3.45+2.75+2.5+3.75+2.91</f>
        <v>47.129999999999995</v>
      </c>
      <c r="M13" s="25">
        <v>0</v>
      </c>
      <c r="N13" s="25">
        <v>0</v>
      </c>
      <c r="O13" s="25">
        <v>0</v>
      </c>
      <c r="P13" s="25">
        <v>1</v>
      </c>
      <c r="Q13" s="25">
        <v>3</v>
      </c>
      <c r="R13" s="25">
        <v>7.5</v>
      </c>
      <c r="S13" s="25">
        <f t="shared" si="0"/>
        <v>17</v>
      </c>
      <c r="T13" s="25">
        <f t="shared" si="1"/>
        <v>21.84</v>
      </c>
      <c r="U13" s="25">
        <f t="shared" si="2"/>
        <v>54.629999999999995</v>
      </c>
    </row>
    <row r="14" spans="1:21" ht="24.95" customHeight="1">
      <c r="A14" s="3">
        <v>10</v>
      </c>
      <c r="B14" s="3">
        <v>10</v>
      </c>
      <c r="C14" s="4" t="s">
        <v>8</v>
      </c>
      <c r="D14" s="4" t="s">
        <v>26</v>
      </c>
      <c r="E14" s="4" t="s">
        <v>27</v>
      </c>
      <c r="F14" s="4">
        <v>8555919837</v>
      </c>
      <c r="G14" s="25">
        <v>0</v>
      </c>
      <c r="H14" s="25">
        <v>0</v>
      </c>
      <c r="I14" s="25">
        <v>0</v>
      </c>
      <c r="J14" s="25">
        <v>6</v>
      </c>
      <c r="K14" s="25">
        <f>1.28+2.32+1.5+2+1.6+2.5</f>
        <v>11.2</v>
      </c>
      <c r="L14" s="25">
        <f>3.2+5.8+3.75+5+4+6.25</f>
        <v>28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f t="shared" si="0"/>
        <v>6</v>
      </c>
      <c r="T14" s="25">
        <f t="shared" si="1"/>
        <v>11.2</v>
      </c>
      <c r="U14" s="25">
        <f t="shared" si="2"/>
        <v>28</v>
      </c>
    </row>
    <row r="15" spans="1:21" ht="24.95" customHeight="1">
      <c r="A15" s="3">
        <v>11</v>
      </c>
      <c r="B15" s="3">
        <v>11</v>
      </c>
      <c r="C15" s="4" t="s">
        <v>8</v>
      </c>
      <c r="D15" s="4" t="s">
        <v>28</v>
      </c>
      <c r="E15" s="4" t="s">
        <v>29</v>
      </c>
      <c r="F15" s="4">
        <v>9000868475</v>
      </c>
      <c r="G15" s="25">
        <v>0</v>
      </c>
      <c r="H15" s="25">
        <v>0</v>
      </c>
      <c r="I15" s="25">
        <v>0</v>
      </c>
      <c r="J15" s="25">
        <v>3</v>
      </c>
      <c r="K15" s="25">
        <f>5+7+1.8</f>
        <v>13.8</v>
      </c>
      <c r="L15" s="25">
        <f>12.5+17.5+4.38</f>
        <v>34.380000000000003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f t="shared" si="0"/>
        <v>3</v>
      </c>
      <c r="T15" s="25">
        <f t="shared" si="1"/>
        <v>13.8</v>
      </c>
      <c r="U15" s="25">
        <f t="shared" si="2"/>
        <v>34.380000000000003</v>
      </c>
    </row>
    <row r="16" spans="1:21" ht="24.95" customHeight="1">
      <c r="A16" s="19">
        <v>12</v>
      </c>
      <c r="B16" s="19">
        <v>12</v>
      </c>
      <c r="C16" s="4" t="s">
        <v>8</v>
      </c>
      <c r="D16" s="4" t="s">
        <v>30</v>
      </c>
      <c r="E16" s="4" t="s">
        <v>31</v>
      </c>
      <c r="F16" s="4">
        <v>8897686249</v>
      </c>
      <c r="G16" s="25">
        <v>0</v>
      </c>
      <c r="H16" s="25">
        <v>0</v>
      </c>
      <c r="I16" s="25">
        <v>0</v>
      </c>
      <c r="J16" s="25">
        <v>3</v>
      </c>
      <c r="K16" s="25">
        <f>6+5+1.4</f>
        <v>12.4</v>
      </c>
      <c r="L16" s="25">
        <f>15+12.13+3.5</f>
        <v>30.630000000000003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f t="shared" si="0"/>
        <v>3</v>
      </c>
      <c r="T16" s="25">
        <f t="shared" si="1"/>
        <v>12.4</v>
      </c>
      <c r="U16" s="25">
        <f t="shared" si="2"/>
        <v>30.630000000000003</v>
      </c>
    </row>
    <row r="17" spans="1:21" s="6" customFormat="1" ht="24.95" customHeight="1">
      <c r="A17" s="2"/>
      <c r="B17" s="2"/>
      <c r="C17" s="5"/>
      <c r="D17" s="5" t="s">
        <v>32</v>
      </c>
      <c r="E17" s="5"/>
      <c r="F17" s="5"/>
      <c r="G17" s="26">
        <f>SUM(G5:G16)</f>
        <v>1</v>
      </c>
      <c r="H17" s="26">
        <f t="shared" ref="H17:U17" si="3">SUM(H5:H16)</f>
        <v>0.04</v>
      </c>
      <c r="I17" s="26">
        <f t="shared" si="3"/>
        <v>1.62</v>
      </c>
      <c r="J17" s="26">
        <f t="shared" si="3"/>
        <v>97</v>
      </c>
      <c r="K17" s="26">
        <f t="shared" si="3"/>
        <v>173.5</v>
      </c>
      <c r="L17" s="26">
        <f t="shared" si="3"/>
        <v>411.92</v>
      </c>
      <c r="M17" s="26">
        <f t="shared" si="3"/>
        <v>0</v>
      </c>
      <c r="N17" s="26">
        <f t="shared" si="3"/>
        <v>0</v>
      </c>
      <c r="O17" s="26">
        <f t="shared" si="3"/>
        <v>0</v>
      </c>
      <c r="P17" s="26">
        <f t="shared" si="3"/>
        <v>1</v>
      </c>
      <c r="Q17" s="26">
        <f t="shared" si="3"/>
        <v>3</v>
      </c>
      <c r="R17" s="26">
        <f t="shared" si="3"/>
        <v>7.5</v>
      </c>
      <c r="S17" s="26">
        <f t="shared" si="3"/>
        <v>99</v>
      </c>
      <c r="T17" s="26">
        <f t="shared" si="3"/>
        <v>176.54000000000002</v>
      </c>
      <c r="U17" s="26">
        <f t="shared" si="3"/>
        <v>421.03999999999996</v>
      </c>
    </row>
    <row r="18" spans="1:21" s="6" customFormat="1" ht="24.95" customHeight="1">
      <c r="A18" s="2"/>
      <c r="B18" s="2"/>
      <c r="C18" s="5"/>
      <c r="D18" s="5"/>
      <c r="E18" s="5"/>
      <c r="F18" s="5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24.95" customHeight="1">
      <c r="A19" s="3">
        <v>13</v>
      </c>
      <c r="B19" s="3">
        <v>1</v>
      </c>
      <c r="C19" s="4" t="s">
        <v>33</v>
      </c>
      <c r="D19" s="4" t="s">
        <v>34</v>
      </c>
      <c r="E19" s="4" t="s">
        <v>35</v>
      </c>
      <c r="F19" s="4">
        <v>9154685272</v>
      </c>
      <c r="G19" s="21">
        <v>0</v>
      </c>
      <c r="H19" s="21">
        <v>0</v>
      </c>
      <c r="I19" s="21">
        <v>0</v>
      </c>
      <c r="J19" s="21">
        <v>18</v>
      </c>
      <c r="K19" s="21">
        <f>0.8+0.3+0.4+0.4+0.4+0.4+0.3+0.12+0.4+0.4+0.4+0.4+0.4+0.4+0.2+0.2+0.12</f>
        <v>6.0400000000000009</v>
      </c>
      <c r="L19" s="21">
        <f>6+3+3.5+3.5+3.5+3.5+3+3+3+3.5+3.5+3.5+3.5+3.5+3.5+3+3+2</f>
        <v>61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f t="shared" ref="S19:S25" si="4">G19+J19+M19+P19</f>
        <v>18</v>
      </c>
      <c r="T19" s="21">
        <f t="shared" ref="T19:T20" si="5">H19+K19+N19+Q19</f>
        <v>6.0400000000000009</v>
      </c>
      <c r="U19" s="21">
        <f t="shared" ref="U19:U20" si="6">I19+L19+O19+R19</f>
        <v>61</v>
      </c>
    </row>
    <row r="20" spans="1:21" ht="24.95" customHeight="1">
      <c r="A20" s="3">
        <v>14</v>
      </c>
      <c r="B20" s="3">
        <v>2</v>
      </c>
      <c r="C20" s="4" t="s">
        <v>33</v>
      </c>
      <c r="D20" s="4" t="s">
        <v>36</v>
      </c>
      <c r="E20" s="4" t="s">
        <v>37</v>
      </c>
      <c r="F20" s="4">
        <v>9701649564</v>
      </c>
      <c r="G20" s="21">
        <v>0</v>
      </c>
      <c r="H20" s="21">
        <v>0</v>
      </c>
      <c r="I20" s="21">
        <v>0</v>
      </c>
      <c r="J20" s="21">
        <v>6</v>
      </c>
      <c r="K20" s="21">
        <f>1.2+1.2+1.2+0.4+1.2+1</f>
        <v>6.1999999999999993</v>
      </c>
      <c r="L20" s="21">
        <f>7+7+7+2+6+4</f>
        <v>33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f t="shared" si="4"/>
        <v>6</v>
      </c>
      <c r="T20" s="21">
        <f t="shared" si="5"/>
        <v>6.1999999999999993</v>
      </c>
      <c r="U20" s="21">
        <f t="shared" si="6"/>
        <v>33</v>
      </c>
    </row>
    <row r="21" spans="1:21" ht="24.95" customHeight="1">
      <c r="A21" s="3">
        <v>15</v>
      </c>
      <c r="B21" s="3">
        <v>3</v>
      </c>
      <c r="C21" s="4" t="s">
        <v>33</v>
      </c>
      <c r="D21" s="4" t="s">
        <v>38</v>
      </c>
      <c r="E21" s="4" t="s">
        <v>39</v>
      </c>
      <c r="F21" s="4">
        <v>8978344018</v>
      </c>
      <c r="G21" s="21">
        <v>0</v>
      </c>
      <c r="H21" s="21">
        <v>0</v>
      </c>
      <c r="I21" s="21">
        <v>0</v>
      </c>
      <c r="J21" s="21">
        <v>5</v>
      </c>
      <c r="K21" s="21">
        <f>1+1+1+2+2</f>
        <v>7</v>
      </c>
      <c r="L21" s="21">
        <f>2+2+2+3+3</f>
        <v>12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f t="shared" si="4"/>
        <v>5</v>
      </c>
      <c r="T21" s="21">
        <f t="shared" ref="T21" si="7">H21+K21+N21+Q21</f>
        <v>7</v>
      </c>
      <c r="U21" s="21">
        <f t="shared" ref="U21" si="8">I21+L21+O21+R21</f>
        <v>12</v>
      </c>
    </row>
    <row r="22" spans="1:21" ht="24.95" customHeight="1">
      <c r="A22" s="3">
        <v>16</v>
      </c>
      <c r="B22" s="3">
        <v>4</v>
      </c>
      <c r="C22" s="4" t="s">
        <v>33</v>
      </c>
      <c r="D22" s="4" t="s">
        <v>40</v>
      </c>
      <c r="E22" s="4" t="s">
        <v>41</v>
      </c>
      <c r="F22" s="4">
        <v>9491808398</v>
      </c>
      <c r="G22" s="21">
        <v>0</v>
      </c>
      <c r="H22" s="21">
        <v>0</v>
      </c>
      <c r="I22" s="21">
        <v>0</v>
      </c>
      <c r="J22" s="27">
        <v>15</v>
      </c>
      <c r="K22" s="21">
        <f>0.5+0.5+1+0.5+1+0.5+0.5+1+0.5+0.5+1+0.5+0.5+0.5+0.5</f>
        <v>9.5</v>
      </c>
      <c r="L22" s="21">
        <f>5+4+8+4+8+4+4+8+4+4+8+4.5+4.5+4+4</f>
        <v>78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f t="shared" si="4"/>
        <v>15</v>
      </c>
      <c r="T22" s="21">
        <f t="shared" ref="T22:T23" si="9">H22+K22+N22+Q22</f>
        <v>9.5</v>
      </c>
      <c r="U22" s="21">
        <f t="shared" ref="U22:U23" si="10">I22+L22+O22+R22</f>
        <v>78</v>
      </c>
    </row>
    <row r="23" spans="1:21" ht="24.95" customHeight="1">
      <c r="A23" s="3">
        <v>17</v>
      </c>
      <c r="B23" s="3">
        <v>5</v>
      </c>
      <c r="C23" s="4" t="s">
        <v>33</v>
      </c>
      <c r="D23" s="4" t="s">
        <v>42</v>
      </c>
      <c r="E23" s="4" t="s">
        <v>43</v>
      </c>
      <c r="F23" s="4">
        <v>7893989647</v>
      </c>
      <c r="G23" s="21">
        <v>0</v>
      </c>
      <c r="H23" s="21">
        <v>0</v>
      </c>
      <c r="I23" s="21">
        <v>0</v>
      </c>
      <c r="J23" s="21">
        <v>12</v>
      </c>
      <c r="K23" s="21">
        <f>0.4+0.4+0.8+0.8+0.8+0.8+0.6+0.4+0.8+0.4+1.2+0.4</f>
        <v>7.8000000000000007</v>
      </c>
      <c r="L23" s="21">
        <f>2+2+4+4+4+4+3+2+4+2+9+2</f>
        <v>42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f t="shared" si="4"/>
        <v>12</v>
      </c>
      <c r="T23" s="21">
        <f t="shared" si="9"/>
        <v>7.8000000000000007</v>
      </c>
      <c r="U23" s="21">
        <f t="shared" si="10"/>
        <v>42</v>
      </c>
    </row>
    <row r="24" spans="1:21" ht="24.95" customHeight="1">
      <c r="A24" s="3">
        <v>18</v>
      </c>
      <c r="B24" s="3">
        <v>6</v>
      </c>
      <c r="C24" s="4" t="s">
        <v>33</v>
      </c>
      <c r="D24" s="4" t="s">
        <v>44</v>
      </c>
      <c r="E24" s="4" t="s">
        <v>45</v>
      </c>
      <c r="F24" s="4">
        <v>9640881796</v>
      </c>
      <c r="G24" s="21">
        <v>0</v>
      </c>
      <c r="H24" s="21">
        <v>0</v>
      </c>
      <c r="I24" s="21">
        <v>0</v>
      </c>
      <c r="J24" s="21">
        <v>11</v>
      </c>
      <c r="K24" s="21">
        <v>4</v>
      </c>
      <c r="L24" s="21">
        <v>35</v>
      </c>
      <c r="M24" s="21">
        <v>0</v>
      </c>
      <c r="N24" s="21">
        <v>0</v>
      </c>
      <c r="O24" s="21">
        <v>0</v>
      </c>
      <c r="P24" s="21">
        <v>1</v>
      </c>
      <c r="Q24" s="21">
        <v>0.02</v>
      </c>
      <c r="R24" s="21">
        <v>2</v>
      </c>
      <c r="S24" s="21">
        <f t="shared" si="4"/>
        <v>12</v>
      </c>
      <c r="T24" s="21">
        <f t="shared" ref="T24:U24" si="11">H24+K24+N24+Q24</f>
        <v>4.0199999999999996</v>
      </c>
      <c r="U24" s="21">
        <f t="shared" si="11"/>
        <v>37</v>
      </c>
    </row>
    <row r="25" spans="1:21" ht="24.95" customHeight="1">
      <c r="A25" s="3">
        <v>19</v>
      </c>
      <c r="B25" s="3">
        <v>7</v>
      </c>
      <c r="C25" s="4" t="s">
        <v>33</v>
      </c>
      <c r="D25" s="4" t="s">
        <v>33</v>
      </c>
      <c r="E25" s="4" t="s">
        <v>46</v>
      </c>
      <c r="F25" s="4">
        <v>9490835709</v>
      </c>
      <c r="G25" s="21">
        <v>0</v>
      </c>
      <c r="H25" s="21">
        <v>0</v>
      </c>
      <c r="I25" s="21">
        <v>0</v>
      </c>
      <c r="J25" s="21">
        <v>8</v>
      </c>
      <c r="K25" s="21">
        <f>0.6+0.6+0.2+0.6+1.2+0.8+0.8+1.2</f>
        <v>6</v>
      </c>
      <c r="L25" s="21">
        <f>3+4+1+4+10+5+4+8</f>
        <v>39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f t="shared" si="4"/>
        <v>8</v>
      </c>
      <c r="T25" s="21">
        <f t="shared" ref="T25" si="12">H25+K25+N25+Q25</f>
        <v>6</v>
      </c>
      <c r="U25" s="21">
        <f t="shared" ref="U25" si="13">I25+L25+O25+R25</f>
        <v>39</v>
      </c>
    </row>
    <row r="26" spans="1:21" ht="24.95" customHeight="1">
      <c r="A26" s="3"/>
      <c r="B26" s="3"/>
      <c r="C26" s="5"/>
      <c r="D26" s="5" t="s">
        <v>32</v>
      </c>
      <c r="E26" s="5"/>
      <c r="F26" s="5"/>
      <c r="G26" s="20">
        <f>SUM(G19:G25)</f>
        <v>0</v>
      </c>
      <c r="H26" s="20">
        <f t="shared" ref="H26:U26" si="14">SUM(H19:H25)</f>
        <v>0</v>
      </c>
      <c r="I26" s="20">
        <f t="shared" si="14"/>
        <v>0</v>
      </c>
      <c r="J26" s="20">
        <f t="shared" si="14"/>
        <v>75</v>
      </c>
      <c r="K26" s="20">
        <f t="shared" si="14"/>
        <v>46.540000000000006</v>
      </c>
      <c r="L26" s="20">
        <f t="shared" si="14"/>
        <v>300</v>
      </c>
      <c r="M26" s="20">
        <f t="shared" si="14"/>
        <v>0</v>
      </c>
      <c r="N26" s="20">
        <f t="shared" si="14"/>
        <v>0</v>
      </c>
      <c r="O26" s="20">
        <f t="shared" si="14"/>
        <v>0</v>
      </c>
      <c r="P26" s="20">
        <f t="shared" si="14"/>
        <v>1</v>
      </c>
      <c r="Q26" s="20">
        <f t="shared" si="14"/>
        <v>0.02</v>
      </c>
      <c r="R26" s="20">
        <f t="shared" si="14"/>
        <v>2</v>
      </c>
      <c r="S26" s="20">
        <f t="shared" si="14"/>
        <v>76</v>
      </c>
      <c r="T26" s="20">
        <f t="shared" si="14"/>
        <v>46.56</v>
      </c>
      <c r="U26" s="20">
        <f t="shared" si="14"/>
        <v>302</v>
      </c>
    </row>
    <row r="27" spans="1:21" ht="24.95" customHeight="1">
      <c r="A27" s="3"/>
      <c r="B27" s="3"/>
      <c r="C27" s="5"/>
      <c r="D27" s="5"/>
      <c r="E27" s="5"/>
      <c r="F27" s="5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24.95" customHeight="1">
      <c r="A28" s="3">
        <v>20</v>
      </c>
      <c r="B28" s="3">
        <v>1</v>
      </c>
      <c r="C28" s="4" t="s">
        <v>47</v>
      </c>
      <c r="D28" s="4" t="s">
        <v>48</v>
      </c>
      <c r="E28" s="4" t="s">
        <v>49</v>
      </c>
      <c r="F28" s="4">
        <v>9701857618</v>
      </c>
      <c r="G28" s="21">
        <v>1</v>
      </c>
      <c r="H28" s="21">
        <v>0.5</v>
      </c>
      <c r="I28" s="21">
        <v>7.15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f>G28+J28+M28+P28</f>
        <v>1</v>
      </c>
      <c r="T28" s="21">
        <f t="shared" ref="T28" si="15">H28+K28+N28+Q28</f>
        <v>0.5</v>
      </c>
      <c r="U28" s="21">
        <f t="shared" ref="U28" si="16">I28+L28+O28+R28</f>
        <v>7.15</v>
      </c>
    </row>
    <row r="29" spans="1:21" ht="24.95" customHeight="1">
      <c r="A29" s="3">
        <v>21</v>
      </c>
      <c r="B29" s="3">
        <v>2</v>
      </c>
      <c r="C29" s="4" t="s">
        <v>47</v>
      </c>
      <c r="D29" s="4" t="s">
        <v>50</v>
      </c>
      <c r="E29" s="4" t="s">
        <v>51</v>
      </c>
      <c r="F29" s="4">
        <v>8919950912</v>
      </c>
      <c r="G29" s="21">
        <v>1</v>
      </c>
      <c r="H29" s="21">
        <v>0.5</v>
      </c>
      <c r="I29" s="21">
        <v>7</v>
      </c>
      <c r="J29" s="21">
        <v>1</v>
      </c>
      <c r="K29" s="21">
        <v>1.4</v>
      </c>
      <c r="L29" s="21">
        <v>5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f>G29+J29+M29+P29</f>
        <v>2</v>
      </c>
      <c r="T29" s="21">
        <f t="shared" ref="T29" si="17">H29+K29+N29+Q29</f>
        <v>1.9</v>
      </c>
      <c r="U29" s="21">
        <f t="shared" ref="U29" si="18">I29+L29+O29+R29</f>
        <v>12</v>
      </c>
    </row>
    <row r="30" spans="1:21" ht="24.95" customHeight="1">
      <c r="A30" s="3">
        <v>22</v>
      </c>
      <c r="B30" s="3">
        <v>3</v>
      </c>
      <c r="C30" s="4" t="s">
        <v>47</v>
      </c>
      <c r="D30" s="4" t="s">
        <v>52</v>
      </c>
      <c r="E30" s="4" t="s">
        <v>53</v>
      </c>
      <c r="F30" s="4">
        <v>9603820296</v>
      </c>
      <c r="G30" s="21">
        <v>0</v>
      </c>
      <c r="H30" s="21">
        <v>0</v>
      </c>
      <c r="I30" s="21">
        <v>0</v>
      </c>
      <c r="J30" s="21">
        <v>2</v>
      </c>
      <c r="K30" s="21">
        <f>2.8+0.6</f>
        <v>3.4</v>
      </c>
      <c r="L30" s="21">
        <f>6+2</f>
        <v>8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f t="shared" ref="S30:S36" si="19">G30+J30+M30+P30</f>
        <v>2</v>
      </c>
      <c r="T30" s="21">
        <f t="shared" ref="T30:T36" si="20">H30+K30+N30+Q30</f>
        <v>3.4</v>
      </c>
      <c r="U30" s="21">
        <f t="shared" ref="U30:U36" si="21">I30+L30+O30+R30</f>
        <v>8</v>
      </c>
    </row>
    <row r="31" spans="1:21" ht="24.95" customHeight="1">
      <c r="A31" s="3">
        <v>23</v>
      </c>
      <c r="B31" s="3">
        <v>4</v>
      </c>
      <c r="C31" s="4" t="s">
        <v>47</v>
      </c>
      <c r="D31" s="4" t="s">
        <v>54</v>
      </c>
      <c r="E31" s="4" t="s">
        <v>55</v>
      </c>
      <c r="F31" s="4">
        <v>9550296855</v>
      </c>
      <c r="G31" s="21">
        <v>0</v>
      </c>
      <c r="H31" s="21">
        <v>0</v>
      </c>
      <c r="I31" s="21">
        <v>0</v>
      </c>
      <c r="J31" s="21">
        <v>1</v>
      </c>
      <c r="K31" s="21">
        <v>13</v>
      </c>
      <c r="L31" s="21">
        <v>45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f t="shared" si="19"/>
        <v>1</v>
      </c>
      <c r="T31" s="21">
        <f t="shared" si="20"/>
        <v>13</v>
      </c>
      <c r="U31" s="21">
        <f t="shared" si="21"/>
        <v>45</v>
      </c>
    </row>
    <row r="32" spans="1:21" ht="24.95" customHeight="1">
      <c r="A32" s="3">
        <v>24</v>
      </c>
      <c r="B32" s="3">
        <v>5</v>
      </c>
      <c r="C32" s="4" t="s">
        <v>47</v>
      </c>
      <c r="D32" s="4" t="s">
        <v>56</v>
      </c>
      <c r="E32" s="4" t="s">
        <v>57</v>
      </c>
      <c r="F32" s="4">
        <v>7799368619</v>
      </c>
      <c r="G32" s="21">
        <v>0</v>
      </c>
      <c r="H32" s="21">
        <v>0</v>
      </c>
      <c r="I32" s="21">
        <v>0</v>
      </c>
      <c r="J32" s="21">
        <v>1</v>
      </c>
      <c r="K32" s="21">
        <v>13</v>
      </c>
      <c r="L32" s="21">
        <v>45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f t="shared" si="19"/>
        <v>1</v>
      </c>
      <c r="T32" s="21">
        <f t="shared" si="20"/>
        <v>13</v>
      </c>
      <c r="U32" s="21">
        <f t="shared" si="21"/>
        <v>45</v>
      </c>
    </row>
    <row r="33" spans="1:21" ht="24.95" customHeight="1">
      <c r="A33" s="3">
        <v>25</v>
      </c>
      <c r="B33" s="3">
        <v>6</v>
      </c>
      <c r="C33" s="4" t="s">
        <v>47</v>
      </c>
      <c r="D33" s="4" t="s">
        <v>58</v>
      </c>
      <c r="E33" s="4" t="s">
        <v>59</v>
      </c>
      <c r="F33" s="4">
        <v>9573187941</v>
      </c>
      <c r="G33" s="21">
        <v>0</v>
      </c>
      <c r="H33" s="21">
        <v>0</v>
      </c>
      <c r="I33" s="21">
        <v>0</v>
      </c>
      <c r="J33" s="21">
        <v>1</v>
      </c>
      <c r="K33" s="21">
        <v>1.2</v>
      </c>
      <c r="L33" s="21">
        <v>5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f t="shared" si="19"/>
        <v>1</v>
      </c>
      <c r="T33" s="21">
        <f t="shared" si="20"/>
        <v>1.2</v>
      </c>
      <c r="U33" s="21">
        <f t="shared" si="21"/>
        <v>5</v>
      </c>
    </row>
    <row r="34" spans="1:21" ht="24.95" customHeight="1">
      <c r="A34" s="3">
        <v>26</v>
      </c>
      <c r="B34" s="3">
        <v>7</v>
      </c>
      <c r="C34" s="4" t="s">
        <v>47</v>
      </c>
      <c r="D34" s="4" t="s">
        <v>60</v>
      </c>
      <c r="E34" s="4" t="s">
        <v>61</v>
      </c>
      <c r="F34" s="4">
        <v>9347167205</v>
      </c>
      <c r="G34" s="21">
        <v>0</v>
      </c>
      <c r="H34" s="21">
        <v>0</v>
      </c>
      <c r="I34" s="21">
        <v>0</v>
      </c>
      <c r="J34" s="21">
        <v>1</v>
      </c>
      <c r="K34" s="21">
        <v>2.5</v>
      </c>
      <c r="L34" s="21">
        <v>10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f t="shared" si="19"/>
        <v>1</v>
      </c>
      <c r="T34" s="21">
        <f t="shared" si="20"/>
        <v>2.5</v>
      </c>
      <c r="U34" s="21">
        <f t="shared" si="21"/>
        <v>10</v>
      </c>
    </row>
    <row r="35" spans="1:21" ht="24.95" customHeight="1">
      <c r="A35" s="3">
        <v>27</v>
      </c>
      <c r="B35" s="3">
        <v>8</v>
      </c>
      <c r="C35" s="4" t="s">
        <v>47</v>
      </c>
      <c r="D35" s="4" t="s">
        <v>62</v>
      </c>
      <c r="E35" s="4" t="s">
        <v>63</v>
      </c>
      <c r="F35" s="4">
        <v>9959310186</v>
      </c>
      <c r="G35" s="21">
        <v>0</v>
      </c>
      <c r="H35" s="21">
        <v>0</v>
      </c>
      <c r="I35" s="21">
        <v>0</v>
      </c>
      <c r="J35" s="21">
        <v>4</v>
      </c>
      <c r="K35" s="21">
        <f>2.5+0.6+0.85+0.75</f>
        <v>4.7</v>
      </c>
      <c r="L35" s="21">
        <f>10+2+2+2</f>
        <v>16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f t="shared" si="19"/>
        <v>4</v>
      </c>
      <c r="T35" s="21">
        <f t="shared" si="20"/>
        <v>4.7</v>
      </c>
      <c r="U35" s="21">
        <f t="shared" si="21"/>
        <v>16</v>
      </c>
    </row>
    <row r="36" spans="1:21" ht="24.95" customHeight="1">
      <c r="A36" s="3">
        <v>28</v>
      </c>
      <c r="B36" s="3">
        <v>9</v>
      </c>
      <c r="C36" s="4" t="s">
        <v>47</v>
      </c>
      <c r="D36" s="4" t="s">
        <v>64</v>
      </c>
      <c r="E36" s="4" t="s">
        <v>65</v>
      </c>
      <c r="F36" s="4">
        <v>8143916878</v>
      </c>
      <c r="G36" s="21">
        <v>0</v>
      </c>
      <c r="H36" s="21">
        <v>0</v>
      </c>
      <c r="I36" s="21">
        <v>0</v>
      </c>
      <c r="J36" s="21">
        <v>2</v>
      </c>
      <c r="K36" s="21">
        <f>1+1.8</f>
        <v>2.8</v>
      </c>
      <c r="L36" s="21">
        <f>3+3</f>
        <v>6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f t="shared" si="19"/>
        <v>2</v>
      </c>
      <c r="T36" s="21">
        <f t="shared" si="20"/>
        <v>2.8</v>
      </c>
      <c r="U36" s="21">
        <f t="shared" si="21"/>
        <v>6</v>
      </c>
    </row>
    <row r="37" spans="1:21" ht="24.95" customHeight="1">
      <c r="A37" s="3">
        <v>29</v>
      </c>
      <c r="B37" s="3">
        <v>10</v>
      </c>
      <c r="C37" s="4" t="s">
        <v>47</v>
      </c>
      <c r="D37" s="4" t="s">
        <v>66</v>
      </c>
      <c r="E37" s="4" t="s">
        <v>67</v>
      </c>
      <c r="F37" s="4">
        <v>9493529066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f t="shared" ref="S37" si="22">G37+J37+M37+P37</f>
        <v>0</v>
      </c>
      <c r="T37" s="21">
        <f t="shared" ref="T37" si="23">H37+K37+N37+Q37</f>
        <v>0</v>
      </c>
      <c r="U37" s="21">
        <f t="shared" ref="U37" si="24">I37+L37+O37+R37</f>
        <v>0</v>
      </c>
    </row>
    <row r="38" spans="1:21" s="6" customFormat="1" ht="24.95" customHeight="1">
      <c r="A38" s="2"/>
      <c r="B38" s="2"/>
      <c r="C38" s="5"/>
      <c r="D38" s="5" t="s">
        <v>32</v>
      </c>
      <c r="E38" s="5"/>
      <c r="F38" s="5"/>
      <c r="G38" s="20">
        <f>SUM(G28:G37)</f>
        <v>2</v>
      </c>
      <c r="H38" s="20">
        <f t="shared" ref="H38:U38" si="25">SUM(H28:H37)</f>
        <v>1</v>
      </c>
      <c r="I38" s="20">
        <f t="shared" si="25"/>
        <v>14.15</v>
      </c>
      <c r="J38" s="20">
        <f t="shared" si="25"/>
        <v>13</v>
      </c>
      <c r="K38" s="20">
        <f t="shared" si="25"/>
        <v>42</v>
      </c>
      <c r="L38" s="20">
        <f t="shared" si="25"/>
        <v>140</v>
      </c>
      <c r="M38" s="20">
        <f t="shared" si="25"/>
        <v>0</v>
      </c>
      <c r="N38" s="20">
        <f t="shared" si="25"/>
        <v>0</v>
      </c>
      <c r="O38" s="20">
        <f t="shared" si="25"/>
        <v>0</v>
      </c>
      <c r="P38" s="20">
        <f t="shared" si="25"/>
        <v>0</v>
      </c>
      <c r="Q38" s="20">
        <f t="shared" si="25"/>
        <v>0</v>
      </c>
      <c r="R38" s="20">
        <f t="shared" si="25"/>
        <v>0</v>
      </c>
      <c r="S38" s="20">
        <f t="shared" si="25"/>
        <v>15</v>
      </c>
      <c r="T38" s="20">
        <f t="shared" si="25"/>
        <v>43</v>
      </c>
      <c r="U38" s="20">
        <f t="shared" si="25"/>
        <v>154.15</v>
      </c>
    </row>
    <row r="39" spans="1:21" s="6" customFormat="1" ht="24.95" customHeight="1">
      <c r="A39" s="2"/>
      <c r="B39" s="2"/>
      <c r="C39" s="5"/>
      <c r="D39" s="5"/>
      <c r="E39" s="5"/>
      <c r="F39" s="5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ht="24.95" customHeight="1">
      <c r="A40" s="3">
        <v>30</v>
      </c>
      <c r="B40" s="3">
        <v>1</v>
      </c>
      <c r="C40" s="4" t="s">
        <v>68</v>
      </c>
      <c r="D40" s="4" t="s">
        <v>69</v>
      </c>
      <c r="E40" s="4" t="s">
        <v>70</v>
      </c>
      <c r="F40" s="4">
        <v>9490738038</v>
      </c>
      <c r="G40" s="21">
        <v>2</v>
      </c>
      <c r="H40" s="21">
        <f>0.1+0.3</f>
        <v>0.4</v>
      </c>
      <c r="I40" s="21">
        <f>1+3</f>
        <v>4</v>
      </c>
      <c r="J40" s="21">
        <v>3</v>
      </c>
      <c r="K40" s="21">
        <f>0.3+0.1+0.1</f>
        <v>0.5</v>
      </c>
      <c r="L40" s="21">
        <f>3+1+1</f>
        <v>5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f t="shared" ref="S40:S50" si="26">G40+J40+M40+P40</f>
        <v>5</v>
      </c>
      <c r="T40" s="21">
        <f t="shared" ref="T40:T50" si="27">H40+K40+N40+Q40</f>
        <v>0.9</v>
      </c>
      <c r="U40" s="21">
        <f t="shared" ref="U40:U50" si="28">I40+L40+O40+R40</f>
        <v>9</v>
      </c>
    </row>
    <row r="41" spans="1:21" ht="24.95" customHeight="1">
      <c r="A41" s="3">
        <v>31</v>
      </c>
      <c r="B41" s="3">
        <v>2</v>
      </c>
      <c r="C41" s="4" t="s">
        <v>68</v>
      </c>
      <c r="D41" s="4" t="s">
        <v>71</v>
      </c>
      <c r="E41" s="4" t="s">
        <v>72</v>
      </c>
      <c r="F41" s="4">
        <v>9848206221</v>
      </c>
      <c r="G41" s="21">
        <v>0</v>
      </c>
      <c r="H41" s="21">
        <v>0</v>
      </c>
      <c r="I41" s="21">
        <v>0</v>
      </c>
      <c r="J41" s="21">
        <v>9</v>
      </c>
      <c r="K41" s="21">
        <f>0.25+0.25+0.25+0.25+0.25+0.25+0.25+0.25+1</f>
        <v>3</v>
      </c>
      <c r="L41" s="21">
        <f>2.5+2.5+2.5+2.5+2.5+2.5+2.5+2.5+10</f>
        <v>30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f t="shared" si="26"/>
        <v>9</v>
      </c>
      <c r="T41" s="21">
        <f t="shared" si="27"/>
        <v>3</v>
      </c>
      <c r="U41" s="21">
        <f t="shared" si="28"/>
        <v>30</v>
      </c>
    </row>
    <row r="42" spans="1:21" ht="24.95" customHeight="1">
      <c r="A42" s="3">
        <v>32</v>
      </c>
      <c r="B42" s="3">
        <v>3</v>
      </c>
      <c r="C42" s="4" t="s">
        <v>68</v>
      </c>
      <c r="D42" s="4" t="s">
        <v>73</v>
      </c>
      <c r="E42" s="4" t="s">
        <v>74</v>
      </c>
      <c r="F42" s="4">
        <v>9848499452</v>
      </c>
      <c r="G42" s="21">
        <v>1</v>
      </c>
      <c r="H42" s="21">
        <v>1</v>
      </c>
      <c r="I42" s="21">
        <v>10</v>
      </c>
      <c r="J42" s="21">
        <v>5</v>
      </c>
      <c r="K42" s="21">
        <f>1+1.2+2+3+1.5</f>
        <v>8.6999999999999993</v>
      </c>
      <c r="L42" s="21">
        <f>10+12+20+30+15</f>
        <v>87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f t="shared" si="26"/>
        <v>6</v>
      </c>
      <c r="T42" s="21">
        <f t="shared" si="27"/>
        <v>9.6999999999999993</v>
      </c>
      <c r="U42" s="21">
        <f t="shared" si="28"/>
        <v>97</v>
      </c>
    </row>
    <row r="43" spans="1:21" ht="24.95" customHeight="1">
      <c r="A43" s="3">
        <v>33</v>
      </c>
      <c r="B43" s="3">
        <v>4</v>
      </c>
      <c r="C43" s="4" t="s">
        <v>68</v>
      </c>
      <c r="D43" s="4" t="s">
        <v>75</v>
      </c>
      <c r="E43" s="4" t="s">
        <v>76</v>
      </c>
      <c r="F43" s="4">
        <v>9052664667</v>
      </c>
      <c r="G43" s="21">
        <v>0</v>
      </c>
      <c r="H43" s="21">
        <v>0</v>
      </c>
      <c r="I43" s="21">
        <v>0</v>
      </c>
      <c r="J43" s="21">
        <v>1</v>
      </c>
      <c r="K43" s="21">
        <v>1</v>
      </c>
      <c r="L43" s="21">
        <v>10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f t="shared" si="26"/>
        <v>1</v>
      </c>
      <c r="T43" s="21">
        <f t="shared" si="27"/>
        <v>1</v>
      </c>
      <c r="U43" s="21">
        <f t="shared" si="28"/>
        <v>10</v>
      </c>
    </row>
    <row r="44" spans="1:21" ht="24.95" customHeight="1">
      <c r="A44" s="3">
        <v>34</v>
      </c>
      <c r="B44" s="3">
        <v>5</v>
      </c>
      <c r="C44" s="4" t="s">
        <v>68</v>
      </c>
      <c r="D44" s="4" t="s">
        <v>77</v>
      </c>
      <c r="E44" s="4" t="s">
        <v>78</v>
      </c>
      <c r="F44" s="4">
        <v>7013795987</v>
      </c>
      <c r="G44" s="21">
        <v>0</v>
      </c>
      <c r="H44" s="21">
        <v>0</v>
      </c>
      <c r="I44" s="21">
        <v>0</v>
      </c>
      <c r="J44" s="21">
        <v>5</v>
      </c>
      <c r="K44" s="21">
        <f>0.8+0.8+0.8+0.8+0.8</f>
        <v>4</v>
      </c>
      <c r="L44" s="21">
        <f>8+8+8+8+8</f>
        <v>40</v>
      </c>
      <c r="M44" s="21">
        <v>0</v>
      </c>
      <c r="N44" s="21">
        <v>0</v>
      </c>
      <c r="O44" s="21">
        <v>0</v>
      </c>
      <c r="P44" s="21">
        <v>1</v>
      </c>
      <c r="Q44" s="21">
        <v>0.2</v>
      </c>
      <c r="R44" s="21">
        <v>2</v>
      </c>
      <c r="S44" s="21">
        <f t="shared" si="26"/>
        <v>6</v>
      </c>
      <c r="T44" s="21">
        <f t="shared" si="27"/>
        <v>4.2</v>
      </c>
      <c r="U44" s="21">
        <f t="shared" si="28"/>
        <v>42</v>
      </c>
    </row>
    <row r="45" spans="1:21" ht="24.95" customHeight="1">
      <c r="A45" s="3">
        <v>35</v>
      </c>
      <c r="B45" s="3">
        <v>6</v>
      </c>
      <c r="C45" s="4" t="s">
        <v>68</v>
      </c>
      <c r="D45" s="4" t="s">
        <v>79</v>
      </c>
      <c r="E45" s="4" t="s">
        <v>80</v>
      </c>
      <c r="F45" s="4">
        <v>9059709646</v>
      </c>
      <c r="G45" s="21">
        <v>0</v>
      </c>
      <c r="H45" s="21">
        <v>0</v>
      </c>
      <c r="I45" s="21">
        <v>0</v>
      </c>
      <c r="J45" s="21">
        <v>1</v>
      </c>
      <c r="K45" s="21">
        <v>1</v>
      </c>
      <c r="L45" s="21">
        <v>10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f t="shared" si="26"/>
        <v>1</v>
      </c>
      <c r="T45" s="21">
        <f t="shared" si="27"/>
        <v>1</v>
      </c>
      <c r="U45" s="21">
        <f t="shared" si="28"/>
        <v>10</v>
      </c>
    </row>
    <row r="46" spans="1:21" ht="24.95" customHeight="1">
      <c r="A46" s="3">
        <v>36</v>
      </c>
      <c r="B46" s="3">
        <v>7</v>
      </c>
      <c r="C46" s="4" t="s">
        <v>68</v>
      </c>
      <c r="D46" s="4" t="s">
        <v>81</v>
      </c>
      <c r="E46" s="4" t="s">
        <v>82</v>
      </c>
      <c r="F46" s="4">
        <v>9985447405</v>
      </c>
      <c r="G46" s="21">
        <v>0</v>
      </c>
      <c r="H46" s="21">
        <v>0</v>
      </c>
      <c r="I46" s="21">
        <v>0</v>
      </c>
      <c r="J46" s="21">
        <v>1</v>
      </c>
      <c r="K46" s="21">
        <v>0.9</v>
      </c>
      <c r="L46" s="21">
        <v>9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f t="shared" si="26"/>
        <v>1</v>
      </c>
      <c r="T46" s="21">
        <f t="shared" si="27"/>
        <v>0.9</v>
      </c>
      <c r="U46" s="21">
        <f t="shared" si="28"/>
        <v>9</v>
      </c>
    </row>
    <row r="47" spans="1:21" ht="24.95" customHeight="1">
      <c r="A47" s="3">
        <v>37</v>
      </c>
      <c r="B47" s="3">
        <v>8</v>
      </c>
      <c r="C47" s="4" t="s">
        <v>68</v>
      </c>
      <c r="D47" s="4" t="s">
        <v>83</v>
      </c>
      <c r="E47" s="4" t="s">
        <v>84</v>
      </c>
      <c r="F47" s="4">
        <v>7680858389</v>
      </c>
      <c r="G47" s="21">
        <v>0</v>
      </c>
      <c r="H47" s="21">
        <v>0</v>
      </c>
      <c r="I47" s="21">
        <v>0</v>
      </c>
      <c r="J47" s="21">
        <v>1</v>
      </c>
      <c r="K47" s="21">
        <v>0.2</v>
      </c>
      <c r="L47" s="21">
        <v>2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f t="shared" si="26"/>
        <v>1</v>
      </c>
      <c r="T47" s="21">
        <f t="shared" si="27"/>
        <v>0.2</v>
      </c>
      <c r="U47" s="21">
        <f t="shared" si="28"/>
        <v>2</v>
      </c>
    </row>
    <row r="48" spans="1:21" ht="24.95" customHeight="1">
      <c r="A48" s="3">
        <v>38</v>
      </c>
      <c r="B48" s="3">
        <v>9</v>
      </c>
      <c r="C48" s="4" t="s">
        <v>68</v>
      </c>
      <c r="D48" s="4" t="s">
        <v>85</v>
      </c>
      <c r="E48" s="4" t="s">
        <v>86</v>
      </c>
      <c r="F48" s="4">
        <v>9866418909</v>
      </c>
      <c r="G48" s="21">
        <v>1</v>
      </c>
      <c r="H48" s="21">
        <v>0.35</v>
      </c>
      <c r="I48" s="21">
        <v>3.5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f t="shared" si="26"/>
        <v>1</v>
      </c>
      <c r="T48" s="21">
        <f t="shared" si="27"/>
        <v>0.35</v>
      </c>
      <c r="U48" s="21">
        <f t="shared" si="28"/>
        <v>3.5</v>
      </c>
    </row>
    <row r="49" spans="1:21" ht="24.95" customHeight="1">
      <c r="A49" s="3">
        <v>39</v>
      </c>
      <c r="B49" s="3">
        <v>10</v>
      </c>
      <c r="C49" s="4" t="s">
        <v>68</v>
      </c>
      <c r="D49" s="4" t="s">
        <v>87</v>
      </c>
      <c r="E49" s="4" t="s">
        <v>88</v>
      </c>
      <c r="F49" s="4">
        <v>9441639886</v>
      </c>
      <c r="G49" s="21">
        <v>0</v>
      </c>
      <c r="H49" s="21">
        <v>0</v>
      </c>
      <c r="I49" s="21">
        <v>0</v>
      </c>
      <c r="J49" s="21">
        <v>1</v>
      </c>
      <c r="K49" s="21">
        <v>1.2</v>
      </c>
      <c r="L49" s="21">
        <v>12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f t="shared" si="26"/>
        <v>1</v>
      </c>
      <c r="T49" s="21">
        <f t="shared" si="27"/>
        <v>1.2</v>
      </c>
      <c r="U49" s="21">
        <f t="shared" si="28"/>
        <v>12</v>
      </c>
    </row>
    <row r="50" spans="1:21" ht="24.95" customHeight="1">
      <c r="A50" s="3">
        <v>40</v>
      </c>
      <c r="B50" s="3">
        <v>11</v>
      </c>
      <c r="C50" s="4" t="s">
        <v>68</v>
      </c>
      <c r="D50" s="4" t="s">
        <v>89</v>
      </c>
      <c r="E50" s="4" t="s">
        <v>90</v>
      </c>
      <c r="F50" s="4">
        <v>9959686827</v>
      </c>
      <c r="G50" s="21">
        <v>1</v>
      </c>
      <c r="H50" s="21">
        <v>0.35</v>
      </c>
      <c r="I50" s="21">
        <v>3.5</v>
      </c>
      <c r="J50" s="21">
        <v>1</v>
      </c>
      <c r="K50" s="21">
        <v>0.8</v>
      </c>
      <c r="L50" s="21">
        <v>8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f t="shared" si="26"/>
        <v>2</v>
      </c>
      <c r="T50" s="21">
        <f t="shared" si="27"/>
        <v>1.1499999999999999</v>
      </c>
      <c r="U50" s="21">
        <f t="shared" si="28"/>
        <v>11.5</v>
      </c>
    </row>
    <row r="51" spans="1:21" s="6" customFormat="1" ht="24.95" customHeight="1">
      <c r="A51" s="2"/>
      <c r="B51" s="2"/>
      <c r="C51" s="5"/>
      <c r="D51" s="5" t="s">
        <v>32</v>
      </c>
      <c r="E51" s="5"/>
      <c r="F51" s="5"/>
      <c r="G51" s="20">
        <f>SUM(G40:G50)</f>
        <v>5</v>
      </c>
      <c r="H51" s="20">
        <f t="shared" ref="H51:U51" si="29">SUM(H40:H50)</f>
        <v>2.1</v>
      </c>
      <c r="I51" s="20">
        <f t="shared" si="29"/>
        <v>21</v>
      </c>
      <c r="J51" s="20">
        <f t="shared" si="29"/>
        <v>28</v>
      </c>
      <c r="K51" s="20">
        <f t="shared" si="29"/>
        <v>21.299999999999997</v>
      </c>
      <c r="L51" s="20">
        <f t="shared" si="29"/>
        <v>213</v>
      </c>
      <c r="M51" s="20">
        <f t="shared" si="29"/>
        <v>0</v>
      </c>
      <c r="N51" s="20">
        <f t="shared" si="29"/>
        <v>0</v>
      </c>
      <c r="O51" s="20">
        <f t="shared" si="29"/>
        <v>0</v>
      </c>
      <c r="P51" s="20">
        <f t="shared" si="29"/>
        <v>1</v>
      </c>
      <c r="Q51" s="20">
        <f t="shared" si="29"/>
        <v>0.2</v>
      </c>
      <c r="R51" s="20">
        <f t="shared" si="29"/>
        <v>2</v>
      </c>
      <c r="S51" s="20">
        <f t="shared" si="29"/>
        <v>34</v>
      </c>
      <c r="T51" s="20">
        <f t="shared" si="29"/>
        <v>23.599999999999998</v>
      </c>
      <c r="U51" s="20">
        <f t="shared" si="29"/>
        <v>236</v>
      </c>
    </row>
    <row r="52" spans="1:21" s="6" customFormat="1" ht="24.95" customHeight="1">
      <c r="A52" s="2"/>
      <c r="B52" s="2"/>
      <c r="C52" s="5"/>
      <c r="D52" s="5"/>
      <c r="E52" s="5"/>
      <c r="F52" s="5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spans="1:21" ht="24.95" customHeight="1">
      <c r="A53" s="3">
        <v>41</v>
      </c>
      <c r="B53" s="3">
        <v>1</v>
      </c>
      <c r="C53" s="4" t="s">
        <v>91</v>
      </c>
      <c r="D53" s="4" t="s">
        <v>92</v>
      </c>
      <c r="E53" s="4" t="s">
        <v>93</v>
      </c>
      <c r="F53" s="4">
        <v>9949701363</v>
      </c>
      <c r="G53" s="21">
        <v>0</v>
      </c>
      <c r="H53" s="21">
        <v>0</v>
      </c>
      <c r="I53" s="21">
        <v>0</v>
      </c>
      <c r="J53" s="21">
        <v>1</v>
      </c>
      <c r="K53" s="21">
        <v>0.02</v>
      </c>
      <c r="L53" s="21">
        <v>0.2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f t="shared" ref="S53:S54" si="30">G53+J53+M53+P53</f>
        <v>1</v>
      </c>
      <c r="T53" s="21">
        <f t="shared" ref="T53:T54" si="31">H53+K53+N53+Q53</f>
        <v>0.02</v>
      </c>
      <c r="U53" s="21">
        <f t="shared" ref="U53:U54" si="32">I53+L53+O53+R53</f>
        <v>0.2</v>
      </c>
    </row>
    <row r="54" spans="1:21" ht="24.95" customHeight="1">
      <c r="A54" s="3">
        <v>42</v>
      </c>
      <c r="B54" s="3">
        <v>2</v>
      </c>
      <c r="C54" s="4" t="s">
        <v>91</v>
      </c>
      <c r="D54" s="4" t="s">
        <v>94</v>
      </c>
      <c r="E54" s="4" t="s">
        <v>95</v>
      </c>
      <c r="F54" s="4">
        <v>9908262596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1</v>
      </c>
      <c r="N54" s="21">
        <v>3</v>
      </c>
      <c r="O54" s="21">
        <v>31</v>
      </c>
      <c r="P54" s="21">
        <v>0</v>
      </c>
      <c r="Q54" s="21">
        <v>0</v>
      </c>
      <c r="R54" s="21">
        <v>0</v>
      </c>
      <c r="S54" s="21">
        <f t="shared" si="30"/>
        <v>1</v>
      </c>
      <c r="T54" s="21">
        <f t="shared" si="31"/>
        <v>3</v>
      </c>
      <c r="U54" s="21">
        <f t="shared" si="32"/>
        <v>31</v>
      </c>
    </row>
    <row r="55" spans="1:21" ht="24.95" customHeight="1">
      <c r="A55" s="3">
        <v>43</v>
      </c>
      <c r="B55" s="3">
        <v>3</v>
      </c>
      <c r="C55" s="4" t="s">
        <v>91</v>
      </c>
      <c r="D55" s="4" t="s">
        <v>96</v>
      </c>
      <c r="E55" s="4" t="s">
        <v>97</v>
      </c>
      <c r="F55" s="4">
        <v>9440814729</v>
      </c>
      <c r="G55" s="21">
        <v>1</v>
      </c>
      <c r="H55" s="21">
        <v>0.82</v>
      </c>
      <c r="I55" s="21">
        <v>5.78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f t="shared" ref="S55" si="33">G55+J55+M55+P55</f>
        <v>1</v>
      </c>
      <c r="T55" s="21">
        <f t="shared" ref="T55" si="34">H55+K55+N55+Q55</f>
        <v>0.82</v>
      </c>
      <c r="U55" s="21">
        <f t="shared" ref="U55" si="35">I55+L55+O55+R55</f>
        <v>5.78</v>
      </c>
    </row>
    <row r="56" spans="1:21" ht="24.95" customHeight="1">
      <c r="A56" s="3">
        <v>44</v>
      </c>
      <c r="B56" s="3">
        <v>4</v>
      </c>
      <c r="C56" s="4" t="s">
        <v>91</v>
      </c>
      <c r="D56" s="4" t="s">
        <v>98</v>
      </c>
      <c r="E56" s="4" t="s">
        <v>99</v>
      </c>
      <c r="F56" s="4">
        <v>8712364634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f t="shared" ref="S56:S74" si="36">G56+J56+M56+P56</f>
        <v>0</v>
      </c>
      <c r="T56" s="21">
        <f t="shared" ref="T56:T74" si="37">H56+K56+N56+Q56</f>
        <v>0</v>
      </c>
      <c r="U56" s="21">
        <f t="shared" ref="U56:U74" si="38">I56+L56+O56+R56</f>
        <v>0</v>
      </c>
    </row>
    <row r="57" spans="1:21" ht="24.95" customHeight="1">
      <c r="A57" s="3">
        <v>45</v>
      </c>
      <c r="B57" s="3">
        <v>5</v>
      </c>
      <c r="C57" s="4" t="s">
        <v>91</v>
      </c>
      <c r="D57" s="4" t="s">
        <v>100</v>
      </c>
      <c r="E57" s="4" t="s">
        <v>101</v>
      </c>
      <c r="F57" s="4">
        <v>8978998008</v>
      </c>
      <c r="G57" s="21">
        <v>1</v>
      </c>
      <c r="H57" s="21">
        <v>1.2</v>
      </c>
      <c r="I57" s="21">
        <v>8.24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f t="shared" si="36"/>
        <v>1</v>
      </c>
      <c r="T57" s="21">
        <f t="shared" si="37"/>
        <v>1.2</v>
      </c>
      <c r="U57" s="21">
        <f t="shared" si="38"/>
        <v>8.24</v>
      </c>
    </row>
    <row r="58" spans="1:21" ht="24.95" customHeight="1">
      <c r="A58" s="3">
        <v>46</v>
      </c>
      <c r="B58" s="3">
        <v>6</v>
      </c>
      <c r="C58" s="4" t="s">
        <v>91</v>
      </c>
      <c r="D58" s="4" t="s">
        <v>102</v>
      </c>
      <c r="E58" s="4" t="s">
        <v>103</v>
      </c>
      <c r="F58" s="4">
        <v>9848586741</v>
      </c>
      <c r="G58" s="21">
        <v>0</v>
      </c>
      <c r="H58" s="21">
        <v>0</v>
      </c>
      <c r="I58" s="21">
        <v>0</v>
      </c>
      <c r="J58" s="21">
        <v>2</v>
      </c>
      <c r="K58" s="21">
        <v>5</v>
      </c>
      <c r="L58" s="21">
        <v>4.21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f t="shared" si="36"/>
        <v>2</v>
      </c>
      <c r="T58" s="21">
        <f t="shared" si="37"/>
        <v>5</v>
      </c>
      <c r="U58" s="21">
        <f t="shared" si="38"/>
        <v>4.21</v>
      </c>
    </row>
    <row r="59" spans="1:21" ht="24.95" customHeight="1">
      <c r="A59" s="3">
        <v>47</v>
      </c>
      <c r="B59" s="3">
        <v>7</v>
      </c>
      <c r="C59" s="4" t="s">
        <v>91</v>
      </c>
      <c r="D59" s="4" t="s">
        <v>104</v>
      </c>
      <c r="E59" s="4" t="s">
        <v>105</v>
      </c>
      <c r="F59" s="4">
        <v>9959755696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1</v>
      </c>
      <c r="N59" s="21">
        <v>4.8</v>
      </c>
      <c r="O59" s="21">
        <v>2.83</v>
      </c>
      <c r="P59" s="21">
        <v>0</v>
      </c>
      <c r="Q59" s="21">
        <v>0</v>
      </c>
      <c r="R59" s="21">
        <v>0</v>
      </c>
      <c r="S59" s="21">
        <f t="shared" si="36"/>
        <v>1</v>
      </c>
      <c r="T59" s="21">
        <f t="shared" si="37"/>
        <v>4.8</v>
      </c>
      <c r="U59" s="21">
        <f t="shared" si="38"/>
        <v>2.83</v>
      </c>
    </row>
    <row r="60" spans="1:21" ht="24.95" customHeight="1">
      <c r="A60" s="3">
        <v>48</v>
      </c>
      <c r="B60" s="3">
        <v>8</v>
      </c>
      <c r="C60" s="4" t="s">
        <v>91</v>
      </c>
      <c r="D60" s="4" t="s">
        <v>106</v>
      </c>
      <c r="E60" s="4" t="s">
        <v>107</v>
      </c>
      <c r="F60" s="4">
        <v>7286993033</v>
      </c>
      <c r="G60" s="21">
        <v>1</v>
      </c>
      <c r="H60" s="21">
        <v>1.5</v>
      </c>
      <c r="I60" s="21">
        <v>4.63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f t="shared" si="36"/>
        <v>1</v>
      </c>
      <c r="T60" s="21">
        <f t="shared" si="37"/>
        <v>1.5</v>
      </c>
      <c r="U60" s="21">
        <f t="shared" si="38"/>
        <v>4.63</v>
      </c>
    </row>
    <row r="61" spans="1:21" ht="24.95" customHeight="1">
      <c r="A61" s="3">
        <v>49</v>
      </c>
      <c r="B61" s="3">
        <v>9</v>
      </c>
      <c r="C61" s="4" t="s">
        <v>91</v>
      </c>
      <c r="D61" s="4" t="s">
        <v>108</v>
      </c>
      <c r="E61" s="4" t="s">
        <v>109</v>
      </c>
      <c r="F61" s="4">
        <v>8919064365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1</v>
      </c>
      <c r="N61" s="21">
        <v>3</v>
      </c>
      <c r="O61" s="21">
        <v>6</v>
      </c>
      <c r="P61" s="21">
        <v>0</v>
      </c>
      <c r="Q61" s="21">
        <v>0</v>
      </c>
      <c r="R61" s="21">
        <v>0</v>
      </c>
      <c r="S61" s="21">
        <f t="shared" si="36"/>
        <v>1</v>
      </c>
      <c r="T61" s="21">
        <f t="shared" si="37"/>
        <v>3</v>
      </c>
      <c r="U61" s="21">
        <f t="shared" si="38"/>
        <v>6</v>
      </c>
    </row>
    <row r="62" spans="1:21" ht="24.95" customHeight="1">
      <c r="A62" s="3">
        <v>50</v>
      </c>
      <c r="B62" s="3">
        <v>10</v>
      </c>
      <c r="C62" s="4" t="s">
        <v>91</v>
      </c>
      <c r="D62" s="4" t="s">
        <v>110</v>
      </c>
      <c r="E62" s="4" t="s">
        <v>111</v>
      </c>
      <c r="F62" s="4">
        <v>8328485480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1">
        <v>2.5</v>
      </c>
      <c r="O62" s="21">
        <v>6</v>
      </c>
      <c r="P62" s="21">
        <v>0</v>
      </c>
      <c r="Q62" s="21">
        <v>0</v>
      </c>
      <c r="R62" s="21">
        <v>0</v>
      </c>
      <c r="S62" s="21">
        <f t="shared" si="36"/>
        <v>1</v>
      </c>
      <c r="T62" s="21">
        <f t="shared" si="37"/>
        <v>2.5</v>
      </c>
      <c r="U62" s="21">
        <f t="shared" si="38"/>
        <v>6</v>
      </c>
    </row>
    <row r="63" spans="1:21" ht="24.95" customHeight="1">
      <c r="A63" s="3">
        <v>51</v>
      </c>
      <c r="B63" s="3">
        <v>11</v>
      </c>
      <c r="C63" s="4" t="s">
        <v>91</v>
      </c>
      <c r="D63" s="4" t="s">
        <v>112</v>
      </c>
      <c r="E63" s="4" t="s">
        <v>113</v>
      </c>
      <c r="F63" s="4">
        <v>8985448807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1</v>
      </c>
      <c r="N63" s="21">
        <v>1</v>
      </c>
      <c r="O63" s="21">
        <v>0.38</v>
      </c>
      <c r="P63" s="21">
        <v>0</v>
      </c>
      <c r="Q63" s="21">
        <v>0</v>
      </c>
      <c r="R63" s="21">
        <v>0</v>
      </c>
      <c r="S63" s="21">
        <f t="shared" si="36"/>
        <v>1</v>
      </c>
      <c r="T63" s="21">
        <f t="shared" si="37"/>
        <v>1</v>
      </c>
      <c r="U63" s="21">
        <f t="shared" si="38"/>
        <v>0.38</v>
      </c>
    </row>
    <row r="64" spans="1:21" ht="24.95" customHeight="1">
      <c r="A64" s="3">
        <v>52</v>
      </c>
      <c r="B64" s="3">
        <v>12</v>
      </c>
      <c r="C64" s="4" t="s">
        <v>91</v>
      </c>
      <c r="D64" s="4" t="s">
        <v>114</v>
      </c>
      <c r="E64" s="4" t="s">
        <v>115</v>
      </c>
      <c r="F64" s="4">
        <v>9652371789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f t="shared" si="36"/>
        <v>0</v>
      </c>
      <c r="T64" s="21">
        <f t="shared" si="37"/>
        <v>0</v>
      </c>
      <c r="U64" s="21">
        <f t="shared" si="38"/>
        <v>0</v>
      </c>
    </row>
    <row r="65" spans="1:21" ht="24.95" customHeight="1">
      <c r="A65" s="3">
        <v>53</v>
      </c>
      <c r="B65" s="3">
        <v>13</v>
      </c>
      <c r="C65" s="4" t="s">
        <v>91</v>
      </c>
      <c r="D65" s="4" t="s">
        <v>116</v>
      </c>
      <c r="E65" s="4" t="s">
        <v>117</v>
      </c>
      <c r="F65" s="4">
        <v>9908261998</v>
      </c>
      <c r="G65" s="21">
        <v>0</v>
      </c>
      <c r="H65" s="21">
        <v>0</v>
      </c>
      <c r="I65" s="21">
        <v>0</v>
      </c>
      <c r="J65" s="21">
        <v>7</v>
      </c>
      <c r="K65" s="21">
        <v>7.5</v>
      </c>
      <c r="L65" s="21">
        <v>7.43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f t="shared" si="36"/>
        <v>7</v>
      </c>
      <c r="T65" s="21">
        <f t="shared" si="37"/>
        <v>7.5</v>
      </c>
      <c r="U65" s="21">
        <f t="shared" si="38"/>
        <v>7.43</v>
      </c>
    </row>
    <row r="66" spans="1:21" ht="24.95" customHeight="1">
      <c r="A66" s="3">
        <v>54</v>
      </c>
      <c r="B66" s="3">
        <v>14</v>
      </c>
      <c r="C66" s="4" t="s">
        <v>91</v>
      </c>
      <c r="D66" s="4" t="s">
        <v>118</v>
      </c>
      <c r="E66" s="4" t="s">
        <v>119</v>
      </c>
      <c r="F66" s="4">
        <v>9849891108</v>
      </c>
      <c r="G66" s="21">
        <v>1</v>
      </c>
      <c r="H66" s="21">
        <v>7.5</v>
      </c>
      <c r="I66" s="21">
        <v>10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f t="shared" si="36"/>
        <v>1</v>
      </c>
      <c r="T66" s="21">
        <f t="shared" si="37"/>
        <v>7.5</v>
      </c>
      <c r="U66" s="21">
        <f t="shared" si="38"/>
        <v>10</v>
      </c>
    </row>
    <row r="67" spans="1:21" ht="24.95" customHeight="1">
      <c r="A67" s="3">
        <v>55</v>
      </c>
      <c r="B67" s="3">
        <v>15</v>
      </c>
      <c r="C67" s="4" t="s">
        <v>91</v>
      </c>
      <c r="D67" s="4" t="s">
        <v>120</v>
      </c>
      <c r="E67" s="4" t="s">
        <v>121</v>
      </c>
      <c r="F67" s="4">
        <v>9866608697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1</v>
      </c>
      <c r="N67" s="21">
        <v>1.2</v>
      </c>
      <c r="O67" s="21">
        <v>6</v>
      </c>
      <c r="P67" s="21">
        <v>0</v>
      </c>
      <c r="Q67" s="21">
        <v>0</v>
      </c>
      <c r="R67" s="21">
        <v>0</v>
      </c>
      <c r="S67" s="21">
        <f t="shared" si="36"/>
        <v>1</v>
      </c>
      <c r="T67" s="21">
        <f t="shared" si="37"/>
        <v>1.2</v>
      </c>
      <c r="U67" s="21">
        <f t="shared" si="38"/>
        <v>6</v>
      </c>
    </row>
    <row r="68" spans="1:21" ht="24.95" customHeight="1">
      <c r="A68" s="3">
        <v>56</v>
      </c>
      <c r="B68" s="3">
        <v>16</v>
      </c>
      <c r="C68" s="4" t="s">
        <v>91</v>
      </c>
      <c r="D68" s="4" t="s">
        <v>122</v>
      </c>
      <c r="E68" s="4" t="s">
        <v>123</v>
      </c>
      <c r="F68" s="4">
        <v>9347850548</v>
      </c>
      <c r="G68" s="21">
        <v>0</v>
      </c>
      <c r="H68" s="21">
        <v>0</v>
      </c>
      <c r="I68" s="21">
        <v>0</v>
      </c>
      <c r="J68" s="21">
        <v>5</v>
      </c>
      <c r="K68" s="21">
        <v>7.5</v>
      </c>
      <c r="L68" s="21">
        <v>5.97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f t="shared" si="36"/>
        <v>5</v>
      </c>
      <c r="T68" s="21">
        <f t="shared" si="37"/>
        <v>7.5</v>
      </c>
      <c r="U68" s="21">
        <f t="shared" si="38"/>
        <v>5.97</v>
      </c>
    </row>
    <row r="69" spans="1:21" ht="24.95" customHeight="1">
      <c r="A69" s="3">
        <v>57</v>
      </c>
      <c r="B69" s="3">
        <v>17</v>
      </c>
      <c r="C69" s="4" t="s">
        <v>91</v>
      </c>
      <c r="D69" s="4" t="s">
        <v>124</v>
      </c>
      <c r="E69" s="4" t="s">
        <v>125</v>
      </c>
      <c r="F69" s="4">
        <v>9490919364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f t="shared" si="36"/>
        <v>0</v>
      </c>
      <c r="T69" s="21">
        <f t="shared" si="37"/>
        <v>0</v>
      </c>
      <c r="U69" s="21">
        <f t="shared" si="38"/>
        <v>0</v>
      </c>
    </row>
    <row r="70" spans="1:21" ht="24.95" customHeight="1">
      <c r="A70" s="3">
        <v>58</v>
      </c>
      <c r="B70" s="3">
        <v>18</v>
      </c>
      <c r="C70" s="4" t="s">
        <v>91</v>
      </c>
      <c r="D70" s="4" t="s">
        <v>126</v>
      </c>
      <c r="E70" s="4" t="s">
        <v>127</v>
      </c>
      <c r="F70" s="4">
        <v>9963743279</v>
      </c>
      <c r="G70" s="21">
        <v>0</v>
      </c>
      <c r="H70" s="21">
        <v>0</v>
      </c>
      <c r="I70" s="21">
        <v>0</v>
      </c>
      <c r="J70" s="21">
        <v>2</v>
      </c>
      <c r="K70" s="21">
        <v>2</v>
      </c>
      <c r="L70" s="21">
        <v>13.76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f t="shared" si="36"/>
        <v>2</v>
      </c>
      <c r="T70" s="21">
        <f t="shared" si="37"/>
        <v>2</v>
      </c>
      <c r="U70" s="21">
        <f t="shared" si="38"/>
        <v>13.76</v>
      </c>
    </row>
    <row r="71" spans="1:21" ht="24.95" customHeight="1">
      <c r="A71" s="3">
        <v>59</v>
      </c>
      <c r="B71" s="3">
        <v>19</v>
      </c>
      <c r="C71" s="4" t="s">
        <v>91</v>
      </c>
      <c r="D71" s="4" t="s">
        <v>128</v>
      </c>
      <c r="E71" s="4" t="s">
        <v>129</v>
      </c>
      <c r="F71" s="4">
        <v>9701463640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1</v>
      </c>
      <c r="N71" s="21">
        <v>2</v>
      </c>
      <c r="O71" s="21">
        <v>0.03</v>
      </c>
      <c r="P71" s="21">
        <v>0</v>
      </c>
      <c r="Q71" s="21">
        <v>0</v>
      </c>
      <c r="R71" s="21">
        <v>0</v>
      </c>
      <c r="S71" s="21">
        <f t="shared" si="36"/>
        <v>1</v>
      </c>
      <c r="T71" s="21">
        <f t="shared" si="37"/>
        <v>2</v>
      </c>
      <c r="U71" s="21">
        <f t="shared" si="38"/>
        <v>0.03</v>
      </c>
    </row>
    <row r="72" spans="1:21" ht="24.95" customHeight="1">
      <c r="A72" s="3">
        <v>60</v>
      </c>
      <c r="B72" s="3">
        <v>20</v>
      </c>
      <c r="C72" s="4" t="s">
        <v>91</v>
      </c>
      <c r="D72" s="4" t="s">
        <v>130</v>
      </c>
      <c r="E72" s="4" t="s">
        <v>131</v>
      </c>
      <c r="F72" s="4">
        <v>9618008588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1</v>
      </c>
      <c r="N72" s="21">
        <v>3.25</v>
      </c>
      <c r="O72" s="21">
        <v>5.17</v>
      </c>
      <c r="P72" s="21">
        <v>0</v>
      </c>
      <c r="Q72" s="21">
        <v>0</v>
      </c>
      <c r="R72" s="21">
        <v>0</v>
      </c>
      <c r="S72" s="21">
        <f t="shared" si="36"/>
        <v>1</v>
      </c>
      <c r="T72" s="21">
        <f t="shared" si="37"/>
        <v>3.25</v>
      </c>
      <c r="U72" s="21">
        <f t="shared" si="38"/>
        <v>5.17</v>
      </c>
    </row>
    <row r="73" spans="1:21" ht="24.95" customHeight="1">
      <c r="A73" s="3">
        <v>61</v>
      </c>
      <c r="B73" s="3">
        <v>21</v>
      </c>
      <c r="C73" s="4" t="s">
        <v>91</v>
      </c>
      <c r="D73" s="4" t="s">
        <v>132</v>
      </c>
      <c r="E73" s="4" t="s">
        <v>133</v>
      </c>
      <c r="F73" s="4">
        <v>9618008588</v>
      </c>
      <c r="G73" s="21">
        <v>0</v>
      </c>
      <c r="H73" s="21">
        <v>0</v>
      </c>
      <c r="I73" s="21">
        <v>0</v>
      </c>
      <c r="J73" s="21">
        <v>6</v>
      </c>
      <c r="K73" s="21">
        <v>7.5</v>
      </c>
      <c r="L73" s="21">
        <v>6.7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f t="shared" si="36"/>
        <v>6</v>
      </c>
      <c r="T73" s="21">
        <f t="shared" si="37"/>
        <v>7.5</v>
      </c>
      <c r="U73" s="21">
        <f t="shared" si="38"/>
        <v>6.7</v>
      </c>
    </row>
    <row r="74" spans="1:21" ht="24.95" customHeight="1">
      <c r="A74" s="3">
        <v>62</v>
      </c>
      <c r="B74" s="3">
        <v>22</v>
      </c>
      <c r="C74" s="4" t="s">
        <v>91</v>
      </c>
      <c r="D74" s="4" t="s">
        <v>134</v>
      </c>
      <c r="E74" s="4" t="s">
        <v>93</v>
      </c>
      <c r="F74" s="4">
        <v>9949701363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1</v>
      </c>
      <c r="N74" s="21">
        <v>2.5</v>
      </c>
      <c r="O74" s="21">
        <v>6</v>
      </c>
      <c r="P74" s="21">
        <v>0</v>
      </c>
      <c r="Q74" s="21">
        <v>0</v>
      </c>
      <c r="R74" s="21">
        <v>0</v>
      </c>
      <c r="S74" s="21">
        <f t="shared" si="36"/>
        <v>1</v>
      </c>
      <c r="T74" s="21">
        <f t="shared" si="37"/>
        <v>2.5</v>
      </c>
      <c r="U74" s="21">
        <f t="shared" si="38"/>
        <v>6</v>
      </c>
    </row>
    <row r="75" spans="1:21" s="6" customFormat="1" ht="24.95" customHeight="1">
      <c r="A75" s="2"/>
      <c r="B75" s="2"/>
      <c r="C75" s="5"/>
      <c r="D75" s="5" t="s">
        <v>32</v>
      </c>
      <c r="E75" s="5"/>
      <c r="F75" s="5"/>
      <c r="G75" s="20">
        <f>SUM(G53:G74)</f>
        <v>4</v>
      </c>
      <c r="H75" s="20">
        <f t="shared" ref="H75:U75" si="39">SUM(H53:H74)</f>
        <v>11.02</v>
      </c>
      <c r="I75" s="20">
        <f t="shared" si="39"/>
        <v>28.65</v>
      </c>
      <c r="J75" s="20">
        <f t="shared" si="39"/>
        <v>23</v>
      </c>
      <c r="K75" s="20">
        <f t="shared" si="39"/>
        <v>29.52</v>
      </c>
      <c r="L75" s="20">
        <f t="shared" si="39"/>
        <v>38.270000000000003</v>
      </c>
      <c r="M75" s="20">
        <f t="shared" si="39"/>
        <v>9</v>
      </c>
      <c r="N75" s="20">
        <f t="shared" si="39"/>
        <v>23.25</v>
      </c>
      <c r="O75" s="20">
        <f t="shared" si="39"/>
        <v>63.410000000000004</v>
      </c>
      <c r="P75" s="20">
        <f t="shared" si="39"/>
        <v>0</v>
      </c>
      <c r="Q75" s="20">
        <f t="shared" si="39"/>
        <v>0</v>
      </c>
      <c r="R75" s="20">
        <f t="shared" si="39"/>
        <v>0</v>
      </c>
      <c r="S75" s="20">
        <f t="shared" si="39"/>
        <v>36</v>
      </c>
      <c r="T75" s="20">
        <f t="shared" si="39"/>
        <v>63.790000000000006</v>
      </c>
      <c r="U75" s="20">
        <f t="shared" si="39"/>
        <v>130.32999999999998</v>
      </c>
    </row>
    <row r="76" spans="1:21" s="6" customFormat="1" ht="24.95" customHeight="1">
      <c r="A76" s="2"/>
      <c r="B76" s="2"/>
      <c r="C76" s="5"/>
      <c r="D76" s="5"/>
      <c r="E76" s="5"/>
      <c r="F76" s="5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spans="1:21" ht="24.95" customHeight="1">
      <c r="A77" s="3">
        <v>63</v>
      </c>
      <c r="B77" s="3">
        <v>1</v>
      </c>
      <c r="C77" s="4" t="s">
        <v>135</v>
      </c>
      <c r="D77" s="4" t="s">
        <v>136</v>
      </c>
      <c r="E77" s="4" t="s">
        <v>137</v>
      </c>
      <c r="F77" s="4">
        <v>8074679337</v>
      </c>
      <c r="G77" s="21">
        <v>1</v>
      </c>
      <c r="H77" s="21">
        <v>1.3</v>
      </c>
      <c r="I77" s="21">
        <v>13</v>
      </c>
      <c r="J77" s="21">
        <v>6</v>
      </c>
      <c r="K77" s="21">
        <f>0.42+0.35+0.35+0.35+1.3+1.5</f>
        <v>4.2700000000000005</v>
      </c>
      <c r="L77" s="21">
        <f>4.2+3.5+3.5+3.5+13+15</f>
        <v>42.7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f t="shared" ref="S77" si="40">G77+J77+M77+P77</f>
        <v>7</v>
      </c>
      <c r="T77" s="21">
        <f t="shared" ref="T77" si="41">H77+K77+N77+Q77</f>
        <v>5.57</v>
      </c>
      <c r="U77" s="21">
        <f t="shared" ref="U77" si="42">I77+L77+O77+R77</f>
        <v>55.7</v>
      </c>
    </row>
    <row r="78" spans="1:21" ht="24.95" customHeight="1">
      <c r="A78" s="3">
        <v>64</v>
      </c>
      <c r="B78" s="3">
        <v>2</v>
      </c>
      <c r="C78" s="4" t="s">
        <v>135</v>
      </c>
      <c r="D78" s="4" t="s">
        <v>138</v>
      </c>
      <c r="E78" s="4" t="s">
        <v>139</v>
      </c>
      <c r="F78" s="4">
        <v>9492456456</v>
      </c>
      <c r="G78" s="21">
        <v>0</v>
      </c>
      <c r="H78" s="21">
        <v>0</v>
      </c>
      <c r="I78" s="21">
        <v>0</v>
      </c>
      <c r="J78" s="21">
        <v>8</v>
      </c>
      <c r="K78" s="21">
        <f>1+1+0.25+0.25+0.25+0.5+0.25+0.5</f>
        <v>4</v>
      </c>
      <c r="L78" s="21">
        <f>10+10+2.5+2.5+2.5+5+2.5+1</f>
        <v>36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f t="shared" ref="S78:S85" si="43">G78+J78+M78+P78</f>
        <v>8</v>
      </c>
      <c r="T78" s="21">
        <f t="shared" ref="T78:T85" si="44">H78+K78+N78+Q78</f>
        <v>4</v>
      </c>
      <c r="U78" s="21">
        <f t="shared" ref="U78:U85" si="45">I78+L78+O78+R78</f>
        <v>36</v>
      </c>
    </row>
    <row r="79" spans="1:21" ht="24.95" customHeight="1">
      <c r="A79" s="3">
        <v>65</v>
      </c>
      <c r="B79" s="3">
        <v>3</v>
      </c>
      <c r="C79" s="4" t="s">
        <v>135</v>
      </c>
      <c r="D79" s="4" t="s">
        <v>140</v>
      </c>
      <c r="E79" s="4" t="s">
        <v>141</v>
      </c>
      <c r="F79" s="4">
        <v>7382360259</v>
      </c>
      <c r="G79" s="21">
        <v>0</v>
      </c>
      <c r="H79" s="21">
        <v>0</v>
      </c>
      <c r="I79" s="21">
        <v>0</v>
      </c>
      <c r="J79" s="21">
        <v>9</v>
      </c>
      <c r="K79" s="21">
        <f>0.3+0.9+0.3+0.54+0.3+1.09+0.29+0.25+0.25</f>
        <v>4.22</v>
      </c>
      <c r="L79" s="21">
        <f>3+9+3+5.4+3+10+2.9+2.5+2.5</f>
        <v>41.3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f t="shared" si="43"/>
        <v>9</v>
      </c>
      <c r="T79" s="21">
        <f t="shared" si="44"/>
        <v>4.22</v>
      </c>
      <c r="U79" s="21">
        <f t="shared" si="45"/>
        <v>41.3</v>
      </c>
    </row>
    <row r="80" spans="1:21" ht="24.95" customHeight="1">
      <c r="A80" s="3">
        <v>66</v>
      </c>
      <c r="B80" s="3">
        <v>4</v>
      </c>
      <c r="C80" s="4" t="s">
        <v>135</v>
      </c>
      <c r="D80" s="4" t="s">
        <v>142</v>
      </c>
      <c r="E80" s="4" t="s">
        <v>143</v>
      </c>
      <c r="F80" s="4">
        <v>9912061976</v>
      </c>
      <c r="G80" s="21">
        <v>0</v>
      </c>
      <c r="H80" s="21">
        <v>0</v>
      </c>
      <c r="I80" s="21">
        <v>0</v>
      </c>
      <c r="J80" s="21">
        <v>1</v>
      </c>
      <c r="K80" s="21">
        <v>0.48</v>
      </c>
      <c r="L80" s="21">
        <v>4.8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f t="shared" si="43"/>
        <v>1</v>
      </c>
      <c r="T80" s="21">
        <f t="shared" si="44"/>
        <v>0.48</v>
      </c>
      <c r="U80" s="21">
        <f t="shared" si="45"/>
        <v>4.8</v>
      </c>
    </row>
    <row r="81" spans="1:21" ht="24.95" customHeight="1">
      <c r="A81" s="3">
        <v>67</v>
      </c>
      <c r="B81" s="3">
        <v>5</v>
      </c>
      <c r="C81" s="4" t="s">
        <v>135</v>
      </c>
      <c r="D81" s="4" t="s">
        <v>144</v>
      </c>
      <c r="E81" s="4" t="s">
        <v>145</v>
      </c>
      <c r="F81" s="4">
        <v>8886757422</v>
      </c>
      <c r="G81" s="21">
        <v>0</v>
      </c>
      <c r="H81" s="21">
        <v>0</v>
      </c>
      <c r="I81" s="21">
        <v>0</v>
      </c>
      <c r="J81" s="21">
        <v>3</v>
      </c>
      <c r="K81" s="21">
        <f>0.7+0.5+0.6</f>
        <v>1.7999999999999998</v>
      </c>
      <c r="L81" s="21">
        <f>7+5+6</f>
        <v>18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f t="shared" si="43"/>
        <v>3</v>
      </c>
      <c r="T81" s="21">
        <f t="shared" si="44"/>
        <v>1.7999999999999998</v>
      </c>
      <c r="U81" s="21">
        <f t="shared" si="45"/>
        <v>18</v>
      </c>
    </row>
    <row r="82" spans="1:21" ht="24.95" customHeight="1">
      <c r="A82" s="3">
        <v>68</v>
      </c>
      <c r="B82" s="3">
        <v>6</v>
      </c>
      <c r="C82" s="4" t="s">
        <v>135</v>
      </c>
      <c r="D82" s="4" t="s">
        <v>146</v>
      </c>
      <c r="E82" s="4" t="s">
        <v>147</v>
      </c>
      <c r="F82" s="4">
        <v>9494011728</v>
      </c>
      <c r="G82" s="21">
        <v>0</v>
      </c>
      <c r="H82" s="21">
        <v>0</v>
      </c>
      <c r="I82" s="21">
        <v>0</v>
      </c>
      <c r="J82" s="21">
        <v>1</v>
      </c>
      <c r="K82" s="21">
        <v>1</v>
      </c>
      <c r="L82" s="21">
        <v>10.3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f t="shared" si="43"/>
        <v>1</v>
      </c>
      <c r="T82" s="21">
        <f t="shared" si="44"/>
        <v>1</v>
      </c>
      <c r="U82" s="21">
        <f t="shared" si="45"/>
        <v>10.3</v>
      </c>
    </row>
    <row r="83" spans="1:21" ht="24.95" customHeight="1">
      <c r="A83" s="3">
        <v>69</v>
      </c>
      <c r="B83" s="3">
        <v>7</v>
      </c>
      <c r="C83" s="4" t="s">
        <v>135</v>
      </c>
      <c r="D83" s="4" t="s">
        <v>148</v>
      </c>
      <c r="E83" s="4" t="s">
        <v>149</v>
      </c>
      <c r="F83" s="4">
        <v>9849413671</v>
      </c>
      <c r="G83" s="21">
        <v>0</v>
      </c>
      <c r="H83" s="21">
        <v>0</v>
      </c>
      <c r="I83" s="21">
        <v>0</v>
      </c>
      <c r="J83" s="21">
        <v>1</v>
      </c>
      <c r="K83" s="21">
        <v>0.8</v>
      </c>
      <c r="L83" s="21">
        <v>8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f t="shared" si="43"/>
        <v>1</v>
      </c>
      <c r="T83" s="21">
        <f t="shared" si="44"/>
        <v>0.8</v>
      </c>
      <c r="U83" s="21">
        <f t="shared" si="45"/>
        <v>8</v>
      </c>
    </row>
    <row r="84" spans="1:21" ht="24.95" customHeight="1">
      <c r="A84" s="3">
        <v>70</v>
      </c>
      <c r="B84" s="3">
        <v>8</v>
      </c>
      <c r="C84" s="4" t="s">
        <v>135</v>
      </c>
      <c r="D84" s="4" t="s">
        <v>150</v>
      </c>
      <c r="E84" s="4" t="s">
        <v>151</v>
      </c>
      <c r="F84" s="4">
        <v>9666907006</v>
      </c>
      <c r="G84" s="21">
        <v>0</v>
      </c>
      <c r="H84" s="21">
        <v>0</v>
      </c>
      <c r="I84" s="21">
        <v>0</v>
      </c>
      <c r="J84" s="21">
        <v>1</v>
      </c>
      <c r="K84" s="21">
        <v>1.5</v>
      </c>
      <c r="L84" s="21">
        <v>14.35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f t="shared" si="43"/>
        <v>1</v>
      </c>
      <c r="T84" s="21">
        <f t="shared" si="44"/>
        <v>1.5</v>
      </c>
      <c r="U84" s="21">
        <f t="shared" si="45"/>
        <v>14.35</v>
      </c>
    </row>
    <row r="85" spans="1:21" ht="24.95" customHeight="1">
      <c r="A85" s="3">
        <v>71</v>
      </c>
      <c r="B85" s="3">
        <v>9</v>
      </c>
      <c r="C85" s="4" t="s">
        <v>135</v>
      </c>
      <c r="D85" s="4" t="s">
        <v>152</v>
      </c>
      <c r="E85" s="4" t="s">
        <v>153</v>
      </c>
      <c r="F85" s="4">
        <v>9154887822</v>
      </c>
      <c r="G85" s="21">
        <v>1</v>
      </c>
      <c r="H85" s="21">
        <v>0.4</v>
      </c>
      <c r="I85" s="21">
        <v>4</v>
      </c>
      <c r="J85" s="21">
        <v>1</v>
      </c>
      <c r="K85" s="21">
        <v>0.3</v>
      </c>
      <c r="L85" s="21">
        <v>2.2999999999999998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f t="shared" si="43"/>
        <v>2</v>
      </c>
      <c r="T85" s="21">
        <f t="shared" si="44"/>
        <v>0.7</v>
      </c>
      <c r="U85" s="21">
        <f t="shared" si="45"/>
        <v>6.3</v>
      </c>
    </row>
    <row r="86" spans="1:21" s="6" customFormat="1" ht="24.95" customHeight="1">
      <c r="A86" s="2"/>
      <c r="B86" s="2"/>
      <c r="C86" s="5"/>
      <c r="D86" s="5" t="s">
        <v>32</v>
      </c>
      <c r="E86" s="5"/>
      <c r="F86" s="5"/>
      <c r="G86" s="20">
        <f>SUM(G77:G85)</f>
        <v>2</v>
      </c>
      <c r="H86" s="20">
        <f t="shared" ref="H86:U86" si="46">SUM(H77:H85)</f>
        <v>1.7000000000000002</v>
      </c>
      <c r="I86" s="20">
        <f t="shared" si="46"/>
        <v>17</v>
      </c>
      <c r="J86" s="20">
        <f t="shared" si="46"/>
        <v>31</v>
      </c>
      <c r="K86" s="20">
        <f t="shared" si="46"/>
        <v>18.37</v>
      </c>
      <c r="L86" s="20">
        <f t="shared" si="46"/>
        <v>177.75000000000003</v>
      </c>
      <c r="M86" s="20">
        <f t="shared" si="46"/>
        <v>0</v>
      </c>
      <c r="N86" s="20">
        <f t="shared" si="46"/>
        <v>0</v>
      </c>
      <c r="O86" s="20">
        <f t="shared" si="46"/>
        <v>0</v>
      </c>
      <c r="P86" s="20">
        <f t="shared" si="46"/>
        <v>0</v>
      </c>
      <c r="Q86" s="20">
        <f t="shared" si="46"/>
        <v>0</v>
      </c>
      <c r="R86" s="20">
        <f t="shared" si="46"/>
        <v>0</v>
      </c>
      <c r="S86" s="20">
        <f t="shared" si="46"/>
        <v>33</v>
      </c>
      <c r="T86" s="20">
        <f t="shared" si="46"/>
        <v>20.07</v>
      </c>
      <c r="U86" s="20">
        <f t="shared" si="46"/>
        <v>194.75000000000003</v>
      </c>
    </row>
    <row r="87" spans="1:21" s="6" customFormat="1" ht="24.95" customHeight="1">
      <c r="A87" s="2"/>
      <c r="B87" s="2"/>
      <c r="C87" s="5"/>
      <c r="D87" s="5"/>
      <c r="E87" s="5"/>
      <c r="F87" s="5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spans="1:21" ht="24.95" customHeight="1">
      <c r="A88" s="3">
        <v>72</v>
      </c>
      <c r="B88" s="3">
        <v>1</v>
      </c>
      <c r="C88" s="4" t="s">
        <v>154</v>
      </c>
      <c r="D88" s="4" t="s">
        <v>154</v>
      </c>
      <c r="E88" s="4" t="s">
        <v>155</v>
      </c>
      <c r="F88" s="4">
        <v>9032410979</v>
      </c>
      <c r="G88" s="21">
        <v>0</v>
      </c>
      <c r="H88" s="21">
        <v>0</v>
      </c>
      <c r="I88" s="21">
        <v>0</v>
      </c>
      <c r="J88" s="21">
        <v>1</v>
      </c>
      <c r="K88" s="21">
        <v>2.8</v>
      </c>
      <c r="L88" s="21">
        <v>3.7879999999999998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f t="shared" ref="S88" si="47">G88+J88+M88+P88</f>
        <v>1</v>
      </c>
      <c r="T88" s="21">
        <f t="shared" ref="T88" si="48">H88+K88+N88+Q88</f>
        <v>2.8</v>
      </c>
      <c r="U88" s="21">
        <f t="shared" ref="U88" si="49">I88+L88+O88+R88</f>
        <v>3.7879999999999998</v>
      </c>
    </row>
    <row r="89" spans="1:21" ht="24.95" customHeight="1">
      <c r="A89" s="3">
        <v>73</v>
      </c>
      <c r="B89" s="3">
        <v>2</v>
      </c>
      <c r="C89" s="4" t="s">
        <v>154</v>
      </c>
      <c r="D89" s="4" t="s">
        <v>156</v>
      </c>
      <c r="E89" s="4" t="s">
        <v>157</v>
      </c>
      <c r="F89" s="4">
        <v>9492818972</v>
      </c>
      <c r="G89" s="21">
        <v>0</v>
      </c>
      <c r="H89" s="21">
        <v>0</v>
      </c>
      <c r="I89" s="21">
        <v>0</v>
      </c>
      <c r="J89" s="21">
        <v>2</v>
      </c>
      <c r="K89" s="21">
        <f>3+13</f>
        <v>16</v>
      </c>
      <c r="L89" s="21">
        <v>141.17500000000001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f t="shared" ref="S89:S97" si="50">G89+J89+M89+P89</f>
        <v>2</v>
      </c>
      <c r="T89" s="21">
        <f t="shared" ref="T89:T97" si="51">H89+K89+N89+Q89</f>
        <v>16</v>
      </c>
      <c r="U89" s="21">
        <f t="shared" ref="U89:U97" si="52">I89+L89+O89+R89</f>
        <v>141.17500000000001</v>
      </c>
    </row>
    <row r="90" spans="1:21" ht="24.95" customHeight="1">
      <c r="A90" s="3">
        <v>74</v>
      </c>
      <c r="B90" s="3">
        <v>3</v>
      </c>
      <c r="C90" s="4" t="s">
        <v>154</v>
      </c>
      <c r="D90" s="4" t="s">
        <v>158</v>
      </c>
      <c r="E90" s="4" t="s">
        <v>159</v>
      </c>
      <c r="F90" s="4">
        <v>9948606363</v>
      </c>
      <c r="G90" s="21">
        <v>0</v>
      </c>
      <c r="H90" s="21">
        <v>0</v>
      </c>
      <c r="I90" s="21">
        <v>0</v>
      </c>
      <c r="J90" s="21">
        <v>1</v>
      </c>
      <c r="K90" s="21">
        <v>2</v>
      </c>
      <c r="L90" s="21">
        <v>36.71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f t="shared" si="50"/>
        <v>1</v>
      </c>
      <c r="T90" s="21">
        <f t="shared" si="51"/>
        <v>2</v>
      </c>
      <c r="U90" s="21">
        <f t="shared" si="52"/>
        <v>36.71</v>
      </c>
    </row>
    <row r="91" spans="1:21" s="9" customFormat="1" ht="24.95" customHeight="1">
      <c r="A91" s="7">
        <v>75</v>
      </c>
      <c r="B91" s="7">
        <v>4</v>
      </c>
      <c r="C91" s="8" t="s">
        <v>154</v>
      </c>
      <c r="D91" s="8" t="s">
        <v>160</v>
      </c>
      <c r="E91" s="8" t="s">
        <v>161</v>
      </c>
      <c r="F91" s="8"/>
      <c r="G91" s="22">
        <v>0</v>
      </c>
      <c r="H91" s="22">
        <v>0</v>
      </c>
      <c r="I91" s="22">
        <v>0</v>
      </c>
      <c r="J91" s="22">
        <v>1</v>
      </c>
      <c r="K91" s="22">
        <v>4</v>
      </c>
      <c r="L91" s="22">
        <v>16.3233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1">
        <f t="shared" si="50"/>
        <v>1</v>
      </c>
      <c r="T91" s="21">
        <f t="shared" si="51"/>
        <v>4</v>
      </c>
      <c r="U91" s="21">
        <f t="shared" si="52"/>
        <v>16.3233</v>
      </c>
    </row>
    <row r="92" spans="1:21" ht="24.95" customHeight="1">
      <c r="A92" s="3">
        <v>76</v>
      </c>
      <c r="B92" s="3">
        <v>5</v>
      </c>
      <c r="C92" s="4" t="s">
        <v>154</v>
      </c>
      <c r="D92" s="4" t="s">
        <v>162</v>
      </c>
      <c r="E92" s="4" t="s">
        <v>163</v>
      </c>
      <c r="F92" s="4">
        <v>9492049482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2</v>
      </c>
      <c r="N92" s="21">
        <f>8+11.5</f>
        <v>19.5</v>
      </c>
      <c r="O92" s="21">
        <v>190.9785</v>
      </c>
      <c r="P92" s="21">
        <v>0</v>
      </c>
      <c r="Q92" s="21">
        <v>0</v>
      </c>
      <c r="R92" s="21">
        <v>0</v>
      </c>
      <c r="S92" s="21">
        <f t="shared" si="50"/>
        <v>2</v>
      </c>
      <c r="T92" s="21">
        <f t="shared" si="51"/>
        <v>19.5</v>
      </c>
      <c r="U92" s="21">
        <f t="shared" si="52"/>
        <v>190.9785</v>
      </c>
    </row>
    <row r="93" spans="1:21" ht="24.95" customHeight="1">
      <c r="A93" s="3">
        <v>77</v>
      </c>
      <c r="B93" s="3">
        <v>6</v>
      </c>
      <c r="C93" s="4" t="s">
        <v>154</v>
      </c>
      <c r="D93" s="4" t="s">
        <v>164</v>
      </c>
      <c r="E93" s="4" t="s">
        <v>165</v>
      </c>
      <c r="F93" s="4">
        <v>8142706300</v>
      </c>
      <c r="G93" s="21">
        <v>1</v>
      </c>
      <c r="H93" s="21">
        <v>1.1000000000000001</v>
      </c>
      <c r="I93" s="21">
        <v>0.45034000000000002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f t="shared" si="50"/>
        <v>1</v>
      </c>
      <c r="T93" s="21">
        <f t="shared" si="51"/>
        <v>1.1000000000000001</v>
      </c>
      <c r="U93" s="21">
        <f t="shared" si="52"/>
        <v>0.45034000000000002</v>
      </c>
    </row>
    <row r="94" spans="1:21" ht="24.95" customHeight="1">
      <c r="A94" s="3">
        <v>78</v>
      </c>
      <c r="B94" s="3">
        <v>7</v>
      </c>
      <c r="C94" s="4" t="s">
        <v>154</v>
      </c>
      <c r="D94" s="4" t="s">
        <v>166</v>
      </c>
      <c r="E94" s="4" t="s">
        <v>167</v>
      </c>
      <c r="F94" s="4">
        <v>9989159638</v>
      </c>
      <c r="G94" s="21">
        <v>0</v>
      </c>
      <c r="H94" s="21">
        <v>0</v>
      </c>
      <c r="I94" s="21">
        <v>0</v>
      </c>
      <c r="J94" s="21">
        <v>1</v>
      </c>
      <c r="K94" s="21">
        <v>28.8</v>
      </c>
      <c r="L94" s="21">
        <v>0.57520000000000004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f t="shared" si="50"/>
        <v>1</v>
      </c>
      <c r="T94" s="21">
        <f t="shared" si="51"/>
        <v>28.8</v>
      </c>
      <c r="U94" s="21">
        <f t="shared" si="52"/>
        <v>0.57520000000000004</v>
      </c>
    </row>
    <row r="95" spans="1:21" ht="24.95" customHeight="1">
      <c r="A95" s="3">
        <v>79</v>
      </c>
      <c r="B95" s="3">
        <v>8</v>
      </c>
      <c r="C95" s="4" t="s">
        <v>154</v>
      </c>
      <c r="D95" s="4" t="s">
        <v>168</v>
      </c>
      <c r="E95" s="4" t="s">
        <v>169</v>
      </c>
      <c r="F95" s="4">
        <v>9177033928</v>
      </c>
      <c r="G95" s="21">
        <v>0</v>
      </c>
      <c r="H95" s="21">
        <v>0</v>
      </c>
      <c r="I95" s="21">
        <v>0</v>
      </c>
      <c r="J95" s="21">
        <v>1</v>
      </c>
      <c r="K95" s="21">
        <v>1.6</v>
      </c>
      <c r="L95" s="21">
        <v>3.0507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f t="shared" si="50"/>
        <v>1</v>
      </c>
      <c r="T95" s="21">
        <f t="shared" si="51"/>
        <v>1.6</v>
      </c>
      <c r="U95" s="21">
        <f t="shared" si="52"/>
        <v>3.0507</v>
      </c>
    </row>
    <row r="96" spans="1:21" s="9" customFormat="1" ht="24.95" customHeight="1">
      <c r="A96" s="3">
        <v>80</v>
      </c>
      <c r="B96" s="7">
        <v>9</v>
      </c>
      <c r="C96" s="8" t="s">
        <v>154</v>
      </c>
      <c r="D96" s="8" t="s">
        <v>170</v>
      </c>
      <c r="E96" s="8" t="s">
        <v>171</v>
      </c>
      <c r="F96" s="8">
        <v>9441537798</v>
      </c>
      <c r="G96" s="22">
        <v>0</v>
      </c>
      <c r="H96" s="22">
        <v>0</v>
      </c>
      <c r="I96" s="22">
        <v>0</v>
      </c>
      <c r="J96" s="22">
        <v>2</v>
      </c>
      <c r="K96" s="22">
        <f>0.32+0.6</f>
        <v>0.91999999999999993</v>
      </c>
      <c r="L96" s="22">
        <v>1.23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1">
        <f t="shared" si="50"/>
        <v>2</v>
      </c>
      <c r="T96" s="21">
        <f t="shared" si="51"/>
        <v>0.91999999999999993</v>
      </c>
      <c r="U96" s="21">
        <f t="shared" si="52"/>
        <v>1.23</v>
      </c>
    </row>
    <row r="97" spans="1:21" s="9" customFormat="1" ht="24.95" customHeight="1">
      <c r="A97" s="3">
        <v>81</v>
      </c>
      <c r="B97" s="7">
        <v>10</v>
      </c>
      <c r="C97" s="8" t="s">
        <v>154</v>
      </c>
      <c r="D97" s="8" t="s">
        <v>326</v>
      </c>
      <c r="E97" s="8" t="s">
        <v>155</v>
      </c>
      <c r="F97" s="4">
        <v>9032410979</v>
      </c>
      <c r="G97" s="22">
        <v>0</v>
      </c>
      <c r="H97" s="22">
        <v>0</v>
      </c>
      <c r="I97" s="22">
        <v>0</v>
      </c>
      <c r="J97" s="22">
        <v>2</v>
      </c>
      <c r="K97" s="22">
        <f>0.528+0.306</f>
        <v>0.83400000000000007</v>
      </c>
      <c r="L97" s="22">
        <v>29.971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1">
        <f t="shared" si="50"/>
        <v>2</v>
      </c>
      <c r="T97" s="21">
        <f t="shared" si="51"/>
        <v>0.83400000000000007</v>
      </c>
      <c r="U97" s="21">
        <f t="shared" si="52"/>
        <v>29.971</v>
      </c>
    </row>
    <row r="98" spans="1:21" s="6" customFormat="1" ht="24.95" customHeight="1">
      <c r="A98" s="2"/>
      <c r="B98" s="2"/>
      <c r="C98" s="5"/>
      <c r="D98" s="5" t="s">
        <v>32</v>
      </c>
      <c r="E98" s="5"/>
      <c r="F98" s="5"/>
      <c r="G98" s="20">
        <f>SUM(G88:G97)</f>
        <v>1</v>
      </c>
      <c r="H98" s="20">
        <f t="shared" ref="H98:U98" si="53">SUM(H88:H97)</f>
        <v>1.1000000000000001</v>
      </c>
      <c r="I98" s="20">
        <f t="shared" si="53"/>
        <v>0.45034000000000002</v>
      </c>
      <c r="J98" s="20">
        <f t="shared" si="53"/>
        <v>11</v>
      </c>
      <c r="K98" s="20">
        <f t="shared" si="53"/>
        <v>56.954000000000008</v>
      </c>
      <c r="L98" s="20">
        <f t="shared" si="53"/>
        <v>232.82320000000001</v>
      </c>
      <c r="M98" s="20">
        <f t="shared" si="53"/>
        <v>2</v>
      </c>
      <c r="N98" s="20">
        <f t="shared" si="53"/>
        <v>19.5</v>
      </c>
      <c r="O98" s="20">
        <f t="shared" si="53"/>
        <v>190.9785</v>
      </c>
      <c r="P98" s="20">
        <f t="shared" si="53"/>
        <v>0</v>
      </c>
      <c r="Q98" s="20">
        <f t="shared" si="53"/>
        <v>0</v>
      </c>
      <c r="R98" s="20">
        <f t="shared" si="53"/>
        <v>0</v>
      </c>
      <c r="S98" s="20">
        <f t="shared" si="53"/>
        <v>14</v>
      </c>
      <c r="T98" s="20">
        <f t="shared" si="53"/>
        <v>77.554000000000002</v>
      </c>
      <c r="U98" s="20">
        <f t="shared" si="53"/>
        <v>424.25204000000002</v>
      </c>
    </row>
    <row r="99" spans="1:21" s="6" customFormat="1" ht="24.95" customHeight="1">
      <c r="A99" s="2"/>
      <c r="B99" s="2"/>
      <c r="C99" s="5"/>
      <c r="D99" s="5"/>
      <c r="E99" s="5"/>
      <c r="F99" s="5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 spans="1:21" ht="24.95" customHeight="1">
      <c r="A100" s="3">
        <v>82</v>
      </c>
      <c r="B100" s="3">
        <v>1</v>
      </c>
      <c r="C100" s="4" t="s">
        <v>173</v>
      </c>
      <c r="D100" s="4" t="s">
        <v>174</v>
      </c>
      <c r="E100" s="4" t="s">
        <v>175</v>
      </c>
      <c r="F100" s="4">
        <v>9014834800</v>
      </c>
      <c r="G100" s="21">
        <v>1</v>
      </c>
      <c r="H100" s="21">
        <v>3.25</v>
      </c>
      <c r="I100" s="21">
        <v>20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f t="shared" ref="S100:S107" si="54">G100+J100+M100+P100</f>
        <v>1</v>
      </c>
      <c r="T100" s="21">
        <f t="shared" ref="T100:T107" si="55">H100+K100+N100+Q100</f>
        <v>3.25</v>
      </c>
      <c r="U100" s="21">
        <f t="shared" ref="U100:U107" si="56">I100+L100+O100+R100</f>
        <v>20</v>
      </c>
    </row>
    <row r="101" spans="1:21" ht="24.95" customHeight="1">
      <c r="A101" s="3">
        <v>83</v>
      </c>
      <c r="B101" s="3">
        <v>2</v>
      </c>
      <c r="C101" s="4" t="s">
        <v>173</v>
      </c>
      <c r="D101" s="4" t="s">
        <v>176</v>
      </c>
      <c r="E101" s="4" t="s">
        <v>177</v>
      </c>
      <c r="F101" s="4">
        <v>9866219878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f t="shared" si="54"/>
        <v>0</v>
      </c>
      <c r="T101" s="21">
        <f t="shared" si="55"/>
        <v>0</v>
      </c>
      <c r="U101" s="21">
        <f t="shared" si="56"/>
        <v>0</v>
      </c>
    </row>
    <row r="102" spans="1:21" ht="24.95" customHeight="1">
      <c r="A102" s="3">
        <v>84</v>
      </c>
      <c r="B102" s="3">
        <v>3</v>
      </c>
      <c r="C102" s="4" t="s">
        <v>173</v>
      </c>
      <c r="D102" s="4" t="s">
        <v>178</v>
      </c>
      <c r="E102" s="4" t="s">
        <v>179</v>
      </c>
      <c r="F102" s="4">
        <v>9705406847</v>
      </c>
      <c r="G102" s="21">
        <v>1</v>
      </c>
      <c r="H102" s="21">
        <v>0.09</v>
      </c>
      <c r="I102" s="21">
        <v>5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f t="shared" si="54"/>
        <v>1</v>
      </c>
      <c r="T102" s="21">
        <f t="shared" si="55"/>
        <v>0.09</v>
      </c>
      <c r="U102" s="21">
        <f t="shared" si="56"/>
        <v>5</v>
      </c>
    </row>
    <row r="103" spans="1:21" ht="24.95" customHeight="1">
      <c r="A103" s="3">
        <v>85</v>
      </c>
      <c r="B103" s="3">
        <v>4</v>
      </c>
      <c r="C103" s="4" t="s">
        <v>173</v>
      </c>
      <c r="D103" s="4" t="s">
        <v>180</v>
      </c>
      <c r="E103" s="4" t="s">
        <v>181</v>
      </c>
      <c r="F103" s="4">
        <v>9440525748</v>
      </c>
      <c r="G103" s="21">
        <v>1</v>
      </c>
      <c r="H103" s="21">
        <v>1.5</v>
      </c>
      <c r="I103" s="21">
        <v>10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f t="shared" si="54"/>
        <v>1</v>
      </c>
      <c r="T103" s="21">
        <f t="shared" si="55"/>
        <v>1.5</v>
      </c>
      <c r="U103" s="21">
        <f t="shared" si="56"/>
        <v>10</v>
      </c>
    </row>
    <row r="104" spans="1:21" ht="24.95" customHeight="1">
      <c r="A104" s="3">
        <v>86</v>
      </c>
      <c r="B104" s="3">
        <v>5</v>
      </c>
      <c r="C104" s="4" t="s">
        <v>173</v>
      </c>
      <c r="D104" s="4" t="s">
        <v>182</v>
      </c>
      <c r="E104" s="4" t="s">
        <v>183</v>
      </c>
      <c r="F104" s="4">
        <v>9701564375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f t="shared" si="54"/>
        <v>0</v>
      </c>
      <c r="T104" s="21">
        <f t="shared" si="55"/>
        <v>0</v>
      </c>
      <c r="U104" s="21">
        <f t="shared" si="56"/>
        <v>0</v>
      </c>
    </row>
    <row r="105" spans="1:21" ht="24.95" customHeight="1">
      <c r="A105" s="3">
        <v>87</v>
      </c>
      <c r="B105" s="3">
        <v>6</v>
      </c>
      <c r="C105" s="4" t="s">
        <v>173</v>
      </c>
      <c r="D105" s="4" t="s">
        <v>184</v>
      </c>
      <c r="E105" s="4" t="s">
        <v>185</v>
      </c>
      <c r="F105" s="4">
        <v>6300843767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f t="shared" si="54"/>
        <v>0</v>
      </c>
      <c r="T105" s="21">
        <f t="shared" si="55"/>
        <v>0</v>
      </c>
      <c r="U105" s="21">
        <f t="shared" si="56"/>
        <v>0</v>
      </c>
    </row>
    <row r="106" spans="1:21" ht="24.95" customHeight="1">
      <c r="A106" s="3">
        <v>88</v>
      </c>
      <c r="B106" s="3">
        <v>7</v>
      </c>
      <c r="C106" s="4" t="s">
        <v>173</v>
      </c>
      <c r="D106" s="4" t="s">
        <v>186</v>
      </c>
      <c r="E106" s="4" t="s">
        <v>187</v>
      </c>
      <c r="F106" s="4">
        <v>8885994510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f t="shared" si="54"/>
        <v>0</v>
      </c>
      <c r="T106" s="21">
        <f t="shared" si="55"/>
        <v>0</v>
      </c>
      <c r="U106" s="21">
        <f t="shared" si="56"/>
        <v>0</v>
      </c>
    </row>
    <row r="107" spans="1:21" ht="24.95" customHeight="1">
      <c r="A107" s="3">
        <v>89</v>
      </c>
      <c r="B107" s="3">
        <v>8</v>
      </c>
      <c r="C107" s="4" t="s">
        <v>173</v>
      </c>
      <c r="D107" s="4" t="s">
        <v>325</v>
      </c>
      <c r="E107" s="4" t="s">
        <v>159</v>
      </c>
      <c r="F107" s="4">
        <v>9948606363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1</v>
      </c>
      <c r="Q107" s="21">
        <v>0.02</v>
      </c>
      <c r="R107" s="21">
        <v>10</v>
      </c>
      <c r="S107" s="21">
        <f t="shared" si="54"/>
        <v>1</v>
      </c>
      <c r="T107" s="21">
        <f t="shared" si="55"/>
        <v>0.02</v>
      </c>
      <c r="U107" s="21">
        <f t="shared" si="56"/>
        <v>10</v>
      </c>
    </row>
    <row r="108" spans="1:21" s="6" customFormat="1" ht="24.95" customHeight="1">
      <c r="A108" s="2"/>
      <c r="B108" s="2"/>
      <c r="C108" s="5"/>
      <c r="D108" s="5" t="s">
        <v>32</v>
      </c>
      <c r="E108" s="5"/>
      <c r="F108" s="5"/>
      <c r="G108" s="20">
        <f>SUM(G100:G107)</f>
        <v>3</v>
      </c>
      <c r="H108" s="20">
        <f t="shared" ref="H108:U108" si="57">SUM(H100:H107)</f>
        <v>4.84</v>
      </c>
      <c r="I108" s="20">
        <f t="shared" si="57"/>
        <v>35</v>
      </c>
      <c r="J108" s="20">
        <f t="shared" si="57"/>
        <v>0</v>
      </c>
      <c r="K108" s="20">
        <f t="shared" si="57"/>
        <v>0</v>
      </c>
      <c r="L108" s="20">
        <f t="shared" si="57"/>
        <v>0</v>
      </c>
      <c r="M108" s="20">
        <f t="shared" si="57"/>
        <v>0</v>
      </c>
      <c r="N108" s="20">
        <f t="shared" si="57"/>
        <v>0</v>
      </c>
      <c r="O108" s="20">
        <f t="shared" si="57"/>
        <v>0</v>
      </c>
      <c r="P108" s="20">
        <f t="shared" si="57"/>
        <v>1</v>
      </c>
      <c r="Q108" s="20">
        <f t="shared" si="57"/>
        <v>0.02</v>
      </c>
      <c r="R108" s="20">
        <f t="shared" si="57"/>
        <v>10</v>
      </c>
      <c r="S108" s="20">
        <f t="shared" si="57"/>
        <v>4</v>
      </c>
      <c r="T108" s="20">
        <f t="shared" si="57"/>
        <v>4.8599999999999994</v>
      </c>
      <c r="U108" s="20">
        <f t="shared" si="57"/>
        <v>45</v>
      </c>
    </row>
    <row r="109" spans="1:21" s="6" customFormat="1" ht="24.95" customHeight="1">
      <c r="A109" s="2"/>
      <c r="B109" s="2"/>
      <c r="C109" s="5"/>
      <c r="D109" s="5"/>
      <c r="E109" s="5"/>
      <c r="F109" s="5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0" spans="1:21" ht="24.95" customHeight="1">
      <c r="A110" s="3">
        <v>90</v>
      </c>
      <c r="B110" s="3">
        <v>1</v>
      </c>
      <c r="C110" s="4" t="s">
        <v>188</v>
      </c>
      <c r="D110" s="4" t="s">
        <v>189</v>
      </c>
      <c r="E110" s="4" t="s">
        <v>190</v>
      </c>
      <c r="F110" s="4">
        <v>8179446149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1</v>
      </c>
      <c r="N110" s="21">
        <v>1.216</v>
      </c>
      <c r="O110" s="21">
        <v>15.2</v>
      </c>
      <c r="P110" s="21">
        <v>0</v>
      </c>
      <c r="Q110" s="21">
        <v>0</v>
      </c>
      <c r="R110" s="21">
        <v>0</v>
      </c>
      <c r="S110" s="21">
        <f t="shared" ref="S110:S119" si="58">G110+J110+M110+P110</f>
        <v>1</v>
      </c>
      <c r="T110" s="21">
        <f t="shared" ref="T110:T119" si="59">H110+K110+N110+Q110</f>
        <v>1.216</v>
      </c>
      <c r="U110" s="21">
        <f t="shared" ref="U110:U119" si="60">I110+L110+O110+R110</f>
        <v>15.2</v>
      </c>
    </row>
    <row r="111" spans="1:21" ht="24.95" customHeight="1">
      <c r="A111" s="3">
        <v>91</v>
      </c>
      <c r="B111" s="3">
        <v>2</v>
      </c>
      <c r="C111" s="4" t="s">
        <v>188</v>
      </c>
      <c r="D111" s="4" t="s">
        <v>191</v>
      </c>
      <c r="E111" s="4" t="s">
        <v>192</v>
      </c>
      <c r="F111" s="4">
        <v>9494832825</v>
      </c>
      <c r="G111" s="21">
        <v>0</v>
      </c>
      <c r="H111" s="21">
        <v>0</v>
      </c>
      <c r="I111" s="21">
        <v>0</v>
      </c>
      <c r="J111" s="21">
        <v>2</v>
      </c>
      <c r="K111" s="21">
        <v>0.8</v>
      </c>
      <c r="L111" s="21">
        <v>10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f t="shared" si="58"/>
        <v>2</v>
      </c>
      <c r="T111" s="21">
        <f t="shared" si="59"/>
        <v>0.8</v>
      </c>
      <c r="U111" s="21">
        <f t="shared" si="60"/>
        <v>10</v>
      </c>
    </row>
    <row r="112" spans="1:21" ht="24.95" customHeight="1">
      <c r="A112" s="3">
        <v>92</v>
      </c>
      <c r="B112" s="3">
        <v>3</v>
      </c>
      <c r="C112" s="4" t="s">
        <v>188</v>
      </c>
      <c r="D112" s="4" t="s">
        <v>193</v>
      </c>
      <c r="E112" s="4" t="s">
        <v>194</v>
      </c>
      <c r="F112" s="4">
        <v>9848476342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1</v>
      </c>
      <c r="N112" s="21">
        <v>1.6</v>
      </c>
      <c r="O112" s="21">
        <v>20</v>
      </c>
      <c r="P112" s="21">
        <v>0</v>
      </c>
      <c r="Q112" s="21">
        <v>0</v>
      </c>
      <c r="R112" s="21">
        <v>0</v>
      </c>
      <c r="S112" s="21">
        <f t="shared" si="58"/>
        <v>1</v>
      </c>
      <c r="T112" s="21">
        <f t="shared" si="59"/>
        <v>1.6</v>
      </c>
      <c r="U112" s="21">
        <f t="shared" si="60"/>
        <v>20</v>
      </c>
    </row>
    <row r="113" spans="1:21" ht="24.95" customHeight="1">
      <c r="A113" s="3">
        <v>93</v>
      </c>
      <c r="B113" s="3">
        <v>4</v>
      </c>
      <c r="C113" s="4" t="s">
        <v>188</v>
      </c>
      <c r="D113" s="4" t="s">
        <v>195</v>
      </c>
      <c r="E113" s="4" t="s">
        <v>196</v>
      </c>
      <c r="F113" s="4">
        <v>9010748882</v>
      </c>
      <c r="G113" s="21">
        <v>0</v>
      </c>
      <c r="H113" s="21">
        <v>0</v>
      </c>
      <c r="I113" s="21">
        <v>0</v>
      </c>
      <c r="J113" s="21">
        <v>1</v>
      </c>
      <c r="K113" s="21">
        <v>0.4</v>
      </c>
      <c r="L113" s="21">
        <v>5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f t="shared" si="58"/>
        <v>1</v>
      </c>
      <c r="T113" s="21">
        <f t="shared" si="59"/>
        <v>0.4</v>
      </c>
      <c r="U113" s="21">
        <f t="shared" si="60"/>
        <v>5</v>
      </c>
    </row>
    <row r="114" spans="1:21" ht="24.95" customHeight="1">
      <c r="A114" s="3">
        <v>94</v>
      </c>
      <c r="B114" s="3">
        <v>5</v>
      </c>
      <c r="C114" s="4" t="s">
        <v>188</v>
      </c>
      <c r="D114" s="4" t="s">
        <v>197</v>
      </c>
      <c r="E114" s="4" t="s">
        <v>198</v>
      </c>
      <c r="F114" s="4">
        <v>9989340292</v>
      </c>
      <c r="G114" s="21">
        <v>1</v>
      </c>
      <c r="H114" s="21">
        <v>0.6</v>
      </c>
      <c r="I114" s="21">
        <v>8</v>
      </c>
      <c r="J114" s="21">
        <v>1</v>
      </c>
      <c r="K114" s="21">
        <v>1</v>
      </c>
      <c r="L114" s="21">
        <v>12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f t="shared" si="58"/>
        <v>2</v>
      </c>
      <c r="T114" s="21">
        <f t="shared" si="59"/>
        <v>1.6</v>
      </c>
      <c r="U114" s="21">
        <f t="shared" si="60"/>
        <v>20</v>
      </c>
    </row>
    <row r="115" spans="1:21" ht="24.95" customHeight="1">
      <c r="A115" s="3">
        <v>95</v>
      </c>
      <c r="B115" s="3">
        <v>6</v>
      </c>
      <c r="C115" s="4" t="s">
        <v>188</v>
      </c>
      <c r="D115" s="4" t="s">
        <v>199</v>
      </c>
      <c r="E115" s="4" t="s">
        <v>200</v>
      </c>
      <c r="F115" s="4">
        <v>9059314312</v>
      </c>
      <c r="G115" s="21">
        <v>1</v>
      </c>
      <c r="H115" s="21">
        <v>0.64800000000000002</v>
      </c>
      <c r="I115" s="21">
        <v>8</v>
      </c>
      <c r="J115" s="21">
        <v>4</v>
      </c>
      <c r="K115" s="21">
        <v>1</v>
      </c>
      <c r="L115" s="21">
        <v>12.6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f t="shared" si="58"/>
        <v>5</v>
      </c>
      <c r="T115" s="21">
        <f t="shared" si="59"/>
        <v>1.6480000000000001</v>
      </c>
      <c r="U115" s="21">
        <f t="shared" si="60"/>
        <v>20.6</v>
      </c>
    </row>
    <row r="116" spans="1:21" ht="24.95" customHeight="1">
      <c r="A116" s="3">
        <v>96</v>
      </c>
      <c r="B116" s="3">
        <v>7</v>
      </c>
      <c r="C116" s="4" t="s">
        <v>188</v>
      </c>
      <c r="D116" s="4" t="s">
        <v>201</v>
      </c>
      <c r="E116" s="4" t="s">
        <v>192</v>
      </c>
      <c r="F116" s="4">
        <v>9494832825</v>
      </c>
      <c r="G116" s="21">
        <v>0</v>
      </c>
      <c r="H116" s="21">
        <v>0</v>
      </c>
      <c r="I116" s="21">
        <v>0</v>
      </c>
      <c r="J116" s="21">
        <v>3</v>
      </c>
      <c r="K116" s="21">
        <v>1.2</v>
      </c>
      <c r="L116" s="21">
        <v>15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f t="shared" si="58"/>
        <v>3</v>
      </c>
      <c r="T116" s="21">
        <f t="shared" si="59"/>
        <v>1.2</v>
      </c>
      <c r="U116" s="21">
        <f t="shared" si="60"/>
        <v>15</v>
      </c>
    </row>
    <row r="117" spans="1:21" ht="24.95" customHeight="1">
      <c r="A117" s="3">
        <v>97</v>
      </c>
      <c r="B117" s="3">
        <v>8</v>
      </c>
      <c r="C117" s="4" t="s">
        <v>188</v>
      </c>
      <c r="D117" s="4" t="s">
        <v>202</v>
      </c>
      <c r="E117" s="4" t="s">
        <v>203</v>
      </c>
      <c r="F117" s="4">
        <v>9948851510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1</v>
      </c>
      <c r="N117" s="21">
        <v>3</v>
      </c>
      <c r="O117" s="21">
        <v>37.5</v>
      </c>
      <c r="P117" s="21">
        <v>0</v>
      </c>
      <c r="Q117" s="21">
        <v>0</v>
      </c>
      <c r="R117" s="21">
        <v>0</v>
      </c>
      <c r="S117" s="21">
        <f t="shared" si="58"/>
        <v>1</v>
      </c>
      <c r="T117" s="21">
        <f t="shared" si="59"/>
        <v>3</v>
      </c>
      <c r="U117" s="21">
        <f t="shared" si="60"/>
        <v>37.5</v>
      </c>
    </row>
    <row r="118" spans="1:21" ht="24.95" customHeight="1">
      <c r="A118" s="3">
        <v>98</v>
      </c>
      <c r="B118" s="3">
        <v>9</v>
      </c>
      <c r="C118" s="4" t="s">
        <v>188</v>
      </c>
      <c r="D118" s="4" t="s">
        <v>204</v>
      </c>
      <c r="E118" s="4" t="s">
        <v>205</v>
      </c>
      <c r="F118" s="4">
        <v>9704888512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1</v>
      </c>
      <c r="N118" s="21">
        <v>1</v>
      </c>
      <c r="O118" s="21">
        <v>12.5</v>
      </c>
      <c r="P118" s="21">
        <v>0</v>
      </c>
      <c r="Q118" s="21">
        <v>0</v>
      </c>
      <c r="R118" s="21">
        <v>0</v>
      </c>
      <c r="S118" s="21">
        <f t="shared" si="58"/>
        <v>1</v>
      </c>
      <c r="T118" s="21">
        <f t="shared" si="59"/>
        <v>1</v>
      </c>
      <c r="U118" s="21">
        <f t="shared" si="60"/>
        <v>12.5</v>
      </c>
    </row>
    <row r="119" spans="1:21" ht="24.95" customHeight="1">
      <c r="A119" s="3">
        <v>99</v>
      </c>
      <c r="B119" s="3">
        <v>10</v>
      </c>
      <c r="C119" s="4" t="s">
        <v>188</v>
      </c>
      <c r="D119" s="4" t="s">
        <v>206</v>
      </c>
      <c r="E119" s="4" t="s">
        <v>190</v>
      </c>
      <c r="F119" s="4">
        <v>8179446149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1</v>
      </c>
      <c r="N119" s="21">
        <v>1.6</v>
      </c>
      <c r="O119" s="21">
        <v>22.418800000000001</v>
      </c>
      <c r="P119" s="21">
        <v>0</v>
      </c>
      <c r="Q119" s="21">
        <v>0</v>
      </c>
      <c r="R119" s="21">
        <v>0</v>
      </c>
      <c r="S119" s="21">
        <f t="shared" si="58"/>
        <v>1</v>
      </c>
      <c r="T119" s="21">
        <f t="shared" si="59"/>
        <v>1.6</v>
      </c>
      <c r="U119" s="21">
        <f t="shared" si="60"/>
        <v>22.418800000000001</v>
      </c>
    </row>
    <row r="120" spans="1:21" s="6" customFormat="1" ht="24.95" customHeight="1">
      <c r="A120" s="2"/>
      <c r="B120" s="2"/>
      <c r="C120" s="5"/>
      <c r="D120" s="5" t="s">
        <v>32</v>
      </c>
      <c r="E120" s="5"/>
      <c r="F120" s="5"/>
      <c r="G120" s="20">
        <f>SUM(G110:G119)</f>
        <v>2</v>
      </c>
      <c r="H120" s="20">
        <f t="shared" ref="H120:U120" si="61">SUM(H110:H119)</f>
        <v>1.248</v>
      </c>
      <c r="I120" s="20">
        <f t="shared" si="61"/>
        <v>16</v>
      </c>
      <c r="J120" s="20">
        <f t="shared" si="61"/>
        <v>11</v>
      </c>
      <c r="K120" s="20">
        <f t="shared" si="61"/>
        <v>4.4000000000000004</v>
      </c>
      <c r="L120" s="20">
        <f t="shared" si="61"/>
        <v>54.6</v>
      </c>
      <c r="M120" s="20">
        <f t="shared" si="61"/>
        <v>5</v>
      </c>
      <c r="N120" s="20">
        <f t="shared" si="61"/>
        <v>8.4160000000000004</v>
      </c>
      <c r="O120" s="20">
        <f t="shared" si="61"/>
        <v>107.61880000000001</v>
      </c>
      <c r="P120" s="20">
        <f t="shared" si="61"/>
        <v>0</v>
      </c>
      <c r="Q120" s="20">
        <f t="shared" si="61"/>
        <v>0</v>
      </c>
      <c r="R120" s="20">
        <f t="shared" si="61"/>
        <v>0</v>
      </c>
      <c r="S120" s="20">
        <f t="shared" si="61"/>
        <v>18</v>
      </c>
      <c r="T120" s="20">
        <f t="shared" si="61"/>
        <v>14.063999999999998</v>
      </c>
      <c r="U120" s="20">
        <f t="shared" si="61"/>
        <v>178.21880000000002</v>
      </c>
    </row>
    <row r="121" spans="1:21" s="6" customFormat="1" ht="24.95" customHeight="1">
      <c r="A121" s="2"/>
      <c r="B121" s="2"/>
      <c r="C121" s="5"/>
      <c r="D121" s="5"/>
      <c r="E121" s="5"/>
      <c r="F121" s="5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spans="1:21" ht="24.95" customHeight="1">
      <c r="A122" s="3">
        <v>100</v>
      </c>
      <c r="B122" s="3">
        <v>1</v>
      </c>
      <c r="C122" s="4" t="s">
        <v>207</v>
      </c>
      <c r="D122" s="4" t="s">
        <v>208</v>
      </c>
      <c r="E122" s="4" t="s">
        <v>209</v>
      </c>
      <c r="F122" s="4">
        <v>9441642505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f t="shared" ref="S122:S135" si="62">G122+J122+M122+P122</f>
        <v>0</v>
      </c>
      <c r="T122" s="21">
        <f t="shared" ref="T122:T135" si="63">H122+K122+N122+Q122</f>
        <v>0</v>
      </c>
      <c r="U122" s="21">
        <f t="shared" ref="U122:U135" si="64">I122+L122+O122+R122</f>
        <v>0</v>
      </c>
    </row>
    <row r="123" spans="1:21" s="9" customFormat="1" ht="24.95" customHeight="1">
      <c r="A123" s="7">
        <v>101</v>
      </c>
      <c r="B123" s="7">
        <v>2</v>
      </c>
      <c r="C123" s="8" t="s">
        <v>207</v>
      </c>
      <c r="D123" s="8" t="s">
        <v>210</v>
      </c>
      <c r="E123" s="8" t="s">
        <v>211</v>
      </c>
      <c r="F123" s="8">
        <v>9000408420</v>
      </c>
      <c r="G123" s="22">
        <v>1</v>
      </c>
      <c r="H123" s="22">
        <v>0.92</v>
      </c>
      <c r="I123" s="22">
        <v>11.25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1">
        <f t="shared" si="62"/>
        <v>1</v>
      </c>
      <c r="T123" s="21">
        <f t="shared" si="63"/>
        <v>0.92</v>
      </c>
      <c r="U123" s="21">
        <f t="shared" si="64"/>
        <v>11.25</v>
      </c>
    </row>
    <row r="124" spans="1:21" s="9" customFormat="1" ht="24.95" customHeight="1">
      <c r="A124" s="3">
        <v>102</v>
      </c>
      <c r="B124" s="7">
        <v>3</v>
      </c>
      <c r="C124" s="8" t="s">
        <v>207</v>
      </c>
      <c r="D124" s="8" t="s">
        <v>212</v>
      </c>
      <c r="E124" s="8" t="s">
        <v>213</v>
      </c>
      <c r="F124" s="8">
        <v>9440810195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1">
        <f t="shared" si="62"/>
        <v>0</v>
      </c>
      <c r="T124" s="21">
        <f t="shared" si="63"/>
        <v>0</v>
      </c>
      <c r="U124" s="21">
        <f t="shared" si="64"/>
        <v>0</v>
      </c>
    </row>
    <row r="125" spans="1:21" ht="24.95" customHeight="1">
      <c r="A125" s="7">
        <v>103</v>
      </c>
      <c r="B125" s="3">
        <v>4</v>
      </c>
      <c r="C125" s="4" t="s">
        <v>207</v>
      </c>
      <c r="D125" s="4" t="s">
        <v>214</v>
      </c>
      <c r="E125" s="4" t="s">
        <v>215</v>
      </c>
      <c r="F125" s="4">
        <v>9502022471</v>
      </c>
      <c r="G125" s="21">
        <v>1</v>
      </c>
      <c r="H125" s="21">
        <v>1</v>
      </c>
      <c r="I125" s="21">
        <v>18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f t="shared" si="62"/>
        <v>1</v>
      </c>
      <c r="T125" s="21">
        <f t="shared" si="63"/>
        <v>1</v>
      </c>
      <c r="U125" s="21">
        <f t="shared" si="64"/>
        <v>18</v>
      </c>
    </row>
    <row r="126" spans="1:21" s="9" customFormat="1" ht="24.95" customHeight="1">
      <c r="A126" s="3">
        <v>104</v>
      </c>
      <c r="B126" s="7">
        <v>5</v>
      </c>
      <c r="C126" s="8" t="s">
        <v>207</v>
      </c>
      <c r="D126" s="8" t="s">
        <v>216</v>
      </c>
      <c r="E126" s="8" t="s">
        <v>217</v>
      </c>
      <c r="F126" s="8">
        <v>9573204817</v>
      </c>
      <c r="G126" s="22">
        <v>1</v>
      </c>
      <c r="H126" s="22">
        <v>1.24</v>
      </c>
      <c r="I126" s="22">
        <v>6.75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1">
        <f t="shared" si="62"/>
        <v>1</v>
      </c>
      <c r="T126" s="21">
        <f t="shared" si="63"/>
        <v>1.24</v>
      </c>
      <c r="U126" s="21">
        <f t="shared" si="64"/>
        <v>6.75</v>
      </c>
    </row>
    <row r="127" spans="1:21" ht="24.95" customHeight="1">
      <c r="A127" s="7">
        <v>105</v>
      </c>
      <c r="B127" s="3">
        <v>6</v>
      </c>
      <c r="C127" s="4" t="s">
        <v>207</v>
      </c>
      <c r="D127" s="4" t="s">
        <v>218</v>
      </c>
      <c r="E127" s="4" t="s">
        <v>219</v>
      </c>
      <c r="F127" s="4">
        <v>9553230859</v>
      </c>
      <c r="G127" s="21">
        <v>1</v>
      </c>
      <c r="H127" s="21">
        <v>1</v>
      </c>
      <c r="I127" s="21">
        <v>6.75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f t="shared" si="62"/>
        <v>1</v>
      </c>
      <c r="T127" s="21">
        <f t="shared" si="63"/>
        <v>1</v>
      </c>
      <c r="U127" s="21">
        <f t="shared" si="64"/>
        <v>6.75</v>
      </c>
    </row>
    <row r="128" spans="1:21" ht="24.95" customHeight="1">
      <c r="A128" s="3">
        <v>106</v>
      </c>
      <c r="B128" s="3">
        <v>7</v>
      </c>
      <c r="C128" s="4" t="s">
        <v>207</v>
      </c>
      <c r="D128" s="4" t="s">
        <v>207</v>
      </c>
      <c r="E128" s="4" t="s">
        <v>220</v>
      </c>
      <c r="F128" s="4">
        <v>9642234707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1</v>
      </c>
      <c r="N128" s="21">
        <v>1</v>
      </c>
      <c r="O128" s="21">
        <v>4.5</v>
      </c>
      <c r="P128" s="21">
        <v>0</v>
      </c>
      <c r="Q128" s="21">
        <v>0</v>
      </c>
      <c r="R128" s="21">
        <v>0</v>
      </c>
      <c r="S128" s="21">
        <f t="shared" si="62"/>
        <v>1</v>
      </c>
      <c r="T128" s="21">
        <f t="shared" si="63"/>
        <v>1</v>
      </c>
      <c r="U128" s="21">
        <f t="shared" si="64"/>
        <v>4.5</v>
      </c>
    </row>
    <row r="129" spans="1:21" ht="24.95" customHeight="1">
      <c r="A129" s="7">
        <v>107</v>
      </c>
      <c r="B129" s="3">
        <v>8</v>
      </c>
      <c r="C129" s="4" t="s">
        <v>207</v>
      </c>
      <c r="D129" s="4" t="s">
        <v>221</v>
      </c>
      <c r="E129" s="4" t="s">
        <v>222</v>
      </c>
      <c r="F129" s="4">
        <v>9440809177</v>
      </c>
      <c r="G129" s="21">
        <v>0</v>
      </c>
      <c r="H129" s="21">
        <v>0</v>
      </c>
      <c r="I129" s="21">
        <v>0</v>
      </c>
      <c r="J129" s="21">
        <v>1</v>
      </c>
      <c r="K129" s="21">
        <v>1</v>
      </c>
      <c r="L129" s="21">
        <v>4.5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f t="shared" si="62"/>
        <v>1</v>
      </c>
      <c r="T129" s="21">
        <f t="shared" si="63"/>
        <v>1</v>
      </c>
      <c r="U129" s="21">
        <f t="shared" si="64"/>
        <v>4.5</v>
      </c>
    </row>
    <row r="130" spans="1:21" ht="24.95" customHeight="1">
      <c r="A130" s="3">
        <v>108</v>
      </c>
      <c r="B130" s="3">
        <v>9</v>
      </c>
      <c r="C130" s="4" t="s">
        <v>207</v>
      </c>
      <c r="D130" s="4" t="s">
        <v>223</v>
      </c>
      <c r="E130" s="4" t="s">
        <v>224</v>
      </c>
      <c r="F130" s="4">
        <v>9704223442</v>
      </c>
      <c r="G130" s="21">
        <v>1</v>
      </c>
      <c r="H130" s="21">
        <v>0.34799999999999998</v>
      </c>
      <c r="I130" s="21">
        <v>1.8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f t="shared" si="62"/>
        <v>1</v>
      </c>
      <c r="T130" s="21">
        <f t="shared" si="63"/>
        <v>0.34799999999999998</v>
      </c>
      <c r="U130" s="21">
        <f t="shared" si="64"/>
        <v>1.8</v>
      </c>
    </row>
    <row r="131" spans="1:21" ht="24.95" customHeight="1">
      <c r="A131" s="7">
        <v>109</v>
      </c>
      <c r="B131" s="3">
        <v>10</v>
      </c>
      <c r="C131" s="4" t="s">
        <v>207</v>
      </c>
      <c r="D131" s="4" t="s">
        <v>225</v>
      </c>
      <c r="E131" s="4" t="s">
        <v>226</v>
      </c>
      <c r="F131" s="4">
        <v>8885492029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f t="shared" si="62"/>
        <v>0</v>
      </c>
      <c r="T131" s="21">
        <f t="shared" si="63"/>
        <v>0</v>
      </c>
      <c r="U131" s="21">
        <f t="shared" si="64"/>
        <v>0</v>
      </c>
    </row>
    <row r="132" spans="1:21" ht="24.95" customHeight="1">
      <c r="A132" s="3">
        <v>110</v>
      </c>
      <c r="B132" s="3">
        <v>11</v>
      </c>
      <c r="C132" s="4" t="s">
        <v>207</v>
      </c>
      <c r="D132" s="4" t="s">
        <v>227</v>
      </c>
      <c r="E132" s="4" t="s">
        <v>228</v>
      </c>
      <c r="F132" s="4">
        <v>9440706836</v>
      </c>
      <c r="G132" s="21">
        <v>1</v>
      </c>
      <c r="H132" s="21">
        <v>0.3</v>
      </c>
      <c r="I132" s="21">
        <v>6.75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f t="shared" si="62"/>
        <v>1</v>
      </c>
      <c r="T132" s="21">
        <f t="shared" si="63"/>
        <v>0.3</v>
      </c>
      <c r="U132" s="21">
        <f t="shared" si="64"/>
        <v>6.75</v>
      </c>
    </row>
    <row r="133" spans="1:21" ht="24.95" customHeight="1">
      <c r="A133" s="7">
        <v>111</v>
      </c>
      <c r="B133" s="3">
        <v>12</v>
      </c>
      <c r="C133" s="4" t="s">
        <v>207</v>
      </c>
      <c r="D133" s="4" t="s">
        <v>229</v>
      </c>
      <c r="E133" s="4" t="s">
        <v>230</v>
      </c>
      <c r="F133" s="4">
        <v>9642761178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f t="shared" si="62"/>
        <v>0</v>
      </c>
      <c r="T133" s="21">
        <f t="shared" si="63"/>
        <v>0</v>
      </c>
      <c r="U133" s="21">
        <f t="shared" si="64"/>
        <v>0</v>
      </c>
    </row>
    <row r="134" spans="1:21" ht="24.95" customHeight="1">
      <c r="A134" s="3">
        <v>112</v>
      </c>
      <c r="B134" s="3">
        <v>13</v>
      </c>
      <c r="C134" s="4" t="s">
        <v>207</v>
      </c>
      <c r="D134" s="4" t="s">
        <v>231</v>
      </c>
      <c r="E134" s="4" t="s">
        <v>232</v>
      </c>
      <c r="F134" s="4">
        <v>9493372981</v>
      </c>
      <c r="G134" s="21">
        <v>1</v>
      </c>
      <c r="H134" s="21">
        <v>2</v>
      </c>
      <c r="I134" s="21">
        <v>9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f t="shared" si="62"/>
        <v>1</v>
      </c>
      <c r="T134" s="21">
        <f t="shared" si="63"/>
        <v>2</v>
      </c>
      <c r="U134" s="21">
        <f t="shared" si="64"/>
        <v>9</v>
      </c>
    </row>
    <row r="135" spans="1:21" ht="24.95" customHeight="1">
      <c r="A135" s="7">
        <v>113</v>
      </c>
      <c r="B135" s="3">
        <v>14</v>
      </c>
      <c r="C135" s="4" t="s">
        <v>207</v>
      </c>
      <c r="D135" s="4" t="s">
        <v>233</v>
      </c>
      <c r="E135" s="4" t="s">
        <v>234</v>
      </c>
      <c r="F135" s="4">
        <v>8142037851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f t="shared" si="62"/>
        <v>0</v>
      </c>
      <c r="T135" s="21">
        <f t="shared" si="63"/>
        <v>0</v>
      </c>
      <c r="U135" s="21">
        <f t="shared" si="64"/>
        <v>0</v>
      </c>
    </row>
    <row r="136" spans="1:21" s="6" customFormat="1" ht="24.95" customHeight="1">
      <c r="A136" s="2"/>
      <c r="B136" s="2"/>
      <c r="C136" s="5"/>
      <c r="D136" s="5" t="s">
        <v>32</v>
      </c>
      <c r="E136" s="5"/>
      <c r="F136" s="5"/>
      <c r="G136" s="20">
        <f>SUM(G122:G135)</f>
        <v>7</v>
      </c>
      <c r="H136" s="20">
        <f t="shared" ref="H136:U136" si="65">SUM(H122:H135)</f>
        <v>6.8079999999999998</v>
      </c>
      <c r="I136" s="20">
        <f t="shared" si="65"/>
        <v>60.3</v>
      </c>
      <c r="J136" s="20">
        <f t="shared" si="65"/>
        <v>1</v>
      </c>
      <c r="K136" s="20">
        <f t="shared" si="65"/>
        <v>1</v>
      </c>
      <c r="L136" s="20">
        <f t="shared" si="65"/>
        <v>4.5</v>
      </c>
      <c r="M136" s="20">
        <f t="shared" si="65"/>
        <v>1</v>
      </c>
      <c r="N136" s="20">
        <f t="shared" si="65"/>
        <v>1</v>
      </c>
      <c r="O136" s="20">
        <f t="shared" si="65"/>
        <v>4.5</v>
      </c>
      <c r="P136" s="20">
        <f t="shared" si="65"/>
        <v>0</v>
      </c>
      <c r="Q136" s="20">
        <f t="shared" si="65"/>
        <v>0</v>
      </c>
      <c r="R136" s="20">
        <f t="shared" si="65"/>
        <v>0</v>
      </c>
      <c r="S136" s="20">
        <f t="shared" si="65"/>
        <v>9</v>
      </c>
      <c r="T136" s="20">
        <f t="shared" si="65"/>
        <v>8.8079999999999998</v>
      </c>
      <c r="U136" s="20">
        <f t="shared" si="65"/>
        <v>69.3</v>
      </c>
    </row>
    <row r="137" spans="1:21" s="6" customFormat="1" ht="24.95" customHeight="1">
      <c r="A137" s="2"/>
      <c r="B137" s="2"/>
      <c r="C137" s="5"/>
      <c r="D137" s="5"/>
      <c r="E137" s="5"/>
      <c r="F137" s="5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spans="1:21" s="12" customFormat="1" ht="24.95" customHeight="1">
      <c r="A138" s="10">
        <v>114</v>
      </c>
      <c r="B138" s="10">
        <v>1</v>
      </c>
      <c r="C138" s="11" t="s">
        <v>235</v>
      </c>
      <c r="D138" s="11" t="s">
        <v>235</v>
      </c>
      <c r="E138" s="11" t="s">
        <v>236</v>
      </c>
      <c r="F138" s="11">
        <v>9573910592</v>
      </c>
      <c r="G138" s="24">
        <v>1</v>
      </c>
      <c r="H138" s="24">
        <v>1</v>
      </c>
      <c r="I138" s="24">
        <v>3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1">
        <f t="shared" ref="S138:S149" si="66">G138+J138+M138+P138</f>
        <v>1</v>
      </c>
      <c r="T138" s="21">
        <f t="shared" ref="T138:T149" si="67">H138+K138+N138+Q138</f>
        <v>1</v>
      </c>
      <c r="U138" s="21">
        <f t="shared" ref="U138:U149" si="68">I138+L138+O138+R138</f>
        <v>3</v>
      </c>
    </row>
    <row r="139" spans="1:21" s="12" customFormat="1" ht="24.95" customHeight="1">
      <c r="A139" s="10">
        <v>115</v>
      </c>
      <c r="B139" s="10">
        <v>2</v>
      </c>
      <c r="C139" s="11" t="s">
        <v>235</v>
      </c>
      <c r="D139" s="11" t="s">
        <v>237</v>
      </c>
      <c r="E139" s="11" t="s">
        <v>238</v>
      </c>
      <c r="F139" s="11">
        <v>9704722595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1">
        <f t="shared" si="66"/>
        <v>0</v>
      </c>
      <c r="T139" s="21">
        <f t="shared" si="67"/>
        <v>0</v>
      </c>
      <c r="U139" s="21">
        <f t="shared" si="68"/>
        <v>0</v>
      </c>
    </row>
    <row r="140" spans="1:21" s="12" customFormat="1" ht="24.95" customHeight="1">
      <c r="A140" s="10">
        <v>116</v>
      </c>
      <c r="B140" s="10">
        <v>3</v>
      </c>
      <c r="C140" s="11" t="s">
        <v>235</v>
      </c>
      <c r="D140" s="11" t="s">
        <v>239</v>
      </c>
      <c r="E140" s="11" t="s">
        <v>236</v>
      </c>
      <c r="F140" s="11">
        <v>9573910592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1">
        <f t="shared" si="66"/>
        <v>0</v>
      </c>
      <c r="T140" s="21">
        <f t="shared" si="67"/>
        <v>0</v>
      </c>
      <c r="U140" s="21">
        <f t="shared" si="68"/>
        <v>0</v>
      </c>
    </row>
    <row r="141" spans="1:21" s="12" customFormat="1" ht="24.95" customHeight="1">
      <c r="A141" s="10">
        <v>117</v>
      </c>
      <c r="B141" s="10">
        <v>4</v>
      </c>
      <c r="C141" s="11" t="s">
        <v>235</v>
      </c>
      <c r="D141" s="11" t="s">
        <v>240</v>
      </c>
      <c r="E141" s="11" t="s">
        <v>241</v>
      </c>
      <c r="F141" s="11">
        <v>8978209850</v>
      </c>
      <c r="G141" s="24">
        <v>1</v>
      </c>
      <c r="H141" s="24">
        <v>4</v>
      </c>
      <c r="I141" s="24">
        <v>60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1">
        <f t="shared" si="66"/>
        <v>1</v>
      </c>
      <c r="T141" s="21">
        <f t="shared" si="67"/>
        <v>4</v>
      </c>
      <c r="U141" s="21">
        <f t="shared" si="68"/>
        <v>60</v>
      </c>
    </row>
    <row r="142" spans="1:21" s="12" customFormat="1" ht="24.95" customHeight="1">
      <c r="A142" s="10">
        <v>118</v>
      </c>
      <c r="B142" s="10">
        <v>5</v>
      </c>
      <c r="C142" s="11" t="s">
        <v>235</v>
      </c>
      <c r="D142" s="11" t="s">
        <v>242</v>
      </c>
      <c r="E142" s="11" t="s">
        <v>243</v>
      </c>
      <c r="F142" s="11">
        <v>9059303508</v>
      </c>
      <c r="G142" s="24">
        <v>1</v>
      </c>
      <c r="H142" s="24">
        <v>1</v>
      </c>
      <c r="I142" s="24">
        <v>3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1</v>
      </c>
      <c r="Q142" s="24">
        <v>0.1</v>
      </c>
      <c r="R142" s="24">
        <v>12</v>
      </c>
      <c r="S142" s="21">
        <f t="shared" si="66"/>
        <v>2</v>
      </c>
      <c r="T142" s="21">
        <f t="shared" si="67"/>
        <v>1.1000000000000001</v>
      </c>
      <c r="U142" s="21">
        <f t="shared" si="68"/>
        <v>15</v>
      </c>
    </row>
    <row r="143" spans="1:21" s="12" customFormat="1" ht="24.95" customHeight="1">
      <c r="A143" s="10">
        <v>119</v>
      </c>
      <c r="B143" s="10">
        <v>6</v>
      </c>
      <c r="C143" s="11" t="s">
        <v>235</v>
      </c>
      <c r="D143" s="11" t="s">
        <v>244</v>
      </c>
      <c r="E143" s="11" t="s">
        <v>245</v>
      </c>
      <c r="F143" s="11">
        <v>9912169626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1</v>
      </c>
      <c r="N143" s="24">
        <v>3</v>
      </c>
      <c r="O143" s="24">
        <v>36</v>
      </c>
      <c r="P143" s="24">
        <v>0</v>
      </c>
      <c r="Q143" s="24">
        <v>0</v>
      </c>
      <c r="R143" s="24">
        <v>0</v>
      </c>
      <c r="S143" s="21">
        <f t="shared" si="66"/>
        <v>1</v>
      </c>
      <c r="T143" s="21">
        <f t="shared" si="67"/>
        <v>3</v>
      </c>
      <c r="U143" s="21">
        <f t="shared" si="68"/>
        <v>36</v>
      </c>
    </row>
    <row r="144" spans="1:21" s="12" customFormat="1" ht="24.95" customHeight="1">
      <c r="A144" s="10">
        <v>120</v>
      </c>
      <c r="B144" s="10">
        <v>7</v>
      </c>
      <c r="C144" s="11" t="s">
        <v>235</v>
      </c>
      <c r="D144" s="11" t="s">
        <v>246</v>
      </c>
      <c r="E144" s="11" t="s">
        <v>247</v>
      </c>
      <c r="F144" s="11">
        <v>9440058078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1">
        <f t="shared" si="66"/>
        <v>0</v>
      </c>
      <c r="T144" s="21">
        <f t="shared" si="67"/>
        <v>0</v>
      </c>
      <c r="U144" s="21">
        <f t="shared" si="68"/>
        <v>0</v>
      </c>
    </row>
    <row r="145" spans="1:21" s="9" customFormat="1" ht="24.95" customHeight="1">
      <c r="A145" s="10">
        <v>121</v>
      </c>
      <c r="B145" s="7">
        <v>8</v>
      </c>
      <c r="C145" s="8" t="s">
        <v>235</v>
      </c>
      <c r="D145" s="8" t="s">
        <v>248</v>
      </c>
      <c r="E145" s="8" t="s">
        <v>249</v>
      </c>
      <c r="F145" s="8">
        <v>8686838322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1">
        <f t="shared" si="66"/>
        <v>0</v>
      </c>
      <c r="T145" s="21">
        <f t="shared" si="67"/>
        <v>0</v>
      </c>
      <c r="U145" s="21">
        <f t="shared" si="68"/>
        <v>0</v>
      </c>
    </row>
    <row r="146" spans="1:21" s="12" customFormat="1" ht="24.95" customHeight="1">
      <c r="A146" s="10">
        <v>122</v>
      </c>
      <c r="B146" s="10">
        <v>9</v>
      </c>
      <c r="C146" s="11" t="s">
        <v>235</v>
      </c>
      <c r="D146" s="11" t="s">
        <v>250</v>
      </c>
      <c r="E146" s="11" t="s">
        <v>251</v>
      </c>
      <c r="F146" s="11">
        <v>8328663083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1">
        <f t="shared" si="66"/>
        <v>0</v>
      </c>
      <c r="T146" s="21">
        <f t="shared" si="67"/>
        <v>0</v>
      </c>
      <c r="U146" s="21">
        <f t="shared" si="68"/>
        <v>0</v>
      </c>
    </row>
    <row r="147" spans="1:21" s="9" customFormat="1" ht="24.95" customHeight="1">
      <c r="A147" s="10">
        <v>123</v>
      </c>
      <c r="B147" s="7">
        <v>10</v>
      </c>
      <c r="C147" s="8" t="s">
        <v>235</v>
      </c>
      <c r="D147" s="8" t="s">
        <v>252</v>
      </c>
      <c r="E147" s="8" t="s">
        <v>253</v>
      </c>
      <c r="F147" s="8">
        <v>9642886965</v>
      </c>
      <c r="G147" s="22">
        <v>1</v>
      </c>
      <c r="H147" s="22">
        <v>2</v>
      </c>
      <c r="I147" s="22">
        <v>31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1">
        <f t="shared" si="66"/>
        <v>1</v>
      </c>
      <c r="T147" s="21">
        <f t="shared" si="67"/>
        <v>2</v>
      </c>
      <c r="U147" s="21">
        <f t="shared" si="68"/>
        <v>31</v>
      </c>
    </row>
    <row r="148" spans="1:21" s="12" customFormat="1" ht="24.95" customHeight="1">
      <c r="A148" s="10">
        <v>124</v>
      </c>
      <c r="B148" s="10">
        <v>11</v>
      </c>
      <c r="C148" s="11" t="s">
        <v>235</v>
      </c>
      <c r="D148" s="11" t="s">
        <v>254</v>
      </c>
      <c r="E148" s="11" t="s">
        <v>255</v>
      </c>
      <c r="F148" s="11">
        <v>8886987888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1</v>
      </c>
      <c r="Q148" s="24">
        <v>0.1</v>
      </c>
      <c r="R148" s="24">
        <v>9</v>
      </c>
      <c r="S148" s="21">
        <f t="shared" si="66"/>
        <v>1</v>
      </c>
      <c r="T148" s="21">
        <f t="shared" si="67"/>
        <v>0.1</v>
      </c>
      <c r="U148" s="21">
        <f t="shared" si="68"/>
        <v>9</v>
      </c>
    </row>
    <row r="149" spans="1:21" s="12" customFormat="1" ht="24.95" customHeight="1">
      <c r="A149" s="10">
        <v>125</v>
      </c>
      <c r="B149" s="10">
        <v>12</v>
      </c>
      <c r="C149" s="11" t="s">
        <v>235</v>
      </c>
      <c r="D149" s="11" t="s">
        <v>256</v>
      </c>
      <c r="E149" s="11" t="s">
        <v>257</v>
      </c>
      <c r="F149" s="11">
        <v>9441930995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1">
        <f t="shared" si="66"/>
        <v>0</v>
      </c>
      <c r="T149" s="21">
        <f t="shared" si="67"/>
        <v>0</v>
      </c>
      <c r="U149" s="21">
        <f t="shared" si="68"/>
        <v>0</v>
      </c>
    </row>
    <row r="150" spans="1:21" s="15" customFormat="1" ht="24.95" customHeight="1">
      <c r="A150" s="13"/>
      <c r="B150" s="13"/>
      <c r="C150" s="14"/>
      <c r="D150" s="14" t="s">
        <v>32</v>
      </c>
      <c r="E150" s="14"/>
      <c r="F150" s="14"/>
      <c r="G150" s="23">
        <f>SUM(G138:G149)</f>
        <v>4</v>
      </c>
      <c r="H150" s="23">
        <f t="shared" ref="H150:U150" si="69">SUM(H138:H149)</f>
        <v>8</v>
      </c>
      <c r="I150" s="23">
        <f t="shared" si="69"/>
        <v>97</v>
      </c>
      <c r="J150" s="23">
        <f t="shared" si="69"/>
        <v>0</v>
      </c>
      <c r="K150" s="23">
        <f t="shared" si="69"/>
        <v>0</v>
      </c>
      <c r="L150" s="23">
        <f t="shared" si="69"/>
        <v>0</v>
      </c>
      <c r="M150" s="23">
        <f t="shared" si="69"/>
        <v>1</v>
      </c>
      <c r="N150" s="23">
        <f t="shared" si="69"/>
        <v>3</v>
      </c>
      <c r="O150" s="23">
        <f t="shared" si="69"/>
        <v>36</v>
      </c>
      <c r="P150" s="23">
        <f t="shared" si="69"/>
        <v>2</v>
      </c>
      <c r="Q150" s="23">
        <f t="shared" si="69"/>
        <v>0.2</v>
      </c>
      <c r="R150" s="23">
        <f t="shared" si="69"/>
        <v>21</v>
      </c>
      <c r="S150" s="23">
        <f t="shared" si="69"/>
        <v>7</v>
      </c>
      <c r="T150" s="23">
        <f t="shared" si="69"/>
        <v>11.2</v>
      </c>
      <c r="U150" s="23">
        <f t="shared" si="69"/>
        <v>154</v>
      </c>
    </row>
    <row r="151" spans="1:21" s="15" customFormat="1" ht="24.95" customHeight="1">
      <c r="A151" s="13"/>
      <c r="B151" s="13"/>
      <c r="C151" s="14"/>
      <c r="D151" s="14"/>
      <c r="E151" s="14"/>
      <c r="F151" s="14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</row>
    <row r="152" spans="1:21" s="12" customFormat="1" ht="24.95" customHeight="1">
      <c r="A152" s="10">
        <v>126</v>
      </c>
      <c r="B152" s="10">
        <v>1</v>
      </c>
      <c r="C152" s="11" t="s">
        <v>258</v>
      </c>
      <c r="D152" s="11" t="s">
        <v>259</v>
      </c>
      <c r="E152" s="11" t="s">
        <v>260</v>
      </c>
      <c r="F152" s="11">
        <v>9059595971</v>
      </c>
      <c r="G152" s="24">
        <v>0</v>
      </c>
      <c r="H152" s="24">
        <v>0</v>
      </c>
      <c r="I152" s="24">
        <v>0</v>
      </c>
      <c r="J152" s="24">
        <v>1</v>
      </c>
      <c r="K152" s="24">
        <v>1</v>
      </c>
      <c r="L152" s="24">
        <v>77.81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1">
        <f t="shared" ref="S152:S182" si="70">G152+J152+M152+P152</f>
        <v>1</v>
      </c>
      <c r="T152" s="21">
        <f t="shared" ref="T152:T182" si="71">H152+K152+N152+Q152</f>
        <v>1</v>
      </c>
      <c r="U152" s="21">
        <f t="shared" ref="U152:U182" si="72">I152+L152+O152+R152</f>
        <v>77.81</v>
      </c>
    </row>
    <row r="153" spans="1:21" ht="24.95" customHeight="1">
      <c r="A153" s="3">
        <v>127</v>
      </c>
      <c r="B153" s="3">
        <v>2</v>
      </c>
      <c r="C153" s="11" t="s">
        <v>258</v>
      </c>
      <c r="D153" s="4" t="s">
        <v>261</v>
      </c>
      <c r="E153" s="4" t="s">
        <v>262</v>
      </c>
      <c r="F153" s="4">
        <v>9959559485</v>
      </c>
      <c r="G153" s="21">
        <v>0</v>
      </c>
      <c r="H153" s="21">
        <v>0</v>
      </c>
      <c r="I153" s="21">
        <v>0</v>
      </c>
      <c r="J153" s="21">
        <v>1</v>
      </c>
      <c r="K153" s="21">
        <v>2</v>
      </c>
      <c r="L153" s="21">
        <v>39.090000000000003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f t="shared" si="70"/>
        <v>1</v>
      </c>
      <c r="T153" s="21">
        <f t="shared" si="71"/>
        <v>2</v>
      </c>
      <c r="U153" s="21">
        <f t="shared" si="72"/>
        <v>39.090000000000003</v>
      </c>
    </row>
    <row r="154" spans="1:21" ht="24.95" customHeight="1">
      <c r="A154" s="10">
        <v>128</v>
      </c>
      <c r="B154" s="3">
        <v>3</v>
      </c>
      <c r="C154" s="11" t="s">
        <v>258</v>
      </c>
      <c r="D154" s="4" t="s">
        <v>263</v>
      </c>
      <c r="E154" s="4" t="s">
        <v>264</v>
      </c>
      <c r="F154" s="4">
        <v>9676497474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1</v>
      </c>
      <c r="N154" s="21">
        <v>1</v>
      </c>
      <c r="O154" s="21">
        <v>17.55</v>
      </c>
      <c r="P154" s="21">
        <v>0</v>
      </c>
      <c r="Q154" s="21">
        <v>0</v>
      </c>
      <c r="R154" s="21">
        <v>0</v>
      </c>
      <c r="S154" s="21">
        <f t="shared" si="70"/>
        <v>1</v>
      </c>
      <c r="T154" s="21">
        <f t="shared" si="71"/>
        <v>1</v>
      </c>
      <c r="U154" s="21">
        <f t="shared" si="72"/>
        <v>17.55</v>
      </c>
    </row>
    <row r="155" spans="1:21" ht="24.95" customHeight="1">
      <c r="A155" s="3">
        <v>129</v>
      </c>
      <c r="B155" s="10">
        <v>4</v>
      </c>
      <c r="C155" s="11" t="s">
        <v>258</v>
      </c>
      <c r="D155" s="4" t="s">
        <v>265</v>
      </c>
      <c r="E155" s="4" t="s">
        <v>266</v>
      </c>
      <c r="F155" s="4">
        <v>9573017354</v>
      </c>
      <c r="G155" s="21">
        <v>0</v>
      </c>
      <c r="H155" s="21">
        <v>0</v>
      </c>
      <c r="I155" s="21">
        <v>0</v>
      </c>
      <c r="J155" s="21">
        <v>2</v>
      </c>
      <c r="K155" s="21">
        <v>5</v>
      </c>
      <c r="L155" s="21">
        <v>49.94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f t="shared" si="70"/>
        <v>2</v>
      </c>
      <c r="T155" s="21">
        <f t="shared" si="71"/>
        <v>5</v>
      </c>
      <c r="U155" s="21">
        <f t="shared" si="72"/>
        <v>49.94</v>
      </c>
    </row>
    <row r="156" spans="1:21" ht="24.95" customHeight="1">
      <c r="A156" s="10">
        <v>130</v>
      </c>
      <c r="B156" s="3">
        <v>5</v>
      </c>
      <c r="C156" s="11" t="s">
        <v>258</v>
      </c>
      <c r="D156" s="4" t="s">
        <v>267</v>
      </c>
      <c r="E156" s="4" t="s">
        <v>268</v>
      </c>
      <c r="F156" s="4">
        <v>9908076811</v>
      </c>
      <c r="G156" s="21">
        <v>0</v>
      </c>
      <c r="H156" s="21">
        <v>0</v>
      </c>
      <c r="I156" s="21">
        <v>0</v>
      </c>
      <c r="J156" s="21">
        <v>1</v>
      </c>
      <c r="K156" s="21">
        <v>2</v>
      </c>
      <c r="L156" s="21">
        <v>21.75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f t="shared" si="70"/>
        <v>1</v>
      </c>
      <c r="T156" s="21">
        <f t="shared" si="71"/>
        <v>2</v>
      </c>
      <c r="U156" s="21">
        <f t="shared" si="72"/>
        <v>21.75</v>
      </c>
    </row>
    <row r="157" spans="1:21" ht="24.95" customHeight="1">
      <c r="A157" s="3">
        <v>131</v>
      </c>
      <c r="B157" s="3">
        <v>6</v>
      </c>
      <c r="C157" s="11" t="s">
        <v>258</v>
      </c>
      <c r="D157" s="4" t="s">
        <v>269</v>
      </c>
      <c r="E157" s="4" t="s">
        <v>270</v>
      </c>
      <c r="F157" s="4">
        <v>9701497223</v>
      </c>
      <c r="G157" s="21">
        <v>1</v>
      </c>
      <c r="H157" s="21">
        <v>1</v>
      </c>
      <c r="I157" s="21">
        <v>13.87</v>
      </c>
      <c r="J157" s="21">
        <v>1</v>
      </c>
      <c r="K157" s="21">
        <v>1</v>
      </c>
      <c r="L157" s="21">
        <v>14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f t="shared" si="70"/>
        <v>2</v>
      </c>
      <c r="T157" s="21">
        <f t="shared" si="71"/>
        <v>2</v>
      </c>
      <c r="U157" s="21">
        <f t="shared" si="72"/>
        <v>27.869999999999997</v>
      </c>
    </row>
    <row r="158" spans="1:21" ht="24.95" customHeight="1">
      <c r="A158" s="10">
        <v>132</v>
      </c>
      <c r="B158" s="10">
        <v>7</v>
      </c>
      <c r="C158" s="11" t="s">
        <v>258</v>
      </c>
      <c r="D158" s="4" t="s">
        <v>271</v>
      </c>
      <c r="E158" s="4" t="s">
        <v>272</v>
      </c>
      <c r="F158" s="4">
        <v>7396402700</v>
      </c>
      <c r="G158" s="21">
        <v>0</v>
      </c>
      <c r="H158" s="21">
        <v>0</v>
      </c>
      <c r="I158" s="21">
        <v>0</v>
      </c>
      <c r="J158" s="21">
        <v>1</v>
      </c>
      <c r="K158" s="21">
        <v>1</v>
      </c>
      <c r="L158" s="21">
        <v>7.6050000000000004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f t="shared" si="70"/>
        <v>1</v>
      </c>
      <c r="T158" s="21">
        <f t="shared" si="71"/>
        <v>1</v>
      </c>
      <c r="U158" s="21">
        <f t="shared" si="72"/>
        <v>7.6050000000000004</v>
      </c>
    </row>
    <row r="159" spans="1:21" ht="24.95" customHeight="1">
      <c r="A159" s="3">
        <v>133</v>
      </c>
      <c r="B159" s="3">
        <v>8</v>
      </c>
      <c r="C159" s="11" t="s">
        <v>258</v>
      </c>
      <c r="D159" s="4" t="s">
        <v>273</v>
      </c>
      <c r="E159" s="4" t="s">
        <v>274</v>
      </c>
      <c r="F159" s="4">
        <v>9989216247</v>
      </c>
      <c r="G159" s="21">
        <v>0</v>
      </c>
      <c r="H159" s="21">
        <v>0</v>
      </c>
      <c r="I159" s="21">
        <v>0</v>
      </c>
      <c r="J159" s="21">
        <v>1</v>
      </c>
      <c r="K159" s="21">
        <v>0.5</v>
      </c>
      <c r="L159" s="21">
        <v>5.08</v>
      </c>
      <c r="M159" s="21">
        <v>1</v>
      </c>
      <c r="N159" s="21">
        <v>0.5</v>
      </c>
      <c r="O159" s="21">
        <v>6</v>
      </c>
      <c r="P159" s="21">
        <v>0</v>
      </c>
      <c r="Q159" s="21">
        <v>0</v>
      </c>
      <c r="R159" s="21">
        <v>0</v>
      </c>
      <c r="S159" s="21">
        <f t="shared" si="70"/>
        <v>2</v>
      </c>
      <c r="T159" s="21">
        <f t="shared" si="71"/>
        <v>1</v>
      </c>
      <c r="U159" s="21">
        <f t="shared" si="72"/>
        <v>11.08</v>
      </c>
    </row>
    <row r="160" spans="1:21" ht="24.95" customHeight="1">
      <c r="A160" s="10">
        <v>134</v>
      </c>
      <c r="B160" s="10">
        <v>10</v>
      </c>
      <c r="C160" s="11" t="s">
        <v>258</v>
      </c>
      <c r="D160" s="4" t="s">
        <v>275</v>
      </c>
      <c r="E160" s="4" t="s">
        <v>276</v>
      </c>
      <c r="F160" s="4">
        <v>998575712</v>
      </c>
      <c r="G160" s="21">
        <v>1</v>
      </c>
      <c r="H160" s="21">
        <v>1.7</v>
      </c>
      <c r="I160" s="21">
        <v>23.05</v>
      </c>
      <c r="J160" s="21">
        <v>0</v>
      </c>
      <c r="K160" s="21">
        <v>0</v>
      </c>
      <c r="L160" s="21">
        <v>0</v>
      </c>
      <c r="M160" s="21">
        <v>1</v>
      </c>
      <c r="N160" s="21">
        <v>1</v>
      </c>
      <c r="O160" s="21">
        <v>13.56</v>
      </c>
      <c r="P160" s="21">
        <v>0</v>
      </c>
      <c r="Q160" s="21">
        <v>0</v>
      </c>
      <c r="R160" s="21">
        <v>0</v>
      </c>
      <c r="S160" s="21">
        <f t="shared" si="70"/>
        <v>2</v>
      </c>
      <c r="T160" s="21">
        <f t="shared" si="71"/>
        <v>2.7</v>
      </c>
      <c r="U160" s="21">
        <f t="shared" si="72"/>
        <v>36.61</v>
      </c>
    </row>
    <row r="161" spans="1:21" ht="24.95" customHeight="1">
      <c r="A161" s="3">
        <v>135</v>
      </c>
      <c r="B161" s="3">
        <v>11</v>
      </c>
      <c r="C161" s="11" t="s">
        <v>258</v>
      </c>
      <c r="D161" s="4" t="s">
        <v>277</v>
      </c>
      <c r="E161" s="4" t="s">
        <v>278</v>
      </c>
      <c r="F161" s="4">
        <v>9441229785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1</v>
      </c>
      <c r="N161" s="21">
        <v>1</v>
      </c>
      <c r="O161" s="21">
        <v>56.27</v>
      </c>
      <c r="P161" s="21">
        <v>0</v>
      </c>
      <c r="Q161" s="21">
        <v>0</v>
      </c>
      <c r="R161" s="21">
        <v>0</v>
      </c>
      <c r="S161" s="21">
        <f t="shared" si="70"/>
        <v>1</v>
      </c>
      <c r="T161" s="21">
        <f t="shared" si="71"/>
        <v>1</v>
      </c>
      <c r="U161" s="21">
        <f t="shared" si="72"/>
        <v>56.27</v>
      </c>
    </row>
    <row r="162" spans="1:21" ht="24.95" customHeight="1">
      <c r="A162" s="10">
        <v>136</v>
      </c>
      <c r="B162" s="3">
        <v>12</v>
      </c>
      <c r="C162" s="11" t="s">
        <v>258</v>
      </c>
      <c r="D162" s="4" t="s">
        <v>279</v>
      </c>
      <c r="E162" s="4" t="s">
        <v>280</v>
      </c>
      <c r="F162" s="4">
        <v>9177028929</v>
      </c>
      <c r="G162" s="21">
        <v>0</v>
      </c>
      <c r="H162" s="21">
        <v>0</v>
      </c>
      <c r="I162" s="21">
        <v>0</v>
      </c>
      <c r="J162" s="21">
        <v>2</v>
      </c>
      <c r="K162" s="21">
        <v>2</v>
      </c>
      <c r="L162" s="21">
        <v>17.53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f t="shared" si="70"/>
        <v>2</v>
      </c>
      <c r="T162" s="21">
        <f t="shared" si="71"/>
        <v>2</v>
      </c>
      <c r="U162" s="21">
        <f t="shared" si="72"/>
        <v>17.53</v>
      </c>
    </row>
    <row r="163" spans="1:21" ht="24.95" customHeight="1">
      <c r="A163" s="3">
        <v>137</v>
      </c>
      <c r="B163" s="3">
        <v>13</v>
      </c>
      <c r="C163" s="11" t="s">
        <v>258</v>
      </c>
      <c r="D163" s="4" t="s">
        <v>281</v>
      </c>
      <c r="E163" s="4" t="s">
        <v>282</v>
      </c>
      <c r="F163" s="4">
        <v>9010505405</v>
      </c>
      <c r="G163" s="21">
        <v>0</v>
      </c>
      <c r="H163" s="21">
        <v>0</v>
      </c>
      <c r="I163" s="21">
        <v>0</v>
      </c>
      <c r="J163" s="21">
        <v>1</v>
      </c>
      <c r="K163" s="21">
        <v>1</v>
      </c>
      <c r="L163" s="21">
        <v>12.36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f t="shared" si="70"/>
        <v>1</v>
      </c>
      <c r="T163" s="21">
        <f t="shared" si="71"/>
        <v>1</v>
      </c>
      <c r="U163" s="21">
        <f t="shared" si="72"/>
        <v>12.36</v>
      </c>
    </row>
    <row r="164" spans="1:21" ht="24.95" customHeight="1">
      <c r="A164" s="10">
        <v>138</v>
      </c>
      <c r="B164" s="3">
        <v>15</v>
      </c>
      <c r="C164" s="11" t="s">
        <v>258</v>
      </c>
      <c r="D164" s="4" t="s">
        <v>283</v>
      </c>
      <c r="E164" s="4" t="s">
        <v>107</v>
      </c>
      <c r="F164" s="4">
        <v>8106486199</v>
      </c>
      <c r="G164" s="21">
        <v>0</v>
      </c>
      <c r="H164" s="21">
        <v>0</v>
      </c>
      <c r="I164" s="21">
        <v>0</v>
      </c>
      <c r="J164" s="21">
        <v>1</v>
      </c>
      <c r="K164" s="21">
        <v>2</v>
      </c>
      <c r="L164" s="21">
        <v>75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f t="shared" si="70"/>
        <v>1</v>
      </c>
      <c r="T164" s="21">
        <f t="shared" si="71"/>
        <v>2</v>
      </c>
      <c r="U164" s="21">
        <f t="shared" si="72"/>
        <v>75</v>
      </c>
    </row>
    <row r="165" spans="1:21" ht="24.95" customHeight="1">
      <c r="A165" s="3">
        <v>139</v>
      </c>
      <c r="B165" s="3">
        <v>16</v>
      </c>
      <c r="C165" s="11" t="s">
        <v>258</v>
      </c>
      <c r="D165" s="4" t="s">
        <v>284</v>
      </c>
      <c r="E165" s="4" t="s">
        <v>285</v>
      </c>
      <c r="F165" s="4">
        <v>9989972927</v>
      </c>
      <c r="G165" s="21">
        <v>1</v>
      </c>
      <c r="H165" s="21">
        <v>1</v>
      </c>
      <c r="I165" s="21">
        <v>9.5399999999999991</v>
      </c>
      <c r="J165" s="21">
        <v>1</v>
      </c>
      <c r="K165" s="21">
        <v>2</v>
      </c>
      <c r="L165" s="21">
        <v>20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f t="shared" si="70"/>
        <v>2</v>
      </c>
      <c r="T165" s="21">
        <f t="shared" si="71"/>
        <v>3</v>
      </c>
      <c r="U165" s="21">
        <f t="shared" si="72"/>
        <v>29.54</v>
      </c>
    </row>
    <row r="166" spans="1:21" ht="24.95" customHeight="1">
      <c r="A166" s="10">
        <v>140</v>
      </c>
      <c r="B166" s="3">
        <v>17</v>
      </c>
      <c r="C166" s="11" t="s">
        <v>258</v>
      </c>
      <c r="D166" s="4" t="s">
        <v>286</v>
      </c>
      <c r="E166" s="4" t="s">
        <v>287</v>
      </c>
      <c r="F166" s="4">
        <v>8008967433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2</v>
      </c>
      <c r="N166" s="21">
        <v>1</v>
      </c>
      <c r="O166" s="21">
        <v>22.01</v>
      </c>
      <c r="P166" s="21">
        <v>0</v>
      </c>
      <c r="Q166" s="21">
        <v>0</v>
      </c>
      <c r="R166" s="21">
        <v>0</v>
      </c>
      <c r="S166" s="21">
        <f t="shared" si="70"/>
        <v>2</v>
      </c>
      <c r="T166" s="21">
        <f t="shared" si="71"/>
        <v>1</v>
      </c>
      <c r="U166" s="21">
        <f t="shared" si="72"/>
        <v>22.01</v>
      </c>
    </row>
    <row r="167" spans="1:21" s="6" customFormat="1" ht="24.95" customHeight="1">
      <c r="A167" s="2"/>
      <c r="B167" s="2"/>
      <c r="C167" s="5"/>
      <c r="D167" s="5" t="s">
        <v>32</v>
      </c>
      <c r="E167" s="5"/>
      <c r="F167" s="5"/>
      <c r="G167" s="20">
        <f>SUM(G152:G166)</f>
        <v>3</v>
      </c>
      <c r="H167" s="20">
        <f t="shared" ref="H167:U167" si="73">SUM(H152:H166)</f>
        <v>3.7</v>
      </c>
      <c r="I167" s="20">
        <f t="shared" si="73"/>
        <v>46.46</v>
      </c>
      <c r="J167" s="20">
        <f t="shared" si="73"/>
        <v>13</v>
      </c>
      <c r="K167" s="20">
        <f t="shared" si="73"/>
        <v>19.5</v>
      </c>
      <c r="L167" s="20">
        <f t="shared" si="73"/>
        <v>340.16500000000002</v>
      </c>
      <c r="M167" s="20">
        <f t="shared" si="73"/>
        <v>6</v>
      </c>
      <c r="N167" s="20">
        <f t="shared" si="73"/>
        <v>4.5</v>
      </c>
      <c r="O167" s="20">
        <f t="shared" si="73"/>
        <v>115.39</v>
      </c>
      <c r="P167" s="20">
        <f t="shared" si="73"/>
        <v>0</v>
      </c>
      <c r="Q167" s="20">
        <f t="shared" si="73"/>
        <v>0</v>
      </c>
      <c r="R167" s="20">
        <f t="shared" si="73"/>
        <v>0</v>
      </c>
      <c r="S167" s="20">
        <f t="shared" si="73"/>
        <v>22</v>
      </c>
      <c r="T167" s="20">
        <f t="shared" si="73"/>
        <v>27.7</v>
      </c>
      <c r="U167" s="20">
        <f t="shared" si="73"/>
        <v>502.01500000000004</v>
      </c>
    </row>
    <row r="168" spans="1:21" s="6" customFormat="1" ht="24.95" customHeight="1">
      <c r="A168" s="2"/>
      <c r="B168" s="2"/>
      <c r="C168" s="5"/>
      <c r="D168" s="5"/>
      <c r="E168" s="5"/>
      <c r="F168" s="5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1"/>
      <c r="T168" s="21"/>
      <c r="U168" s="21"/>
    </row>
    <row r="169" spans="1:21" ht="24.95" customHeight="1">
      <c r="A169" s="3">
        <v>141</v>
      </c>
      <c r="B169" s="3">
        <v>1</v>
      </c>
      <c r="C169" s="4" t="s">
        <v>288</v>
      </c>
      <c r="D169" s="4" t="s">
        <v>289</v>
      </c>
      <c r="E169" s="4" t="s">
        <v>290</v>
      </c>
      <c r="F169" s="4">
        <v>9494435516</v>
      </c>
      <c r="G169" s="21">
        <v>0</v>
      </c>
      <c r="H169" s="21">
        <v>0</v>
      </c>
      <c r="I169" s="21">
        <v>0</v>
      </c>
      <c r="J169" s="21">
        <v>1</v>
      </c>
      <c r="K169" s="21">
        <v>1</v>
      </c>
      <c r="L169" s="21">
        <v>26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f t="shared" si="70"/>
        <v>1</v>
      </c>
      <c r="T169" s="21">
        <f t="shared" si="71"/>
        <v>1</v>
      </c>
      <c r="U169" s="21">
        <f t="shared" si="72"/>
        <v>26</v>
      </c>
    </row>
    <row r="170" spans="1:21" ht="24.95" customHeight="1">
      <c r="A170" s="3">
        <v>142</v>
      </c>
      <c r="B170" s="3">
        <v>2</v>
      </c>
      <c r="C170" s="4" t="s">
        <v>288</v>
      </c>
      <c r="D170" s="4" t="s">
        <v>291</v>
      </c>
      <c r="E170" s="4" t="s">
        <v>292</v>
      </c>
      <c r="F170" s="4">
        <v>9032302023</v>
      </c>
      <c r="G170" s="21">
        <v>0</v>
      </c>
      <c r="H170" s="21">
        <v>0</v>
      </c>
      <c r="I170" s="21">
        <v>0</v>
      </c>
      <c r="J170" s="21">
        <v>1</v>
      </c>
      <c r="K170" s="21">
        <v>3</v>
      </c>
      <c r="L170" s="21">
        <v>63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f t="shared" si="70"/>
        <v>1</v>
      </c>
      <c r="T170" s="21">
        <f t="shared" si="71"/>
        <v>3</v>
      </c>
      <c r="U170" s="21">
        <f t="shared" si="72"/>
        <v>63</v>
      </c>
    </row>
    <row r="171" spans="1:21" ht="24.95" customHeight="1">
      <c r="A171" s="3">
        <v>143</v>
      </c>
      <c r="B171" s="3">
        <v>3</v>
      </c>
      <c r="C171" s="4" t="s">
        <v>288</v>
      </c>
      <c r="D171" s="4" t="s">
        <v>293</v>
      </c>
      <c r="E171" s="4" t="s">
        <v>294</v>
      </c>
      <c r="F171" s="4">
        <v>9951404907</v>
      </c>
      <c r="G171" s="21">
        <v>1</v>
      </c>
      <c r="H171" s="21">
        <v>1</v>
      </c>
      <c r="I171" s="21">
        <v>10.747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f t="shared" si="70"/>
        <v>1</v>
      </c>
      <c r="T171" s="21">
        <f t="shared" si="71"/>
        <v>1</v>
      </c>
      <c r="U171" s="21">
        <f t="shared" si="72"/>
        <v>10.747</v>
      </c>
    </row>
    <row r="172" spans="1:21" ht="24.95" customHeight="1">
      <c r="A172" s="3">
        <v>144</v>
      </c>
      <c r="B172" s="3">
        <v>4</v>
      </c>
      <c r="C172" s="4" t="s">
        <v>288</v>
      </c>
      <c r="D172" s="4" t="s">
        <v>295</v>
      </c>
      <c r="E172" s="4" t="s">
        <v>296</v>
      </c>
      <c r="F172" s="4">
        <v>9676120877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1</v>
      </c>
      <c r="N172" s="21">
        <v>1</v>
      </c>
      <c r="O172" s="21">
        <v>13.77</v>
      </c>
      <c r="P172" s="21">
        <v>0</v>
      </c>
      <c r="Q172" s="21">
        <v>0</v>
      </c>
      <c r="R172" s="21">
        <v>0</v>
      </c>
      <c r="S172" s="21">
        <f t="shared" si="70"/>
        <v>1</v>
      </c>
      <c r="T172" s="21">
        <f t="shared" si="71"/>
        <v>1</v>
      </c>
      <c r="U172" s="21">
        <f t="shared" si="72"/>
        <v>13.77</v>
      </c>
    </row>
    <row r="173" spans="1:21" ht="24.95" customHeight="1">
      <c r="A173" s="3">
        <v>145</v>
      </c>
      <c r="B173" s="3">
        <v>5</v>
      </c>
      <c r="C173" s="4" t="s">
        <v>288</v>
      </c>
      <c r="D173" s="4" t="s">
        <v>297</v>
      </c>
      <c r="E173" s="4" t="s">
        <v>298</v>
      </c>
      <c r="F173" s="4">
        <v>9603427982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1</v>
      </c>
      <c r="N173" s="21">
        <v>1.5</v>
      </c>
      <c r="O173" s="21">
        <v>14.6845</v>
      </c>
      <c r="P173" s="21">
        <v>0</v>
      </c>
      <c r="Q173" s="21">
        <v>0</v>
      </c>
      <c r="R173" s="21">
        <v>0</v>
      </c>
      <c r="S173" s="21">
        <f t="shared" si="70"/>
        <v>1</v>
      </c>
      <c r="T173" s="21">
        <f t="shared" si="71"/>
        <v>1.5</v>
      </c>
      <c r="U173" s="21">
        <f t="shared" si="72"/>
        <v>14.6845</v>
      </c>
    </row>
    <row r="174" spans="1:21" ht="24.95" customHeight="1">
      <c r="A174" s="3">
        <v>146</v>
      </c>
      <c r="B174" s="3">
        <v>6</v>
      </c>
      <c r="C174" s="4" t="s">
        <v>288</v>
      </c>
      <c r="D174" s="4" t="s">
        <v>299</v>
      </c>
      <c r="E174" s="4" t="s">
        <v>300</v>
      </c>
      <c r="F174" s="4">
        <v>986632486</v>
      </c>
      <c r="G174" s="21">
        <v>0</v>
      </c>
      <c r="H174" s="21">
        <v>0</v>
      </c>
      <c r="I174" s="21">
        <v>0</v>
      </c>
      <c r="J174" s="21">
        <v>1</v>
      </c>
      <c r="K174" s="21">
        <v>1</v>
      </c>
      <c r="L174" s="21">
        <v>23.857559999999999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f t="shared" si="70"/>
        <v>1</v>
      </c>
      <c r="T174" s="21">
        <f t="shared" si="71"/>
        <v>1</v>
      </c>
      <c r="U174" s="21">
        <f t="shared" si="72"/>
        <v>23.857559999999999</v>
      </c>
    </row>
    <row r="175" spans="1:21" ht="24.95" customHeight="1">
      <c r="A175" s="3">
        <v>147</v>
      </c>
      <c r="B175" s="3">
        <v>7</v>
      </c>
      <c r="C175" s="4" t="s">
        <v>288</v>
      </c>
      <c r="D175" s="4" t="s">
        <v>301</v>
      </c>
      <c r="E175" s="4" t="s">
        <v>302</v>
      </c>
      <c r="F175" s="4">
        <v>9441576743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f t="shared" si="70"/>
        <v>0</v>
      </c>
      <c r="T175" s="21">
        <f t="shared" si="71"/>
        <v>0</v>
      </c>
      <c r="U175" s="21">
        <f t="shared" si="72"/>
        <v>0</v>
      </c>
    </row>
    <row r="176" spans="1:21" ht="24.95" customHeight="1">
      <c r="A176" s="3">
        <v>148</v>
      </c>
      <c r="B176" s="3">
        <v>8</v>
      </c>
      <c r="C176" s="4" t="s">
        <v>288</v>
      </c>
      <c r="D176" s="4" t="s">
        <v>303</v>
      </c>
      <c r="E176" s="4" t="s">
        <v>304</v>
      </c>
      <c r="F176" s="4">
        <v>9440081837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f t="shared" si="70"/>
        <v>0</v>
      </c>
      <c r="T176" s="21">
        <f t="shared" si="71"/>
        <v>0</v>
      </c>
      <c r="U176" s="21">
        <f t="shared" si="72"/>
        <v>0</v>
      </c>
    </row>
    <row r="177" spans="1:21" ht="24.95" customHeight="1">
      <c r="A177" s="3">
        <v>149</v>
      </c>
      <c r="B177" s="3">
        <v>9</v>
      </c>
      <c r="C177" s="4" t="s">
        <v>288</v>
      </c>
      <c r="D177" s="4" t="s">
        <v>305</v>
      </c>
      <c r="E177" s="4" t="s">
        <v>306</v>
      </c>
      <c r="F177" s="4">
        <v>9440296733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1</v>
      </c>
      <c r="N177" s="21">
        <v>0.4</v>
      </c>
      <c r="O177" s="21">
        <v>12.918799999999999</v>
      </c>
      <c r="P177" s="21">
        <v>0</v>
      </c>
      <c r="Q177" s="21">
        <v>0</v>
      </c>
      <c r="R177" s="21">
        <v>0</v>
      </c>
      <c r="S177" s="21">
        <f t="shared" si="70"/>
        <v>1</v>
      </c>
      <c r="T177" s="21">
        <f t="shared" si="71"/>
        <v>0.4</v>
      </c>
      <c r="U177" s="21">
        <f t="shared" si="72"/>
        <v>12.918799999999999</v>
      </c>
    </row>
    <row r="178" spans="1:21" ht="24.95" customHeight="1">
      <c r="A178" s="3">
        <v>150</v>
      </c>
      <c r="B178" s="3">
        <v>10</v>
      </c>
      <c r="C178" s="4" t="s">
        <v>288</v>
      </c>
      <c r="D178" s="4" t="s">
        <v>307</v>
      </c>
      <c r="E178" s="4" t="s">
        <v>308</v>
      </c>
      <c r="F178" s="4">
        <v>8523001753</v>
      </c>
      <c r="G178" s="21">
        <v>0</v>
      </c>
      <c r="H178" s="21">
        <v>0</v>
      </c>
      <c r="I178" s="21">
        <v>0</v>
      </c>
      <c r="J178" s="21">
        <v>1</v>
      </c>
      <c r="K178" s="21">
        <v>1</v>
      </c>
      <c r="L178" s="21">
        <v>16.091000000000001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f t="shared" si="70"/>
        <v>1</v>
      </c>
      <c r="T178" s="21">
        <f t="shared" si="71"/>
        <v>1</v>
      </c>
      <c r="U178" s="21">
        <f t="shared" si="72"/>
        <v>16.091000000000001</v>
      </c>
    </row>
    <row r="179" spans="1:21" ht="24.95" customHeight="1">
      <c r="A179" s="3">
        <v>151</v>
      </c>
      <c r="B179" s="3">
        <v>11</v>
      </c>
      <c r="C179" s="4" t="s">
        <v>288</v>
      </c>
      <c r="D179" s="4" t="s">
        <v>309</v>
      </c>
      <c r="E179" s="4" t="s">
        <v>310</v>
      </c>
      <c r="F179" s="4">
        <v>7702926932</v>
      </c>
      <c r="G179" s="21">
        <v>1</v>
      </c>
      <c r="H179" s="21">
        <v>7</v>
      </c>
      <c r="I179" s="21">
        <v>80.393510000000006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f t="shared" si="70"/>
        <v>1</v>
      </c>
      <c r="T179" s="21">
        <f t="shared" si="71"/>
        <v>7</v>
      </c>
      <c r="U179" s="21">
        <f t="shared" si="72"/>
        <v>80.393510000000006</v>
      </c>
    </row>
    <row r="180" spans="1:21" ht="24.95" customHeight="1">
      <c r="A180" s="3">
        <v>152</v>
      </c>
      <c r="B180" s="3">
        <v>12</v>
      </c>
      <c r="C180" s="4" t="s">
        <v>288</v>
      </c>
      <c r="D180" s="4" t="s">
        <v>311</v>
      </c>
      <c r="E180" s="4" t="s">
        <v>312</v>
      </c>
      <c r="F180" s="4">
        <v>9000495719</v>
      </c>
      <c r="G180" s="21">
        <v>0</v>
      </c>
      <c r="H180" s="21">
        <v>0</v>
      </c>
      <c r="I180" s="21">
        <v>0</v>
      </c>
      <c r="J180" s="21">
        <v>1</v>
      </c>
      <c r="K180" s="21">
        <v>2</v>
      </c>
      <c r="L180" s="21">
        <v>5.1124999999999998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f t="shared" si="70"/>
        <v>1</v>
      </c>
      <c r="T180" s="21">
        <f t="shared" si="71"/>
        <v>2</v>
      </c>
      <c r="U180" s="21">
        <f t="shared" si="72"/>
        <v>5.1124999999999998</v>
      </c>
    </row>
    <row r="181" spans="1:21" ht="24.95" customHeight="1">
      <c r="A181" s="3">
        <v>153</v>
      </c>
      <c r="B181" s="3">
        <v>13</v>
      </c>
      <c r="C181" s="4" t="s">
        <v>288</v>
      </c>
      <c r="D181" s="4" t="s">
        <v>313</v>
      </c>
      <c r="E181" s="4" t="s">
        <v>314</v>
      </c>
      <c r="F181" s="4">
        <v>9966747923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f t="shared" si="70"/>
        <v>0</v>
      </c>
      <c r="T181" s="21">
        <f t="shared" si="71"/>
        <v>0</v>
      </c>
      <c r="U181" s="21">
        <f t="shared" si="72"/>
        <v>0</v>
      </c>
    </row>
    <row r="182" spans="1:21" ht="24.95" customHeight="1">
      <c r="A182" s="3">
        <v>154</v>
      </c>
      <c r="B182" s="3">
        <v>14</v>
      </c>
      <c r="C182" s="4" t="s">
        <v>288</v>
      </c>
      <c r="D182" s="4" t="s">
        <v>172</v>
      </c>
      <c r="E182" s="4" t="s">
        <v>315</v>
      </c>
      <c r="F182" s="4">
        <v>9440288891</v>
      </c>
      <c r="G182" s="21">
        <v>1</v>
      </c>
      <c r="H182" s="21">
        <v>3</v>
      </c>
      <c r="I182" s="21">
        <v>32.085000000000001</v>
      </c>
      <c r="J182" s="21">
        <v>0</v>
      </c>
      <c r="K182" s="21">
        <v>0</v>
      </c>
      <c r="L182" s="21">
        <v>0</v>
      </c>
      <c r="M182" s="21">
        <v>2</v>
      </c>
      <c r="N182" s="21">
        <v>3</v>
      </c>
      <c r="O182" s="21">
        <v>217.59299999999999</v>
      </c>
      <c r="P182" s="21">
        <v>0</v>
      </c>
      <c r="Q182" s="21">
        <v>0</v>
      </c>
      <c r="R182" s="21">
        <v>0</v>
      </c>
      <c r="S182" s="21">
        <f t="shared" si="70"/>
        <v>3</v>
      </c>
      <c r="T182" s="21">
        <f t="shared" si="71"/>
        <v>6</v>
      </c>
      <c r="U182" s="21">
        <f t="shared" si="72"/>
        <v>249.678</v>
      </c>
    </row>
    <row r="183" spans="1:21" s="6" customFormat="1" ht="24.95" customHeight="1">
      <c r="A183" s="2"/>
      <c r="B183" s="2"/>
      <c r="C183" s="5"/>
      <c r="D183" s="5" t="s">
        <v>32</v>
      </c>
      <c r="E183" s="5"/>
      <c r="F183" s="5"/>
      <c r="G183" s="20">
        <f>SUM(G169:G182)</f>
        <v>3</v>
      </c>
      <c r="H183" s="20">
        <f t="shared" ref="H183:U183" si="74">SUM(H169:H182)</f>
        <v>11</v>
      </c>
      <c r="I183" s="20">
        <f t="shared" si="74"/>
        <v>123.22551000000001</v>
      </c>
      <c r="J183" s="20">
        <f t="shared" si="74"/>
        <v>5</v>
      </c>
      <c r="K183" s="20">
        <f t="shared" si="74"/>
        <v>8</v>
      </c>
      <c r="L183" s="20">
        <f t="shared" si="74"/>
        <v>134.06106000000003</v>
      </c>
      <c r="M183" s="20">
        <f t="shared" si="74"/>
        <v>5</v>
      </c>
      <c r="N183" s="20">
        <f t="shared" si="74"/>
        <v>5.9</v>
      </c>
      <c r="O183" s="20">
        <f t="shared" si="74"/>
        <v>258.96629999999999</v>
      </c>
      <c r="P183" s="20">
        <f t="shared" si="74"/>
        <v>0</v>
      </c>
      <c r="Q183" s="20">
        <f t="shared" si="74"/>
        <v>0</v>
      </c>
      <c r="R183" s="20">
        <f t="shared" si="74"/>
        <v>0</v>
      </c>
      <c r="S183" s="20">
        <f t="shared" si="74"/>
        <v>13</v>
      </c>
      <c r="T183" s="20">
        <f t="shared" si="74"/>
        <v>24.9</v>
      </c>
      <c r="U183" s="20">
        <f t="shared" si="74"/>
        <v>516.25287000000003</v>
      </c>
    </row>
    <row r="184" spans="1:21" s="6" customFormat="1" ht="24.95" customHeight="1">
      <c r="A184" s="2"/>
      <c r="B184" s="2"/>
      <c r="C184" s="5"/>
      <c r="D184" s="5"/>
      <c r="E184" s="5"/>
      <c r="F184" s="5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</row>
    <row r="185" spans="1:21" s="6" customFormat="1" ht="24.95" customHeight="1">
      <c r="A185" s="2"/>
      <c r="B185" s="2"/>
      <c r="C185" s="5"/>
      <c r="D185" s="5" t="s">
        <v>316</v>
      </c>
      <c r="E185" s="5"/>
      <c r="F185" s="5"/>
      <c r="G185" s="20">
        <f>G17+G26+G38+G51+G75+G86+G98+G108+G120+G136+G150+G167+G183</f>
        <v>37</v>
      </c>
      <c r="H185" s="20">
        <f t="shared" ref="H185:U185" si="75">H17+H26+H38+H51+H75+H86+H98+H108+H120+H136+H150+H167+H183</f>
        <v>52.556000000000004</v>
      </c>
      <c r="I185" s="20">
        <f t="shared" si="75"/>
        <v>460.85585000000003</v>
      </c>
      <c r="J185" s="20">
        <f t="shared" si="75"/>
        <v>308</v>
      </c>
      <c r="K185" s="20">
        <f t="shared" si="75"/>
        <v>421.084</v>
      </c>
      <c r="L185" s="20">
        <f t="shared" si="75"/>
        <v>2047.08926</v>
      </c>
      <c r="M185" s="20">
        <f t="shared" si="75"/>
        <v>29</v>
      </c>
      <c r="N185" s="20">
        <f t="shared" si="75"/>
        <v>65.566000000000003</v>
      </c>
      <c r="O185" s="20">
        <f t="shared" si="75"/>
        <v>776.86359999999991</v>
      </c>
      <c r="P185" s="20">
        <f t="shared" si="75"/>
        <v>6</v>
      </c>
      <c r="Q185" s="20">
        <f t="shared" si="75"/>
        <v>3.4400000000000004</v>
      </c>
      <c r="R185" s="20">
        <f t="shared" si="75"/>
        <v>42.5</v>
      </c>
      <c r="S185" s="20">
        <f t="shared" si="75"/>
        <v>380</v>
      </c>
      <c r="T185" s="20">
        <f t="shared" si="75"/>
        <v>542.64600000000007</v>
      </c>
      <c r="U185" s="20">
        <f t="shared" si="75"/>
        <v>3327.3087100000002</v>
      </c>
    </row>
  </sheetData>
  <mergeCells count="14">
    <mergeCell ref="A1:U1"/>
    <mergeCell ref="E2:F2"/>
    <mergeCell ref="D2:D4"/>
    <mergeCell ref="C2:C4"/>
    <mergeCell ref="G2:U2"/>
    <mergeCell ref="G3:I3"/>
    <mergeCell ref="J3:L3"/>
    <mergeCell ref="M3:O3"/>
    <mergeCell ref="P3:R3"/>
    <mergeCell ref="S3:U3"/>
    <mergeCell ref="A2:A4"/>
    <mergeCell ref="B2:B4"/>
    <mergeCell ref="E3:E4"/>
    <mergeCell ref="F3:F4"/>
  </mergeCells>
  <printOptions horizontalCentered="1"/>
  <pageMargins left="0.70866141732283472" right="0.31496062992125984" top="0.51" bottom="0.74803149606299213" header="0.31496062992125984" footer="0.31496062992125984"/>
  <pageSetup paperSize="5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Rearing Space</vt:lpstr>
      <vt:lpstr>'Rearing Space'!Print_Titles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inland</dc:creator>
  <cp:lastModifiedBy>ad inland</cp:lastModifiedBy>
  <cp:lastPrinted>2018-07-11T11:34:08Z</cp:lastPrinted>
  <dcterms:created xsi:type="dcterms:W3CDTF">2018-06-11T07:16:09Z</dcterms:created>
  <dcterms:modified xsi:type="dcterms:W3CDTF">2018-07-11T11:34:12Z</dcterms:modified>
</cp:coreProperties>
</file>