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ddk.sharepoint.com/sites/BF17pnyeflasker-365/Delte dokumenter/General/3. Kravspecifikationer/Trin 5 - Forskud 2026/Løsningsbeskrivelse/Bilag til løsningsbeskrivelsen/"/>
    </mc:Choice>
  </mc:AlternateContent>
  <xr:revisionPtr revIDLastSave="53" documentId="8_{FC7BF271-A829-4A51-9D31-C4169EADCB0C}" xr6:coauthVersionLast="47" xr6:coauthVersionMax="47" xr10:uidLastSave="{DA7F41DA-7964-45CF-A08A-9F344E8E9F69}"/>
  <bookViews>
    <workbookView xWindow="-120" yWindow="-120" windowWidth="29040" windowHeight="17520" firstSheet="2" activeTab="2" xr2:uid="{D4F6EB9A-B6BE-45B4-8B1C-ADF114A58F19}"/>
  </bookViews>
  <sheets>
    <sheet name="EVS indefrysning" sheetId="1" r:id="rId1"/>
    <sheet name="GS rabatforskel" sheetId="2" r:id="rId2"/>
    <sheet name="Samlet EVS indefrysning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4" l="1"/>
  <c r="D20" i="4"/>
  <c r="D19" i="4"/>
  <c r="D18" i="4"/>
  <c r="D12" i="4"/>
  <c r="D21" i="4" s="1"/>
  <c r="D8" i="4"/>
  <c r="D5" i="4"/>
  <c r="C7" i="2"/>
  <c r="C4" i="2"/>
  <c r="C8" i="2" s="1"/>
  <c r="C8" i="1"/>
  <c r="C5" i="1"/>
  <c r="C12" i="1"/>
  <c r="D13" i="4" l="1"/>
  <c r="D9" i="4"/>
  <c r="D14" i="4" s="1"/>
  <c r="D22" i="4"/>
  <c r="C9" i="1"/>
  <c r="C13" i="1" s="1"/>
  <c r="D23" i="4" l="1"/>
  <c r="D24" i="4"/>
  <c r="D28" i="4" l="1"/>
  <c r="D29" i="4" s="1"/>
  <c r="D27" i="4"/>
  <c r="D31" i="4" s="1"/>
  <c r="D32" i="4" l="1"/>
  <c r="D33" i="4"/>
</calcChain>
</file>

<file path=xl/sharedStrings.xml><?xml version="1.0" encoding="utf-8"?>
<sst xmlns="http://schemas.openxmlformats.org/spreadsheetml/2006/main" count="76" uniqueCount="43">
  <si>
    <t>Navn på input/beregningsresultat</t>
  </si>
  <si>
    <t>Beregning</t>
  </si>
  <si>
    <t>EVS per ejerforhold</t>
  </si>
  <si>
    <t>X0</t>
  </si>
  <si>
    <t>Helårlig EVS i sammenligningsår før rabat og forholdsmæssige reduktioner</t>
  </si>
  <si>
    <t>Ejerandel i ejerforholdsperioden</t>
  </si>
  <si>
    <t>(Helårlig EVS i sammenligningsår for ejerandelen)</t>
  </si>
  <si>
    <t>X1</t>
  </si>
  <si>
    <t>Helårlig EVS basisrabat</t>
  </si>
  <si>
    <t>Rabatberretiget ejerandel i ejerforholdet</t>
  </si>
  <si>
    <t>Helårlig EVS-basisrabat for ejerandelen</t>
  </si>
  <si>
    <t>X2</t>
  </si>
  <si>
    <t>Helårlig EVS i sammenligningsår fratrukket Helårlig EVS-basisrabat for ejerandelen</t>
  </si>
  <si>
    <t>X3</t>
  </si>
  <si>
    <t>EVSFØRREDUKTION</t>
  </si>
  <si>
    <t>EVSEFTERREDUKTION</t>
  </si>
  <si>
    <t>Korrektionsfaktor for faktisk rådighed</t>
  </si>
  <si>
    <t>X4</t>
  </si>
  <si>
    <t>EVS indefrysningsberegning X0-X3*X4</t>
  </si>
  <si>
    <t xml:space="preserve">Navn på input </t>
  </si>
  <si>
    <t>GS rabatforskelsbeløb på helårsniveau</t>
  </si>
  <si>
    <t>Y0</t>
  </si>
  <si>
    <t>Helårligt GS rabatforskelsbeløb for ejerandelen</t>
  </si>
  <si>
    <t>Y1</t>
  </si>
  <si>
    <t>GS rabatforskelsbeløb pr. ejerforhold</t>
  </si>
  <si>
    <t>TRIN 1</t>
  </si>
  <si>
    <t>Indsæt værdi</t>
  </si>
  <si>
    <t>Sæt EVS-indefrysning pr. ejerforhold/enhed før §47 stk. 3 (efter trin 1) til  0 hvis negativ</t>
  </si>
  <si>
    <t>TRIN 2</t>
  </si>
  <si>
    <t>EVS-indefrysning pr. ejerforhold/enhed efter §47 stk. 3 (efter trin 2)</t>
  </si>
  <si>
    <t>EVS efter indefrysning men før modregning af udl. betalt EVS (BUDLSKC)</t>
  </si>
  <si>
    <t>TRIN 3</t>
  </si>
  <si>
    <t>Udenlandsk betalt skat</t>
  </si>
  <si>
    <t>(A) EVS efter indefrysning og modregning af udl. betalt EVS
Hvis ’EVS efter indefrysning men før modregning af udl. betalt EVS’ &lt;= ’ Betalt udenlandsk ejendomsskat’ (felt 910) sættes ’EVS efter modregning af udl. betalt EVS’= 0
Hvis ’EVS efter indefrysning men før modregning af udl. betalt EVS’ &gt; ’Betalt udenlandsk ejendomsskat’ (felt 910) trækkes så meget som muligt af ’Betalt udenlandsk ejendomsskat’ (felt 910) fra i ’EVS efter indefrysning men før modregning af udl. betalt EVS’ (indtil man rammer 0) og gemmes i ’EVS efter modregning af udl. betalt EVS’</t>
  </si>
  <si>
    <t>Rest af udenlandsk betalt skat  til modregning</t>
  </si>
  <si>
    <t>(B) EVS-indefrysning efter modregning af udl. betalt EVS
’Resten’ af ’Betalt udenlandsk ejendomsskat’ (felt 910) (hvis der er en rest) skal herefter modregnes i det beregnede ’EVS-indefrysning pr. ejerforhold/enhed efter §47 stk. 3’ og resultatet gemmes i ’EVS-indefrysning efter modregning af udl. betalt EVS’.
Er der stadig et beløb til rest af ’Betalt udenlandsk ejendomsskat’ (felt 910), der ikke kan modregnes, bortfalder dette restbeløb.</t>
  </si>
  <si>
    <t>Indefrysningsvalg (1:ja, 2:nej)</t>
  </si>
  <si>
    <t>Gem EVS-indefrysning pr. ejerforhold (pr. enhed)</t>
  </si>
  <si>
    <r>
      <rPr>
        <b/>
        <sz val="11"/>
        <color theme="1"/>
        <rFont val="Calibri"/>
        <family val="2"/>
        <scheme val="minor"/>
      </rPr>
      <t>Endelig restbeløb EVS pr. ejerforhold (pr. enhed) til betaling</t>
    </r>
    <r>
      <rPr>
        <sz val="11"/>
        <color theme="1"/>
        <rFont val="Calibri"/>
        <family val="2"/>
        <scheme val="minor"/>
      </rPr>
      <t xml:space="preserve">
Har borgeren tilvalgt indefrysning, gemmes det beregnede EVS og EVS indefrysningsbeløb pr. ejerforhold (pr. enhed) i de endelige beløb ’Endelig EVS pr. ejerforhold (pr. enhed)’ og ’Endelig EVS-indefrysning pr. ejerforhold (enhed)’</t>
    </r>
  </si>
  <si>
    <r>
      <rPr>
        <b/>
        <sz val="11"/>
        <color theme="1"/>
        <rFont val="Calibri"/>
        <family val="2"/>
        <scheme val="minor"/>
      </rPr>
      <t>Endelig EVS-indefrysning pr. ejerforhold (enhed)</t>
    </r>
    <r>
      <rPr>
        <sz val="11"/>
        <color theme="1"/>
        <rFont val="Calibri"/>
        <family val="2"/>
        <scheme val="minor"/>
      </rPr>
      <t xml:space="preserve">
Har borgeren tilvalgt indefrysning, gemmes det beregnede EVS og EVS indefrysningsbeløb pr. ejerforhold (pr. enhed) i de endelige beløb ’Endelig EVS pr. ejerforhold (pr. enhed)’ og ’Endelig EVS-indefrysning pr. ejerforhold (enhed)’</t>
    </r>
  </si>
  <si>
    <r>
      <rPr>
        <b/>
        <sz val="11"/>
        <color theme="1"/>
        <rFont val="Calibri"/>
        <family val="2"/>
        <scheme val="minor"/>
      </rPr>
      <t>Potentiel EVS-indefrysning hvis tilvalg af indefrysning</t>
    </r>
    <r>
      <rPr>
        <sz val="11"/>
        <color theme="1"/>
        <rFont val="Calibri"/>
        <family val="2"/>
        <scheme val="minor"/>
      </rPr>
      <t xml:space="preserve">
Har borgeren ikke tilvalgt EVS indefrysning beregnes det potentielle EVS og EVS indefrysningsbeløb pr. ejerforhold (pr. enhed) alligevel og gemmes som potentielle beløb, der kan vises for borgeren i ’Potentiel EVS hvis tilvalg af indefrysning’ og ’Potentiel EVS-indefrysning hvis tilvalg af indefrysning’</t>
    </r>
  </si>
  <si>
    <t xml:space="preserve">EVS indefrysningsberegning X0-X3*X4 
'EVS-indefrysning pr. ejerforhold/enhed før §47 stk. 3 ' </t>
  </si>
  <si>
    <t>Helårlig EVS i sammenligningsår fratrukket Helårlig EVS-basisrabat for ejerandelen (sæt til 0 hvis negativ)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</si>
</sst>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right" vertical="top" wrapText="1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top"/>
    </xf>
    <xf numFmtId="4" fontId="0" fillId="0" borderId="1" xfId="0" applyNumberFormat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4" fontId="0" fillId="2" borderId="1" xfId="0" applyNumberFormat="1" applyFill="1" applyBorder="1" applyAlignment="1">
      <alignment horizontal="right" vertical="top" indent="2"/>
    </xf>
    <xf numFmtId="0" fontId="0" fillId="0" borderId="1" xfId="0" applyBorder="1" applyAlignment="1">
      <alignment horizontal="right" vertical="top" wrapText="1"/>
    </xf>
    <xf numFmtId="4" fontId="0" fillId="0" borderId="1" xfId="0" applyNumberFormat="1" applyBorder="1" applyAlignment="1">
      <alignment horizontal="right" vertical="top"/>
    </xf>
    <xf numFmtId="4" fontId="0" fillId="2" borderId="1" xfId="0" applyNumberFormat="1" applyFill="1" applyBorder="1" applyAlignment="1">
      <alignment horizontal="right" vertical="top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horizontal="right" vertical="top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top"/>
    </xf>
    <xf numFmtId="0" fontId="0" fillId="3" borderId="1" xfId="0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horizontal="right" vertical="top" wrapText="1"/>
    </xf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9</xdr:row>
      <xdr:rowOff>0</xdr:rowOff>
    </xdr:from>
    <xdr:to>
      <xdr:col>12</xdr:col>
      <xdr:colOff>19691</xdr:colOff>
      <xdr:row>12</xdr:row>
      <xdr:rowOff>47711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3C6BDAB1-CB9B-D82A-2B60-B3253DE4B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1828800"/>
          <a:ext cx="4591691" cy="61921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</xdr:row>
      <xdr:rowOff>66675</xdr:rowOff>
    </xdr:from>
    <xdr:to>
      <xdr:col>15</xdr:col>
      <xdr:colOff>67642</xdr:colOff>
      <xdr:row>8</xdr:row>
      <xdr:rowOff>114440</xdr:rowOff>
    </xdr:to>
    <xdr:pic>
      <xdr:nvPicPr>
        <xdr:cNvPr id="11" name="Billede 10">
          <a:extLst>
            <a:ext uri="{FF2B5EF4-FFF2-40B4-BE49-F238E27FC236}">
              <a16:creationId xmlns:a16="http://schemas.microsoft.com/office/drawing/2014/main" id="{76E69145-E4E9-AFF0-8187-30C60AE3C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828675"/>
          <a:ext cx="6925642" cy="1000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0</xdr:row>
      <xdr:rowOff>171450</xdr:rowOff>
    </xdr:from>
    <xdr:to>
      <xdr:col>4</xdr:col>
      <xdr:colOff>477077</xdr:colOff>
      <xdr:row>11</xdr:row>
      <xdr:rowOff>181269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4F4CF1D9-BCDE-491F-79E2-A30C01927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71450"/>
          <a:ext cx="5925377" cy="2105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7</xdr:row>
      <xdr:rowOff>180975</xdr:rowOff>
    </xdr:from>
    <xdr:to>
      <xdr:col>14</xdr:col>
      <xdr:colOff>514991</xdr:colOff>
      <xdr:row>10</xdr:row>
      <xdr:rowOff>38186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B775B759-4996-4C83-8A74-AA7CC91D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1514475"/>
          <a:ext cx="4591691" cy="619211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</xdr:row>
      <xdr:rowOff>57150</xdr:rowOff>
    </xdr:from>
    <xdr:to>
      <xdr:col>18</xdr:col>
      <xdr:colOff>401017</xdr:colOff>
      <xdr:row>7</xdr:row>
      <xdr:rowOff>104915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99975522-62A8-4DBB-A122-D75BF8985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438150"/>
          <a:ext cx="6925642" cy="1000265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10</xdr:row>
      <xdr:rowOff>161358</xdr:rowOff>
    </xdr:from>
    <xdr:to>
      <xdr:col>14</xdr:col>
      <xdr:colOff>477077</xdr:colOff>
      <xdr:row>16</xdr:row>
      <xdr:rowOff>47919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E28588A-FF7C-448E-8B64-CE948A8FD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6825" y="2256858"/>
          <a:ext cx="4506152" cy="1410561"/>
        </a:xfrm>
        <a:prstGeom prst="rect">
          <a:avLst/>
        </a:prstGeom>
      </xdr:spPr>
    </xdr:pic>
    <xdr:clientData/>
  </xdr:twoCellAnchor>
  <xdr:twoCellAnchor editAs="oneCell">
    <xdr:from>
      <xdr:col>7</xdr:col>
      <xdr:colOff>144526</xdr:colOff>
      <xdr:row>19</xdr:row>
      <xdr:rowOff>104774</xdr:rowOff>
    </xdr:from>
    <xdr:to>
      <xdr:col>18</xdr:col>
      <xdr:colOff>86801</xdr:colOff>
      <xdr:row>34</xdr:row>
      <xdr:rowOff>143503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3A739820-9D06-4C5B-9758-08CBF3FE6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93226" y="3914774"/>
          <a:ext cx="6647875" cy="3886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A967-9022-4196-A415-9B56E0C26A36}">
  <dimension ref="A1:C44"/>
  <sheetViews>
    <sheetView workbookViewId="0">
      <selection activeCell="C26" sqref="C26"/>
    </sheetView>
  </sheetViews>
  <sheetFormatPr defaultRowHeight="15" x14ac:dyDescent="0.25"/>
  <cols>
    <col min="1" max="1" width="68.5703125" style="5" customWidth="1"/>
    <col min="2" max="2" width="7.140625" style="5" customWidth="1"/>
    <col min="3" max="3" width="11.5703125" style="4" bestFit="1" customWidth="1"/>
  </cols>
  <sheetData>
    <row r="1" spans="1:3" x14ac:dyDescent="0.25">
      <c r="A1" s="6" t="s">
        <v>0</v>
      </c>
      <c r="B1" s="6"/>
      <c r="C1" s="22" t="s">
        <v>1</v>
      </c>
    </row>
    <row r="2" spans="1:3" x14ac:dyDescent="0.25">
      <c r="A2" s="7" t="s">
        <v>2</v>
      </c>
      <c r="B2" s="7" t="s">
        <v>3</v>
      </c>
      <c r="C2" s="19">
        <v>134.94999999999999</v>
      </c>
    </row>
    <row r="3" spans="1:3" x14ac:dyDescent="0.25">
      <c r="A3" s="7" t="s">
        <v>4</v>
      </c>
      <c r="B3" s="7"/>
      <c r="C3" s="19">
        <v>200</v>
      </c>
    </row>
    <row r="4" spans="1:3" x14ac:dyDescent="0.25">
      <c r="A4" s="7" t="s">
        <v>5</v>
      </c>
      <c r="B4" s="7"/>
      <c r="C4" s="19">
        <v>0.5</v>
      </c>
    </row>
    <row r="5" spans="1:3" x14ac:dyDescent="0.25">
      <c r="A5" s="7" t="s">
        <v>6</v>
      </c>
      <c r="B5" s="7" t="s">
        <v>7</v>
      </c>
      <c r="C5" s="18">
        <f>C3*C4</f>
        <v>100</v>
      </c>
    </row>
    <row r="6" spans="1:3" x14ac:dyDescent="0.25">
      <c r="A6" s="7" t="s">
        <v>8</v>
      </c>
      <c r="B6" s="7"/>
      <c r="C6" s="18">
        <v>42.3</v>
      </c>
    </row>
    <row r="7" spans="1:3" x14ac:dyDescent="0.25">
      <c r="A7" s="7" t="s">
        <v>9</v>
      </c>
      <c r="B7" s="7"/>
      <c r="C7" s="18">
        <v>0.5</v>
      </c>
    </row>
    <row r="8" spans="1:3" x14ac:dyDescent="0.25">
      <c r="A8" s="7" t="s">
        <v>10</v>
      </c>
      <c r="B8" s="7" t="s">
        <v>11</v>
      </c>
      <c r="C8" s="18">
        <f>C6*C7</f>
        <v>21.15</v>
      </c>
    </row>
    <row r="9" spans="1:3" ht="30" x14ac:dyDescent="0.25">
      <c r="A9" s="7" t="s">
        <v>12</v>
      </c>
      <c r="B9" s="7" t="s">
        <v>13</v>
      </c>
      <c r="C9" s="18">
        <f>C5-C8</f>
        <v>78.849999999999994</v>
      </c>
    </row>
    <row r="10" spans="1:3" x14ac:dyDescent="0.25">
      <c r="A10" s="7" t="s">
        <v>14</v>
      </c>
      <c r="B10" s="7"/>
      <c r="C10" s="18">
        <v>9115.6</v>
      </c>
    </row>
    <row r="11" spans="1:3" x14ac:dyDescent="0.25">
      <c r="A11" s="7" t="s">
        <v>15</v>
      </c>
      <c r="B11" s="7"/>
      <c r="C11" s="18">
        <v>354.5</v>
      </c>
    </row>
    <row r="12" spans="1:3" x14ac:dyDescent="0.25">
      <c r="A12" s="7" t="s">
        <v>16</v>
      </c>
      <c r="B12" s="7" t="s">
        <v>17</v>
      </c>
      <c r="C12" s="23">
        <f>C11/C10</f>
        <v>3.8889376453552151E-2</v>
      </c>
    </row>
    <row r="13" spans="1:3" x14ac:dyDescent="0.25">
      <c r="A13" s="6" t="s">
        <v>18</v>
      </c>
      <c r="B13" s="6"/>
      <c r="C13" s="20">
        <f>C2-C9*C12</f>
        <v>131.88357266663741</v>
      </c>
    </row>
    <row r="14" spans="1:3" x14ac:dyDescent="0.25">
      <c r="C14" s="3"/>
    </row>
    <row r="17" spans="1:3" x14ac:dyDescent="0.25">
      <c r="A17" s="2"/>
    </row>
    <row r="18" spans="1:3" x14ac:dyDescent="0.25">
      <c r="A18" s="2"/>
      <c r="B18" s="11"/>
    </row>
    <row r="19" spans="1:3" x14ac:dyDescent="0.25">
      <c r="A19" s="2"/>
      <c r="B19" s="11"/>
      <c r="C19" s="21"/>
    </row>
    <row r="20" spans="1:3" x14ac:dyDescent="0.25">
      <c r="A20" s="10"/>
      <c r="B20" s="11"/>
    </row>
    <row r="21" spans="1:3" x14ac:dyDescent="0.25">
      <c r="A21" s="10"/>
      <c r="B21" s="11"/>
    </row>
    <row r="22" spans="1:3" x14ac:dyDescent="0.25">
      <c r="A22" s="2"/>
      <c r="B22" s="11"/>
    </row>
    <row r="23" spans="1:3" x14ac:dyDescent="0.25">
      <c r="A23" s="2"/>
      <c r="B23" s="11"/>
    </row>
    <row r="24" spans="1:3" x14ac:dyDescent="0.25">
      <c r="A24" s="10"/>
      <c r="B24" s="11"/>
    </row>
    <row r="25" spans="1:3" x14ac:dyDescent="0.25">
      <c r="A25" s="10"/>
      <c r="B25" s="11"/>
    </row>
    <row r="26" spans="1:3" x14ac:dyDescent="0.25">
      <c r="A26" s="10"/>
      <c r="B26" s="11"/>
    </row>
    <row r="27" spans="1:3" x14ac:dyDescent="0.25">
      <c r="A27" s="2"/>
      <c r="B27" s="11"/>
    </row>
    <row r="28" spans="1:3" x14ac:dyDescent="0.25">
      <c r="A28" s="10"/>
      <c r="B28" s="11"/>
    </row>
    <row r="29" spans="1:3" x14ac:dyDescent="0.25">
      <c r="A29" s="10"/>
      <c r="B29" s="11"/>
    </row>
    <row r="30" spans="1:3" x14ac:dyDescent="0.25">
      <c r="A30" s="9"/>
      <c r="B30" s="11"/>
    </row>
    <row r="31" spans="1:3" x14ac:dyDescent="0.25">
      <c r="A31" s="9"/>
      <c r="B31" s="11"/>
    </row>
    <row r="32" spans="1:3" x14ac:dyDescent="0.25">
      <c r="A32" s="9"/>
      <c r="B32" s="11"/>
    </row>
    <row r="33" spans="1:2" x14ac:dyDescent="0.25">
      <c r="A33" s="10"/>
      <c r="B33" s="11"/>
    </row>
    <row r="34" spans="1:2" x14ac:dyDescent="0.25">
      <c r="A34" s="10"/>
      <c r="B34" s="11"/>
    </row>
    <row r="35" spans="1:2" x14ac:dyDescent="0.25">
      <c r="A35" s="9"/>
      <c r="B35" s="11"/>
    </row>
    <row r="36" spans="1:2" x14ac:dyDescent="0.25">
      <c r="A36" s="9"/>
      <c r="B36" s="11"/>
    </row>
    <row r="37" spans="1:2" x14ac:dyDescent="0.25">
      <c r="A37" s="10"/>
      <c r="B37" s="11"/>
    </row>
    <row r="38" spans="1:2" x14ac:dyDescent="0.25">
      <c r="A38" s="10"/>
      <c r="B38" s="11"/>
    </row>
    <row r="39" spans="1:2" x14ac:dyDescent="0.25">
      <c r="A39" s="9"/>
      <c r="B39" s="11"/>
    </row>
    <row r="40" spans="1:2" x14ac:dyDescent="0.25">
      <c r="A40" s="10"/>
      <c r="B40" s="11"/>
    </row>
    <row r="41" spans="1:2" x14ac:dyDescent="0.25">
      <c r="A41" s="10"/>
      <c r="B41" s="11"/>
    </row>
    <row r="42" spans="1:2" x14ac:dyDescent="0.25">
      <c r="A42" s="2"/>
      <c r="B42" s="11"/>
    </row>
    <row r="43" spans="1:2" x14ac:dyDescent="0.25">
      <c r="A43" s="2"/>
      <c r="B43" s="11"/>
    </row>
    <row r="44" spans="1:2" x14ac:dyDescent="0.25">
      <c r="A44" s="9"/>
      <c r="B44" s="12"/>
    </row>
  </sheetData>
  <pageMargins left="0.7" right="0.7" top="0.75" bottom="0.75" header="0.3" footer="0.3"/>
  <pageSetup paperSize="9" orientation="portrait" r:id="rId1"/>
  <headerFooter>
    <oddFooter>&amp;L_x000D_&amp;1#&amp;"Verdana"&amp;10&amp;K000000 Internal - KMD A/S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55CC-88F6-4072-BD34-BE11D2CAC631}">
  <dimension ref="A1:D9"/>
  <sheetViews>
    <sheetView workbookViewId="0">
      <selection activeCell="C8" sqref="C8"/>
    </sheetView>
  </sheetViews>
  <sheetFormatPr defaultRowHeight="15" x14ac:dyDescent="0.25"/>
  <cols>
    <col min="1" max="1" width="76" style="5" bestFit="1" customWidth="1"/>
    <col min="2" max="2" width="6.28515625" style="5" customWidth="1"/>
    <col min="3" max="3" width="11.5703125" style="15" bestFit="1" customWidth="1"/>
    <col min="4" max="4" width="87.85546875" customWidth="1"/>
  </cols>
  <sheetData>
    <row r="1" spans="1:4" x14ac:dyDescent="0.25">
      <c r="A1" s="6" t="s">
        <v>19</v>
      </c>
      <c r="B1" s="6"/>
      <c r="C1" s="16" t="s">
        <v>1</v>
      </c>
    </row>
    <row r="2" spans="1:4" x14ac:dyDescent="0.25">
      <c r="A2" s="7" t="s">
        <v>20</v>
      </c>
      <c r="B2" s="7" t="s">
        <v>21</v>
      </c>
      <c r="C2" s="13">
        <v>-1000</v>
      </c>
      <c r="D2" s="3"/>
    </row>
    <row r="3" spans="1:4" x14ac:dyDescent="0.25">
      <c r="A3" s="7" t="s">
        <v>5</v>
      </c>
      <c r="B3" s="7"/>
      <c r="C3" s="13">
        <v>0.5</v>
      </c>
      <c r="D3" s="4"/>
    </row>
    <row r="4" spans="1:4" x14ac:dyDescent="0.25">
      <c r="A4" s="7" t="s">
        <v>22</v>
      </c>
      <c r="B4" s="7" t="s">
        <v>23</v>
      </c>
      <c r="C4" s="14">
        <f>C2*C3</f>
        <v>-500</v>
      </c>
      <c r="D4" s="4"/>
    </row>
    <row r="5" spans="1:4" x14ac:dyDescent="0.25">
      <c r="A5" s="7" t="s">
        <v>14</v>
      </c>
      <c r="B5" s="8"/>
      <c r="C5" s="18">
        <v>9115.6</v>
      </c>
      <c r="D5" s="4"/>
    </row>
    <row r="6" spans="1:4" x14ac:dyDescent="0.25">
      <c r="A6" s="7" t="s">
        <v>15</v>
      </c>
      <c r="B6" s="8"/>
      <c r="C6" s="18">
        <v>354.5</v>
      </c>
      <c r="D6" s="4"/>
    </row>
    <row r="7" spans="1:4" x14ac:dyDescent="0.25">
      <c r="A7" s="7" t="s">
        <v>16</v>
      </c>
      <c r="B7" s="8" t="s">
        <v>17</v>
      </c>
      <c r="C7" s="23">
        <f>C6/C5</f>
        <v>3.8889376453552151E-2</v>
      </c>
      <c r="D7" s="4"/>
    </row>
    <row r="8" spans="1:4" x14ac:dyDescent="0.25">
      <c r="A8" s="8" t="s">
        <v>24</v>
      </c>
      <c r="B8" s="8"/>
      <c r="C8" s="17">
        <f>C4*C7</f>
        <v>-19.444688226776076</v>
      </c>
      <c r="D8" s="2"/>
    </row>
    <row r="9" spans="1:4" x14ac:dyDescent="0.25">
      <c r="D9" s="1"/>
    </row>
  </sheetData>
  <pageMargins left="0.7" right="0.7" top="0.75" bottom="0.75" header="0.3" footer="0.3"/>
  <headerFooter>
    <oddFooter>&amp;L_x000D_&amp;1#&amp;"Verdana"&amp;10&amp;K000000 Internal - KMD A/S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73D7-4B5E-42EB-9A26-B1E9F02BBA71}">
  <dimension ref="A1:G41"/>
  <sheetViews>
    <sheetView tabSelected="1" workbookViewId="0">
      <selection activeCell="F13" sqref="F13"/>
    </sheetView>
  </sheetViews>
  <sheetFormatPr defaultRowHeight="15" x14ac:dyDescent="0.25"/>
  <cols>
    <col min="2" max="2" width="68.5703125" style="5" customWidth="1"/>
    <col min="3" max="3" width="7.140625" style="5" customWidth="1"/>
    <col min="4" max="4" width="11.5703125" style="4" bestFit="1" customWidth="1"/>
    <col min="5" max="5" width="17.42578125" customWidth="1"/>
    <col min="7" max="7" width="15" customWidth="1"/>
  </cols>
  <sheetData>
    <row r="1" spans="1:7" x14ac:dyDescent="0.25">
      <c r="B1" s="25" t="s">
        <v>0</v>
      </c>
      <c r="C1" s="25"/>
      <c r="D1" s="26" t="s">
        <v>1</v>
      </c>
    </row>
    <row r="2" spans="1:7" x14ac:dyDescent="0.25">
      <c r="A2" s="39" t="s">
        <v>25</v>
      </c>
      <c r="B2" s="7" t="s">
        <v>2</v>
      </c>
      <c r="C2" s="7" t="s">
        <v>3</v>
      </c>
      <c r="D2" s="28">
        <v>553.67999999999995</v>
      </c>
      <c r="G2" s="30" t="s">
        <v>26</v>
      </c>
    </row>
    <row r="3" spans="1:7" x14ac:dyDescent="0.25">
      <c r="A3" s="39"/>
      <c r="B3" s="7" t="s">
        <v>4</v>
      </c>
      <c r="C3" s="7"/>
      <c r="D3" s="28">
        <v>10673.28</v>
      </c>
    </row>
    <row r="4" spans="1:7" x14ac:dyDescent="0.25">
      <c r="A4" s="39"/>
      <c r="B4" s="7" t="s">
        <v>5</v>
      </c>
      <c r="C4" s="7"/>
      <c r="D4" s="28">
        <v>0.5</v>
      </c>
    </row>
    <row r="5" spans="1:7" x14ac:dyDescent="0.25">
      <c r="A5" s="39"/>
      <c r="B5" s="7" t="s">
        <v>6</v>
      </c>
      <c r="C5" s="7" t="s">
        <v>7</v>
      </c>
      <c r="D5" s="18">
        <f>D3*D4</f>
        <v>5336.64</v>
      </c>
    </row>
    <row r="6" spans="1:7" x14ac:dyDescent="0.25">
      <c r="A6" s="39"/>
      <c r="B6" s="7" t="s">
        <v>8</v>
      </c>
      <c r="C6" s="7"/>
      <c r="D6" s="29">
        <v>0</v>
      </c>
    </row>
    <row r="7" spans="1:7" x14ac:dyDescent="0.25">
      <c r="A7" s="39"/>
      <c r="B7" s="7" t="s">
        <v>9</v>
      </c>
      <c r="C7" s="7"/>
      <c r="D7" s="29">
        <v>0.5</v>
      </c>
    </row>
    <row r="8" spans="1:7" x14ac:dyDescent="0.25">
      <c r="A8" s="39"/>
      <c r="B8" s="7" t="s">
        <v>10</v>
      </c>
      <c r="C8" s="7" t="s">
        <v>11</v>
      </c>
      <c r="D8" s="18">
        <f>D6*D7</f>
        <v>0</v>
      </c>
    </row>
    <row r="9" spans="1:7" ht="30" x14ac:dyDescent="0.25">
      <c r="A9" s="39"/>
      <c r="B9" s="7" t="s">
        <v>42</v>
      </c>
      <c r="C9" s="7" t="s">
        <v>13</v>
      </c>
      <c r="D9" s="18">
        <f>IF(D5-D8&lt;0, 0, D5-D8)</f>
        <v>5336.64</v>
      </c>
    </row>
    <row r="10" spans="1:7" x14ac:dyDescent="0.25">
      <c r="A10" s="39"/>
      <c r="B10" s="7" t="s">
        <v>14</v>
      </c>
      <c r="C10" s="7"/>
      <c r="D10" s="29">
        <v>1107.3599999999999</v>
      </c>
    </row>
    <row r="11" spans="1:7" x14ac:dyDescent="0.25">
      <c r="A11" s="39"/>
      <c r="B11" s="7" t="s">
        <v>15</v>
      </c>
      <c r="C11" s="7"/>
      <c r="D11" s="29">
        <v>1107.3599999999999</v>
      </c>
    </row>
    <row r="12" spans="1:7" x14ac:dyDescent="0.25">
      <c r="A12" s="39"/>
      <c r="B12" s="7" t="s">
        <v>16</v>
      </c>
      <c r="C12" s="7" t="s">
        <v>17</v>
      </c>
      <c r="D12" s="23">
        <f>D11/D10</f>
        <v>1</v>
      </c>
    </row>
    <row r="13" spans="1:7" ht="30" x14ac:dyDescent="0.25">
      <c r="A13" s="39"/>
      <c r="B13" s="24" t="s">
        <v>41</v>
      </c>
      <c r="C13" s="6"/>
      <c r="D13" s="20">
        <f>D2-D9*D12</f>
        <v>-4782.96</v>
      </c>
    </row>
    <row r="14" spans="1:7" ht="30" x14ac:dyDescent="0.25">
      <c r="A14" s="39"/>
      <c r="B14" s="33" t="s">
        <v>27</v>
      </c>
      <c r="C14" s="32"/>
      <c r="D14" s="20">
        <f>IF(D13&lt;0, 0,D13)</f>
        <v>0</v>
      </c>
    </row>
    <row r="15" spans="1:7" x14ac:dyDescent="0.25">
      <c r="D15" s="3"/>
    </row>
    <row r="16" spans="1:7" x14ac:dyDescent="0.25">
      <c r="A16" s="36" t="s">
        <v>28</v>
      </c>
      <c r="B16" s="7" t="s">
        <v>20</v>
      </c>
      <c r="C16" s="7" t="s">
        <v>21</v>
      </c>
      <c r="D16" s="27">
        <v>-3662.4</v>
      </c>
    </row>
    <row r="17" spans="1:5" x14ac:dyDescent="0.25">
      <c r="A17" s="36"/>
      <c r="B17" s="7" t="s">
        <v>5</v>
      </c>
      <c r="C17" s="7"/>
      <c r="D17" s="19">
        <v>0.5</v>
      </c>
    </row>
    <row r="18" spans="1:5" x14ac:dyDescent="0.25">
      <c r="A18" s="36"/>
      <c r="B18" s="7" t="s">
        <v>22</v>
      </c>
      <c r="C18" s="7" t="s">
        <v>23</v>
      </c>
      <c r="D18" s="14">
        <f>D16*D17</f>
        <v>-1831.2</v>
      </c>
    </row>
    <row r="19" spans="1:5" x14ac:dyDescent="0.25">
      <c r="A19" s="36"/>
      <c r="B19" s="7" t="s">
        <v>14</v>
      </c>
      <c r="C19" s="8"/>
      <c r="D19" s="18">
        <f>D10</f>
        <v>1107.3599999999999</v>
      </c>
    </row>
    <row r="20" spans="1:5" x14ac:dyDescent="0.25">
      <c r="A20" s="36"/>
      <c r="B20" s="7" t="s">
        <v>15</v>
      </c>
      <c r="C20" s="8"/>
      <c r="D20" s="18">
        <f>D11</f>
        <v>1107.3599999999999</v>
      </c>
    </row>
    <row r="21" spans="1:5" x14ac:dyDescent="0.25">
      <c r="A21" s="36"/>
      <c r="B21" s="7" t="s">
        <v>16</v>
      </c>
      <c r="C21" s="8" t="s">
        <v>17</v>
      </c>
      <c r="D21" s="23">
        <f>D12</f>
        <v>1</v>
      </c>
    </row>
    <row r="22" spans="1:5" x14ac:dyDescent="0.25">
      <c r="A22" s="36"/>
      <c r="B22" s="8" t="s">
        <v>24</v>
      </c>
      <c r="C22" s="8"/>
      <c r="D22" s="19">
        <f>D18*D21</f>
        <v>-1831.2</v>
      </c>
    </row>
    <row r="23" spans="1:5" x14ac:dyDescent="0.25">
      <c r="A23" s="36"/>
      <c r="B23" s="31" t="s">
        <v>29</v>
      </c>
      <c r="C23" s="32"/>
      <c r="D23" s="19">
        <f>D14-D22</f>
        <v>1831.2</v>
      </c>
    </row>
    <row r="24" spans="1:5" x14ac:dyDescent="0.25">
      <c r="A24" s="36"/>
      <c r="B24" s="31" t="s">
        <v>30</v>
      </c>
      <c r="C24" s="32"/>
      <c r="D24" s="20">
        <f>D2-D23</f>
        <v>-1277.52</v>
      </c>
      <c r="E24">
        <f>IF(D2-D23&lt;0, 0, D2-D23)</f>
        <v>0</v>
      </c>
    </row>
    <row r="25" spans="1:5" x14ac:dyDescent="0.25">
      <c r="B25" s="2"/>
      <c r="C25" s="11"/>
    </row>
    <row r="26" spans="1:5" x14ac:dyDescent="0.25">
      <c r="A26" s="37" t="s">
        <v>31</v>
      </c>
      <c r="B26" s="31" t="s">
        <v>32</v>
      </c>
      <c r="C26" s="32"/>
      <c r="D26" s="27">
        <v>1000</v>
      </c>
    </row>
    <row r="27" spans="1:5" ht="30" customHeight="1" x14ac:dyDescent="0.25">
      <c r="A27" s="37"/>
      <c r="B27" s="34" t="s">
        <v>33</v>
      </c>
      <c r="C27" s="32"/>
      <c r="D27" s="20">
        <f>IF(D24&lt;=D26, 0,D24-D26)</f>
        <v>0</v>
      </c>
    </row>
    <row r="28" spans="1:5" x14ac:dyDescent="0.25">
      <c r="A28" s="37"/>
      <c r="B28" s="8" t="s">
        <v>34</v>
      </c>
      <c r="C28" s="32"/>
      <c r="D28" s="19">
        <f>IF(D26-D24&gt;0, D26-D24, 0)</f>
        <v>2277.52</v>
      </c>
    </row>
    <row r="29" spans="1:5" ht="33.75" customHeight="1" x14ac:dyDescent="0.25">
      <c r="A29" s="37"/>
      <c r="B29" s="35" t="s">
        <v>35</v>
      </c>
      <c r="C29" s="32"/>
      <c r="D29" s="20">
        <f>IF(D28&gt;0, MAX(D23-D28,0), D23)</f>
        <v>0</v>
      </c>
    </row>
    <row r="30" spans="1:5" s="4" customFormat="1" x14ac:dyDescent="0.25">
      <c r="B30" s="8" t="s">
        <v>36</v>
      </c>
      <c r="C30" s="32"/>
      <c r="D30" s="27">
        <v>1</v>
      </c>
    </row>
    <row r="31" spans="1:5" s="4" customFormat="1" ht="29.25" customHeight="1" x14ac:dyDescent="0.25">
      <c r="A31" s="38" t="s">
        <v>37</v>
      </c>
      <c r="B31" s="7" t="s">
        <v>38</v>
      </c>
      <c r="C31" s="32"/>
      <c r="D31" s="20">
        <f>IF(D30=1, D27, MAX(D2-D26,0))</f>
        <v>0</v>
      </c>
    </row>
    <row r="32" spans="1:5" s="4" customFormat="1" ht="32.25" customHeight="1" x14ac:dyDescent="0.25">
      <c r="A32" s="38"/>
      <c r="B32" s="7" t="s">
        <v>39</v>
      </c>
      <c r="C32" s="32"/>
      <c r="D32" s="20">
        <f>IF(D30=1, D29, 0)</f>
        <v>0</v>
      </c>
    </row>
    <row r="33" spans="1:4" s="4" customFormat="1" ht="27.75" customHeight="1" x14ac:dyDescent="0.25">
      <c r="A33" s="38"/>
      <c r="B33" s="7" t="s">
        <v>40</v>
      </c>
      <c r="C33" s="32"/>
      <c r="D33" s="20">
        <f>IF(D30=2, D29,0)</f>
        <v>0</v>
      </c>
    </row>
    <row r="34" spans="1:4" s="4" customFormat="1" x14ac:dyDescent="0.25">
      <c r="B34" s="10"/>
      <c r="C34" s="11"/>
    </row>
    <row r="35" spans="1:4" s="4" customFormat="1" x14ac:dyDescent="0.25">
      <c r="B35" s="10"/>
      <c r="C35" s="11"/>
    </row>
    <row r="36" spans="1:4" s="4" customFormat="1" x14ac:dyDescent="0.25">
      <c r="B36" s="9"/>
      <c r="C36" s="11"/>
    </row>
    <row r="37" spans="1:4" s="4" customFormat="1" x14ac:dyDescent="0.25">
      <c r="B37" s="10"/>
      <c r="C37" s="11"/>
    </row>
    <row r="38" spans="1:4" s="4" customFormat="1" x14ac:dyDescent="0.25">
      <c r="B38" s="10"/>
      <c r="C38" s="11"/>
    </row>
    <row r="39" spans="1:4" s="4" customFormat="1" x14ac:dyDescent="0.25">
      <c r="B39" s="2"/>
      <c r="C39" s="11"/>
    </row>
    <row r="40" spans="1:4" s="4" customFormat="1" x14ac:dyDescent="0.25">
      <c r="B40" s="2"/>
      <c r="C40" s="11"/>
    </row>
    <row r="41" spans="1:4" s="4" customFormat="1" x14ac:dyDescent="0.25">
      <c r="B41" s="9"/>
      <c r="C41" s="12"/>
    </row>
  </sheetData>
  <mergeCells count="4">
    <mergeCell ref="A16:A24"/>
    <mergeCell ref="A26:A29"/>
    <mergeCell ref="A31:A33"/>
    <mergeCell ref="A2:A14"/>
  </mergeCells>
  <pageMargins left="0.7" right="0.7" top="0.75" bottom="0.75" header="0.3" footer="0.3"/>
  <pageSetup paperSize="9" orientation="portrait" r:id="rId1"/>
  <headerFooter>
    <oddFooter>&amp;L_x000D_&amp;1#&amp;"Verdana"&amp;10&amp;K000000 Internal - KMD A/S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9B44BE14E3E4BB8DC0F082C3AE05A" ma:contentTypeVersion="19" ma:contentTypeDescription="Opret et nyt dokument." ma:contentTypeScope="" ma:versionID="5654f668a39c2716edc9f66766307ae9">
  <xsd:schema xmlns:xsd="http://www.w3.org/2001/XMLSchema" xmlns:xs="http://www.w3.org/2001/XMLSchema" xmlns:p="http://schemas.microsoft.com/office/2006/metadata/properties" xmlns:ns1="http://schemas.microsoft.com/sharepoint/v3" xmlns:ns2="e7a25c4e-e1b9-42cb-80f2-34332fcecc6f" xmlns:ns3="1de87c1e-2fed-4818-ba24-0d38aabb93ad" targetNamespace="http://schemas.microsoft.com/office/2006/metadata/properties" ma:root="true" ma:fieldsID="f2bbebc1444365a16b3c622d6769269a" ns1:_="" ns2:_="" ns3:_="">
    <xsd:import namespace="http://schemas.microsoft.com/sharepoint/v3"/>
    <xsd:import namespace="e7a25c4e-e1b9-42cb-80f2-34332fcecc6f"/>
    <xsd:import namespace="1de87c1e-2fed-4818-ba24-0d38aabb93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Egenskaber for Unified Compliance Policy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Handling for Unified Compliance Policy-grænseflad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25c4e-e1b9-42cb-80f2-34332fcec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fd18684a-6a22-4bf0-b34a-354162ab32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87c1e-2fed-4818-ba24-0d38aabb93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81661bf-3e02-42ba-80ad-77843b0000da}" ma:internalName="TaxCatchAll" ma:showField="CatchAllData" ma:web="1de87c1e-2fed-4818-ba24-0d38aabb93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1de87c1e-2fed-4818-ba24-0d38aabb93ad" xsi:nil="true"/>
    <lcf76f155ced4ddcb4097134ff3c332f xmlns="e7a25c4e-e1b9-42cb-80f2-34332fcecc6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2554AB-40C7-4289-B597-659F628B69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a25c4e-e1b9-42cb-80f2-34332fcecc6f"/>
    <ds:schemaRef ds:uri="1de87c1e-2fed-4818-ba24-0d38aabb93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2776F8-6CC7-4B14-BD20-B692E67FA6B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de87c1e-2fed-4818-ba24-0d38aabb93ad"/>
    <ds:schemaRef ds:uri="e7a25c4e-e1b9-42cb-80f2-34332fcecc6f"/>
  </ds:schemaRefs>
</ds:datastoreItem>
</file>

<file path=customXml/itemProps3.xml><?xml version="1.0" encoding="utf-8"?>
<ds:datastoreItem xmlns:ds="http://schemas.openxmlformats.org/officeDocument/2006/customXml" ds:itemID="{D4D32F2E-C587-4161-AFC9-823726896E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EVS indefrysning</vt:lpstr>
      <vt:lpstr>GS rabatforskel</vt:lpstr>
      <vt:lpstr>Samlet EVS indefrysning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Susanne Merete Juul Damgaard (SJD)</dc:creator>
  <cp:keywords/>
  <dc:description/>
  <cp:lastModifiedBy>Susanne Merete Juul Damgaard (SJD)</cp:lastModifiedBy>
  <cp:revision/>
  <dcterms:created xsi:type="dcterms:W3CDTF">2023-11-13T07:22:46Z</dcterms:created>
  <dcterms:modified xsi:type="dcterms:W3CDTF">2025-02-07T10:29:20Z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d1bf97-4b98-4e5c-84f4-bbc497191520_Enabled">
    <vt:lpwstr>true</vt:lpwstr>
  </property>
  <property fmtid="{D5CDD505-2E9C-101B-9397-08002B2CF9AE}" pid="3" name="MSIP_Label_fad1bf97-4b98-4e5c-84f4-bbc497191520_SetDate">
    <vt:lpwstr>2023-11-13T11:03:23Z</vt:lpwstr>
  </property>
  <property fmtid="{D5CDD505-2E9C-101B-9397-08002B2CF9AE}" pid="4" name="MSIP_Label_fad1bf97-4b98-4e5c-84f4-bbc497191520_Method">
    <vt:lpwstr>Standard</vt:lpwstr>
  </property>
  <property fmtid="{D5CDD505-2E9C-101B-9397-08002B2CF9AE}" pid="5" name="MSIP_Label_fad1bf97-4b98-4e5c-84f4-bbc497191520_Name">
    <vt:lpwstr>fad1bf97-4b98-4e5c-84f4-bbc497191520</vt:lpwstr>
  </property>
  <property fmtid="{D5CDD505-2E9C-101B-9397-08002B2CF9AE}" pid="6" name="MSIP_Label_fad1bf97-4b98-4e5c-84f4-bbc497191520_SiteId">
    <vt:lpwstr>1e2ad6d6-274f-43e8-89ef-d36d65bb83b5</vt:lpwstr>
  </property>
  <property fmtid="{D5CDD505-2E9C-101B-9397-08002B2CF9AE}" pid="7" name="MSIP_Label_fad1bf97-4b98-4e5c-84f4-bbc497191520_ActionId">
    <vt:lpwstr>70ad4a44-799c-4be7-9181-b03451ac3c6c</vt:lpwstr>
  </property>
  <property fmtid="{D5CDD505-2E9C-101B-9397-08002B2CF9AE}" pid="8" name="MSIP_Label_fad1bf97-4b98-4e5c-84f4-bbc497191520_ContentBits">
    <vt:lpwstr>2</vt:lpwstr>
  </property>
  <property fmtid="{D5CDD505-2E9C-101B-9397-08002B2CF9AE}" pid="9" name="ContentTypeId">
    <vt:lpwstr>0x0101001CF9B44BE14E3E4BB8DC0F082C3AE05A</vt:lpwstr>
  </property>
  <property fmtid="{D5CDD505-2E9C-101B-9397-08002B2CF9AE}" pid="10" name="MediaServiceImageTags">
    <vt:lpwstr/>
  </property>
</Properties>
</file>