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pritijain/Downloads/"/>
    </mc:Choice>
  </mc:AlternateContent>
  <xr:revisionPtr revIDLastSave="0" documentId="13_ncr:1_{1087BAE5-3EDA-104E-88F8-5A78BF448440}" xr6:coauthVersionLast="47" xr6:coauthVersionMax="47" xr10:uidLastSave="{00000000-0000-0000-0000-000000000000}"/>
  <bookViews>
    <workbookView xWindow="0" yWindow="760" windowWidth="29400" windowHeight="17220" activeTab="3" xr2:uid="{00000000-000D-0000-FFFF-FFFF00000000}"/>
  </bookViews>
  <sheets>
    <sheet name="Store Data" sheetId="1" r:id="rId1"/>
    <sheet name="Regional Office Data" sheetId="2" r:id="rId2"/>
    <sheet name="Part A" sheetId="4" r:id="rId3"/>
    <sheet name="Travel optimisation" sheetId="3" r:id="rId4"/>
  </sheets>
  <definedNames>
    <definedName name="solver_adj" localSheetId="3" hidden="1">'Travel optimisation'!$AL$6:$AO$48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itr" localSheetId="3" hidden="1">2147483647</definedName>
    <definedName name="solver_lhs1" localSheetId="3" hidden="1">'Travel optimisation'!$AL$6:$AO$48</definedName>
    <definedName name="solver_lhs2" localSheetId="3" hidden="1">'Travel optimisation'!$AP$6:$AP$48</definedName>
    <definedName name="solver_lhs3" localSheetId="3" hidden="1">'Travel optimisation'!$AU$12:$AU$31</definedName>
    <definedName name="solver_lin" localSheetId="3" hidden="1">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opt" localSheetId="3" hidden="1">'Travel optimisation'!$AJ$50</definedName>
    <definedName name="solver_pre" localSheetId="3" hidden="1">0.000001</definedName>
    <definedName name="solver_rbv" localSheetId="3" hidden="1">1</definedName>
    <definedName name="solver_rel1" localSheetId="3" hidden="1">5</definedName>
    <definedName name="solver_rel2" localSheetId="3" hidden="1">2</definedName>
    <definedName name="solver_rel3" localSheetId="3" hidden="1">1</definedName>
    <definedName name="solver_rhs1" localSheetId="3" hidden="1">"binary"</definedName>
    <definedName name="solver_rhs2" localSheetId="3" hidden="1">1</definedName>
    <definedName name="solver_rhs3" localSheetId="3" hidden="1">'Travel optimisation'!$AW$12:$AW$31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2</definedName>
  </definedNames>
  <calcPr calcId="191029"/>
  <pivotCaches>
    <pivotCache cacheId="1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1" i="3" l="1"/>
  <c r="H8" i="3"/>
  <c r="H54" i="3" s="1"/>
  <c r="H7" i="3"/>
  <c r="H53" i="3" s="1"/>
  <c r="H6" i="3"/>
  <c r="H52" i="3" s="1"/>
  <c r="H48" i="3"/>
  <c r="H94" i="3" s="1"/>
  <c r="H47" i="3"/>
  <c r="H93" i="3" s="1"/>
  <c r="H46" i="3"/>
  <c r="H92" i="3" s="1"/>
  <c r="I92" i="3" s="1"/>
  <c r="H45" i="3"/>
  <c r="H44" i="3"/>
  <c r="H90" i="3" s="1"/>
  <c r="H43" i="3"/>
  <c r="H89" i="3" s="1"/>
  <c r="H42" i="3"/>
  <c r="H88" i="3" s="1"/>
  <c r="H41" i="3"/>
  <c r="H87" i="3" s="1"/>
  <c r="H40" i="3"/>
  <c r="H86" i="3" s="1"/>
  <c r="H39" i="3"/>
  <c r="H85" i="3" s="1"/>
  <c r="H38" i="3"/>
  <c r="H84" i="3" s="1"/>
  <c r="I84" i="3" s="1"/>
  <c r="H37" i="3"/>
  <c r="H83" i="3" s="1"/>
  <c r="H36" i="3"/>
  <c r="H82" i="3" s="1"/>
  <c r="H35" i="3"/>
  <c r="H81" i="3" s="1"/>
  <c r="I81" i="3" s="1"/>
  <c r="H34" i="3"/>
  <c r="H80" i="3" s="1"/>
  <c r="H33" i="3"/>
  <c r="H79" i="3" s="1"/>
  <c r="H32" i="3"/>
  <c r="H78" i="3" s="1"/>
  <c r="H31" i="3"/>
  <c r="H77" i="3" s="1"/>
  <c r="H30" i="3"/>
  <c r="H76" i="3" s="1"/>
  <c r="I76" i="3" s="1"/>
  <c r="H29" i="3"/>
  <c r="H75" i="3" s="1"/>
  <c r="I75" i="3" s="1"/>
  <c r="H28" i="3"/>
  <c r="H74" i="3" s="1"/>
  <c r="H27" i="3"/>
  <c r="H73" i="3" s="1"/>
  <c r="H26" i="3"/>
  <c r="H72" i="3" s="1"/>
  <c r="H25" i="3"/>
  <c r="H71" i="3" s="1"/>
  <c r="H24" i="3"/>
  <c r="H70" i="3" s="1"/>
  <c r="H23" i="3"/>
  <c r="H69" i="3" s="1"/>
  <c r="H22" i="3"/>
  <c r="H68" i="3" s="1"/>
  <c r="I68" i="3" s="1"/>
  <c r="H21" i="3"/>
  <c r="H67" i="3" s="1"/>
  <c r="H20" i="3"/>
  <c r="H66" i="3" s="1"/>
  <c r="H19" i="3"/>
  <c r="H65" i="3" s="1"/>
  <c r="H18" i="3"/>
  <c r="H64" i="3" s="1"/>
  <c r="H17" i="3"/>
  <c r="H63" i="3" s="1"/>
  <c r="H16" i="3"/>
  <c r="H62" i="3" s="1"/>
  <c r="H15" i="3"/>
  <c r="H61" i="3" s="1"/>
  <c r="H14" i="3"/>
  <c r="H60" i="3" s="1"/>
  <c r="I60" i="3" s="1"/>
  <c r="H13" i="3"/>
  <c r="H59" i="3" s="1"/>
  <c r="H12" i="3"/>
  <c r="H58" i="3" s="1"/>
  <c r="H11" i="3"/>
  <c r="H57" i="3" s="1"/>
  <c r="H10" i="3"/>
  <c r="H56" i="3" s="1"/>
  <c r="H9" i="3"/>
  <c r="H55" i="3" s="1"/>
  <c r="G7" i="3"/>
  <c r="G53" i="3" s="1"/>
  <c r="I53" i="3" s="1"/>
  <c r="G8" i="3"/>
  <c r="G54" i="3" s="1"/>
  <c r="I54" i="3" s="1"/>
  <c r="G9" i="3"/>
  <c r="G55" i="3" s="1"/>
  <c r="I55" i="3" s="1"/>
  <c r="G10" i="3"/>
  <c r="G56" i="3" s="1"/>
  <c r="G11" i="3"/>
  <c r="G57" i="3" s="1"/>
  <c r="G12" i="3"/>
  <c r="G58" i="3" s="1"/>
  <c r="I58" i="3" s="1"/>
  <c r="G13" i="3"/>
  <c r="G59" i="3" s="1"/>
  <c r="G14" i="3"/>
  <c r="G60" i="3" s="1"/>
  <c r="G15" i="3"/>
  <c r="G61" i="3" s="1"/>
  <c r="G16" i="3"/>
  <c r="G62" i="3" s="1"/>
  <c r="I62" i="3" s="1"/>
  <c r="G17" i="3"/>
  <c r="G63" i="3" s="1"/>
  <c r="I63" i="3" s="1"/>
  <c r="G18" i="3"/>
  <c r="G64" i="3" s="1"/>
  <c r="I64" i="3" s="1"/>
  <c r="G19" i="3"/>
  <c r="G65" i="3" s="1"/>
  <c r="G20" i="3"/>
  <c r="G66" i="3" s="1"/>
  <c r="I66" i="3" s="1"/>
  <c r="G21" i="3"/>
  <c r="G67" i="3" s="1"/>
  <c r="G22" i="3"/>
  <c r="G68" i="3" s="1"/>
  <c r="G23" i="3"/>
  <c r="G69" i="3" s="1"/>
  <c r="G24" i="3"/>
  <c r="G70" i="3" s="1"/>
  <c r="I70" i="3" s="1"/>
  <c r="G25" i="3"/>
  <c r="G71" i="3" s="1"/>
  <c r="I71" i="3" s="1"/>
  <c r="G26" i="3"/>
  <c r="G72" i="3" s="1"/>
  <c r="G27" i="3"/>
  <c r="G73" i="3" s="1"/>
  <c r="G28" i="3"/>
  <c r="G74" i="3" s="1"/>
  <c r="I74" i="3" s="1"/>
  <c r="G29" i="3"/>
  <c r="G75" i="3" s="1"/>
  <c r="G30" i="3"/>
  <c r="G76" i="3" s="1"/>
  <c r="G31" i="3"/>
  <c r="G77" i="3" s="1"/>
  <c r="G32" i="3"/>
  <c r="G78" i="3" s="1"/>
  <c r="I78" i="3" s="1"/>
  <c r="G33" i="3"/>
  <c r="G79" i="3" s="1"/>
  <c r="G34" i="3"/>
  <c r="G80" i="3" s="1"/>
  <c r="G35" i="3"/>
  <c r="G81" i="3" s="1"/>
  <c r="G36" i="3"/>
  <c r="G82" i="3" s="1"/>
  <c r="I82" i="3" s="1"/>
  <c r="G37" i="3"/>
  <c r="G83" i="3" s="1"/>
  <c r="G38" i="3"/>
  <c r="G84" i="3" s="1"/>
  <c r="G39" i="3"/>
  <c r="G85" i="3" s="1"/>
  <c r="G40" i="3"/>
  <c r="G86" i="3" s="1"/>
  <c r="I86" i="3" s="1"/>
  <c r="G41" i="3"/>
  <c r="G87" i="3" s="1"/>
  <c r="I87" i="3" s="1"/>
  <c r="G42" i="3"/>
  <c r="G88" i="3" s="1"/>
  <c r="G43" i="3"/>
  <c r="G89" i="3" s="1"/>
  <c r="G44" i="3"/>
  <c r="G90" i="3" s="1"/>
  <c r="I90" i="3" s="1"/>
  <c r="G45" i="3"/>
  <c r="G91" i="3" s="1"/>
  <c r="G46" i="3"/>
  <c r="G92" i="3" s="1"/>
  <c r="G47" i="3"/>
  <c r="G93" i="3" s="1"/>
  <c r="G48" i="3"/>
  <c r="G94" i="3" s="1"/>
  <c r="I94" i="3" s="1"/>
  <c r="G6" i="3"/>
  <c r="G52" i="3" s="1"/>
  <c r="I52" i="3" s="1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52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7" i="3"/>
  <c r="AQ8" i="3"/>
  <c r="AQ9" i="3"/>
  <c r="AQ6" i="3"/>
  <c r="AU31" i="3"/>
  <c r="AU30" i="3"/>
  <c r="AU29" i="3"/>
  <c r="AU28" i="3"/>
  <c r="AU26" i="3"/>
  <c r="AU25" i="3"/>
  <c r="AU24" i="3"/>
  <c r="AU23" i="3"/>
  <c r="AU21" i="3"/>
  <c r="AU20" i="3"/>
  <c r="AU19" i="3"/>
  <c r="AU18" i="3"/>
  <c r="AU27" i="3"/>
  <c r="AU22" i="3"/>
  <c r="AU17" i="3"/>
  <c r="AU16" i="3"/>
  <c r="AU15" i="3"/>
  <c r="AU14" i="3"/>
  <c r="AU13" i="3"/>
  <c r="AU12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6" i="3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7" i="1"/>
  <c r="S7" i="3"/>
  <c r="U7" i="3"/>
  <c r="S8" i="3"/>
  <c r="T8" i="3"/>
  <c r="S9" i="3"/>
  <c r="T9" i="3"/>
  <c r="U9" i="3"/>
  <c r="T10" i="3"/>
  <c r="U10" i="3"/>
  <c r="V10" i="3"/>
  <c r="U11" i="3"/>
  <c r="V11" i="3"/>
  <c r="T12" i="3"/>
  <c r="U12" i="3"/>
  <c r="V12" i="3"/>
  <c r="S13" i="3"/>
  <c r="T13" i="3"/>
  <c r="U13" i="3"/>
  <c r="V13" i="3"/>
  <c r="T14" i="3"/>
  <c r="U14" i="3"/>
  <c r="V14" i="3"/>
  <c r="S15" i="3"/>
  <c r="T15" i="3"/>
  <c r="U15" i="3"/>
  <c r="V15" i="3"/>
  <c r="S16" i="3"/>
  <c r="T16" i="3"/>
  <c r="U16" i="3"/>
  <c r="V16" i="3"/>
  <c r="U17" i="3"/>
  <c r="V17" i="3"/>
  <c r="T18" i="3"/>
  <c r="U18" i="3"/>
  <c r="V18" i="3"/>
  <c r="S19" i="3"/>
  <c r="T19" i="3"/>
  <c r="V19" i="3"/>
  <c r="S20" i="3"/>
  <c r="T20" i="3"/>
  <c r="U20" i="3"/>
  <c r="V20" i="3"/>
  <c r="S21" i="3"/>
  <c r="T21" i="3"/>
  <c r="U21" i="3"/>
  <c r="V21" i="3"/>
  <c r="S22" i="3"/>
  <c r="T22" i="3"/>
  <c r="U22" i="3"/>
  <c r="V22" i="3"/>
  <c r="S23" i="3"/>
  <c r="T23" i="3"/>
  <c r="U23" i="3"/>
  <c r="V23" i="3"/>
  <c r="T24" i="3"/>
  <c r="U24" i="3"/>
  <c r="U25" i="3"/>
  <c r="V25" i="3"/>
  <c r="U26" i="3"/>
  <c r="V26" i="3"/>
  <c r="T27" i="3"/>
  <c r="U27" i="3"/>
  <c r="V27" i="3"/>
  <c r="T28" i="3"/>
  <c r="U28" i="3"/>
  <c r="V28" i="3"/>
  <c r="T29" i="3"/>
  <c r="U29" i="3"/>
  <c r="V29" i="3"/>
  <c r="T30" i="3"/>
  <c r="U30" i="3"/>
  <c r="V30" i="3"/>
  <c r="S31" i="3"/>
  <c r="T31" i="3"/>
  <c r="U31" i="3"/>
  <c r="V31" i="3"/>
  <c r="U32" i="3"/>
  <c r="V32" i="3"/>
  <c r="S33" i="3"/>
  <c r="T33" i="3"/>
  <c r="U33" i="3"/>
  <c r="U34" i="3"/>
  <c r="V34" i="3"/>
  <c r="S35" i="3"/>
  <c r="T35" i="3"/>
  <c r="U35" i="3"/>
  <c r="V35" i="3"/>
  <c r="S36" i="3"/>
  <c r="T36" i="3"/>
  <c r="S37" i="3"/>
  <c r="T37" i="3"/>
  <c r="U37" i="3"/>
  <c r="V37" i="3"/>
  <c r="U38" i="3"/>
  <c r="V38" i="3"/>
  <c r="T39" i="3"/>
  <c r="U39" i="3"/>
  <c r="V39" i="3"/>
  <c r="S40" i="3"/>
  <c r="T40" i="3"/>
  <c r="U40" i="3"/>
  <c r="V40" i="3"/>
  <c r="S41" i="3"/>
  <c r="S42" i="3"/>
  <c r="T42" i="3"/>
  <c r="S43" i="3"/>
  <c r="T43" i="3"/>
  <c r="S44" i="3"/>
  <c r="T44" i="3"/>
  <c r="U44" i="3"/>
  <c r="V44" i="3"/>
  <c r="T45" i="3"/>
  <c r="U45" i="3"/>
  <c r="V45" i="3"/>
  <c r="S46" i="3"/>
  <c r="T46" i="3"/>
  <c r="T47" i="3"/>
  <c r="U47" i="3"/>
  <c r="V47" i="3"/>
  <c r="U48" i="3"/>
  <c r="V48" i="3"/>
  <c r="T6" i="3"/>
  <c r="U6" i="3"/>
  <c r="V6" i="3"/>
  <c r="S6" i="3"/>
  <c r="N7" i="3"/>
  <c r="P7" i="3"/>
  <c r="N8" i="3"/>
  <c r="O8" i="3"/>
  <c r="N9" i="3"/>
  <c r="O9" i="3"/>
  <c r="P9" i="3"/>
  <c r="O10" i="3"/>
  <c r="P10" i="3"/>
  <c r="Q10" i="3"/>
  <c r="P11" i="3"/>
  <c r="Q11" i="3"/>
  <c r="O12" i="3"/>
  <c r="P12" i="3"/>
  <c r="Q12" i="3"/>
  <c r="N13" i="3"/>
  <c r="O13" i="3"/>
  <c r="P13" i="3"/>
  <c r="Q13" i="3"/>
  <c r="O14" i="3"/>
  <c r="P14" i="3"/>
  <c r="Q14" i="3"/>
  <c r="N15" i="3"/>
  <c r="O15" i="3"/>
  <c r="P15" i="3"/>
  <c r="Q15" i="3"/>
  <c r="N16" i="3"/>
  <c r="O16" i="3"/>
  <c r="P16" i="3"/>
  <c r="Q16" i="3"/>
  <c r="P17" i="3"/>
  <c r="Q17" i="3"/>
  <c r="O18" i="3"/>
  <c r="P18" i="3"/>
  <c r="Q18" i="3"/>
  <c r="N19" i="3"/>
  <c r="Q19" i="3"/>
  <c r="N20" i="3"/>
  <c r="O20" i="3"/>
  <c r="P20" i="3"/>
  <c r="Q20" i="3"/>
  <c r="N21" i="3"/>
  <c r="O21" i="3"/>
  <c r="P21" i="3"/>
  <c r="Q21" i="3"/>
  <c r="N22" i="3"/>
  <c r="O22" i="3"/>
  <c r="P22" i="3"/>
  <c r="Q22" i="3"/>
  <c r="N23" i="3"/>
  <c r="O23" i="3"/>
  <c r="P23" i="3"/>
  <c r="Q23" i="3"/>
  <c r="O24" i="3"/>
  <c r="P24" i="3"/>
  <c r="P25" i="3"/>
  <c r="Q25" i="3"/>
  <c r="P26" i="3"/>
  <c r="Q26" i="3"/>
  <c r="O27" i="3"/>
  <c r="P27" i="3"/>
  <c r="Q27" i="3"/>
  <c r="O28" i="3"/>
  <c r="P28" i="3"/>
  <c r="Q28" i="3"/>
  <c r="O29" i="3"/>
  <c r="P29" i="3"/>
  <c r="Q29" i="3"/>
  <c r="O30" i="3"/>
  <c r="P30" i="3"/>
  <c r="Q30" i="3"/>
  <c r="N31" i="3"/>
  <c r="O31" i="3"/>
  <c r="P31" i="3"/>
  <c r="Q31" i="3"/>
  <c r="P32" i="3"/>
  <c r="Q32" i="3"/>
  <c r="N33" i="3"/>
  <c r="O33" i="3"/>
  <c r="P33" i="3"/>
  <c r="P34" i="3"/>
  <c r="Q34" i="3"/>
  <c r="N35" i="3"/>
  <c r="O35" i="3"/>
  <c r="P35" i="3"/>
  <c r="Q35" i="3"/>
  <c r="N36" i="3"/>
  <c r="O36" i="3"/>
  <c r="N37" i="3"/>
  <c r="O37" i="3"/>
  <c r="P37" i="3"/>
  <c r="Q37" i="3"/>
  <c r="P38" i="3"/>
  <c r="Q38" i="3"/>
  <c r="O39" i="3"/>
  <c r="P39" i="3"/>
  <c r="Q39" i="3"/>
  <c r="N40" i="3"/>
  <c r="O40" i="3"/>
  <c r="P40" i="3"/>
  <c r="Q40" i="3"/>
  <c r="N41" i="3"/>
  <c r="N42" i="3"/>
  <c r="O42" i="3"/>
  <c r="N43" i="3"/>
  <c r="O43" i="3"/>
  <c r="N44" i="3"/>
  <c r="O44" i="3"/>
  <c r="P44" i="3"/>
  <c r="Q44" i="3"/>
  <c r="O45" i="3"/>
  <c r="P45" i="3"/>
  <c r="Q45" i="3"/>
  <c r="N46" i="3"/>
  <c r="O46" i="3"/>
  <c r="O47" i="3"/>
  <c r="P47" i="3"/>
  <c r="Q47" i="3"/>
  <c r="P48" i="3"/>
  <c r="Q48" i="3"/>
  <c r="O6" i="3"/>
  <c r="P6" i="3"/>
  <c r="Q6" i="3"/>
  <c r="N6" i="3"/>
  <c r="G7" i="2"/>
  <c r="G8" i="2"/>
  <c r="G9" i="2"/>
  <c r="G6" i="2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6" i="3"/>
  <c r="I85" i="3" l="1"/>
  <c r="I69" i="3"/>
  <c r="I79" i="3"/>
  <c r="I83" i="3"/>
  <c r="I67" i="3"/>
  <c r="I59" i="3"/>
  <c r="I56" i="3"/>
  <c r="I95" i="3" s="1"/>
  <c r="I72" i="3"/>
  <c r="I80" i="3"/>
  <c r="I88" i="3"/>
  <c r="I77" i="3"/>
  <c r="I93" i="3"/>
  <c r="I61" i="3"/>
  <c r="I65" i="3"/>
  <c r="I91" i="3"/>
  <c r="I57" i="3"/>
  <c r="I73" i="3"/>
  <c r="I89" i="3"/>
  <c r="AH31" i="3"/>
  <c r="AH47" i="3"/>
  <c r="AE10" i="3"/>
  <c r="AJ10" i="3" s="1"/>
  <c r="AG47" i="3"/>
  <c r="AG45" i="3"/>
  <c r="AG43" i="3"/>
  <c r="AG39" i="3"/>
  <c r="AF44" i="3"/>
  <c r="AG6" i="3"/>
  <c r="AF45" i="3"/>
  <c r="AF43" i="3"/>
  <c r="AF39" i="3"/>
  <c r="AF37" i="3"/>
  <c r="AE43" i="3"/>
  <c r="AJ43" i="3" s="1"/>
  <c r="AE39" i="3"/>
  <c r="AJ39" i="3" s="1"/>
  <c r="AE27" i="3"/>
  <c r="AJ27" i="3" s="1"/>
  <c r="AE23" i="3"/>
  <c r="AJ23" i="3" s="1"/>
  <c r="AE19" i="3"/>
  <c r="AJ19" i="3" s="1"/>
  <c r="AE15" i="3"/>
  <c r="AJ15" i="3" s="1"/>
  <c r="AE11" i="3"/>
  <c r="AJ11" i="3" s="1"/>
  <c r="AE7" i="3"/>
  <c r="AJ7" i="3" s="1"/>
  <c r="AE45" i="3"/>
  <c r="AJ45" i="3" s="1"/>
  <c r="AE41" i="3"/>
  <c r="AJ41" i="3" s="1"/>
  <c r="AE37" i="3"/>
  <c r="AJ37" i="3" s="1"/>
  <c r="AE31" i="3"/>
  <c r="AJ31" i="3" s="1"/>
  <c r="AE21" i="3"/>
  <c r="AJ21" i="3" s="1"/>
  <c r="AF35" i="3"/>
  <c r="AF33" i="3"/>
  <c r="AF31" i="3"/>
  <c r="AF25" i="3"/>
  <c r="AF23" i="3"/>
  <c r="AF17" i="3"/>
  <c r="AF15" i="3"/>
  <c r="AF13" i="3"/>
  <c r="AF9" i="3"/>
  <c r="AF7" i="3"/>
  <c r="AH15" i="3"/>
  <c r="AG37" i="3"/>
  <c r="AG29" i="3"/>
  <c r="AG27" i="3"/>
  <c r="AG23" i="3"/>
  <c r="AG21" i="3"/>
  <c r="AG19" i="3"/>
  <c r="AG15" i="3"/>
  <c r="AG7" i="3"/>
  <c r="AE6" i="3"/>
  <c r="AH39" i="3"/>
  <c r="AH23" i="3"/>
  <c r="AH7" i="3"/>
  <c r="AF6" i="3"/>
  <c r="AE29" i="3"/>
  <c r="AJ29" i="3" s="1"/>
  <c r="AE13" i="3"/>
  <c r="AJ13" i="3" s="1"/>
  <c r="AE35" i="3"/>
  <c r="AJ35" i="3" s="1"/>
  <c r="AE25" i="3"/>
  <c r="AJ25" i="3" s="1"/>
  <c r="AE17" i="3"/>
  <c r="AJ17" i="3" s="1"/>
  <c r="AE47" i="3"/>
  <c r="AJ47" i="3" s="1"/>
  <c r="AE33" i="3"/>
  <c r="AJ33" i="3" s="1"/>
  <c r="AE9" i="3"/>
  <c r="AJ9" i="3" s="1"/>
  <c r="AF47" i="3"/>
  <c r="AF41" i="3"/>
  <c r="AF29" i="3"/>
  <c r="AF27" i="3"/>
  <c r="AF21" i="3"/>
  <c r="AF19" i="3"/>
  <c r="AF11" i="3"/>
  <c r="AH32" i="3"/>
  <c r="AH16" i="3"/>
  <c r="AG35" i="3"/>
  <c r="AG31" i="3"/>
  <c r="AG13" i="3"/>
  <c r="AG11" i="3"/>
  <c r="AF20" i="3"/>
  <c r="AE42" i="3"/>
  <c r="AJ42" i="3" s="1"/>
  <c r="AH8" i="3"/>
  <c r="AH48" i="3"/>
  <c r="AH42" i="3"/>
  <c r="AH40" i="3"/>
  <c r="AH38" i="3"/>
  <c r="AH34" i="3"/>
  <c r="AH30" i="3"/>
  <c r="AH26" i="3"/>
  <c r="AH24" i="3"/>
  <c r="AH22" i="3"/>
  <c r="AH18" i="3"/>
  <c r="AH14" i="3"/>
  <c r="AH10" i="3"/>
  <c r="AF36" i="3"/>
  <c r="AF28" i="3"/>
  <c r="AF12" i="3"/>
  <c r="AE34" i="3"/>
  <c r="AJ34" i="3" s="1"/>
  <c r="AE26" i="3"/>
  <c r="AJ26" i="3" s="1"/>
  <c r="AE18" i="3"/>
  <c r="AJ18" i="3" s="1"/>
  <c r="AG38" i="3"/>
  <c r="AG44" i="3"/>
  <c r="AG36" i="3"/>
  <c r="AG28" i="3"/>
  <c r="AG20" i="3"/>
  <c r="AG12" i="3"/>
  <c r="AH46" i="3"/>
  <c r="AG46" i="3"/>
  <c r="AG42" i="3"/>
  <c r="AG34" i="3"/>
  <c r="AG26" i="3"/>
  <c r="AG18" i="3"/>
  <c r="AG10" i="3"/>
  <c r="AG30" i="3"/>
  <c r="AG41" i="3"/>
  <c r="AG33" i="3"/>
  <c r="AG25" i="3"/>
  <c r="AG17" i="3"/>
  <c r="AG9" i="3"/>
  <c r="AG22" i="3"/>
  <c r="AG14" i="3"/>
  <c r="AH6" i="3"/>
  <c r="AG48" i="3"/>
  <c r="AG40" i="3"/>
  <c r="AG32" i="3"/>
  <c r="AG24" i="3"/>
  <c r="AG16" i="3"/>
  <c r="AG8" i="3"/>
  <c r="AE44" i="3"/>
  <c r="AJ44" i="3" s="1"/>
  <c r="AE36" i="3"/>
  <c r="AJ36" i="3" s="1"/>
  <c r="AE28" i="3"/>
  <c r="AJ28" i="3" s="1"/>
  <c r="AE20" i="3"/>
  <c r="AJ20" i="3" s="1"/>
  <c r="AE12" i="3"/>
  <c r="AJ12" i="3" s="1"/>
  <c r="AF46" i="3"/>
  <c r="AF38" i="3"/>
  <c r="AF30" i="3"/>
  <c r="AF22" i="3"/>
  <c r="AF14" i="3"/>
  <c r="AH41" i="3"/>
  <c r="AH33" i="3"/>
  <c r="AH25" i="3"/>
  <c r="AH17" i="3"/>
  <c r="AH9" i="3"/>
  <c r="AE40" i="3"/>
  <c r="AJ40" i="3" s="1"/>
  <c r="AE32" i="3"/>
  <c r="AJ32" i="3" s="1"/>
  <c r="AE16" i="3"/>
  <c r="AJ16" i="3" s="1"/>
  <c r="AF42" i="3"/>
  <c r="AF18" i="3"/>
  <c r="AH45" i="3"/>
  <c r="AH37" i="3"/>
  <c r="AH29" i="3"/>
  <c r="AH21" i="3"/>
  <c r="AH13" i="3"/>
  <c r="AE48" i="3"/>
  <c r="AJ48" i="3" s="1"/>
  <c r="AE24" i="3"/>
  <c r="AJ24" i="3" s="1"/>
  <c r="AE8" i="3"/>
  <c r="AJ8" i="3" s="1"/>
  <c r="AF34" i="3"/>
  <c r="AF26" i="3"/>
  <c r="AF10" i="3"/>
  <c r="AE46" i="3"/>
  <c r="AJ46" i="3" s="1"/>
  <c r="AE38" i="3"/>
  <c r="AJ38" i="3" s="1"/>
  <c r="AE30" i="3"/>
  <c r="AJ30" i="3" s="1"/>
  <c r="AE22" i="3"/>
  <c r="AJ22" i="3" s="1"/>
  <c r="AE14" i="3"/>
  <c r="AJ14" i="3" s="1"/>
  <c r="AF48" i="3"/>
  <c r="AF40" i="3"/>
  <c r="AF32" i="3"/>
  <c r="AF24" i="3"/>
  <c r="AF16" i="3"/>
  <c r="AF8" i="3"/>
  <c r="AH44" i="3"/>
  <c r="AH36" i="3"/>
  <c r="AH28" i="3"/>
  <c r="AH20" i="3"/>
  <c r="AH12" i="3"/>
  <c r="AH43" i="3"/>
  <c r="AH35" i="3"/>
  <c r="AH27" i="3"/>
  <c r="AH19" i="3"/>
  <c r="AH11" i="3"/>
  <c r="AJ6" i="3" l="1"/>
  <c r="AF4" i="3"/>
  <c r="AJ50" i="3"/>
</calcChain>
</file>

<file path=xl/sharedStrings.xml><?xml version="1.0" encoding="utf-8"?>
<sst xmlns="http://schemas.openxmlformats.org/spreadsheetml/2006/main" count="507" uniqueCount="87">
  <si>
    <t>Albemarle_County</t>
  </si>
  <si>
    <t>Amherst_County</t>
  </si>
  <si>
    <t>Augusta_County</t>
  </si>
  <si>
    <t>Buckingham_County</t>
  </si>
  <si>
    <t>Caroline_County</t>
  </si>
  <si>
    <t>Charles_City_County</t>
  </si>
  <si>
    <t>Chesterfield_County</t>
  </si>
  <si>
    <t>City_of_Fredericksburg</t>
  </si>
  <si>
    <t>City_of_Richmond</t>
  </si>
  <si>
    <t>Culpeper_County</t>
  </si>
  <si>
    <t>Cumberland_County</t>
  </si>
  <si>
    <t>Dinwiddie_County</t>
  </si>
  <si>
    <t>Essex_County</t>
  </si>
  <si>
    <t>Fauquier_County</t>
  </si>
  <si>
    <t>Fluvanna_County</t>
  </si>
  <si>
    <t>Goochland_County</t>
  </si>
  <si>
    <t>Greene_County</t>
  </si>
  <si>
    <t>Hanover_County</t>
  </si>
  <si>
    <t>Henrico_County</t>
  </si>
  <si>
    <t>Hopewell_County</t>
  </si>
  <si>
    <t>James_City_County</t>
  </si>
  <si>
    <t>King_and_Queen_County</t>
  </si>
  <si>
    <t>King_George_County</t>
  </si>
  <si>
    <t>King_William_County</t>
  </si>
  <si>
    <t>Louisa_County</t>
  </si>
  <si>
    <t>Madison_County</t>
  </si>
  <si>
    <t>Mathews_County</t>
  </si>
  <si>
    <t>Nelson_County</t>
  </si>
  <si>
    <t>New_Kent_County</t>
  </si>
  <si>
    <t>Orange_County</t>
  </si>
  <si>
    <t>Page_County</t>
  </si>
  <si>
    <t>Powhatan_County</t>
  </si>
  <si>
    <t>Prince_George_County</t>
  </si>
  <si>
    <t>Prince_William_County</t>
  </si>
  <si>
    <t>Rappahannock_County</t>
  </si>
  <si>
    <t>Rockbridge_County</t>
  </si>
  <si>
    <t>Rockingham_County</t>
  </si>
  <si>
    <t>Shenandoah_County</t>
  </si>
  <si>
    <t>Spotsylvania_County</t>
  </si>
  <si>
    <t>Stafford_County</t>
  </si>
  <si>
    <t>Warren_County</t>
  </si>
  <si>
    <t>Westmoreland_County</t>
  </si>
  <si>
    <t>Richmond</t>
  </si>
  <si>
    <t>Tappahannock</t>
  </si>
  <si>
    <t>Warrenton</t>
  </si>
  <si>
    <t>York_County</t>
  </si>
  <si>
    <t>Staunton</t>
  </si>
  <si>
    <t>Number of Hours Required Annually by Each Store in Each Area</t>
  </si>
  <si>
    <t>Inventory</t>
  </si>
  <si>
    <t>Payroll</t>
  </si>
  <si>
    <t>Hiring</t>
  </si>
  <si>
    <t>Marketing</t>
  </si>
  <si>
    <t>Merchandising</t>
  </si>
  <si>
    <t>Number of Annual Trips Required by Each Store in Each Area</t>
  </si>
  <si>
    <t>Employee Hours Available Annually at Each Regional Office in Each Area</t>
  </si>
  <si>
    <t>Mileage from Store to Regional Office</t>
  </si>
  <si>
    <t>Travel Time (Hrs) From Store to Regional Office</t>
  </si>
  <si>
    <t>Mileage Cost</t>
  </si>
  <si>
    <t>Salary Cost</t>
  </si>
  <si>
    <t>Total Travel Cost</t>
  </si>
  <si>
    <t>Cost per shop</t>
  </si>
  <si>
    <t xml:space="preserve"> -</t>
  </si>
  <si>
    <t>-</t>
  </si>
  <si>
    <t xml:space="preserve"> - </t>
  </si>
  <si>
    <t>&lt;=</t>
  </si>
  <si>
    <t>assigned workload</t>
  </si>
  <si>
    <t>workload capacity</t>
  </si>
  <si>
    <t>Total Cost</t>
  </si>
  <si>
    <t>Min distance</t>
  </si>
  <si>
    <t>Regional Office</t>
  </si>
  <si>
    <t>Regional office</t>
  </si>
  <si>
    <t>Column Labels</t>
  </si>
  <si>
    <t>Grand Total</t>
  </si>
  <si>
    <t>Row Labels</t>
  </si>
  <si>
    <t>(All)</t>
  </si>
  <si>
    <t>Store</t>
  </si>
  <si>
    <t>Count of Store</t>
  </si>
  <si>
    <t xml:space="preserve">MINIMUM DISTANCE </t>
  </si>
  <si>
    <t>(Optimisation using solver)</t>
  </si>
  <si>
    <t>Minimum mile cost</t>
  </si>
  <si>
    <t>salary cost</t>
  </si>
  <si>
    <t>total cost</t>
  </si>
  <si>
    <t>Minimum distance(miles)</t>
  </si>
  <si>
    <t>PART A</t>
  </si>
  <si>
    <t>Area</t>
  </si>
  <si>
    <t>Travel time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</si>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</sst>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</fills>
  <borders count="28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ck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0" fillId="2" borderId="4" xfId="0" applyFill="1" applyBorder="1"/>
    <xf numFmtId="0" fontId="0" fillId="2" borderId="5" xfId="0" applyFill="1" applyBorder="1"/>
    <xf numFmtId="0" fontId="0" fillId="0" borderId="2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0" borderId="0" xfId="0" applyFont="1"/>
    <xf numFmtId="0" fontId="4" fillId="4" borderId="0" xfId="0" applyFont="1" applyFill="1"/>
    <xf numFmtId="0" fontId="5" fillId="4" borderId="9" xfId="0" applyFont="1" applyFill="1" applyBorder="1"/>
    <xf numFmtId="0" fontId="5" fillId="4" borderId="10" xfId="0" applyFont="1" applyFill="1" applyBorder="1"/>
    <xf numFmtId="0" fontId="5" fillId="4" borderId="11" xfId="0" applyFont="1" applyFill="1" applyBorder="1"/>
    <xf numFmtId="2" fontId="0" fillId="0" borderId="0" xfId="0" applyNumberFormat="1"/>
    <xf numFmtId="0" fontId="5" fillId="4" borderId="12" xfId="0" applyFont="1" applyFill="1" applyBorder="1"/>
    <xf numFmtId="0" fontId="5" fillId="4" borderId="13" xfId="0" applyFont="1" applyFill="1" applyBorder="1"/>
    <xf numFmtId="0" fontId="5" fillId="4" borderId="14" xfId="0" applyFont="1" applyFill="1" applyBorder="1"/>
    <xf numFmtId="0" fontId="3" fillId="0" borderId="3" xfId="0" applyFont="1" applyBorder="1" applyAlignment="1">
      <alignment horizontal="center"/>
    </xf>
    <xf numFmtId="4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0" borderId="3" xfId="0" quotePrefix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5" fillId="0" borderId="0" xfId="0" applyFont="1" applyFill="1"/>
    <xf numFmtId="0" fontId="5" fillId="0" borderId="9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5" borderId="16" xfId="0" applyFont="1" applyFill="1" applyBorder="1"/>
    <xf numFmtId="0" fontId="4" fillId="0" borderId="16" xfId="0" applyFont="1" applyBorder="1"/>
    <xf numFmtId="0" fontId="4" fillId="0" borderId="17" xfId="0" applyFont="1" applyBorder="1"/>
    <xf numFmtId="0" fontId="4" fillId="5" borderId="17" xfId="0" applyFont="1" applyFill="1" applyBorder="1"/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20" xfId="0" applyFont="1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2" fontId="2" fillId="0" borderId="0" xfId="0" applyNumberFormat="1" applyFont="1"/>
    <xf numFmtId="0" fontId="3" fillId="0" borderId="0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4" fillId="5" borderId="15" xfId="0" applyFont="1" applyFill="1" applyBorder="1" applyAlignment="1">
      <alignment horizontal="left"/>
    </xf>
    <xf numFmtId="0" fontId="4" fillId="5" borderId="16" xfId="0" applyFont="1" applyFill="1" applyBorder="1" applyAlignment="1">
      <alignment horizontal="left"/>
    </xf>
    <xf numFmtId="0" fontId="4" fillId="5" borderId="17" xfId="0" applyFon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0" fillId="0" borderId="23" xfId="0" applyBorder="1"/>
    <xf numFmtId="0" fontId="3" fillId="0" borderId="24" xfId="0" applyFont="1" applyBorder="1"/>
    <xf numFmtId="0" fontId="5" fillId="4" borderId="19" xfId="0" applyFont="1" applyFill="1" applyBorder="1"/>
    <xf numFmtId="0" fontId="0" fillId="0" borderId="0" xfId="0" applyBorder="1"/>
    <xf numFmtId="0" fontId="3" fillId="0" borderId="0" xfId="0" applyFont="1" applyBorder="1" applyAlignment="1">
      <alignment horizontal="center"/>
    </xf>
    <xf numFmtId="0" fontId="0" fillId="0" borderId="20" xfId="0" applyBorder="1"/>
    <xf numFmtId="0" fontId="3" fillId="0" borderId="0" xfId="0" applyFont="1" applyBorder="1"/>
    <xf numFmtId="0" fontId="5" fillId="4" borderId="25" xfId="0" applyFont="1" applyFill="1" applyBorder="1"/>
    <xf numFmtId="0" fontId="0" fillId="0" borderId="26" xfId="0" applyBorder="1"/>
    <xf numFmtId="0" fontId="3" fillId="0" borderId="26" xfId="0" applyFont="1" applyBorder="1" applyAlignment="1">
      <alignment horizontal="center"/>
    </xf>
    <xf numFmtId="0" fontId="0" fillId="0" borderId="27" xfId="0" applyBorder="1"/>
    <xf numFmtId="0" fontId="5" fillId="4" borderId="21" xfId="0" applyFont="1" applyFill="1" applyBorder="1"/>
    <xf numFmtId="0" fontId="0" fillId="0" borderId="21" xfId="0" applyBorder="1"/>
    <xf numFmtId="0" fontId="3" fillId="0" borderId="21" xfId="0" applyFont="1" applyBorder="1"/>
    <xf numFmtId="0" fontId="0" fillId="0" borderId="0" xfId="0" applyFill="1"/>
    <xf numFmtId="0" fontId="2" fillId="0" borderId="0" xfId="0" applyFont="1" applyFill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alignment horizontal="left" vertical="bottom" textRotation="0" wrapText="0" indent="0" justifyLastLine="0" shrinkToFit="0" readingOrder="0"/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ti Jain" refreshedDate="45596.128079629627" createdVersion="8" refreshedVersion="8" minRefreshableVersion="3" recordCount="43" xr:uid="{C36FDB40-B86D-5D41-B26A-CFDF203C0812}">
  <cacheSource type="worksheet">
    <worksheetSource ref="A51:C94" sheet="Travel optimisation"/>
  </cacheSource>
  <cacheFields count="3">
    <cacheField name="Store" numFmtId="0">
      <sharedItems count="43">
        <s v="Albemarle_County"/>
        <s v="Amherst_County"/>
        <s v="Augusta_County"/>
        <s v="Buckingham_County"/>
        <s v="Caroline_County"/>
        <s v="Charles_City_County"/>
        <s v="Chesterfield_County"/>
        <s v="City_of_Fredericksburg"/>
        <s v="City_of_Richmond"/>
        <s v="Culpeper_County"/>
        <s v="Cumberland_County"/>
        <s v="Dinwiddie_County"/>
        <s v="Essex_County"/>
        <s v="Fauquier_County"/>
        <s v="Fluvanna_County"/>
        <s v="Goochland_County"/>
        <s v="Greene_County"/>
        <s v="Hanover_County"/>
        <s v="Henrico_County"/>
        <s v="Hopewell_County"/>
        <s v="James_City_County"/>
        <s v="King_and_Queen_County"/>
        <s v="King_George_County"/>
        <s v="King_William_County"/>
        <s v="Louisa_County"/>
        <s v="Madison_County"/>
        <s v="Mathews_County"/>
        <s v="Nelson_County"/>
        <s v="New_Kent_County"/>
        <s v="Orange_County"/>
        <s v="Page_County"/>
        <s v="Powhatan_County"/>
        <s v="Prince_George_County"/>
        <s v="Prince_William_County"/>
        <s v="Rappahannock_County"/>
        <s v="Rockbridge_County"/>
        <s v="Rockingham_County"/>
        <s v="Shenandoah_County"/>
        <s v="Spotsylvania_County"/>
        <s v="Stafford_County"/>
        <s v="Warren_County"/>
        <s v="Westmoreland_County"/>
        <s v="York_County"/>
      </sharedItems>
    </cacheField>
    <cacheField name="Min distance" numFmtId="0">
      <sharedItems containsSemiMixedTypes="0" containsString="0" containsNumber="1" containsInteger="1" minValue="0" maxValue="89" count="27">
        <n v="37"/>
        <n v="56"/>
        <n v="0"/>
        <n v="66"/>
        <n v="38"/>
        <n v="20"/>
        <n v="25"/>
        <n v="53"/>
        <n v="40"/>
        <n v="89"/>
        <n v="59"/>
        <n v="32"/>
        <n v="24"/>
        <n v="22"/>
        <n v="52"/>
        <n v="19"/>
        <n v="36"/>
        <n v="55"/>
        <n v="42"/>
        <n v="29"/>
        <n v="43"/>
        <n v="44"/>
        <n v="34"/>
        <n v="35"/>
        <n v="26"/>
        <n v="47"/>
        <n v="33"/>
      </sharedItems>
    </cacheField>
    <cacheField name="Regional office" numFmtId="0">
      <sharedItems count="4">
        <s v="Staunton"/>
        <s v="Tappahannock"/>
        <s v="Richmond"/>
        <s v="Warrent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x v="0"/>
  </r>
  <r>
    <x v="1"/>
    <x v="1"/>
    <x v="0"/>
  </r>
  <r>
    <x v="2"/>
    <x v="2"/>
    <x v="0"/>
  </r>
  <r>
    <x v="3"/>
    <x v="3"/>
    <x v="0"/>
  </r>
  <r>
    <x v="4"/>
    <x v="4"/>
    <x v="1"/>
  </r>
  <r>
    <x v="5"/>
    <x v="0"/>
    <x v="2"/>
  </r>
  <r>
    <x v="6"/>
    <x v="5"/>
    <x v="2"/>
  </r>
  <r>
    <x v="7"/>
    <x v="4"/>
    <x v="3"/>
  </r>
  <r>
    <x v="8"/>
    <x v="2"/>
    <x v="2"/>
  </r>
  <r>
    <x v="9"/>
    <x v="6"/>
    <x v="3"/>
  </r>
  <r>
    <x v="10"/>
    <x v="7"/>
    <x v="2"/>
  </r>
  <r>
    <x v="11"/>
    <x v="8"/>
    <x v="2"/>
  </r>
  <r>
    <x v="12"/>
    <x v="2"/>
    <x v="1"/>
  </r>
  <r>
    <x v="13"/>
    <x v="9"/>
    <x v="1"/>
  </r>
  <r>
    <x v="14"/>
    <x v="10"/>
    <x v="0"/>
  </r>
  <r>
    <x v="15"/>
    <x v="11"/>
    <x v="2"/>
  </r>
  <r>
    <x v="16"/>
    <x v="1"/>
    <x v="3"/>
  </r>
  <r>
    <x v="17"/>
    <x v="12"/>
    <x v="2"/>
  </r>
  <r>
    <x v="18"/>
    <x v="2"/>
    <x v="2"/>
  </r>
  <r>
    <x v="19"/>
    <x v="13"/>
    <x v="2"/>
  </r>
  <r>
    <x v="20"/>
    <x v="14"/>
    <x v="2"/>
  </r>
  <r>
    <x v="21"/>
    <x v="15"/>
    <x v="1"/>
  </r>
  <r>
    <x v="22"/>
    <x v="16"/>
    <x v="1"/>
  </r>
  <r>
    <x v="23"/>
    <x v="6"/>
    <x v="1"/>
  </r>
  <r>
    <x v="24"/>
    <x v="17"/>
    <x v="2"/>
  </r>
  <r>
    <x v="25"/>
    <x v="18"/>
    <x v="3"/>
  </r>
  <r>
    <x v="26"/>
    <x v="7"/>
    <x v="1"/>
  </r>
  <r>
    <x v="27"/>
    <x v="4"/>
    <x v="0"/>
  </r>
  <r>
    <x v="28"/>
    <x v="19"/>
    <x v="2"/>
  </r>
  <r>
    <x v="29"/>
    <x v="20"/>
    <x v="3"/>
  </r>
  <r>
    <x v="30"/>
    <x v="21"/>
    <x v="3"/>
  </r>
  <r>
    <x v="31"/>
    <x v="22"/>
    <x v="2"/>
  </r>
  <r>
    <x v="32"/>
    <x v="12"/>
    <x v="2"/>
  </r>
  <r>
    <x v="33"/>
    <x v="13"/>
    <x v="3"/>
  </r>
  <r>
    <x v="34"/>
    <x v="13"/>
    <x v="3"/>
  </r>
  <r>
    <x v="35"/>
    <x v="23"/>
    <x v="0"/>
  </r>
  <r>
    <x v="36"/>
    <x v="24"/>
    <x v="0"/>
  </r>
  <r>
    <x v="37"/>
    <x v="1"/>
    <x v="3"/>
  </r>
  <r>
    <x v="38"/>
    <x v="25"/>
    <x v="3"/>
  </r>
  <r>
    <x v="39"/>
    <x v="18"/>
    <x v="3"/>
  </r>
  <r>
    <x v="40"/>
    <x v="26"/>
    <x v="3"/>
  </r>
  <r>
    <x v="41"/>
    <x v="15"/>
    <x v="1"/>
  </r>
  <r>
    <x v="42"/>
    <x v="1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7D16EE-2E41-8947-A97F-54F0986D41E2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48" firstHeaderRow="1" firstDataRow="2" firstDataCol="1" rowPageCount="1" colPageCount="1"/>
  <pivotFields count="3">
    <pivotField axis="axisRow" dataField="1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axis="axisPage" showAll="0">
      <items count="28">
        <item x="2"/>
        <item x="15"/>
        <item x="5"/>
        <item x="13"/>
        <item x="12"/>
        <item x="6"/>
        <item x="24"/>
        <item x="19"/>
        <item x="11"/>
        <item x="26"/>
        <item x="22"/>
        <item x="23"/>
        <item x="16"/>
        <item x="0"/>
        <item x="4"/>
        <item x="8"/>
        <item x="18"/>
        <item x="20"/>
        <item x="21"/>
        <item x="25"/>
        <item x="14"/>
        <item x="7"/>
        <item x="17"/>
        <item x="1"/>
        <item x="10"/>
        <item x="3"/>
        <item x="9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Count of Stor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180C14-9590-AF4A-A241-6BEBA688DA6F}" name="Table1" displayName="Table1" ref="H27:K41" totalsRowShown="0" headerRowDxfId="5">
  <autoFilter ref="H27:K41" xr:uid="{1F180C14-9590-AF4A-A241-6BEBA688DA6F}"/>
  <tableColumns count="4">
    <tableColumn id="1" xr3:uid="{7B14AF50-EF33-2747-84B7-3B9B7FBBD652}" name="Staunton"/>
    <tableColumn id="2" xr3:uid="{2971B4E4-AA77-314F-80B7-74CE5727ED8E}" name="Warrenton" dataDxfId="6"/>
    <tableColumn id="3" xr3:uid="{F9FA081A-F0A6-9E44-895A-C7AE8AA881CA}" name="Richmond"/>
    <tableColumn id="4" xr3:uid="{51B3189F-E612-EB4B-BD1D-6E50A2797504}" name="Tappahannoc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8B175C-876F-834A-BBEA-A0E08B4944C1}" name="Table2" displayName="Table2" ref="N5:Q48" totalsRowShown="0" headerRowDxfId="12">
  <autoFilter ref="N5:Q48" xr:uid="{908B175C-876F-834A-BBEA-A0E08B4944C1}">
    <filterColumn colId="0" hiddenButton="1"/>
    <filterColumn colId="1" hiddenButton="1"/>
    <filterColumn colId="2" hiddenButton="1"/>
    <filterColumn colId="3" hiddenButton="1"/>
  </autoFilter>
  <tableColumns count="4">
    <tableColumn id="1" xr3:uid="{DACC8A96-6E88-2345-BC5A-DC26ABB0ED02}" name="Staunton" dataDxfId="11">
      <calculatedColumnFormula>B6*0.585</calculatedColumnFormula>
    </tableColumn>
    <tableColumn id="2" xr3:uid="{0778B2D0-2FB9-3D43-848E-7ED91320399D}" name="Warrenton">
      <calculatedColumnFormula>C6*0.585</calculatedColumnFormula>
    </tableColumn>
    <tableColumn id="3" xr3:uid="{6C206283-47CD-384A-BDA0-654B155C273D}" name="Richmond">
      <calculatedColumnFormula>D6*0.585</calculatedColumnFormula>
    </tableColumn>
    <tableColumn id="4" xr3:uid="{68471103-3DE3-9A4E-9218-C1EFB5052A31}" name="Tappahannock">
      <calculatedColumnFormula>E6*0.585</calculatedColumn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AB9094-0B7A-8E41-9EB1-0BB8A7C3B0A1}" name="Table4" displayName="Table4" ref="S5:V48" headerRowDxfId="10">
  <autoFilter ref="S5:V48" xr:uid="{83AB9094-0B7A-8E41-9EB1-0BB8A7C3B0A1}">
    <filterColumn colId="0" hiddenButton="1"/>
    <filterColumn colId="1" hiddenButton="1"/>
    <filterColumn colId="2" hiddenButton="1"/>
    <filterColumn colId="3" hiddenButton="1"/>
  </autoFilter>
  <tableColumns count="4">
    <tableColumn id="1" xr3:uid="{B2B0F929-3A5A-5545-B4FA-33C15E44C7BA}" name="Staunton" totalsRowLabel="Total">
      <calculatedColumnFormula>I6*26</calculatedColumnFormula>
    </tableColumn>
    <tableColumn id="2" xr3:uid="{71272FBB-4E1B-9346-B9DE-1778A2089C25}" name="Warrenton">
      <calculatedColumnFormula>J6*26</calculatedColumnFormula>
    </tableColumn>
    <tableColumn id="3" xr3:uid="{30ED336B-1EA6-3D42-A2CA-4ADC2E5BF625}" name="Richmond">
      <calculatedColumnFormula>K6*26</calculatedColumnFormula>
    </tableColumn>
    <tableColumn id="4" xr3:uid="{2E1635DA-CCB1-024B-ADE1-E5B073526F9C}" name="Tappahannock" totalsRowFunction="sum">
      <calculatedColumnFormula>L6*26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7FFB13F-0C8A-3241-BAE4-3F9D4035051B}" name="Table5" displayName="Table5" ref="AE5:AJ48" totalsRowShown="0" headerRowDxfId="9">
  <autoFilter ref="AE5:AJ48" xr:uid="{E7FFB13F-0C8A-3241-BAE4-3F9D4035051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7A1BECBA-5C2D-6547-8B14-A89B79D5383E}" name="Staunton">
      <calculatedColumnFormula>N6+S6</calculatedColumnFormula>
    </tableColumn>
    <tableColumn id="2" xr3:uid="{696CBE96-F86B-A045-BACC-AE087FA63747}" name="Warrenton">
      <calculatedColumnFormula>O6+T6</calculatedColumnFormula>
    </tableColumn>
    <tableColumn id="3" xr3:uid="{84D44AF9-44EC-AD49-849C-21E338AAFB5D}" name="Richmond">
      <calculatedColumnFormula>P6+U6</calculatedColumnFormula>
    </tableColumn>
    <tableColumn id="4" xr3:uid="{2F49CA50-5F1D-994B-8A2B-59178DDE9C40}" name="Tappahannock">
      <calculatedColumnFormula>Q6+V6</calculatedColumnFormula>
    </tableColumn>
    <tableColumn id="7" xr3:uid="{7F794A43-BAFA-A242-9C49-66C0246F7BB1}" name=" -"/>
    <tableColumn id="6" xr3:uid="{D7EA1252-8C4D-C441-B48B-084F628DA39C}" name="Cost per shop">
      <calculatedColumnFormula>AC6*(Table5[[#This Row],[Staunton]])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4626928-11F2-6D41-B73D-A81DF210ECBA}" name="Table6" displayName="Table6" ref="AL5:AO48" totalsRowShown="0" headerRowDxfId="0" headerRowBorderDxfId="8" tableBorderDxfId="7">
  <autoFilter ref="AL5:AO48" xr:uid="{C4626928-11F2-6D41-B73D-A81DF210ECBA}">
    <filterColumn colId="0" hiddenButton="1"/>
    <filterColumn colId="1" hiddenButton="1"/>
    <filterColumn colId="2" hiddenButton="1"/>
    <filterColumn colId="3" hiddenButton="1"/>
  </autoFilter>
  <tableColumns count="4">
    <tableColumn id="1" xr3:uid="{6F3ABB6C-C9AC-1C49-92E4-80BFA0C41B1D}" name="Staunton" dataDxfId="4"/>
    <tableColumn id="2" xr3:uid="{6AD9F09B-58BF-6E49-8DF9-EE7B92F46B12}" name="Warrenton" dataDxfId="3"/>
    <tableColumn id="3" xr3:uid="{21B4B4DD-EF69-B445-B030-9F4BD0BC7359}" name="Richmond" dataDxfId="2"/>
    <tableColumn id="4" xr3:uid="{71024B0C-3DC1-474D-AE07-8888E500C99A}" name="Tappahannock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BZ50"/>
  <sheetViews>
    <sheetView zoomScale="125" workbookViewId="0">
      <selection activeCell="H7" sqref="H7:L7"/>
    </sheetView>
  </sheetViews>
  <sheetFormatPr baseColWidth="10" defaultColWidth="8.83203125" defaultRowHeight="13" x14ac:dyDescent="0.15"/>
  <cols>
    <col min="1" max="1" width="21.5" customWidth="1"/>
    <col min="3" max="3" width="10.83203125" customWidth="1"/>
    <col min="8" max="8" width="10" customWidth="1"/>
    <col min="9" max="9" width="11.1640625" customWidth="1"/>
  </cols>
  <sheetData>
    <row r="5" spans="1:63" x14ac:dyDescent="0.15">
      <c r="A5" s="1" t="s">
        <v>47</v>
      </c>
      <c r="G5" s="24"/>
      <c r="H5" s="1" t="s">
        <v>53</v>
      </c>
    </row>
    <row r="6" spans="1:63" ht="14" thickBot="1" x14ac:dyDescent="0.2">
      <c r="B6" t="s">
        <v>48</v>
      </c>
      <c r="C6" t="s">
        <v>49</v>
      </c>
      <c r="D6" t="s">
        <v>50</v>
      </c>
      <c r="E6" t="s">
        <v>51</v>
      </c>
      <c r="F6" t="s">
        <v>52</v>
      </c>
      <c r="G6" s="24"/>
      <c r="H6" t="s">
        <v>48</v>
      </c>
      <c r="I6" t="s">
        <v>49</v>
      </c>
      <c r="J6" t="s">
        <v>50</v>
      </c>
      <c r="K6" t="s">
        <v>51</v>
      </c>
      <c r="L6" t="s">
        <v>52</v>
      </c>
    </row>
    <row r="7" spans="1:63" s="18" customFormat="1" ht="14" thickTop="1" x14ac:dyDescent="0.15">
      <c r="A7" t="s">
        <v>0</v>
      </c>
      <c r="B7" s="2">
        <v>460</v>
      </c>
      <c r="C7" s="8">
        <v>771</v>
      </c>
      <c r="D7" s="3">
        <v>0</v>
      </c>
      <c r="E7" s="8">
        <v>96</v>
      </c>
      <c r="F7" s="10">
        <v>90</v>
      </c>
      <c r="G7">
        <f>SUM(H7:L7)</f>
        <v>196</v>
      </c>
      <c r="H7" s="2">
        <v>39</v>
      </c>
      <c r="I7" s="8">
        <v>133</v>
      </c>
      <c r="J7" s="3">
        <v>0</v>
      </c>
      <c r="K7" s="8">
        <v>19</v>
      </c>
      <c r="L7" s="10">
        <v>5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</row>
    <row r="8" spans="1:63" s="18" customFormat="1" x14ac:dyDescent="0.15">
      <c r="A8" t="s">
        <v>1</v>
      </c>
      <c r="B8" s="4">
        <v>2</v>
      </c>
      <c r="C8">
        <v>28</v>
      </c>
      <c r="D8" s="5">
        <v>0</v>
      </c>
      <c r="E8">
        <v>8</v>
      </c>
      <c r="F8" s="11">
        <v>0</v>
      </c>
      <c r="G8">
        <f t="shared" ref="G8:G49" si="0">SUM(H8:L8)</f>
        <v>12</v>
      </c>
      <c r="H8" s="4">
        <v>0</v>
      </c>
      <c r="I8">
        <v>11</v>
      </c>
      <c r="J8" s="5">
        <v>0</v>
      </c>
      <c r="K8">
        <v>1</v>
      </c>
      <c r="L8" s="11">
        <v>0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</row>
    <row r="9" spans="1:63" s="18" customFormat="1" x14ac:dyDescent="0.15">
      <c r="A9" t="s">
        <v>2</v>
      </c>
      <c r="B9" s="4">
        <v>341</v>
      </c>
      <c r="C9">
        <v>737</v>
      </c>
      <c r="D9" s="5">
        <v>2806</v>
      </c>
      <c r="E9">
        <v>260</v>
      </c>
      <c r="F9" s="11">
        <v>65</v>
      </c>
      <c r="G9">
        <f t="shared" si="0"/>
        <v>429</v>
      </c>
      <c r="H9" s="4">
        <v>92</v>
      </c>
      <c r="I9">
        <v>91</v>
      </c>
      <c r="J9" s="5">
        <v>186</v>
      </c>
      <c r="K9">
        <v>30</v>
      </c>
      <c r="L9" s="11">
        <v>30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</row>
    <row r="10" spans="1:63" s="18" customFormat="1" x14ac:dyDescent="0.15">
      <c r="A10" t="s">
        <v>3</v>
      </c>
      <c r="B10" s="4">
        <v>46</v>
      </c>
      <c r="C10">
        <v>40</v>
      </c>
      <c r="D10" s="5">
        <v>408</v>
      </c>
      <c r="E10">
        <v>84</v>
      </c>
      <c r="F10" s="11">
        <v>59</v>
      </c>
      <c r="G10">
        <f t="shared" si="0"/>
        <v>46</v>
      </c>
      <c r="H10" s="4">
        <v>2</v>
      </c>
      <c r="I10">
        <v>2</v>
      </c>
      <c r="J10" s="5">
        <v>23</v>
      </c>
      <c r="K10">
        <v>15</v>
      </c>
      <c r="L10" s="11">
        <v>4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</row>
    <row r="11" spans="1:63" s="18" customFormat="1" x14ac:dyDescent="0.15">
      <c r="A11" t="s">
        <v>4</v>
      </c>
      <c r="B11" s="4">
        <v>13</v>
      </c>
      <c r="C11">
        <v>136</v>
      </c>
      <c r="D11" s="5">
        <v>170</v>
      </c>
      <c r="E11">
        <v>10</v>
      </c>
      <c r="F11" s="11">
        <v>55</v>
      </c>
      <c r="G11">
        <f t="shared" si="0"/>
        <v>36</v>
      </c>
      <c r="H11" s="4">
        <v>4</v>
      </c>
      <c r="I11">
        <v>17</v>
      </c>
      <c r="J11" s="5">
        <v>6</v>
      </c>
      <c r="K11">
        <v>5</v>
      </c>
      <c r="L11" s="11">
        <v>4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</row>
    <row r="12" spans="1:63" s="18" customFormat="1" x14ac:dyDescent="0.15">
      <c r="A12" t="s">
        <v>5</v>
      </c>
      <c r="B12" s="4">
        <v>90</v>
      </c>
      <c r="C12">
        <v>26</v>
      </c>
      <c r="D12" s="5">
        <v>0</v>
      </c>
      <c r="E12">
        <v>40</v>
      </c>
      <c r="F12" s="11">
        <v>15</v>
      </c>
      <c r="G12">
        <f t="shared" si="0"/>
        <v>45</v>
      </c>
      <c r="H12" s="4">
        <v>28</v>
      </c>
      <c r="I12">
        <v>6</v>
      </c>
      <c r="J12" s="5">
        <v>0</v>
      </c>
      <c r="K12">
        <v>10</v>
      </c>
      <c r="L12" s="11">
        <v>1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</row>
    <row r="13" spans="1:63" s="18" customFormat="1" x14ac:dyDescent="0.15">
      <c r="A13" t="s">
        <v>6</v>
      </c>
      <c r="B13" s="4">
        <v>655</v>
      </c>
      <c r="C13">
        <v>343</v>
      </c>
      <c r="D13" s="5">
        <v>17</v>
      </c>
      <c r="E13">
        <v>144</v>
      </c>
      <c r="F13" s="11">
        <v>8</v>
      </c>
      <c r="G13">
        <f t="shared" si="0"/>
        <v>153</v>
      </c>
      <c r="H13" s="4">
        <v>55</v>
      </c>
      <c r="I13">
        <v>80</v>
      </c>
      <c r="J13" s="5">
        <v>3</v>
      </c>
      <c r="K13">
        <v>12</v>
      </c>
      <c r="L13" s="11">
        <v>3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</row>
    <row r="14" spans="1:63" s="18" customFormat="1" x14ac:dyDescent="0.15">
      <c r="A14" t="s">
        <v>7</v>
      </c>
      <c r="B14" s="4">
        <v>123</v>
      </c>
      <c r="C14">
        <v>64</v>
      </c>
      <c r="D14" s="5">
        <v>60</v>
      </c>
      <c r="E14">
        <v>0</v>
      </c>
      <c r="F14" s="11">
        <v>70</v>
      </c>
      <c r="G14">
        <f t="shared" si="0"/>
        <v>35</v>
      </c>
      <c r="H14" s="4">
        <v>19</v>
      </c>
      <c r="I14">
        <v>8</v>
      </c>
      <c r="J14" s="5">
        <v>2</v>
      </c>
      <c r="K14">
        <v>0</v>
      </c>
      <c r="L14" s="11">
        <v>6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</row>
    <row r="15" spans="1:63" s="18" customFormat="1" x14ac:dyDescent="0.15">
      <c r="A15" t="s">
        <v>8</v>
      </c>
      <c r="B15" s="4">
        <v>468</v>
      </c>
      <c r="C15">
        <v>264</v>
      </c>
      <c r="D15" s="5">
        <v>0</v>
      </c>
      <c r="E15">
        <v>0</v>
      </c>
      <c r="F15" s="11">
        <v>2</v>
      </c>
      <c r="G15">
        <f t="shared" si="0"/>
        <v>112</v>
      </c>
      <c r="H15" s="4">
        <v>41</v>
      </c>
      <c r="I15">
        <v>70</v>
      </c>
      <c r="J15" s="5">
        <v>0</v>
      </c>
      <c r="K15">
        <v>0</v>
      </c>
      <c r="L15" s="11">
        <v>1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</row>
    <row r="16" spans="1:63" s="18" customFormat="1" x14ac:dyDescent="0.15">
      <c r="A16" t="s">
        <v>9</v>
      </c>
      <c r="B16" s="4">
        <v>12</v>
      </c>
      <c r="C16">
        <v>96</v>
      </c>
      <c r="D16" s="5">
        <v>200</v>
      </c>
      <c r="E16">
        <v>0</v>
      </c>
      <c r="F16" s="11">
        <v>120</v>
      </c>
      <c r="G16">
        <f t="shared" si="0"/>
        <v>29</v>
      </c>
      <c r="H16" s="4">
        <v>4</v>
      </c>
      <c r="I16">
        <v>12</v>
      </c>
      <c r="J16" s="5">
        <v>8</v>
      </c>
      <c r="K16">
        <v>0</v>
      </c>
      <c r="L16" s="11">
        <v>5</v>
      </c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</row>
    <row r="17" spans="1:63" s="18" customFormat="1" x14ac:dyDescent="0.15">
      <c r="A17" t="s">
        <v>10</v>
      </c>
      <c r="B17" s="4">
        <v>21</v>
      </c>
      <c r="C17">
        <v>33</v>
      </c>
      <c r="D17" s="5">
        <v>0</v>
      </c>
      <c r="E17">
        <v>14</v>
      </c>
      <c r="F17" s="11">
        <v>0</v>
      </c>
      <c r="G17">
        <f t="shared" si="0"/>
        <v>36</v>
      </c>
      <c r="H17" s="4">
        <v>7</v>
      </c>
      <c r="I17">
        <v>8</v>
      </c>
      <c r="J17" s="5">
        <v>19</v>
      </c>
      <c r="K17">
        <v>2</v>
      </c>
      <c r="L17" s="11">
        <v>0</v>
      </c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</row>
    <row r="18" spans="1:63" s="18" customFormat="1" x14ac:dyDescent="0.15">
      <c r="A18" t="s">
        <v>11</v>
      </c>
      <c r="B18" s="4">
        <v>300</v>
      </c>
      <c r="C18">
        <v>188</v>
      </c>
      <c r="D18" s="5">
        <v>480</v>
      </c>
      <c r="E18">
        <v>160</v>
      </c>
      <c r="F18" s="11">
        <v>50</v>
      </c>
      <c r="G18">
        <f t="shared" si="0"/>
        <v>124</v>
      </c>
      <c r="H18" s="4">
        <v>35</v>
      </c>
      <c r="I18">
        <v>46</v>
      </c>
      <c r="J18" s="5">
        <v>24</v>
      </c>
      <c r="K18">
        <v>14</v>
      </c>
      <c r="L18" s="11">
        <v>5</v>
      </c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</row>
    <row r="19" spans="1:63" s="18" customFormat="1" x14ac:dyDescent="0.15">
      <c r="A19" t="s">
        <v>12</v>
      </c>
      <c r="B19" s="4">
        <v>63</v>
      </c>
      <c r="C19">
        <v>30</v>
      </c>
      <c r="D19" s="5">
        <v>680</v>
      </c>
      <c r="E19">
        <v>200</v>
      </c>
      <c r="F19" s="11">
        <v>80</v>
      </c>
      <c r="G19">
        <f t="shared" si="0"/>
        <v>79</v>
      </c>
      <c r="H19" s="4">
        <v>11</v>
      </c>
      <c r="I19">
        <v>18</v>
      </c>
      <c r="J19" s="5">
        <v>24</v>
      </c>
      <c r="K19">
        <v>25</v>
      </c>
      <c r="L19" s="11">
        <v>1</v>
      </c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</row>
    <row r="20" spans="1:63" s="18" customFormat="1" x14ac:dyDescent="0.15">
      <c r="A20" t="s">
        <v>13</v>
      </c>
      <c r="B20" s="4">
        <v>55</v>
      </c>
      <c r="C20">
        <v>228</v>
      </c>
      <c r="D20" s="5">
        <v>280</v>
      </c>
      <c r="E20">
        <v>320</v>
      </c>
      <c r="F20" s="11">
        <v>40</v>
      </c>
      <c r="G20">
        <f t="shared" si="0"/>
        <v>161</v>
      </c>
      <c r="H20" s="4">
        <v>22</v>
      </c>
      <c r="I20">
        <v>36</v>
      </c>
      <c r="J20" s="5">
        <v>40</v>
      </c>
      <c r="K20">
        <v>19</v>
      </c>
      <c r="L20" s="11">
        <v>44</v>
      </c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</row>
    <row r="21" spans="1:63" s="18" customFormat="1" x14ac:dyDescent="0.15">
      <c r="A21" t="s">
        <v>14</v>
      </c>
      <c r="B21" s="4">
        <v>4</v>
      </c>
      <c r="C21">
        <v>96</v>
      </c>
      <c r="D21" s="5">
        <v>0</v>
      </c>
      <c r="E21">
        <v>8</v>
      </c>
      <c r="F21" s="11">
        <v>0</v>
      </c>
      <c r="G21">
        <f t="shared" si="0"/>
        <v>25</v>
      </c>
      <c r="H21" s="4">
        <v>0</v>
      </c>
      <c r="I21">
        <v>24</v>
      </c>
      <c r="J21" s="5">
        <v>0</v>
      </c>
      <c r="K21">
        <v>1</v>
      </c>
      <c r="L21" s="11">
        <v>0</v>
      </c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</row>
    <row r="22" spans="1:63" s="18" customFormat="1" x14ac:dyDescent="0.15">
      <c r="A22" t="s">
        <v>15</v>
      </c>
      <c r="B22" s="4">
        <v>12</v>
      </c>
      <c r="C22">
        <v>97</v>
      </c>
      <c r="D22" s="5">
        <v>0</v>
      </c>
      <c r="E22">
        <v>70</v>
      </c>
      <c r="F22" s="11">
        <v>5</v>
      </c>
      <c r="G22">
        <f t="shared" si="0"/>
        <v>50</v>
      </c>
      <c r="H22" s="4">
        <v>1</v>
      </c>
      <c r="I22">
        <v>34</v>
      </c>
      <c r="J22" s="5">
        <v>0</v>
      </c>
      <c r="K22">
        <v>13</v>
      </c>
      <c r="L22" s="11">
        <v>2</v>
      </c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</row>
    <row r="23" spans="1:63" s="18" customFormat="1" x14ac:dyDescent="0.15">
      <c r="A23" t="s">
        <v>16</v>
      </c>
      <c r="B23" s="4">
        <v>36</v>
      </c>
      <c r="C23">
        <v>88</v>
      </c>
      <c r="D23" s="5">
        <v>150</v>
      </c>
      <c r="E23">
        <v>0</v>
      </c>
      <c r="F23" s="11">
        <v>40</v>
      </c>
      <c r="G23">
        <f t="shared" si="0"/>
        <v>24</v>
      </c>
      <c r="H23" s="4">
        <v>5</v>
      </c>
      <c r="I23">
        <v>11</v>
      </c>
      <c r="J23" s="5">
        <v>6</v>
      </c>
      <c r="K23">
        <v>0</v>
      </c>
      <c r="L23" s="11">
        <v>2</v>
      </c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</row>
    <row r="24" spans="1:63" s="18" customFormat="1" x14ac:dyDescent="0.15">
      <c r="A24" t="s">
        <v>17</v>
      </c>
      <c r="B24" s="4">
        <v>0</v>
      </c>
      <c r="C24">
        <v>184</v>
      </c>
      <c r="D24" s="5">
        <v>150</v>
      </c>
      <c r="E24">
        <v>200</v>
      </c>
      <c r="F24" s="11">
        <v>120</v>
      </c>
      <c r="G24">
        <f t="shared" si="0"/>
        <v>55</v>
      </c>
      <c r="H24" s="4">
        <v>0</v>
      </c>
      <c r="I24">
        <v>23</v>
      </c>
      <c r="J24" s="5">
        <v>6</v>
      </c>
      <c r="K24">
        <v>20</v>
      </c>
      <c r="L24" s="11">
        <v>6</v>
      </c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</row>
    <row r="25" spans="1:63" s="18" customFormat="1" x14ac:dyDescent="0.15">
      <c r="A25" t="s">
        <v>18</v>
      </c>
      <c r="B25" s="4">
        <v>96</v>
      </c>
      <c r="C25">
        <v>227</v>
      </c>
      <c r="D25" s="5">
        <v>0</v>
      </c>
      <c r="E25">
        <v>84</v>
      </c>
      <c r="F25" s="11">
        <v>78</v>
      </c>
      <c r="G25">
        <f t="shared" si="0"/>
        <v>104</v>
      </c>
      <c r="H25" s="4">
        <v>13</v>
      </c>
      <c r="I25">
        <v>71</v>
      </c>
      <c r="J25" s="5">
        <v>0</v>
      </c>
      <c r="K25">
        <v>16</v>
      </c>
      <c r="L25" s="11">
        <v>4</v>
      </c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</row>
    <row r="26" spans="1:63" s="18" customFormat="1" x14ac:dyDescent="0.15">
      <c r="A26" t="s">
        <v>19</v>
      </c>
      <c r="B26" s="4">
        <v>7</v>
      </c>
      <c r="C26">
        <v>36</v>
      </c>
      <c r="D26" s="5">
        <v>0</v>
      </c>
      <c r="E26">
        <v>0</v>
      </c>
      <c r="F26" s="11">
        <v>4</v>
      </c>
      <c r="G26">
        <f t="shared" si="0"/>
        <v>9</v>
      </c>
      <c r="H26" s="4">
        <v>1</v>
      </c>
      <c r="I26">
        <v>6</v>
      </c>
      <c r="J26" s="5">
        <v>0</v>
      </c>
      <c r="K26">
        <v>0</v>
      </c>
      <c r="L26" s="11">
        <v>2</v>
      </c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</row>
    <row r="27" spans="1:63" s="18" customFormat="1" x14ac:dyDescent="0.15">
      <c r="A27" t="s">
        <v>20</v>
      </c>
      <c r="B27" s="4">
        <v>350</v>
      </c>
      <c r="C27">
        <v>127</v>
      </c>
      <c r="D27" s="5">
        <v>60</v>
      </c>
      <c r="E27">
        <v>0</v>
      </c>
      <c r="F27" s="11">
        <v>140</v>
      </c>
      <c r="G27">
        <f t="shared" si="0"/>
        <v>83</v>
      </c>
      <c r="H27" s="4">
        <v>30</v>
      </c>
      <c r="I27">
        <v>42</v>
      </c>
      <c r="J27" s="5">
        <v>2</v>
      </c>
      <c r="K27">
        <v>0</v>
      </c>
      <c r="L27" s="11">
        <v>9</v>
      </c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</row>
    <row r="28" spans="1:63" s="18" customFormat="1" x14ac:dyDescent="0.15">
      <c r="A28" t="s">
        <v>21</v>
      </c>
      <c r="B28" s="4">
        <v>25</v>
      </c>
      <c r="C28">
        <v>14</v>
      </c>
      <c r="D28" s="5">
        <v>340</v>
      </c>
      <c r="E28">
        <v>40</v>
      </c>
      <c r="F28" s="11">
        <v>60</v>
      </c>
      <c r="G28">
        <f t="shared" si="0"/>
        <v>32</v>
      </c>
      <c r="H28" s="4">
        <v>2</v>
      </c>
      <c r="I28">
        <v>6</v>
      </c>
      <c r="J28" s="5">
        <v>12</v>
      </c>
      <c r="K28">
        <v>10</v>
      </c>
      <c r="L28" s="11">
        <v>2</v>
      </c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</row>
    <row r="29" spans="1:63" s="18" customFormat="1" x14ac:dyDescent="0.15">
      <c r="A29" t="s">
        <v>22</v>
      </c>
      <c r="B29" s="4">
        <v>16</v>
      </c>
      <c r="C29">
        <v>56</v>
      </c>
      <c r="D29" s="5">
        <v>150</v>
      </c>
      <c r="E29">
        <v>0</v>
      </c>
      <c r="F29" s="11">
        <v>70</v>
      </c>
      <c r="G29">
        <f t="shared" si="0"/>
        <v>20</v>
      </c>
      <c r="H29" s="4">
        <v>3</v>
      </c>
      <c r="I29">
        <v>7</v>
      </c>
      <c r="J29" s="5">
        <v>6</v>
      </c>
      <c r="K29">
        <v>0</v>
      </c>
      <c r="L29" s="11">
        <v>4</v>
      </c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</row>
    <row r="30" spans="1:63" s="18" customFormat="1" x14ac:dyDescent="0.15">
      <c r="A30" t="s">
        <v>23</v>
      </c>
      <c r="B30" s="4">
        <v>30</v>
      </c>
      <c r="C30">
        <v>70</v>
      </c>
      <c r="D30" s="5">
        <v>60</v>
      </c>
      <c r="E30">
        <v>40</v>
      </c>
      <c r="F30" s="11">
        <v>60</v>
      </c>
      <c r="G30">
        <f t="shared" si="0"/>
        <v>33</v>
      </c>
      <c r="H30" s="4">
        <v>5</v>
      </c>
      <c r="I30">
        <v>14</v>
      </c>
      <c r="J30" s="5">
        <v>2</v>
      </c>
      <c r="K30">
        <v>10</v>
      </c>
      <c r="L30" s="11">
        <v>2</v>
      </c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</row>
    <row r="31" spans="1:63" s="18" customFormat="1" x14ac:dyDescent="0.15">
      <c r="A31" t="s">
        <v>24</v>
      </c>
      <c r="B31" s="4">
        <v>270</v>
      </c>
      <c r="C31">
        <v>114</v>
      </c>
      <c r="D31" s="5">
        <v>0</v>
      </c>
      <c r="E31">
        <v>8</v>
      </c>
      <c r="F31" s="11">
        <v>25</v>
      </c>
      <c r="G31">
        <f t="shared" si="0"/>
        <v>60</v>
      </c>
      <c r="H31" s="4">
        <v>16</v>
      </c>
      <c r="I31">
        <v>42</v>
      </c>
      <c r="J31" s="5">
        <v>0</v>
      </c>
      <c r="K31">
        <v>1</v>
      </c>
      <c r="L31" s="11">
        <v>1</v>
      </c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</row>
    <row r="32" spans="1:63" s="18" customFormat="1" x14ac:dyDescent="0.15">
      <c r="A32" t="s">
        <v>25</v>
      </c>
      <c r="B32" s="4">
        <v>21</v>
      </c>
      <c r="C32">
        <v>32</v>
      </c>
      <c r="D32" s="5">
        <v>150</v>
      </c>
      <c r="E32">
        <v>0</v>
      </c>
      <c r="F32" s="11">
        <v>40</v>
      </c>
      <c r="G32">
        <f t="shared" si="0"/>
        <v>19</v>
      </c>
      <c r="H32" s="4">
        <v>5</v>
      </c>
      <c r="I32">
        <v>4</v>
      </c>
      <c r="J32" s="5">
        <v>6</v>
      </c>
      <c r="K32">
        <v>0</v>
      </c>
      <c r="L32" s="11">
        <v>4</v>
      </c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</row>
    <row r="33" spans="1:78" s="18" customFormat="1" x14ac:dyDescent="0.15">
      <c r="A33" t="s">
        <v>26</v>
      </c>
      <c r="B33" s="4">
        <v>220</v>
      </c>
      <c r="C33">
        <v>21</v>
      </c>
      <c r="D33" s="5">
        <v>0</v>
      </c>
      <c r="E33">
        <v>10</v>
      </c>
      <c r="F33" s="11">
        <v>60</v>
      </c>
      <c r="G33">
        <f t="shared" si="0"/>
        <v>27</v>
      </c>
      <c r="H33" s="4">
        <v>6</v>
      </c>
      <c r="I33">
        <v>10</v>
      </c>
      <c r="J33" s="5">
        <v>0</v>
      </c>
      <c r="K33">
        <v>5</v>
      </c>
      <c r="L33" s="11">
        <v>6</v>
      </c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</row>
    <row r="34" spans="1:78" s="18" customFormat="1" x14ac:dyDescent="0.15">
      <c r="A34" t="s">
        <v>27</v>
      </c>
      <c r="B34" s="4">
        <v>14</v>
      </c>
      <c r="C34">
        <v>71</v>
      </c>
      <c r="D34" s="5">
        <v>0</v>
      </c>
      <c r="E34">
        <v>8</v>
      </c>
      <c r="F34" s="11">
        <v>0</v>
      </c>
      <c r="G34">
        <f t="shared" si="0"/>
        <v>29</v>
      </c>
      <c r="H34" s="4">
        <v>2</v>
      </c>
      <c r="I34">
        <v>26</v>
      </c>
      <c r="J34" s="5">
        <v>0</v>
      </c>
      <c r="K34">
        <v>1</v>
      </c>
      <c r="L34" s="11">
        <v>0</v>
      </c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</row>
    <row r="35" spans="1:78" s="18" customFormat="1" x14ac:dyDescent="0.15">
      <c r="A35" t="s">
        <v>28</v>
      </c>
      <c r="B35" s="4">
        <v>15</v>
      </c>
      <c r="C35">
        <v>52</v>
      </c>
      <c r="D35" s="5">
        <v>60</v>
      </c>
      <c r="E35">
        <v>200</v>
      </c>
      <c r="F35" s="11">
        <v>60</v>
      </c>
      <c r="G35">
        <f t="shared" si="0"/>
        <v>56</v>
      </c>
      <c r="H35" s="4">
        <v>3</v>
      </c>
      <c r="I35">
        <v>22</v>
      </c>
      <c r="J35" s="5">
        <v>2</v>
      </c>
      <c r="K35">
        <v>25</v>
      </c>
      <c r="L35" s="11">
        <v>4</v>
      </c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</row>
    <row r="36" spans="1:78" s="18" customFormat="1" x14ac:dyDescent="0.15">
      <c r="A36" t="s">
        <v>29</v>
      </c>
      <c r="B36" s="4">
        <v>27</v>
      </c>
      <c r="C36">
        <v>136</v>
      </c>
      <c r="D36" s="5">
        <v>150</v>
      </c>
      <c r="E36">
        <v>0</v>
      </c>
      <c r="F36" s="11">
        <v>25</v>
      </c>
      <c r="G36">
        <f t="shared" si="0"/>
        <v>33</v>
      </c>
      <c r="H36" s="4">
        <v>8</v>
      </c>
      <c r="I36">
        <v>17</v>
      </c>
      <c r="J36" s="5">
        <v>6</v>
      </c>
      <c r="K36">
        <v>0</v>
      </c>
      <c r="L36" s="11">
        <v>2</v>
      </c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</row>
    <row r="37" spans="1:78" s="18" customFormat="1" x14ac:dyDescent="0.15">
      <c r="A37" t="s">
        <v>30</v>
      </c>
      <c r="B37" s="4">
        <v>100</v>
      </c>
      <c r="C37">
        <v>170</v>
      </c>
      <c r="D37" s="5">
        <v>176</v>
      </c>
      <c r="E37">
        <v>8</v>
      </c>
      <c r="F37" s="11">
        <v>40</v>
      </c>
      <c r="G37">
        <f t="shared" si="0"/>
        <v>54</v>
      </c>
      <c r="H37" s="4">
        <v>8</v>
      </c>
      <c r="I37">
        <v>14</v>
      </c>
      <c r="J37" s="5">
        <v>13</v>
      </c>
      <c r="K37">
        <v>4</v>
      </c>
      <c r="L37" s="11">
        <v>15</v>
      </c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</row>
    <row r="38" spans="1:78" s="18" customFormat="1" x14ac:dyDescent="0.15">
      <c r="A38" t="s">
        <v>31</v>
      </c>
      <c r="B38" s="4">
        <v>16</v>
      </c>
      <c r="C38">
        <v>148</v>
      </c>
      <c r="D38" s="5">
        <v>60</v>
      </c>
      <c r="E38">
        <v>22</v>
      </c>
      <c r="F38" s="11">
        <v>0</v>
      </c>
      <c r="G38">
        <f t="shared" si="0"/>
        <v>37</v>
      </c>
      <c r="H38" s="4">
        <v>1</v>
      </c>
      <c r="I38">
        <v>30</v>
      </c>
      <c r="J38" s="5">
        <v>4</v>
      </c>
      <c r="K38">
        <v>2</v>
      </c>
      <c r="L38" s="11">
        <v>0</v>
      </c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</row>
    <row r="39" spans="1:78" s="18" customFormat="1" x14ac:dyDescent="0.15">
      <c r="A39" t="s">
        <v>32</v>
      </c>
      <c r="B39" s="4">
        <v>8</v>
      </c>
      <c r="C39">
        <v>24</v>
      </c>
      <c r="D39" s="5">
        <v>60</v>
      </c>
      <c r="E39">
        <v>52</v>
      </c>
      <c r="F39" s="11">
        <v>0</v>
      </c>
      <c r="G39">
        <f t="shared" si="0"/>
        <v>20</v>
      </c>
      <c r="H39" s="4">
        <v>1</v>
      </c>
      <c r="I39">
        <v>7</v>
      </c>
      <c r="J39" s="5">
        <v>4</v>
      </c>
      <c r="K39">
        <v>8</v>
      </c>
      <c r="L39" s="11">
        <v>0</v>
      </c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</row>
    <row r="40" spans="1:78" s="18" customFormat="1" x14ac:dyDescent="0.15">
      <c r="A40" t="s">
        <v>33</v>
      </c>
      <c r="B40" s="4">
        <v>332</v>
      </c>
      <c r="C40">
        <v>385</v>
      </c>
      <c r="D40" s="5">
        <v>315</v>
      </c>
      <c r="E40">
        <v>256</v>
      </c>
      <c r="F40" s="11">
        <v>288</v>
      </c>
      <c r="G40">
        <f t="shared" si="0"/>
        <v>239</v>
      </c>
      <c r="H40" s="4">
        <v>43</v>
      </c>
      <c r="I40">
        <v>60</v>
      </c>
      <c r="J40" s="5">
        <v>45</v>
      </c>
      <c r="K40">
        <v>18</v>
      </c>
      <c r="L40" s="11">
        <v>73</v>
      </c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</row>
    <row r="41" spans="1:78" s="18" customFormat="1" x14ac:dyDescent="0.15">
      <c r="A41" t="s">
        <v>34</v>
      </c>
      <c r="B41" s="4">
        <v>0</v>
      </c>
      <c r="C41">
        <v>8</v>
      </c>
      <c r="D41" s="5">
        <v>150</v>
      </c>
      <c r="E41">
        <v>0</v>
      </c>
      <c r="F41" s="11">
        <v>130</v>
      </c>
      <c r="G41">
        <f t="shared" si="0"/>
        <v>13</v>
      </c>
      <c r="H41" s="4">
        <v>0</v>
      </c>
      <c r="I41">
        <v>1</v>
      </c>
      <c r="J41" s="5">
        <v>6</v>
      </c>
      <c r="K41">
        <v>0</v>
      </c>
      <c r="L41" s="11">
        <v>6</v>
      </c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</row>
    <row r="42" spans="1:78" s="18" customFormat="1" x14ac:dyDescent="0.15">
      <c r="A42" t="s">
        <v>35</v>
      </c>
      <c r="B42" s="4">
        <v>101</v>
      </c>
      <c r="C42">
        <v>470</v>
      </c>
      <c r="D42" s="5">
        <v>450</v>
      </c>
      <c r="E42">
        <v>226</v>
      </c>
      <c r="F42" s="11">
        <v>28</v>
      </c>
      <c r="G42">
        <f t="shared" si="0"/>
        <v>175</v>
      </c>
      <c r="H42" s="4">
        <v>73</v>
      </c>
      <c r="I42">
        <v>46</v>
      </c>
      <c r="J42" s="5">
        <v>26</v>
      </c>
      <c r="K42">
        <v>18</v>
      </c>
      <c r="L42" s="11">
        <v>12</v>
      </c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</row>
    <row r="43" spans="1:78" s="18" customFormat="1" x14ac:dyDescent="0.15">
      <c r="A43" t="s">
        <v>36</v>
      </c>
      <c r="B43" s="4">
        <v>600</v>
      </c>
      <c r="C43">
        <v>761</v>
      </c>
      <c r="D43" s="5">
        <v>3175</v>
      </c>
      <c r="E43">
        <v>288</v>
      </c>
      <c r="F43" s="11">
        <v>65</v>
      </c>
      <c r="G43">
        <f t="shared" si="0"/>
        <v>480</v>
      </c>
      <c r="H43" s="4">
        <v>46</v>
      </c>
      <c r="I43">
        <v>68</v>
      </c>
      <c r="J43" s="5">
        <v>325</v>
      </c>
      <c r="K43">
        <v>16</v>
      </c>
      <c r="L43" s="11">
        <v>25</v>
      </c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</row>
    <row r="44" spans="1:78" s="18" customFormat="1" x14ac:dyDescent="0.15">
      <c r="A44" t="s">
        <v>37</v>
      </c>
      <c r="B44" s="4">
        <v>100</v>
      </c>
      <c r="C44">
        <v>97</v>
      </c>
      <c r="D44" s="5">
        <v>120</v>
      </c>
      <c r="E44">
        <v>4</v>
      </c>
      <c r="F44" s="11">
        <v>25</v>
      </c>
      <c r="G44">
        <f t="shared" si="0"/>
        <v>37</v>
      </c>
      <c r="H44" s="4">
        <v>8</v>
      </c>
      <c r="I44">
        <v>9</v>
      </c>
      <c r="J44" s="5">
        <v>8</v>
      </c>
      <c r="K44">
        <v>2</v>
      </c>
      <c r="L44" s="11">
        <v>10</v>
      </c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</row>
    <row r="45" spans="1:78" s="18" customFormat="1" x14ac:dyDescent="0.15">
      <c r="A45" t="s">
        <v>38</v>
      </c>
      <c r="B45" s="4">
        <v>8</v>
      </c>
      <c r="C45">
        <v>192</v>
      </c>
      <c r="D45" s="5">
        <v>150</v>
      </c>
      <c r="E45">
        <v>0</v>
      </c>
      <c r="F45" s="11">
        <v>90</v>
      </c>
      <c r="G45">
        <f t="shared" si="0"/>
        <v>38</v>
      </c>
      <c r="H45" s="4">
        <v>2</v>
      </c>
      <c r="I45">
        <v>24</v>
      </c>
      <c r="J45" s="5">
        <v>6</v>
      </c>
      <c r="K45">
        <v>0</v>
      </c>
      <c r="L45" s="11">
        <v>6</v>
      </c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</row>
    <row r="46" spans="1:78" s="18" customFormat="1" x14ac:dyDescent="0.15">
      <c r="A46" t="s">
        <v>39</v>
      </c>
      <c r="B46" s="4">
        <v>16</v>
      </c>
      <c r="C46">
        <v>200</v>
      </c>
      <c r="D46" s="5">
        <v>100</v>
      </c>
      <c r="E46">
        <v>0</v>
      </c>
      <c r="F46" s="11">
        <v>110</v>
      </c>
      <c r="G46">
        <f t="shared" si="0"/>
        <v>38</v>
      </c>
      <c r="H46" s="4">
        <v>4</v>
      </c>
      <c r="I46">
        <v>25</v>
      </c>
      <c r="J46" s="5">
        <v>4</v>
      </c>
      <c r="K46">
        <v>0</v>
      </c>
      <c r="L46" s="11">
        <v>5</v>
      </c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</row>
    <row r="47" spans="1:78" s="18" customFormat="1" x14ac:dyDescent="0.15">
      <c r="A47" t="s">
        <v>40</v>
      </c>
      <c r="B47" s="4">
        <v>2</v>
      </c>
      <c r="C47">
        <v>121</v>
      </c>
      <c r="D47" s="5">
        <v>0</v>
      </c>
      <c r="E47">
        <v>2</v>
      </c>
      <c r="F47" s="11">
        <v>5</v>
      </c>
      <c r="G47">
        <f t="shared" si="0"/>
        <v>26</v>
      </c>
      <c r="H47" s="4">
        <v>16</v>
      </c>
      <c r="I47">
        <v>7</v>
      </c>
      <c r="J47" s="5">
        <v>0</v>
      </c>
      <c r="K47">
        <v>1</v>
      </c>
      <c r="L47" s="11">
        <v>2</v>
      </c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</row>
    <row r="48" spans="1:78" s="18" customFormat="1" x14ac:dyDescent="0.15">
      <c r="A48" t="s">
        <v>41</v>
      </c>
      <c r="B48" s="4">
        <v>105</v>
      </c>
      <c r="C48">
        <v>17</v>
      </c>
      <c r="D48" s="5">
        <v>120</v>
      </c>
      <c r="E48">
        <v>10</v>
      </c>
      <c r="F48" s="11">
        <v>40</v>
      </c>
      <c r="G48">
        <f t="shared" si="0"/>
        <v>34</v>
      </c>
      <c r="H48" s="4">
        <v>14</v>
      </c>
      <c r="I48">
        <v>8</v>
      </c>
      <c r="J48" s="5">
        <v>4</v>
      </c>
      <c r="K48">
        <v>5</v>
      </c>
      <c r="L48" s="11">
        <v>3</v>
      </c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</row>
    <row r="49" spans="1:78" s="18" customFormat="1" ht="14" thickBot="1" x14ac:dyDescent="0.2">
      <c r="A49" t="s">
        <v>45</v>
      </c>
      <c r="B49" s="4">
        <v>30</v>
      </c>
      <c r="C49">
        <v>91</v>
      </c>
      <c r="D49" s="5">
        <v>0</v>
      </c>
      <c r="E49">
        <v>10</v>
      </c>
      <c r="F49" s="11">
        <v>50</v>
      </c>
      <c r="G49">
        <f t="shared" si="0"/>
        <v>57</v>
      </c>
      <c r="H49" s="6">
        <v>6</v>
      </c>
      <c r="I49" s="9">
        <v>40</v>
      </c>
      <c r="J49" s="7">
        <v>0</v>
      </c>
      <c r="K49" s="9">
        <v>5</v>
      </c>
      <c r="L49" s="12">
        <v>6</v>
      </c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</row>
    <row r="50" spans="1:78" ht="14" thickTop="1" x14ac:dyDescent="0.15">
      <c r="B50" s="8"/>
      <c r="C50" s="8"/>
      <c r="D50" s="8"/>
      <c r="E50" s="8"/>
      <c r="F50" s="8"/>
    </row>
  </sheetData>
  <phoneticPr fontId="1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I10"/>
  <sheetViews>
    <sheetView zoomScale="177" workbookViewId="0">
      <selection activeCell="C20" sqref="C20"/>
    </sheetView>
  </sheetViews>
  <sheetFormatPr baseColWidth="10" defaultColWidth="8.83203125" defaultRowHeight="13" x14ac:dyDescent="0.15"/>
  <cols>
    <col min="1" max="1" width="21.5" customWidth="1"/>
    <col min="3" max="3" width="10.83203125" customWidth="1"/>
    <col min="8" max="8" width="10" customWidth="1"/>
    <col min="9" max="9" width="11.1640625" customWidth="1"/>
  </cols>
  <sheetData>
    <row r="4" spans="1:9" x14ac:dyDescent="0.15">
      <c r="A4" s="1" t="s">
        <v>54</v>
      </c>
      <c r="I4" s="1"/>
    </row>
    <row r="5" spans="1:9" ht="14" thickBot="1" x14ac:dyDescent="0.2">
      <c r="B5" t="s">
        <v>48</v>
      </c>
      <c r="C5" t="s">
        <v>49</v>
      </c>
      <c r="D5" t="s">
        <v>50</v>
      </c>
      <c r="E5" t="s">
        <v>51</v>
      </c>
      <c r="F5" t="s">
        <v>52</v>
      </c>
    </row>
    <row r="6" spans="1:9" ht="14" thickTop="1" x14ac:dyDescent="0.15">
      <c r="A6" t="s">
        <v>42</v>
      </c>
      <c r="B6" s="2">
        <v>5000</v>
      </c>
      <c r="C6" s="8">
        <v>3025</v>
      </c>
      <c r="D6" s="3">
        <v>1225</v>
      </c>
      <c r="E6" s="8">
        <v>1750</v>
      </c>
      <c r="F6" s="10">
        <v>3675</v>
      </c>
      <c r="G6">
        <f>SUM(B6:F6)</f>
        <v>14675</v>
      </c>
    </row>
    <row r="7" spans="1:9" x14ac:dyDescent="0.15">
      <c r="A7" t="s">
        <v>43</v>
      </c>
      <c r="B7" s="4">
        <v>3400</v>
      </c>
      <c r="C7">
        <v>5550</v>
      </c>
      <c r="D7" s="5">
        <v>3250</v>
      </c>
      <c r="E7">
        <v>1200</v>
      </c>
      <c r="F7" s="11">
        <v>1600</v>
      </c>
      <c r="G7">
        <f t="shared" ref="G7:G9" si="0">SUM(B7:F7)</f>
        <v>15000</v>
      </c>
    </row>
    <row r="8" spans="1:9" x14ac:dyDescent="0.15">
      <c r="A8" t="s">
        <v>44</v>
      </c>
      <c r="B8" s="4">
        <v>825</v>
      </c>
      <c r="C8">
        <v>2500</v>
      </c>
      <c r="D8" s="5">
        <v>3375</v>
      </c>
      <c r="E8">
        <v>1325</v>
      </c>
      <c r="F8" s="11">
        <v>850</v>
      </c>
      <c r="G8">
        <f t="shared" si="0"/>
        <v>8875</v>
      </c>
    </row>
    <row r="9" spans="1:9" ht="14" thickBot="1" x14ac:dyDescent="0.2">
      <c r="A9" t="s">
        <v>46</v>
      </c>
      <c r="B9" s="6">
        <v>3550</v>
      </c>
      <c r="C9" s="9">
        <v>3450</v>
      </c>
      <c r="D9" s="7">
        <v>9100</v>
      </c>
      <c r="E9" s="9">
        <v>1700</v>
      </c>
      <c r="F9" s="12">
        <v>1850</v>
      </c>
      <c r="G9">
        <f t="shared" si="0"/>
        <v>19650</v>
      </c>
    </row>
    <row r="10" spans="1:9" ht="14" thickTop="1" x14ac:dyDescent="0.15"/>
  </sheetData>
  <phoneticPr fontId="1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072F1-C9F1-764E-9BDA-7B00D43E57D2}">
  <dimension ref="A1:K48"/>
  <sheetViews>
    <sheetView topLeftCell="A34" zoomScale="140" workbookViewId="0">
      <selection activeCell="G24" sqref="G24"/>
    </sheetView>
  </sheetViews>
  <sheetFormatPr baseColWidth="10" defaultRowHeight="13" x14ac:dyDescent="0.15"/>
  <cols>
    <col min="1" max="1" width="21.83203125" bestFit="1" customWidth="1"/>
    <col min="2" max="2" width="15.83203125" bestFit="1" customWidth="1"/>
    <col min="3" max="3" width="8.33203125" bestFit="1" customWidth="1"/>
    <col min="4" max="4" width="13.1640625" bestFit="1" customWidth="1"/>
    <col min="5" max="5" width="9.5" bestFit="1" customWidth="1"/>
    <col min="6" max="6" width="10.6640625" bestFit="1" customWidth="1"/>
    <col min="7" max="7" width="21.6640625" customWidth="1"/>
    <col min="8" max="8" width="20.5" customWidth="1"/>
    <col min="9" max="9" width="21.5" customWidth="1"/>
    <col min="10" max="10" width="21.33203125" customWidth="1"/>
    <col min="11" max="11" width="21.5" customWidth="1"/>
  </cols>
  <sheetData>
    <row r="1" spans="1:6" x14ac:dyDescent="0.15">
      <c r="A1" s="44" t="s">
        <v>68</v>
      </c>
      <c r="B1" t="s">
        <v>74</v>
      </c>
    </row>
    <row r="3" spans="1:6" x14ac:dyDescent="0.15">
      <c r="A3" s="44" t="s">
        <v>76</v>
      </c>
      <c r="B3" s="44" t="s">
        <v>71</v>
      </c>
    </row>
    <row r="4" spans="1:6" x14ac:dyDescent="0.15">
      <c r="A4" s="44" t="s">
        <v>73</v>
      </c>
      <c r="B4" t="s">
        <v>42</v>
      </c>
      <c r="C4" t="s">
        <v>46</v>
      </c>
      <c r="D4" t="s">
        <v>43</v>
      </c>
      <c r="E4" t="s">
        <v>44</v>
      </c>
      <c r="F4" t="s">
        <v>72</v>
      </c>
    </row>
    <row r="5" spans="1:6" x14ac:dyDescent="0.15">
      <c r="A5" s="45" t="s">
        <v>0</v>
      </c>
      <c r="B5" s="46"/>
      <c r="C5" s="46">
        <v>1</v>
      </c>
      <c r="D5" s="46"/>
      <c r="E5" s="46"/>
      <c r="F5" s="46">
        <v>1</v>
      </c>
    </row>
    <row r="6" spans="1:6" x14ac:dyDescent="0.15">
      <c r="A6" s="45" t="s">
        <v>1</v>
      </c>
      <c r="B6" s="46"/>
      <c r="C6" s="46">
        <v>1</v>
      </c>
      <c r="D6" s="46"/>
      <c r="E6" s="46"/>
      <c r="F6" s="46">
        <v>1</v>
      </c>
    </row>
    <row r="7" spans="1:6" x14ac:dyDescent="0.15">
      <c r="A7" s="45" t="s">
        <v>2</v>
      </c>
      <c r="B7" s="46"/>
      <c r="C7" s="46">
        <v>1</v>
      </c>
      <c r="D7" s="46"/>
      <c r="E7" s="46"/>
      <c r="F7" s="46">
        <v>1</v>
      </c>
    </row>
    <row r="8" spans="1:6" x14ac:dyDescent="0.15">
      <c r="A8" s="45" t="s">
        <v>3</v>
      </c>
      <c r="B8" s="46"/>
      <c r="C8" s="46">
        <v>1</v>
      </c>
      <c r="D8" s="46"/>
      <c r="E8" s="46"/>
      <c r="F8" s="46">
        <v>1</v>
      </c>
    </row>
    <row r="9" spans="1:6" x14ac:dyDescent="0.15">
      <c r="A9" s="45" t="s">
        <v>4</v>
      </c>
      <c r="B9" s="46"/>
      <c r="C9" s="46"/>
      <c r="D9" s="46">
        <v>1</v>
      </c>
      <c r="E9" s="46"/>
      <c r="F9" s="46">
        <v>1</v>
      </c>
    </row>
    <row r="10" spans="1:6" x14ac:dyDescent="0.15">
      <c r="A10" s="45" t="s">
        <v>5</v>
      </c>
      <c r="B10" s="46">
        <v>1</v>
      </c>
      <c r="C10" s="46"/>
      <c r="D10" s="46"/>
      <c r="E10" s="46"/>
      <c r="F10" s="46">
        <v>1</v>
      </c>
    </row>
    <row r="11" spans="1:6" x14ac:dyDescent="0.15">
      <c r="A11" s="45" t="s">
        <v>6</v>
      </c>
      <c r="B11" s="46">
        <v>1</v>
      </c>
      <c r="C11" s="46"/>
      <c r="D11" s="46"/>
      <c r="E11" s="46"/>
      <c r="F11" s="46">
        <v>1</v>
      </c>
    </row>
    <row r="12" spans="1:6" x14ac:dyDescent="0.15">
      <c r="A12" s="45" t="s">
        <v>7</v>
      </c>
      <c r="B12" s="46"/>
      <c r="C12" s="46"/>
      <c r="D12" s="46"/>
      <c r="E12" s="46">
        <v>1</v>
      </c>
      <c r="F12" s="46">
        <v>1</v>
      </c>
    </row>
    <row r="13" spans="1:6" x14ac:dyDescent="0.15">
      <c r="A13" s="45" t="s">
        <v>8</v>
      </c>
      <c r="B13" s="46">
        <v>1</v>
      </c>
      <c r="C13" s="46"/>
      <c r="D13" s="46"/>
      <c r="E13" s="46"/>
      <c r="F13" s="46">
        <v>1</v>
      </c>
    </row>
    <row r="14" spans="1:6" x14ac:dyDescent="0.15">
      <c r="A14" s="45" t="s">
        <v>9</v>
      </c>
      <c r="B14" s="46"/>
      <c r="C14" s="46"/>
      <c r="D14" s="46"/>
      <c r="E14" s="46">
        <v>1</v>
      </c>
      <c r="F14" s="46">
        <v>1</v>
      </c>
    </row>
    <row r="15" spans="1:6" x14ac:dyDescent="0.15">
      <c r="A15" s="45" t="s">
        <v>10</v>
      </c>
      <c r="B15" s="46">
        <v>1</v>
      </c>
      <c r="C15" s="46"/>
      <c r="D15" s="46"/>
      <c r="E15" s="46"/>
      <c r="F15" s="46">
        <v>1</v>
      </c>
    </row>
    <row r="16" spans="1:6" x14ac:dyDescent="0.15">
      <c r="A16" s="45" t="s">
        <v>11</v>
      </c>
      <c r="B16" s="46">
        <v>1</v>
      </c>
      <c r="C16" s="46"/>
      <c r="D16" s="46"/>
      <c r="E16" s="46"/>
      <c r="F16" s="46">
        <v>1</v>
      </c>
    </row>
    <row r="17" spans="1:11" x14ac:dyDescent="0.15">
      <c r="A17" s="45" t="s">
        <v>12</v>
      </c>
      <c r="B17" s="46"/>
      <c r="C17" s="46"/>
      <c r="D17" s="46">
        <v>1</v>
      </c>
      <c r="E17" s="46"/>
      <c r="F17" s="46">
        <v>1</v>
      </c>
    </row>
    <row r="18" spans="1:11" x14ac:dyDescent="0.15">
      <c r="A18" s="45" t="s">
        <v>13</v>
      </c>
      <c r="B18" s="46"/>
      <c r="C18" s="46"/>
      <c r="D18" s="46">
        <v>1</v>
      </c>
      <c r="E18" s="46"/>
      <c r="F18" s="46">
        <v>1</v>
      </c>
    </row>
    <row r="19" spans="1:11" x14ac:dyDescent="0.15">
      <c r="A19" s="45" t="s">
        <v>14</v>
      </c>
      <c r="B19" s="46"/>
      <c r="C19" s="46">
        <v>1</v>
      </c>
      <c r="D19" s="46"/>
      <c r="E19" s="46"/>
      <c r="F19" s="46">
        <v>1</v>
      </c>
    </row>
    <row r="20" spans="1:11" x14ac:dyDescent="0.15">
      <c r="A20" s="45" t="s">
        <v>15</v>
      </c>
      <c r="B20" s="46">
        <v>1</v>
      </c>
      <c r="C20" s="46"/>
      <c r="D20" s="46"/>
      <c r="E20" s="46"/>
      <c r="F20" s="46">
        <v>1</v>
      </c>
    </row>
    <row r="21" spans="1:11" x14ac:dyDescent="0.15">
      <c r="A21" s="45" t="s">
        <v>16</v>
      </c>
      <c r="B21" s="46"/>
      <c r="C21" s="46"/>
      <c r="D21" s="46"/>
      <c r="E21" s="46">
        <v>1</v>
      </c>
      <c r="F21" s="46">
        <v>1</v>
      </c>
    </row>
    <row r="22" spans="1:11" x14ac:dyDescent="0.15">
      <c r="A22" s="45" t="s">
        <v>17</v>
      </c>
      <c r="B22" s="46">
        <v>1</v>
      </c>
      <c r="C22" s="46"/>
      <c r="D22" s="46"/>
      <c r="E22" s="46"/>
      <c r="F22" s="46">
        <v>1</v>
      </c>
    </row>
    <row r="23" spans="1:11" x14ac:dyDescent="0.15">
      <c r="A23" s="45" t="s">
        <v>18</v>
      </c>
      <c r="B23" s="46">
        <v>1</v>
      </c>
      <c r="C23" s="46"/>
      <c r="D23" s="46"/>
      <c r="E23" s="46"/>
      <c r="F23" s="46">
        <v>1</v>
      </c>
    </row>
    <row r="24" spans="1:11" x14ac:dyDescent="0.15">
      <c r="A24" s="45" t="s">
        <v>19</v>
      </c>
      <c r="B24" s="46">
        <v>1</v>
      </c>
      <c r="C24" s="46"/>
      <c r="D24" s="46"/>
      <c r="E24" s="46"/>
      <c r="F24" s="46">
        <v>1</v>
      </c>
    </row>
    <row r="25" spans="1:11" x14ac:dyDescent="0.15">
      <c r="A25" s="45" t="s">
        <v>20</v>
      </c>
      <c r="B25" s="46">
        <v>1</v>
      </c>
      <c r="C25" s="46"/>
      <c r="D25" s="46"/>
      <c r="E25" s="46"/>
      <c r="F25" s="46">
        <v>1</v>
      </c>
    </row>
    <row r="26" spans="1:11" x14ac:dyDescent="0.15">
      <c r="A26" s="45" t="s">
        <v>21</v>
      </c>
      <c r="B26" s="46"/>
      <c r="C26" s="46"/>
      <c r="D26" s="46">
        <v>1</v>
      </c>
      <c r="E26" s="46"/>
      <c r="F26" s="46">
        <v>1</v>
      </c>
      <c r="H26" s="24" t="s">
        <v>77</v>
      </c>
    </row>
    <row r="27" spans="1:11" x14ac:dyDescent="0.15">
      <c r="A27" s="45" t="s">
        <v>22</v>
      </c>
      <c r="B27" s="46"/>
      <c r="C27" s="46"/>
      <c r="D27" s="46">
        <v>1</v>
      </c>
      <c r="E27" s="46"/>
      <c r="F27" s="46">
        <v>1</v>
      </c>
      <c r="H27" s="1" t="s">
        <v>46</v>
      </c>
      <c r="I27" s="1" t="s">
        <v>44</v>
      </c>
      <c r="J27" s="1" t="s">
        <v>42</v>
      </c>
      <c r="K27" s="1" t="s">
        <v>43</v>
      </c>
    </row>
    <row r="28" spans="1:11" x14ac:dyDescent="0.15">
      <c r="A28" s="45" t="s">
        <v>23</v>
      </c>
      <c r="B28" s="46"/>
      <c r="C28" s="46"/>
      <c r="D28" s="46">
        <v>1</v>
      </c>
      <c r="E28" s="46"/>
      <c r="F28" s="46">
        <v>1</v>
      </c>
      <c r="H28" s="45" t="s">
        <v>0</v>
      </c>
      <c r="I28" s="45" t="s">
        <v>7</v>
      </c>
      <c r="J28" t="s">
        <v>5</v>
      </c>
      <c r="K28" s="45" t="s">
        <v>4</v>
      </c>
    </row>
    <row r="29" spans="1:11" x14ac:dyDescent="0.15">
      <c r="A29" s="45" t="s">
        <v>24</v>
      </c>
      <c r="B29" s="46">
        <v>1</v>
      </c>
      <c r="C29" s="46"/>
      <c r="D29" s="46"/>
      <c r="E29" s="46"/>
      <c r="F29" s="46">
        <v>1</v>
      </c>
      <c r="H29" s="45" t="s">
        <v>1</v>
      </c>
      <c r="I29" s="45" t="s">
        <v>9</v>
      </c>
      <c r="J29" t="s">
        <v>6</v>
      </c>
      <c r="K29" s="45" t="s">
        <v>12</v>
      </c>
    </row>
    <row r="30" spans="1:11" x14ac:dyDescent="0.15">
      <c r="A30" s="45" t="s">
        <v>25</v>
      </c>
      <c r="B30" s="46"/>
      <c r="C30" s="46"/>
      <c r="D30" s="46"/>
      <c r="E30" s="46">
        <v>1</v>
      </c>
      <c r="F30" s="46">
        <v>1</v>
      </c>
      <c r="H30" s="45" t="s">
        <v>2</v>
      </c>
      <c r="I30" s="45" t="s">
        <v>16</v>
      </c>
      <c r="J30" t="s">
        <v>8</v>
      </c>
      <c r="K30" s="45" t="s">
        <v>13</v>
      </c>
    </row>
    <row r="31" spans="1:11" x14ac:dyDescent="0.15">
      <c r="A31" s="45" t="s">
        <v>26</v>
      </c>
      <c r="B31" s="46"/>
      <c r="C31" s="46"/>
      <c r="D31" s="46">
        <v>1</v>
      </c>
      <c r="E31" s="46"/>
      <c r="F31" s="46">
        <v>1</v>
      </c>
      <c r="H31" s="45" t="s">
        <v>3</v>
      </c>
      <c r="I31" s="45" t="s">
        <v>25</v>
      </c>
      <c r="J31" t="s">
        <v>10</v>
      </c>
      <c r="K31" s="45" t="s">
        <v>21</v>
      </c>
    </row>
    <row r="32" spans="1:11" x14ac:dyDescent="0.15">
      <c r="A32" s="45" t="s">
        <v>27</v>
      </c>
      <c r="B32" s="46"/>
      <c r="C32" s="46">
        <v>1</v>
      </c>
      <c r="D32" s="46"/>
      <c r="E32" s="46"/>
      <c r="F32" s="46">
        <v>1</v>
      </c>
      <c r="H32" s="45" t="s">
        <v>14</v>
      </c>
      <c r="I32" s="45" t="s">
        <v>29</v>
      </c>
      <c r="J32" t="s">
        <v>11</v>
      </c>
      <c r="K32" s="45" t="s">
        <v>22</v>
      </c>
    </row>
    <row r="33" spans="1:11" x14ac:dyDescent="0.15">
      <c r="A33" s="45" t="s">
        <v>28</v>
      </c>
      <c r="B33" s="46">
        <v>1</v>
      </c>
      <c r="C33" s="46"/>
      <c r="D33" s="46"/>
      <c r="E33" s="46"/>
      <c r="F33" s="46">
        <v>1</v>
      </c>
      <c r="H33" s="45" t="s">
        <v>27</v>
      </c>
      <c r="I33" s="45" t="s">
        <v>30</v>
      </c>
      <c r="J33" t="s">
        <v>15</v>
      </c>
      <c r="K33" s="45" t="s">
        <v>23</v>
      </c>
    </row>
    <row r="34" spans="1:11" x14ac:dyDescent="0.15">
      <c r="A34" s="45" t="s">
        <v>29</v>
      </c>
      <c r="B34" s="46"/>
      <c r="C34" s="46"/>
      <c r="D34" s="46"/>
      <c r="E34" s="46">
        <v>1</v>
      </c>
      <c r="F34" s="46">
        <v>1</v>
      </c>
      <c r="H34" s="45" t="s">
        <v>35</v>
      </c>
      <c r="I34" s="45" t="s">
        <v>33</v>
      </c>
      <c r="J34" t="s">
        <v>17</v>
      </c>
      <c r="K34" s="45" t="s">
        <v>26</v>
      </c>
    </row>
    <row r="35" spans="1:11" x14ac:dyDescent="0.15">
      <c r="A35" s="45" t="s">
        <v>30</v>
      </c>
      <c r="B35" s="46"/>
      <c r="C35" s="46"/>
      <c r="D35" s="46"/>
      <c r="E35" s="46">
        <v>1</v>
      </c>
      <c r="F35" s="46">
        <v>1</v>
      </c>
      <c r="H35" s="45" t="s">
        <v>36</v>
      </c>
      <c r="I35" s="45" t="s">
        <v>34</v>
      </c>
      <c r="J35" t="s">
        <v>18</v>
      </c>
      <c r="K35" s="45" t="s">
        <v>41</v>
      </c>
    </row>
    <row r="36" spans="1:11" x14ac:dyDescent="0.15">
      <c r="A36" s="45" t="s">
        <v>31</v>
      </c>
      <c r="B36" s="46">
        <v>1</v>
      </c>
      <c r="C36" s="46"/>
      <c r="D36" s="46"/>
      <c r="E36" s="46"/>
      <c r="F36" s="46">
        <v>1</v>
      </c>
      <c r="I36" s="45" t="s">
        <v>37</v>
      </c>
      <c r="J36" t="s">
        <v>19</v>
      </c>
      <c r="K36" s="45" t="s">
        <v>45</v>
      </c>
    </row>
    <row r="37" spans="1:11" x14ac:dyDescent="0.15">
      <c r="A37" s="45" t="s">
        <v>32</v>
      </c>
      <c r="B37" s="46">
        <v>1</v>
      </c>
      <c r="C37" s="46"/>
      <c r="D37" s="46"/>
      <c r="E37" s="46"/>
      <c r="F37" s="46">
        <v>1</v>
      </c>
      <c r="I37" s="45" t="s">
        <v>38</v>
      </c>
      <c r="J37" t="s">
        <v>20</v>
      </c>
    </row>
    <row r="38" spans="1:11" x14ac:dyDescent="0.15">
      <c r="A38" s="45" t="s">
        <v>33</v>
      </c>
      <c r="B38" s="46"/>
      <c r="C38" s="46"/>
      <c r="D38" s="46"/>
      <c r="E38" s="46">
        <v>1</v>
      </c>
      <c r="F38" s="46">
        <v>1</v>
      </c>
      <c r="I38" s="45" t="s">
        <v>39</v>
      </c>
      <c r="J38" t="s">
        <v>24</v>
      </c>
    </row>
    <row r="39" spans="1:11" x14ac:dyDescent="0.15">
      <c r="A39" s="45" t="s">
        <v>34</v>
      </c>
      <c r="B39" s="46"/>
      <c r="C39" s="46"/>
      <c r="D39" s="46"/>
      <c r="E39" s="46">
        <v>1</v>
      </c>
      <c r="F39" s="46">
        <v>1</v>
      </c>
      <c r="I39" s="45" t="s">
        <v>40</v>
      </c>
      <c r="J39" t="s">
        <v>28</v>
      </c>
    </row>
    <row r="40" spans="1:11" x14ac:dyDescent="0.15">
      <c r="A40" s="45" t="s">
        <v>35</v>
      </c>
      <c r="B40" s="46"/>
      <c r="C40" s="46">
        <v>1</v>
      </c>
      <c r="D40" s="46"/>
      <c r="E40" s="46"/>
      <c r="F40" s="46">
        <v>1</v>
      </c>
      <c r="J40" t="s">
        <v>31</v>
      </c>
    </row>
    <row r="41" spans="1:11" x14ac:dyDescent="0.15">
      <c r="A41" s="45" t="s">
        <v>36</v>
      </c>
      <c r="B41" s="46"/>
      <c r="C41" s="46">
        <v>1</v>
      </c>
      <c r="D41" s="46"/>
      <c r="E41" s="46"/>
      <c r="F41" s="46">
        <v>1</v>
      </c>
      <c r="J41" t="s">
        <v>32</v>
      </c>
    </row>
    <row r="42" spans="1:11" x14ac:dyDescent="0.15">
      <c r="A42" s="45" t="s">
        <v>37</v>
      </c>
      <c r="B42" s="46"/>
      <c r="C42" s="46"/>
      <c r="D42" s="46"/>
      <c r="E42" s="46">
        <v>1</v>
      </c>
      <c r="F42" s="46">
        <v>1</v>
      </c>
    </row>
    <row r="43" spans="1:11" x14ac:dyDescent="0.15">
      <c r="A43" s="45" t="s">
        <v>38</v>
      </c>
      <c r="B43" s="46"/>
      <c r="C43" s="46"/>
      <c r="D43" s="46"/>
      <c r="E43" s="46">
        <v>1</v>
      </c>
      <c r="F43" s="46">
        <v>1</v>
      </c>
    </row>
    <row r="44" spans="1:11" x14ac:dyDescent="0.15">
      <c r="A44" s="45" t="s">
        <v>39</v>
      </c>
      <c r="B44" s="46"/>
      <c r="C44" s="46"/>
      <c r="D44" s="46"/>
      <c r="E44" s="46">
        <v>1</v>
      </c>
      <c r="F44" s="46">
        <v>1</v>
      </c>
    </row>
    <row r="45" spans="1:11" x14ac:dyDescent="0.15">
      <c r="A45" s="45" t="s">
        <v>40</v>
      </c>
      <c r="B45" s="46"/>
      <c r="C45" s="46"/>
      <c r="D45" s="46"/>
      <c r="E45" s="46">
        <v>1</v>
      </c>
      <c r="F45" s="46">
        <v>1</v>
      </c>
    </row>
    <row r="46" spans="1:11" x14ac:dyDescent="0.15">
      <c r="A46" s="45" t="s">
        <v>41</v>
      </c>
      <c r="B46" s="46"/>
      <c r="C46" s="46"/>
      <c r="D46" s="46">
        <v>1</v>
      </c>
      <c r="E46" s="46"/>
      <c r="F46" s="46">
        <v>1</v>
      </c>
    </row>
    <row r="47" spans="1:11" x14ac:dyDescent="0.15">
      <c r="A47" s="45" t="s">
        <v>45</v>
      </c>
      <c r="B47" s="46"/>
      <c r="C47" s="46"/>
      <c r="D47" s="46">
        <v>1</v>
      </c>
      <c r="E47" s="46"/>
      <c r="F47" s="46">
        <v>1</v>
      </c>
    </row>
    <row r="48" spans="1:11" x14ac:dyDescent="0.15">
      <c r="A48" s="45" t="s">
        <v>72</v>
      </c>
      <c r="B48" s="46">
        <v>14</v>
      </c>
      <c r="C48" s="46">
        <v>8</v>
      </c>
      <c r="D48" s="46">
        <v>9</v>
      </c>
      <c r="E48" s="46">
        <v>12</v>
      </c>
      <c r="F48" s="46">
        <v>43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Y108"/>
  <sheetViews>
    <sheetView tabSelected="1" zoomScale="156" workbookViewId="0">
      <selection activeCell="AD11" sqref="AD11"/>
    </sheetView>
  </sheetViews>
  <sheetFormatPr baseColWidth="10" defaultColWidth="8.83203125" defaultRowHeight="13" x14ac:dyDescent="0.15"/>
  <cols>
    <col min="1" max="1" width="21.83203125" bestFit="1" customWidth="1"/>
    <col min="2" max="2" width="12.33203125" customWidth="1"/>
    <col min="3" max="3" width="13.33203125" bestFit="1" customWidth="1"/>
    <col min="4" max="4" width="9.33203125" bestFit="1" customWidth="1"/>
    <col min="5" max="5" width="13.1640625" bestFit="1" customWidth="1"/>
    <col min="6" max="6" width="6.33203125" style="83" customWidth="1"/>
    <col min="7" max="7" width="11.5" customWidth="1"/>
    <col min="8" max="8" width="10.6640625" customWidth="1"/>
    <col min="9" max="9" width="9.83203125" customWidth="1"/>
    <col min="10" max="10" width="14.33203125" customWidth="1"/>
    <col min="11" max="11" width="9.33203125" bestFit="1" customWidth="1"/>
    <col min="12" max="12" width="13.1640625" bestFit="1" customWidth="1"/>
    <col min="13" max="13" width="8.33203125" customWidth="1"/>
    <col min="14" max="14" width="11.6640625" bestFit="1" customWidth="1"/>
    <col min="15" max="15" width="9.5" bestFit="1" customWidth="1"/>
    <col min="16" max="16" width="9.33203125" bestFit="1" customWidth="1"/>
    <col min="17" max="17" width="9.33203125" customWidth="1"/>
    <col min="18" max="18" width="8" customWidth="1"/>
    <col min="19" max="19" width="10.6640625" bestFit="1" customWidth="1"/>
    <col min="20" max="20" width="9.5" bestFit="1" customWidth="1"/>
    <col min="21" max="21" width="9.33203125" bestFit="1" customWidth="1"/>
    <col min="22" max="22" width="9.1640625" customWidth="1"/>
    <col min="23" max="23" width="22.1640625" bestFit="1" customWidth="1"/>
    <col min="24" max="24" width="8.33203125" bestFit="1" customWidth="1"/>
    <col min="25" max="25" width="6.33203125" bestFit="1" customWidth="1"/>
    <col min="26" max="26" width="5.5" bestFit="1" customWidth="1"/>
    <col min="27" max="27" width="8.6640625" bestFit="1" customWidth="1"/>
    <col min="28" max="28" width="8.33203125" customWidth="1"/>
    <col min="29" max="29" width="4.6640625" customWidth="1"/>
    <col min="30" max="30" width="22.1640625" bestFit="1" customWidth="1"/>
    <col min="31" max="31" width="15" bestFit="1" customWidth="1"/>
    <col min="32" max="32" width="9.5" bestFit="1" customWidth="1"/>
    <col min="33" max="33" width="9.33203125" bestFit="1" customWidth="1"/>
    <col min="34" max="34" width="13.1640625" bestFit="1" customWidth="1"/>
    <col min="35" max="35" width="11.6640625" bestFit="1" customWidth="1"/>
    <col min="36" max="36" width="12.5" bestFit="1" customWidth="1"/>
    <col min="37" max="37" width="22.1640625" bestFit="1" customWidth="1"/>
    <col min="38" max="38" width="8.33203125" bestFit="1" customWidth="1"/>
    <col min="39" max="39" width="9.5" bestFit="1" customWidth="1"/>
    <col min="40" max="40" width="9.33203125" bestFit="1" customWidth="1"/>
    <col min="41" max="41" width="13.1640625" bestFit="1" customWidth="1"/>
    <col min="42" max="42" width="6.33203125" customWidth="1"/>
    <col min="43" max="43" width="12.83203125" bestFit="1" customWidth="1"/>
    <col min="44" max="44" width="22.1640625" bestFit="1" customWidth="1"/>
    <col min="45" max="45" width="13.1640625" bestFit="1" customWidth="1"/>
    <col min="46" max="46" width="20.6640625" customWidth="1"/>
    <col min="47" max="47" width="19.5" customWidth="1"/>
    <col min="48" max="48" width="16.5" customWidth="1"/>
    <col min="49" max="49" width="16.83203125" customWidth="1"/>
    <col min="50" max="50" width="19.1640625" customWidth="1"/>
    <col min="51" max="51" width="9.5" bestFit="1" customWidth="1"/>
    <col min="52" max="52" width="10.6640625" bestFit="1" customWidth="1"/>
    <col min="53" max="91" width="22.1640625" bestFit="1" customWidth="1"/>
    <col min="92" max="92" width="25.33203125" bestFit="1" customWidth="1"/>
    <col min="93" max="93" width="26.33203125" bestFit="1" customWidth="1"/>
  </cols>
  <sheetData>
    <row r="4" spans="1:51" x14ac:dyDescent="0.15">
      <c r="B4" s="1" t="s">
        <v>55</v>
      </c>
      <c r="I4" s="1" t="s">
        <v>56</v>
      </c>
      <c r="J4" s="1"/>
      <c r="K4" s="1"/>
      <c r="L4" s="1"/>
      <c r="N4" s="1" t="s">
        <v>57</v>
      </c>
      <c r="S4" s="1" t="s">
        <v>58</v>
      </c>
      <c r="AE4" s="1" t="s">
        <v>59</v>
      </c>
      <c r="AF4">
        <f>SUM(Table5[[Staunton]:[Tappahannock]])</f>
        <v>8930.0899999999983</v>
      </c>
      <c r="AL4" s="24"/>
      <c r="AM4" s="24"/>
      <c r="AN4" s="24"/>
      <c r="AO4" s="24"/>
      <c r="AT4" s="42"/>
      <c r="AY4" s="24"/>
    </row>
    <row r="5" spans="1:51" ht="14" thickBot="1" x14ac:dyDescent="0.2">
      <c r="B5" s="1" t="s">
        <v>46</v>
      </c>
      <c r="C5" s="1" t="s">
        <v>44</v>
      </c>
      <c r="D5" s="1" t="s">
        <v>42</v>
      </c>
      <c r="E5" s="1" t="s">
        <v>43</v>
      </c>
      <c r="F5" s="84"/>
      <c r="G5" s="1" t="s">
        <v>82</v>
      </c>
      <c r="H5" s="1" t="s">
        <v>85</v>
      </c>
      <c r="I5" s="1" t="s">
        <v>46</v>
      </c>
      <c r="J5" s="1" t="s">
        <v>44</v>
      </c>
      <c r="K5" s="1" t="s">
        <v>42</v>
      </c>
      <c r="L5" s="1" t="s">
        <v>43</v>
      </c>
      <c r="N5" s="25" t="s">
        <v>46</v>
      </c>
      <c r="O5" s="25" t="s">
        <v>44</v>
      </c>
      <c r="P5" s="25" t="s">
        <v>42</v>
      </c>
      <c r="Q5" s="25" t="s">
        <v>43</v>
      </c>
      <c r="S5" s="25" t="s">
        <v>46</v>
      </c>
      <c r="T5" s="25" t="s">
        <v>44</v>
      </c>
      <c r="U5" s="25" t="s">
        <v>42</v>
      </c>
      <c r="V5" s="25" t="s">
        <v>43</v>
      </c>
      <c r="W5" s="25"/>
      <c r="X5" t="s">
        <v>48</v>
      </c>
      <c r="Y5" t="s">
        <v>49</v>
      </c>
      <c r="Z5" t="s">
        <v>50</v>
      </c>
      <c r="AA5" t="s">
        <v>51</v>
      </c>
      <c r="AB5" t="s">
        <v>52</v>
      </c>
      <c r="AC5" s="24" t="s">
        <v>86</v>
      </c>
      <c r="AE5" s="25" t="s">
        <v>46</v>
      </c>
      <c r="AF5" s="25" t="s">
        <v>44</v>
      </c>
      <c r="AG5" s="25" t="s">
        <v>42</v>
      </c>
      <c r="AH5" s="25" t="s">
        <v>43</v>
      </c>
      <c r="AI5" s="25" t="s">
        <v>61</v>
      </c>
      <c r="AJ5" s="25" t="s">
        <v>60</v>
      </c>
      <c r="AL5" s="80" t="s">
        <v>46</v>
      </c>
      <c r="AM5" s="80" t="s">
        <v>44</v>
      </c>
      <c r="AN5" s="80" t="s">
        <v>42</v>
      </c>
      <c r="AO5" s="80" t="s">
        <v>43</v>
      </c>
      <c r="AP5" s="81"/>
      <c r="AQ5" s="81"/>
      <c r="AT5" s="43"/>
      <c r="AU5" s="27"/>
      <c r="AV5" s="27"/>
      <c r="AW5" s="28"/>
    </row>
    <row r="6" spans="1:51" ht="14" thickTop="1" x14ac:dyDescent="0.15">
      <c r="A6" t="s">
        <v>0</v>
      </c>
      <c r="B6" s="19">
        <v>37</v>
      </c>
      <c r="C6" s="14">
        <v>71</v>
      </c>
      <c r="D6" s="13">
        <v>70</v>
      </c>
      <c r="E6" s="20">
        <v>110</v>
      </c>
      <c r="F6" s="85"/>
      <c r="G6" s="15">
        <f>MIN(B6:E6)</f>
        <v>37</v>
      </c>
      <c r="H6" s="51">
        <f>I6</f>
        <v>0.66</v>
      </c>
      <c r="I6" s="52">
        <v>0.66</v>
      </c>
      <c r="J6" s="14">
        <v>1.56</v>
      </c>
      <c r="K6" s="13">
        <v>1.22</v>
      </c>
      <c r="L6" s="20">
        <v>2</v>
      </c>
      <c r="N6">
        <f t="shared" ref="N6" si="0">B6*0.585</f>
        <v>21.645</v>
      </c>
      <c r="O6">
        <f t="shared" ref="O6" si="1">C6*0.585</f>
        <v>41.534999999999997</v>
      </c>
      <c r="P6">
        <f t="shared" ref="P6" si="2">D6*0.585</f>
        <v>40.949999999999996</v>
      </c>
      <c r="Q6">
        <f t="shared" ref="Q6" si="3">E6*0.585</f>
        <v>64.349999999999994</v>
      </c>
      <c r="S6">
        <f>I6*26</f>
        <v>17.16</v>
      </c>
      <c r="T6">
        <f t="shared" ref="T6:V6" si="4">J6*26</f>
        <v>40.56</v>
      </c>
      <c r="U6">
        <f t="shared" si="4"/>
        <v>31.72</v>
      </c>
      <c r="V6">
        <f t="shared" si="4"/>
        <v>52</v>
      </c>
      <c r="X6" s="2">
        <v>39</v>
      </c>
      <c r="Y6" s="8">
        <v>133</v>
      </c>
      <c r="Z6" s="3">
        <v>0</v>
      </c>
      <c r="AA6" s="8">
        <v>19</v>
      </c>
      <c r="AB6" s="10">
        <v>5</v>
      </c>
      <c r="AC6" s="5">
        <f>SUM(X6:AB6)</f>
        <v>196</v>
      </c>
      <c r="AE6">
        <f t="shared" ref="AE6:AE48" si="5">N6+S6</f>
        <v>38.805</v>
      </c>
      <c r="AF6">
        <f t="shared" ref="AF6:AF48" si="6">O6+T6</f>
        <v>82.094999999999999</v>
      </c>
      <c r="AG6">
        <f t="shared" ref="AG6:AG48" si="7">P6+U6</f>
        <v>72.669999999999987</v>
      </c>
      <c r="AH6">
        <f t="shared" ref="AH6:AH48" si="8">Q6+V6</f>
        <v>116.35</v>
      </c>
      <c r="AJ6">
        <f>AC6*(Table5[[#This Row],[Staunton]])</f>
        <v>7605.78</v>
      </c>
      <c r="AL6" s="81">
        <v>0</v>
      </c>
      <c r="AM6" s="81">
        <v>0</v>
      </c>
      <c r="AN6" s="81">
        <v>1</v>
      </c>
      <c r="AO6" s="81">
        <v>0</v>
      </c>
      <c r="AP6" s="81">
        <f>SUM(AL6:AO6)</f>
        <v>1</v>
      </c>
      <c r="AQ6" s="82" t="str">
        <f>IF(Table6[[#This Row],[Staunton]]=1, "Staunton", IF(Table6[[#This Row],[Warrenton]]=1, "Warrenton", IF(Table6[[#This Row],[Richmond]]=1, "Richmond", IF(Table6[[#This Row],[Tappahannock]]=1, "Tappahannock", "None"))))</f>
        <v>Richmond</v>
      </c>
      <c r="AS6" s="24"/>
      <c r="AY6" s="29"/>
    </row>
    <row r="7" spans="1:51" x14ac:dyDescent="0.15">
      <c r="A7" t="s">
        <v>1</v>
      </c>
      <c r="B7" s="21">
        <v>56</v>
      </c>
      <c r="C7" s="36" t="s">
        <v>61</v>
      </c>
      <c r="D7" s="15">
        <v>120</v>
      </c>
      <c r="E7" s="38" t="s">
        <v>61</v>
      </c>
      <c r="F7" s="58"/>
      <c r="G7" s="15">
        <f t="shared" ref="G7:G48" si="9">MIN(B7:E7)</f>
        <v>56</v>
      </c>
      <c r="H7" s="51">
        <f>I7</f>
        <v>1.08</v>
      </c>
      <c r="I7" s="53">
        <v>1.08</v>
      </c>
      <c r="J7" s="36" t="s">
        <v>61</v>
      </c>
      <c r="K7" s="15">
        <v>2.1</v>
      </c>
      <c r="L7" s="54" t="s">
        <v>61</v>
      </c>
      <c r="N7">
        <f t="shared" ref="N7:N46" si="10">B7*0.585</f>
        <v>32.76</v>
      </c>
      <c r="P7">
        <f t="shared" ref="P7:P48" si="11">D7*0.585</f>
        <v>70.199999999999989</v>
      </c>
      <c r="S7">
        <f t="shared" ref="S7:S46" si="12">I7*26</f>
        <v>28.080000000000002</v>
      </c>
      <c r="U7">
        <f t="shared" ref="U7:U48" si="13">K7*26</f>
        <v>54.6</v>
      </c>
      <c r="X7" s="4">
        <v>0</v>
      </c>
      <c r="Y7">
        <v>11</v>
      </c>
      <c r="Z7" s="5">
        <v>0</v>
      </c>
      <c r="AA7">
        <v>1</v>
      </c>
      <c r="AB7" s="11">
        <v>0</v>
      </c>
      <c r="AC7" s="5">
        <f t="shared" ref="AC7:AC48" si="14">SUM(X7:AB7)</f>
        <v>12</v>
      </c>
      <c r="AE7">
        <f t="shared" si="5"/>
        <v>60.84</v>
      </c>
      <c r="AF7">
        <f t="shared" si="6"/>
        <v>0</v>
      </c>
      <c r="AG7">
        <f t="shared" si="7"/>
        <v>124.79999999999998</v>
      </c>
      <c r="AH7">
        <f t="shared" si="8"/>
        <v>0</v>
      </c>
      <c r="AJ7">
        <f>AC7*(Table5[[#This Row],[Staunton]])</f>
        <v>730.08</v>
      </c>
      <c r="AL7" s="81">
        <v>1</v>
      </c>
      <c r="AM7" s="81">
        <v>0</v>
      </c>
      <c r="AN7" s="81">
        <v>0</v>
      </c>
      <c r="AO7" s="81">
        <v>0</v>
      </c>
      <c r="AP7" s="81">
        <f t="shared" ref="AP7:AP48" si="15">SUM(AL7:AO7)</f>
        <v>1</v>
      </c>
      <c r="AQ7" s="82" t="str">
        <f>IF(Table6[[#This Row],[Staunton]]=1, "Staunton", IF(Table6[[#This Row],[Warrenton]]=1, "Warrenton", IF(Table6[[#This Row],[Richmond]]=1, "Richmond", IF(Table6[[#This Row],[Tappahannock]]=1, "Tappahannock", "None"))))</f>
        <v>Staunton</v>
      </c>
      <c r="AS7" s="24"/>
    </row>
    <row r="8" spans="1:51" x14ac:dyDescent="0.15">
      <c r="A8" t="s">
        <v>2</v>
      </c>
      <c r="B8" s="21">
        <v>0</v>
      </c>
      <c r="C8" s="16">
        <v>121</v>
      </c>
      <c r="D8" s="58" t="s">
        <v>61</v>
      </c>
      <c r="E8" s="39" t="s">
        <v>61</v>
      </c>
      <c r="F8" s="86"/>
      <c r="G8" s="15">
        <f t="shared" si="9"/>
        <v>0</v>
      </c>
      <c r="H8" s="51">
        <f>I8</f>
        <v>0</v>
      </c>
      <c r="I8" s="53">
        <v>0</v>
      </c>
      <c r="J8" s="16">
        <v>2.06</v>
      </c>
      <c r="K8" s="37" t="s">
        <v>61</v>
      </c>
      <c r="L8" s="54" t="s">
        <v>61</v>
      </c>
      <c r="N8">
        <f t="shared" si="10"/>
        <v>0</v>
      </c>
      <c r="O8">
        <f t="shared" ref="O8:O47" si="16">C8*0.585</f>
        <v>70.784999999999997</v>
      </c>
      <c r="S8">
        <f t="shared" si="12"/>
        <v>0</v>
      </c>
      <c r="T8">
        <f t="shared" ref="T8:T47" si="17">J8*26</f>
        <v>53.56</v>
      </c>
      <c r="X8" s="4">
        <v>92</v>
      </c>
      <c r="Y8">
        <v>91</v>
      </c>
      <c r="Z8" s="5">
        <v>186</v>
      </c>
      <c r="AA8">
        <v>30</v>
      </c>
      <c r="AB8" s="11">
        <v>30</v>
      </c>
      <c r="AC8" s="5">
        <f t="shared" si="14"/>
        <v>429</v>
      </c>
      <c r="AE8">
        <f t="shared" si="5"/>
        <v>0</v>
      </c>
      <c r="AF8">
        <f t="shared" si="6"/>
        <v>124.345</v>
      </c>
      <c r="AG8">
        <f t="shared" si="7"/>
        <v>0</v>
      </c>
      <c r="AH8">
        <f t="shared" si="8"/>
        <v>0</v>
      </c>
      <c r="AJ8">
        <f>AC8*(Table5[[#This Row],[Staunton]])</f>
        <v>0</v>
      </c>
      <c r="AL8" s="81">
        <v>0</v>
      </c>
      <c r="AM8" s="81">
        <v>0</v>
      </c>
      <c r="AN8" s="81">
        <v>0</v>
      </c>
      <c r="AO8" s="81">
        <v>1</v>
      </c>
      <c r="AP8" s="81">
        <f t="shared" si="15"/>
        <v>1</v>
      </c>
      <c r="AQ8" s="82" t="str">
        <f>IF(Table6[[#This Row],[Staunton]]=1, "Staunton", IF(Table6[[#This Row],[Warrenton]]=1, "Warrenton", IF(Table6[[#This Row],[Richmond]]=1, "Richmond", IF(Table6[[#This Row],[Tappahannock]]=1, "Tappahannock", "None"))))</f>
        <v>Tappahannock</v>
      </c>
      <c r="AS8" s="24"/>
      <c r="AT8" s="1"/>
    </row>
    <row r="9" spans="1:51" x14ac:dyDescent="0.15">
      <c r="A9" t="s">
        <v>3</v>
      </c>
      <c r="B9" s="21">
        <v>66</v>
      </c>
      <c r="C9" s="16">
        <v>108</v>
      </c>
      <c r="D9" s="15">
        <v>72</v>
      </c>
      <c r="E9" s="38" t="s">
        <v>61</v>
      </c>
      <c r="F9" s="58"/>
      <c r="G9" s="15">
        <f t="shared" si="9"/>
        <v>66</v>
      </c>
      <c r="H9" s="15">
        <f>I9</f>
        <v>1.3</v>
      </c>
      <c r="I9" s="21">
        <v>1.3</v>
      </c>
      <c r="J9" s="16">
        <v>2.4300000000000002</v>
      </c>
      <c r="K9" s="15">
        <v>1.55</v>
      </c>
      <c r="L9" s="54" t="s">
        <v>61</v>
      </c>
      <c r="N9">
        <f t="shared" si="10"/>
        <v>38.61</v>
      </c>
      <c r="O9">
        <f t="shared" si="16"/>
        <v>63.179999999999993</v>
      </c>
      <c r="P9">
        <f t="shared" si="11"/>
        <v>42.12</v>
      </c>
      <c r="S9">
        <f t="shared" si="12"/>
        <v>33.800000000000004</v>
      </c>
      <c r="T9">
        <f t="shared" si="17"/>
        <v>63.180000000000007</v>
      </c>
      <c r="U9">
        <f t="shared" si="13"/>
        <v>40.300000000000004</v>
      </c>
      <c r="X9" s="4">
        <v>2</v>
      </c>
      <c r="Y9">
        <v>2</v>
      </c>
      <c r="Z9" s="5">
        <v>23</v>
      </c>
      <c r="AA9">
        <v>15</v>
      </c>
      <c r="AB9" s="11">
        <v>4</v>
      </c>
      <c r="AC9" s="5">
        <f t="shared" si="14"/>
        <v>46</v>
      </c>
      <c r="AE9">
        <f t="shared" si="5"/>
        <v>72.41</v>
      </c>
      <c r="AF9">
        <f t="shared" si="6"/>
        <v>126.36</v>
      </c>
      <c r="AG9">
        <f t="shared" si="7"/>
        <v>82.42</v>
      </c>
      <c r="AH9">
        <f t="shared" si="8"/>
        <v>0</v>
      </c>
      <c r="AJ9">
        <f>AC9*(Table5[[#This Row],[Staunton]])</f>
        <v>3330.8599999999997</v>
      </c>
      <c r="AL9" s="81">
        <v>0</v>
      </c>
      <c r="AM9" s="81">
        <v>1</v>
      </c>
      <c r="AN9" s="81">
        <v>0</v>
      </c>
      <c r="AO9" s="81">
        <v>0</v>
      </c>
      <c r="AP9" s="81">
        <f t="shared" si="15"/>
        <v>1</v>
      </c>
      <c r="AQ9" s="82" t="str">
        <f>IF(Table6[[#This Row],[Staunton]]=1, "Staunton", IF(Table6[[#This Row],[Warrenton]]=1, "Warrenton", IF(Table6[[#This Row],[Richmond]]=1, "Richmond", IF(Table6[[#This Row],[Tappahannock]]=1, "Tappahannock", "None"))))</f>
        <v>Warrenton</v>
      </c>
      <c r="AS9" s="24"/>
    </row>
    <row r="10" spans="1:51" x14ac:dyDescent="0.15">
      <c r="A10" t="s">
        <v>4</v>
      </c>
      <c r="B10" s="34" t="s">
        <v>62</v>
      </c>
      <c r="C10" s="16">
        <v>62</v>
      </c>
      <c r="D10" s="15">
        <v>42</v>
      </c>
      <c r="E10" s="22">
        <v>38</v>
      </c>
      <c r="F10" s="85"/>
      <c r="G10" s="15">
        <f t="shared" si="9"/>
        <v>38</v>
      </c>
      <c r="H10" s="15">
        <f>L10</f>
        <v>0.82</v>
      </c>
      <c r="I10" s="33" t="s">
        <v>61</v>
      </c>
      <c r="J10" s="16">
        <v>1.45</v>
      </c>
      <c r="K10" s="15">
        <v>0.78</v>
      </c>
      <c r="L10" s="22">
        <v>0.82</v>
      </c>
      <c r="N10" s="24"/>
      <c r="O10">
        <f t="shared" si="16"/>
        <v>36.269999999999996</v>
      </c>
      <c r="P10">
        <f t="shared" si="11"/>
        <v>24.57</v>
      </c>
      <c r="Q10">
        <f t="shared" ref="Q10:Q48" si="18">E10*0.585</f>
        <v>22.229999999999997</v>
      </c>
      <c r="T10">
        <f t="shared" si="17"/>
        <v>37.699999999999996</v>
      </c>
      <c r="U10">
        <f t="shared" si="13"/>
        <v>20.28</v>
      </c>
      <c r="V10">
        <f t="shared" ref="V10:V48" si="19">L10*26</f>
        <v>21.32</v>
      </c>
      <c r="X10" s="4">
        <v>4</v>
      </c>
      <c r="Y10">
        <v>17</v>
      </c>
      <c r="Z10" s="5">
        <v>6</v>
      </c>
      <c r="AA10">
        <v>5</v>
      </c>
      <c r="AB10" s="11">
        <v>4</v>
      </c>
      <c r="AC10" s="5">
        <f t="shared" si="14"/>
        <v>36</v>
      </c>
      <c r="AE10">
        <f t="shared" si="5"/>
        <v>0</v>
      </c>
      <c r="AF10">
        <f t="shared" si="6"/>
        <v>73.97</v>
      </c>
      <c r="AG10">
        <f t="shared" si="7"/>
        <v>44.85</v>
      </c>
      <c r="AH10">
        <f t="shared" si="8"/>
        <v>43.55</v>
      </c>
      <c r="AJ10">
        <f>AC10*(Table5[[#This Row],[Staunton]])</f>
        <v>0</v>
      </c>
      <c r="AL10" s="81">
        <v>0</v>
      </c>
      <c r="AM10" s="81">
        <v>1</v>
      </c>
      <c r="AN10" s="81">
        <v>0</v>
      </c>
      <c r="AO10" s="81">
        <v>0</v>
      </c>
      <c r="AP10" s="81">
        <f t="shared" si="15"/>
        <v>1</v>
      </c>
      <c r="AQ10" s="82" t="str">
        <f>IF(Table6[[#This Row],[Staunton]]=1, "Staunton", IF(Table6[[#This Row],[Warrenton]]=1, "Warrenton", IF(Table6[[#This Row],[Richmond]]=1, "Richmond", IF(Table6[[#This Row],[Tappahannock]]=1, "Tappahannock", "None"))))</f>
        <v>Warrenton</v>
      </c>
      <c r="AS10" s="24"/>
    </row>
    <row r="11" spans="1:51" x14ac:dyDescent="0.15">
      <c r="A11" t="s">
        <v>5</v>
      </c>
      <c r="B11" s="33" t="s">
        <v>61</v>
      </c>
      <c r="C11" s="36" t="s">
        <v>61</v>
      </c>
      <c r="D11" s="15">
        <v>37</v>
      </c>
      <c r="E11" s="22">
        <v>72</v>
      </c>
      <c r="F11" s="85"/>
      <c r="G11" s="15">
        <f t="shared" si="9"/>
        <v>37</v>
      </c>
      <c r="H11" s="15">
        <f>K11</f>
        <v>0.78</v>
      </c>
      <c r="I11" s="33" t="s">
        <v>61</v>
      </c>
      <c r="J11" s="36" t="s">
        <v>61</v>
      </c>
      <c r="K11" s="15">
        <v>0.78</v>
      </c>
      <c r="L11" s="22">
        <v>1.52</v>
      </c>
      <c r="N11" s="24"/>
      <c r="P11">
        <f t="shared" si="11"/>
        <v>21.645</v>
      </c>
      <c r="Q11">
        <f t="shared" si="18"/>
        <v>42.12</v>
      </c>
      <c r="U11">
        <f t="shared" si="13"/>
        <v>20.28</v>
      </c>
      <c r="V11">
        <f t="shared" si="19"/>
        <v>39.520000000000003</v>
      </c>
      <c r="X11" s="4">
        <v>28</v>
      </c>
      <c r="Y11">
        <v>6</v>
      </c>
      <c r="Z11" s="5">
        <v>0</v>
      </c>
      <c r="AA11">
        <v>10</v>
      </c>
      <c r="AB11" s="11">
        <v>1</v>
      </c>
      <c r="AC11" s="5">
        <f t="shared" si="14"/>
        <v>45</v>
      </c>
      <c r="AE11">
        <f t="shared" si="5"/>
        <v>0</v>
      </c>
      <c r="AF11">
        <f t="shared" si="6"/>
        <v>0</v>
      </c>
      <c r="AG11">
        <f t="shared" si="7"/>
        <v>41.924999999999997</v>
      </c>
      <c r="AH11">
        <f t="shared" si="8"/>
        <v>81.64</v>
      </c>
      <c r="AJ11">
        <f>AC11*(Table5[[#This Row],[Staunton]])</f>
        <v>0</v>
      </c>
      <c r="AL11" s="81">
        <v>1</v>
      </c>
      <c r="AM11" s="81">
        <v>0</v>
      </c>
      <c r="AN11" s="81">
        <v>0</v>
      </c>
      <c r="AO11" s="81">
        <v>0</v>
      </c>
      <c r="AP11" s="81">
        <f t="shared" si="15"/>
        <v>1</v>
      </c>
      <c r="AQ11" s="82" t="str">
        <f>IF(Table6[[#This Row],[Staunton]]=1, "Staunton", IF(Table6[[#This Row],[Warrenton]]=1, "Warrenton", IF(Table6[[#This Row],[Richmond]]=1, "Richmond", IF(Table6[[#This Row],[Tappahannock]]=1, "Tappahannock", "None"))))</f>
        <v>Staunton</v>
      </c>
      <c r="AS11" s="67" t="s">
        <v>69</v>
      </c>
      <c r="AT11" s="68" t="s">
        <v>84</v>
      </c>
      <c r="AU11" s="68" t="s">
        <v>65</v>
      </c>
      <c r="AV11" s="69"/>
      <c r="AW11" s="70" t="s">
        <v>66</v>
      </c>
    </row>
    <row r="12" spans="1:51" x14ac:dyDescent="0.15">
      <c r="A12" t="s">
        <v>6</v>
      </c>
      <c r="B12" s="34" t="s">
        <v>62</v>
      </c>
      <c r="C12" s="16">
        <v>112</v>
      </c>
      <c r="D12" s="15">
        <v>20</v>
      </c>
      <c r="E12" s="22">
        <v>65</v>
      </c>
      <c r="F12" s="85"/>
      <c r="G12" s="15">
        <f t="shared" si="9"/>
        <v>20</v>
      </c>
      <c r="H12" s="15">
        <f>K12</f>
        <v>0.38</v>
      </c>
      <c r="I12" s="33" t="s">
        <v>61</v>
      </c>
      <c r="J12" s="16">
        <v>2.08</v>
      </c>
      <c r="K12" s="15">
        <v>0.38</v>
      </c>
      <c r="L12" s="22">
        <v>1.32</v>
      </c>
      <c r="O12">
        <f t="shared" si="16"/>
        <v>65.52</v>
      </c>
      <c r="P12">
        <f t="shared" si="11"/>
        <v>11.7</v>
      </c>
      <c r="Q12">
        <f t="shared" si="18"/>
        <v>38.024999999999999</v>
      </c>
      <c r="T12">
        <f t="shared" si="17"/>
        <v>54.08</v>
      </c>
      <c r="U12">
        <f t="shared" si="13"/>
        <v>9.8800000000000008</v>
      </c>
      <c r="V12">
        <f t="shared" si="19"/>
        <v>34.32</v>
      </c>
      <c r="X12" s="4">
        <v>55</v>
      </c>
      <c r="Y12">
        <v>80</v>
      </c>
      <c r="Z12" s="5">
        <v>3</v>
      </c>
      <c r="AA12">
        <v>12</v>
      </c>
      <c r="AB12" s="11">
        <v>3</v>
      </c>
      <c r="AC12" s="5">
        <f t="shared" si="14"/>
        <v>153</v>
      </c>
      <c r="AE12">
        <f t="shared" si="5"/>
        <v>0</v>
      </c>
      <c r="AF12">
        <f t="shared" si="6"/>
        <v>119.6</v>
      </c>
      <c r="AG12">
        <f t="shared" si="7"/>
        <v>21.58</v>
      </c>
      <c r="AH12">
        <f t="shared" si="8"/>
        <v>72.344999999999999</v>
      </c>
      <c r="AJ12">
        <f>AC12*(Table5[[#This Row],[Staunton]])</f>
        <v>0</v>
      </c>
      <c r="AL12" s="81">
        <v>0</v>
      </c>
      <c r="AM12" s="81">
        <v>0</v>
      </c>
      <c r="AN12" s="81">
        <v>1</v>
      </c>
      <c r="AO12" s="81">
        <v>0</v>
      </c>
      <c r="AP12" s="81">
        <f t="shared" si="15"/>
        <v>1</v>
      </c>
      <c r="AQ12" s="82" t="str">
        <f>IF(Table6[[#This Row],[Staunton]]=1, "Staunton", IF(Table6[[#This Row],[Warrenton]]=1, "Warrenton", IF(Table6[[#This Row],[Richmond]]=1, "Richmond", IF(Table6[[#This Row],[Tappahannock]]=1, "Tappahannock", "None"))))</f>
        <v>Richmond</v>
      </c>
      <c r="AS12" s="71" t="s">
        <v>46</v>
      </c>
      <c r="AT12" s="72" t="s">
        <v>48</v>
      </c>
      <c r="AU12" s="72">
        <f>SUMPRODUCT(Table6[Staunton],'Store Data'!B7:B49)</f>
        <v>2754</v>
      </c>
      <c r="AV12" s="73" t="s">
        <v>64</v>
      </c>
      <c r="AW12" s="74">
        <v>3550</v>
      </c>
    </row>
    <row r="13" spans="1:51" x14ac:dyDescent="0.15">
      <c r="A13" t="s">
        <v>7</v>
      </c>
      <c r="B13" s="21">
        <v>111</v>
      </c>
      <c r="C13" s="16">
        <v>38</v>
      </c>
      <c r="D13" s="15">
        <v>59</v>
      </c>
      <c r="E13" s="22">
        <v>47</v>
      </c>
      <c r="F13" s="85"/>
      <c r="G13" s="15">
        <f t="shared" si="9"/>
        <v>38</v>
      </c>
      <c r="H13" s="15">
        <f>J13</f>
        <v>0.96</v>
      </c>
      <c r="I13" s="21">
        <v>2.1800000000000002</v>
      </c>
      <c r="J13" s="16">
        <v>0.96</v>
      </c>
      <c r="K13" s="15">
        <v>1.03</v>
      </c>
      <c r="L13" s="22">
        <v>1.08</v>
      </c>
      <c r="N13">
        <f t="shared" si="10"/>
        <v>64.935000000000002</v>
      </c>
      <c r="O13">
        <f t="shared" si="16"/>
        <v>22.229999999999997</v>
      </c>
      <c r="P13">
        <f t="shared" si="11"/>
        <v>34.515000000000001</v>
      </c>
      <c r="Q13">
        <f t="shared" si="18"/>
        <v>27.494999999999997</v>
      </c>
      <c r="S13">
        <f t="shared" si="12"/>
        <v>56.680000000000007</v>
      </c>
      <c r="T13">
        <f t="shared" si="17"/>
        <v>24.96</v>
      </c>
      <c r="U13">
        <f t="shared" si="13"/>
        <v>26.78</v>
      </c>
      <c r="V13">
        <f t="shared" si="19"/>
        <v>28.080000000000002</v>
      </c>
      <c r="X13" s="4">
        <v>19</v>
      </c>
      <c r="Y13">
        <v>8</v>
      </c>
      <c r="Z13" s="5">
        <v>2</v>
      </c>
      <c r="AA13">
        <v>0</v>
      </c>
      <c r="AB13" s="11">
        <v>6</v>
      </c>
      <c r="AC13" s="5">
        <f t="shared" si="14"/>
        <v>35</v>
      </c>
      <c r="AE13">
        <f t="shared" si="5"/>
        <v>121.61500000000001</v>
      </c>
      <c r="AF13">
        <f t="shared" si="6"/>
        <v>47.19</v>
      </c>
      <c r="AG13">
        <f t="shared" si="7"/>
        <v>61.295000000000002</v>
      </c>
      <c r="AH13">
        <f t="shared" si="8"/>
        <v>55.575000000000003</v>
      </c>
      <c r="AJ13">
        <f>AC13*(Table5[[#This Row],[Staunton]])</f>
        <v>4256.5250000000005</v>
      </c>
      <c r="AL13" s="81">
        <v>1</v>
      </c>
      <c r="AM13" s="81">
        <v>0</v>
      </c>
      <c r="AN13" s="81">
        <v>0</v>
      </c>
      <c r="AO13" s="81">
        <v>0</v>
      </c>
      <c r="AP13" s="81">
        <f t="shared" si="15"/>
        <v>1</v>
      </c>
      <c r="AQ13" s="82" t="str">
        <f>IF(Table6[[#This Row],[Staunton]]=1, "Staunton", IF(Table6[[#This Row],[Warrenton]]=1, "Warrenton", IF(Table6[[#This Row],[Richmond]]=1, "Richmond", IF(Table6[[#This Row],[Tappahannock]]=1, "Tappahannock", "None"))))</f>
        <v>Staunton</v>
      </c>
      <c r="AS13" s="71" t="s">
        <v>46</v>
      </c>
      <c r="AT13" s="72" t="s">
        <v>49</v>
      </c>
      <c r="AU13" s="72">
        <f>SUMPRODUCT(Table6[Staunton],'Store Data'!C7:C49)</f>
        <v>3329</v>
      </c>
      <c r="AV13" s="73" t="s">
        <v>64</v>
      </c>
      <c r="AW13" s="74">
        <v>3450</v>
      </c>
    </row>
    <row r="14" spans="1:51" x14ac:dyDescent="0.15">
      <c r="A14" t="s">
        <v>8</v>
      </c>
      <c r="B14" s="34" t="s">
        <v>62</v>
      </c>
      <c r="C14" s="16">
        <v>84</v>
      </c>
      <c r="D14" s="58">
        <v>0</v>
      </c>
      <c r="E14" s="22">
        <v>46</v>
      </c>
      <c r="F14" s="85"/>
      <c r="G14" s="15">
        <f t="shared" si="9"/>
        <v>0</v>
      </c>
      <c r="H14" s="15">
        <f>K14</f>
        <v>0</v>
      </c>
      <c r="I14" s="40" t="s">
        <v>61</v>
      </c>
      <c r="J14" s="16">
        <v>1.85</v>
      </c>
      <c r="K14" s="15">
        <v>0</v>
      </c>
      <c r="L14" s="22">
        <v>0.98</v>
      </c>
      <c r="O14">
        <f t="shared" si="16"/>
        <v>49.14</v>
      </c>
      <c r="P14">
        <f t="shared" si="11"/>
        <v>0</v>
      </c>
      <c r="Q14">
        <f t="shared" si="18"/>
        <v>26.909999999999997</v>
      </c>
      <c r="T14">
        <f t="shared" si="17"/>
        <v>48.1</v>
      </c>
      <c r="U14">
        <f t="shared" si="13"/>
        <v>0</v>
      </c>
      <c r="V14">
        <f t="shared" si="19"/>
        <v>25.48</v>
      </c>
      <c r="X14" s="4">
        <v>41</v>
      </c>
      <c r="Y14">
        <v>70</v>
      </c>
      <c r="Z14" s="5">
        <v>0</v>
      </c>
      <c r="AA14">
        <v>0</v>
      </c>
      <c r="AB14" s="11">
        <v>1</v>
      </c>
      <c r="AC14" s="5">
        <f t="shared" si="14"/>
        <v>112</v>
      </c>
      <c r="AE14">
        <f t="shared" si="5"/>
        <v>0</v>
      </c>
      <c r="AF14">
        <f t="shared" si="6"/>
        <v>97.240000000000009</v>
      </c>
      <c r="AG14">
        <f t="shared" si="7"/>
        <v>0</v>
      </c>
      <c r="AH14">
        <f t="shared" si="8"/>
        <v>52.39</v>
      </c>
      <c r="AJ14">
        <f>AC14*(Table5[[#This Row],[Staunton]])</f>
        <v>0</v>
      </c>
      <c r="AL14" s="81">
        <v>0</v>
      </c>
      <c r="AM14" s="81">
        <v>0</v>
      </c>
      <c r="AN14" s="81">
        <v>1</v>
      </c>
      <c r="AO14" s="81">
        <v>0</v>
      </c>
      <c r="AP14" s="81">
        <f t="shared" si="15"/>
        <v>1</v>
      </c>
      <c r="AQ14" s="82" t="str">
        <f>IF(Table6[[#This Row],[Staunton]]=1, "Staunton", IF(Table6[[#This Row],[Warrenton]]=1, "Warrenton", IF(Table6[[#This Row],[Richmond]]=1, "Richmond", IF(Table6[[#This Row],[Tappahannock]]=1, "Tappahannock", "None"))))</f>
        <v>Richmond</v>
      </c>
      <c r="AS14" s="71" t="s">
        <v>46</v>
      </c>
      <c r="AT14" s="72" t="s">
        <v>50</v>
      </c>
      <c r="AU14" s="72">
        <f>SUMPRODUCT(Table6[Staunton],'Store Data'!D7:D49)</f>
        <v>6230</v>
      </c>
      <c r="AV14" s="73" t="s">
        <v>64</v>
      </c>
      <c r="AW14" s="74">
        <v>9100</v>
      </c>
    </row>
    <row r="15" spans="1:51" x14ac:dyDescent="0.15">
      <c r="A15" t="s">
        <v>9</v>
      </c>
      <c r="B15" s="21">
        <v>80</v>
      </c>
      <c r="C15" s="16">
        <v>25</v>
      </c>
      <c r="D15" s="15">
        <v>89</v>
      </c>
      <c r="E15" s="22">
        <v>84</v>
      </c>
      <c r="F15" s="85"/>
      <c r="G15" s="15">
        <f t="shared" si="9"/>
        <v>25</v>
      </c>
      <c r="H15" s="15">
        <f>J15</f>
        <v>0.6</v>
      </c>
      <c r="I15" s="21">
        <v>1.53</v>
      </c>
      <c r="J15" s="16">
        <v>0.6</v>
      </c>
      <c r="K15" s="15">
        <v>1.75</v>
      </c>
      <c r="L15" s="22">
        <v>1.93</v>
      </c>
      <c r="N15">
        <f t="shared" si="10"/>
        <v>46.8</v>
      </c>
      <c r="O15">
        <f t="shared" si="16"/>
        <v>14.625</v>
      </c>
      <c r="P15">
        <f t="shared" si="11"/>
        <v>52.064999999999998</v>
      </c>
      <c r="Q15">
        <f t="shared" si="18"/>
        <v>49.14</v>
      </c>
      <c r="S15">
        <f t="shared" si="12"/>
        <v>39.78</v>
      </c>
      <c r="T15">
        <f t="shared" si="17"/>
        <v>15.6</v>
      </c>
      <c r="U15">
        <f t="shared" si="13"/>
        <v>45.5</v>
      </c>
      <c r="V15">
        <f t="shared" si="19"/>
        <v>50.18</v>
      </c>
      <c r="X15" s="4">
        <v>4</v>
      </c>
      <c r="Y15">
        <v>12</v>
      </c>
      <c r="Z15" s="5">
        <v>8</v>
      </c>
      <c r="AA15">
        <v>0</v>
      </c>
      <c r="AB15" s="11">
        <v>5</v>
      </c>
      <c r="AC15" s="5">
        <f t="shared" si="14"/>
        <v>29</v>
      </c>
      <c r="AE15">
        <f t="shared" si="5"/>
        <v>86.58</v>
      </c>
      <c r="AF15">
        <f t="shared" si="6"/>
        <v>30.225000000000001</v>
      </c>
      <c r="AG15">
        <f t="shared" si="7"/>
        <v>97.564999999999998</v>
      </c>
      <c r="AH15">
        <f t="shared" si="8"/>
        <v>99.32</v>
      </c>
      <c r="AJ15">
        <f>AC15*(Table5[[#This Row],[Staunton]])</f>
        <v>2510.8200000000002</v>
      </c>
      <c r="AL15" s="81">
        <v>1</v>
      </c>
      <c r="AM15" s="81">
        <v>0</v>
      </c>
      <c r="AN15" s="81">
        <v>0</v>
      </c>
      <c r="AO15" s="81">
        <v>0</v>
      </c>
      <c r="AP15" s="81">
        <f t="shared" si="15"/>
        <v>1</v>
      </c>
      <c r="AQ15" s="82" t="str">
        <f>IF(Table6[[#This Row],[Staunton]]=1, "Staunton", IF(Table6[[#This Row],[Warrenton]]=1, "Warrenton", IF(Table6[[#This Row],[Richmond]]=1, "Richmond", IF(Table6[[#This Row],[Tappahannock]]=1, "Tappahannock", "None"))))</f>
        <v>Staunton</v>
      </c>
      <c r="AS15" s="71" t="s">
        <v>46</v>
      </c>
      <c r="AT15" s="72" t="s">
        <v>51</v>
      </c>
      <c r="AU15" s="72">
        <f>SUMPRODUCT(Table6[Staunton],'Store Data'!E7:E49)</f>
        <v>1616</v>
      </c>
      <c r="AV15" s="73" t="s">
        <v>64</v>
      </c>
      <c r="AW15" s="74">
        <v>1700</v>
      </c>
    </row>
    <row r="16" spans="1:51" x14ac:dyDescent="0.15">
      <c r="A16" t="s">
        <v>10</v>
      </c>
      <c r="B16" s="21">
        <v>88</v>
      </c>
      <c r="C16" s="16">
        <v>108</v>
      </c>
      <c r="D16" s="15">
        <v>53</v>
      </c>
      <c r="E16" s="22">
        <v>101</v>
      </c>
      <c r="F16" s="85"/>
      <c r="G16" s="15">
        <f t="shared" si="9"/>
        <v>53</v>
      </c>
      <c r="H16" s="15">
        <f>K16</f>
        <v>1.1299999999999999</v>
      </c>
      <c r="I16" s="21">
        <v>1.72</v>
      </c>
      <c r="J16" s="16">
        <v>2.4300000000000002</v>
      </c>
      <c r="K16" s="15">
        <v>1.1299999999999999</v>
      </c>
      <c r="L16" s="22">
        <v>2.0299999999999998</v>
      </c>
      <c r="N16">
        <f t="shared" si="10"/>
        <v>51.48</v>
      </c>
      <c r="O16">
        <f t="shared" si="16"/>
        <v>63.179999999999993</v>
      </c>
      <c r="P16">
        <f t="shared" si="11"/>
        <v>31.004999999999999</v>
      </c>
      <c r="Q16">
        <f t="shared" si="18"/>
        <v>59.084999999999994</v>
      </c>
      <c r="S16">
        <f t="shared" si="12"/>
        <v>44.72</v>
      </c>
      <c r="T16">
        <f t="shared" si="17"/>
        <v>63.180000000000007</v>
      </c>
      <c r="U16">
        <f t="shared" si="13"/>
        <v>29.379999999999995</v>
      </c>
      <c r="V16">
        <f t="shared" si="19"/>
        <v>52.779999999999994</v>
      </c>
      <c r="X16" s="4">
        <v>7</v>
      </c>
      <c r="Y16">
        <v>8</v>
      </c>
      <c r="Z16" s="5">
        <v>19</v>
      </c>
      <c r="AA16">
        <v>2</v>
      </c>
      <c r="AB16" s="11">
        <v>0</v>
      </c>
      <c r="AC16" s="5">
        <f t="shared" si="14"/>
        <v>36</v>
      </c>
      <c r="AE16">
        <f t="shared" si="5"/>
        <v>96.199999999999989</v>
      </c>
      <c r="AF16">
        <f t="shared" si="6"/>
        <v>126.36</v>
      </c>
      <c r="AG16">
        <f t="shared" si="7"/>
        <v>60.384999999999991</v>
      </c>
      <c r="AH16">
        <f t="shared" si="8"/>
        <v>111.86499999999998</v>
      </c>
      <c r="AJ16">
        <f>AC16*(Table5[[#This Row],[Staunton]])</f>
        <v>3463.2</v>
      </c>
      <c r="AL16" s="81">
        <v>1</v>
      </c>
      <c r="AM16" s="81">
        <v>0</v>
      </c>
      <c r="AN16" s="81">
        <v>0</v>
      </c>
      <c r="AO16" s="81">
        <v>0</v>
      </c>
      <c r="AP16" s="81">
        <f t="shared" si="15"/>
        <v>1</v>
      </c>
      <c r="AQ16" s="82" t="str">
        <f>IF(Table6[[#This Row],[Staunton]]=1, "Staunton", IF(Table6[[#This Row],[Warrenton]]=1, "Warrenton", IF(Table6[[#This Row],[Richmond]]=1, "Richmond", IF(Table6[[#This Row],[Tappahannock]]=1, "Tappahannock", "None"))))</f>
        <v>Staunton</v>
      </c>
      <c r="AS16" s="71" t="s">
        <v>46</v>
      </c>
      <c r="AT16" s="72" t="s">
        <v>52</v>
      </c>
      <c r="AU16" s="72">
        <f>SUMPRODUCT(Table6[Staunton],'Store Data'!F7:F49)</f>
        <v>1413</v>
      </c>
      <c r="AV16" s="73" t="s">
        <v>64</v>
      </c>
      <c r="AW16" s="74">
        <v>1850</v>
      </c>
    </row>
    <row r="17" spans="1:49" x14ac:dyDescent="0.15">
      <c r="A17" t="s">
        <v>11</v>
      </c>
      <c r="B17" s="34" t="s">
        <v>62</v>
      </c>
      <c r="C17" s="36" t="s">
        <v>61</v>
      </c>
      <c r="D17" s="15">
        <v>40</v>
      </c>
      <c r="E17" s="22">
        <v>85</v>
      </c>
      <c r="F17" s="85"/>
      <c r="G17" s="15">
        <f t="shared" si="9"/>
        <v>40</v>
      </c>
      <c r="H17" s="15">
        <f>K17</f>
        <v>0.75</v>
      </c>
      <c r="I17" s="33" t="s">
        <v>61</v>
      </c>
      <c r="J17" s="36" t="s">
        <v>61</v>
      </c>
      <c r="K17" s="15">
        <v>0.75</v>
      </c>
      <c r="L17" s="22">
        <v>1.68</v>
      </c>
      <c r="P17">
        <f t="shared" si="11"/>
        <v>23.4</v>
      </c>
      <c r="Q17">
        <f t="shared" si="18"/>
        <v>49.724999999999994</v>
      </c>
      <c r="U17">
        <f t="shared" si="13"/>
        <v>19.5</v>
      </c>
      <c r="V17">
        <f t="shared" si="19"/>
        <v>43.68</v>
      </c>
      <c r="X17" s="4">
        <v>35</v>
      </c>
      <c r="Y17">
        <v>46</v>
      </c>
      <c r="Z17" s="5">
        <v>24</v>
      </c>
      <c r="AA17">
        <v>14</v>
      </c>
      <c r="AB17" s="11">
        <v>5</v>
      </c>
      <c r="AC17" s="5">
        <f t="shared" si="14"/>
        <v>124</v>
      </c>
      <c r="AE17">
        <f t="shared" si="5"/>
        <v>0</v>
      </c>
      <c r="AF17">
        <f t="shared" si="6"/>
        <v>0</v>
      </c>
      <c r="AG17">
        <f t="shared" si="7"/>
        <v>42.9</v>
      </c>
      <c r="AH17">
        <f t="shared" si="8"/>
        <v>93.405000000000001</v>
      </c>
      <c r="AJ17">
        <f>AC17*(Table5[[#This Row],[Staunton]])</f>
        <v>0</v>
      </c>
      <c r="AL17" s="81">
        <v>1</v>
      </c>
      <c r="AM17" s="81">
        <v>0</v>
      </c>
      <c r="AN17" s="81">
        <v>0</v>
      </c>
      <c r="AO17" s="81">
        <v>0</v>
      </c>
      <c r="AP17" s="81">
        <f t="shared" si="15"/>
        <v>1</v>
      </c>
      <c r="AQ17" s="82" t="str">
        <f>IF(Table6[[#This Row],[Staunton]]=1, "Staunton", IF(Table6[[#This Row],[Warrenton]]=1, "Warrenton", IF(Table6[[#This Row],[Richmond]]=1, "Richmond", IF(Table6[[#This Row],[Tappahannock]]=1, "Tappahannock", "None"))))</f>
        <v>Staunton</v>
      </c>
      <c r="AS17" s="71" t="s">
        <v>44</v>
      </c>
      <c r="AT17" s="72" t="s">
        <v>48</v>
      </c>
      <c r="AU17" s="72">
        <f>SUMPRODUCT(Table6[Warrenton],'Store Data'!B7:B49)</f>
        <v>378</v>
      </c>
      <c r="AV17" s="73" t="s">
        <v>64</v>
      </c>
      <c r="AW17" s="74">
        <v>825</v>
      </c>
    </row>
    <row r="18" spans="1:49" x14ac:dyDescent="0.15">
      <c r="A18" t="s">
        <v>12</v>
      </c>
      <c r="B18" s="34" t="s">
        <v>62</v>
      </c>
      <c r="C18" s="16">
        <v>89</v>
      </c>
      <c r="D18" s="15">
        <v>46</v>
      </c>
      <c r="E18" s="22">
        <v>0</v>
      </c>
      <c r="F18" s="85"/>
      <c r="G18" s="15">
        <f t="shared" si="9"/>
        <v>0</v>
      </c>
      <c r="H18" s="15">
        <f>L18</f>
        <v>0</v>
      </c>
      <c r="I18" s="33" t="s">
        <v>61</v>
      </c>
      <c r="J18" s="16">
        <v>1.95</v>
      </c>
      <c r="K18" s="15">
        <v>1</v>
      </c>
      <c r="L18" s="22">
        <v>0</v>
      </c>
      <c r="O18">
        <f t="shared" si="16"/>
        <v>52.064999999999998</v>
      </c>
      <c r="P18">
        <f t="shared" si="11"/>
        <v>26.909999999999997</v>
      </c>
      <c r="Q18">
        <f t="shared" si="18"/>
        <v>0</v>
      </c>
      <c r="T18">
        <f t="shared" si="17"/>
        <v>50.699999999999996</v>
      </c>
      <c r="U18">
        <f t="shared" si="13"/>
        <v>26</v>
      </c>
      <c r="V18">
        <f t="shared" si="19"/>
        <v>0</v>
      </c>
      <c r="X18" s="4">
        <v>11</v>
      </c>
      <c r="Y18">
        <v>18</v>
      </c>
      <c r="Z18" s="5">
        <v>24</v>
      </c>
      <c r="AA18">
        <v>25</v>
      </c>
      <c r="AB18" s="11">
        <v>1</v>
      </c>
      <c r="AC18" s="5">
        <f t="shared" si="14"/>
        <v>79</v>
      </c>
      <c r="AE18">
        <f t="shared" si="5"/>
        <v>0</v>
      </c>
      <c r="AF18">
        <f t="shared" si="6"/>
        <v>102.76499999999999</v>
      </c>
      <c r="AG18">
        <f t="shared" si="7"/>
        <v>52.91</v>
      </c>
      <c r="AH18">
        <f t="shared" si="8"/>
        <v>0</v>
      </c>
      <c r="AJ18">
        <f>AC18*(Table5[[#This Row],[Staunton]])</f>
        <v>0</v>
      </c>
      <c r="AL18" s="81">
        <v>0</v>
      </c>
      <c r="AM18" s="81">
        <v>1</v>
      </c>
      <c r="AN18" s="81">
        <v>0</v>
      </c>
      <c r="AO18" s="81">
        <v>0</v>
      </c>
      <c r="AP18" s="81">
        <f t="shared" si="15"/>
        <v>1</v>
      </c>
      <c r="AQ18" s="82" t="str">
        <f>IF(Table6[[#This Row],[Staunton]]=1, "Staunton", IF(Table6[[#This Row],[Warrenton]]=1, "Warrenton", IF(Table6[[#This Row],[Richmond]]=1, "Richmond", IF(Table6[[#This Row],[Tappahannock]]=1, "Tappahannock", "None"))))</f>
        <v>Warrenton</v>
      </c>
      <c r="AS18" s="71" t="s">
        <v>44</v>
      </c>
      <c r="AT18" s="72" t="s">
        <v>49</v>
      </c>
      <c r="AU18" s="75">
        <f>SUMPRODUCT(Table6[Warrenton],'Store Data'!C7:C49)</f>
        <v>1065</v>
      </c>
      <c r="AV18" s="73" t="s">
        <v>64</v>
      </c>
      <c r="AW18" s="74">
        <v>2500</v>
      </c>
    </row>
    <row r="19" spans="1:49" x14ac:dyDescent="0.15">
      <c r="A19" t="s">
        <v>13</v>
      </c>
      <c r="B19" s="21">
        <v>118</v>
      </c>
      <c r="C19" s="36" t="s">
        <v>61</v>
      </c>
      <c r="D19" s="37" t="s">
        <v>63</v>
      </c>
      <c r="E19" s="22">
        <v>89</v>
      </c>
      <c r="F19" s="85"/>
      <c r="G19" s="15">
        <f t="shared" si="9"/>
        <v>89</v>
      </c>
      <c r="H19" s="15">
        <f>L19</f>
        <v>1.96</v>
      </c>
      <c r="I19" s="21">
        <v>1.98</v>
      </c>
      <c r="J19" s="16">
        <v>0</v>
      </c>
      <c r="K19" s="37" t="s">
        <v>61</v>
      </c>
      <c r="L19" s="22">
        <v>1.96</v>
      </c>
      <c r="N19">
        <f t="shared" si="10"/>
        <v>69.03</v>
      </c>
      <c r="Q19">
        <f t="shared" si="18"/>
        <v>52.064999999999998</v>
      </c>
      <c r="S19">
        <f t="shared" si="12"/>
        <v>51.48</v>
      </c>
      <c r="T19">
        <f t="shared" si="17"/>
        <v>0</v>
      </c>
      <c r="V19">
        <f t="shared" si="19"/>
        <v>50.96</v>
      </c>
      <c r="X19" s="4">
        <v>22</v>
      </c>
      <c r="Y19">
        <v>36</v>
      </c>
      <c r="Z19" s="5">
        <v>40</v>
      </c>
      <c r="AA19">
        <v>19</v>
      </c>
      <c r="AB19" s="11">
        <v>44</v>
      </c>
      <c r="AC19" s="5">
        <f t="shared" si="14"/>
        <v>161</v>
      </c>
      <c r="AE19">
        <f t="shared" si="5"/>
        <v>120.50999999999999</v>
      </c>
      <c r="AF19">
        <f t="shared" si="6"/>
        <v>0</v>
      </c>
      <c r="AG19">
        <f t="shared" si="7"/>
        <v>0</v>
      </c>
      <c r="AH19">
        <f t="shared" si="8"/>
        <v>103.02500000000001</v>
      </c>
      <c r="AJ19">
        <f>AC19*(Table5[[#This Row],[Staunton]])</f>
        <v>19402.109999999997</v>
      </c>
      <c r="AL19" s="81">
        <v>1</v>
      </c>
      <c r="AM19" s="81">
        <v>0</v>
      </c>
      <c r="AN19" s="81">
        <v>0</v>
      </c>
      <c r="AO19" s="81">
        <v>0</v>
      </c>
      <c r="AP19" s="81">
        <f t="shared" si="15"/>
        <v>1</v>
      </c>
      <c r="AQ19" s="82" t="str">
        <f>IF(Table6[[#This Row],[Staunton]]=1, "Staunton", IF(Table6[[#This Row],[Warrenton]]=1, "Warrenton", IF(Table6[[#This Row],[Richmond]]=1, "Richmond", IF(Table6[[#This Row],[Tappahannock]]=1, "Tappahannock", "None"))))</f>
        <v>Staunton</v>
      </c>
      <c r="AS19" s="71" t="s">
        <v>44</v>
      </c>
      <c r="AT19" s="72" t="s">
        <v>50</v>
      </c>
      <c r="AU19" s="72">
        <f>SUMPRODUCT(Table6[Warrenton],'Store Data'!D7:D49)</f>
        <v>1824</v>
      </c>
      <c r="AV19" s="73" t="s">
        <v>64</v>
      </c>
      <c r="AW19" s="74">
        <v>3375</v>
      </c>
    </row>
    <row r="20" spans="1:49" x14ac:dyDescent="0.15">
      <c r="A20" t="s">
        <v>14</v>
      </c>
      <c r="B20" s="21">
        <v>59</v>
      </c>
      <c r="C20" s="16">
        <v>73</v>
      </c>
      <c r="D20" s="15">
        <v>64</v>
      </c>
      <c r="E20" s="22">
        <v>104</v>
      </c>
      <c r="F20" s="85"/>
      <c r="G20" s="15">
        <f t="shared" si="9"/>
        <v>59</v>
      </c>
      <c r="H20" s="15">
        <f>I20</f>
        <v>1</v>
      </c>
      <c r="I20" s="21">
        <v>1</v>
      </c>
      <c r="J20" s="16">
        <v>1.65</v>
      </c>
      <c r="K20" s="15">
        <v>1.1000000000000001</v>
      </c>
      <c r="L20" s="22">
        <v>1.88</v>
      </c>
      <c r="N20">
        <f t="shared" si="10"/>
        <v>34.515000000000001</v>
      </c>
      <c r="O20">
        <f t="shared" si="16"/>
        <v>42.704999999999998</v>
      </c>
      <c r="P20">
        <f t="shared" si="11"/>
        <v>37.44</v>
      </c>
      <c r="Q20">
        <f t="shared" si="18"/>
        <v>60.839999999999996</v>
      </c>
      <c r="S20">
        <f t="shared" si="12"/>
        <v>26</v>
      </c>
      <c r="T20">
        <f t="shared" si="17"/>
        <v>42.9</v>
      </c>
      <c r="U20">
        <f t="shared" si="13"/>
        <v>28.6</v>
      </c>
      <c r="V20">
        <f t="shared" si="19"/>
        <v>48.879999999999995</v>
      </c>
      <c r="X20" s="4">
        <v>0</v>
      </c>
      <c r="Y20">
        <v>24</v>
      </c>
      <c r="Z20" s="5">
        <v>0</v>
      </c>
      <c r="AA20">
        <v>1</v>
      </c>
      <c r="AB20" s="11">
        <v>0</v>
      </c>
      <c r="AC20" s="5">
        <f t="shared" si="14"/>
        <v>25</v>
      </c>
      <c r="AE20">
        <f t="shared" si="5"/>
        <v>60.515000000000001</v>
      </c>
      <c r="AF20">
        <f t="shared" si="6"/>
        <v>85.60499999999999</v>
      </c>
      <c r="AG20">
        <f t="shared" si="7"/>
        <v>66.039999999999992</v>
      </c>
      <c r="AH20">
        <f t="shared" si="8"/>
        <v>109.72</v>
      </c>
      <c r="AJ20">
        <f>AC20*(Table5[[#This Row],[Staunton]])</f>
        <v>1512.875</v>
      </c>
      <c r="AL20" s="81">
        <v>0</v>
      </c>
      <c r="AM20" s="81">
        <v>1</v>
      </c>
      <c r="AN20" s="81">
        <v>0</v>
      </c>
      <c r="AO20" s="81">
        <v>0</v>
      </c>
      <c r="AP20" s="81">
        <f t="shared" si="15"/>
        <v>1</v>
      </c>
      <c r="AQ20" s="82" t="str">
        <f>IF(Table6[[#This Row],[Staunton]]=1, "Staunton", IF(Table6[[#This Row],[Warrenton]]=1, "Warrenton", IF(Table6[[#This Row],[Richmond]]=1, "Richmond", IF(Table6[[#This Row],[Tappahannock]]=1, "Tappahannock", "None"))))</f>
        <v>Warrenton</v>
      </c>
      <c r="AS20" s="71" t="s">
        <v>44</v>
      </c>
      <c r="AT20" s="72" t="s">
        <v>51</v>
      </c>
      <c r="AU20" s="72">
        <f>SUMPRODUCT(Table6[Warrenton],'Store Data'!E7:E49)</f>
        <v>752</v>
      </c>
      <c r="AV20" s="73" t="s">
        <v>64</v>
      </c>
      <c r="AW20" s="74">
        <v>1325</v>
      </c>
    </row>
    <row r="21" spans="1:49" x14ac:dyDescent="0.15">
      <c r="A21" t="s">
        <v>15</v>
      </c>
      <c r="B21" s="21">
        <v>81</v>
      </c>
      <c r="C21" s="16">
        <v>86</v>
      </c>
      <c r="D21" s="15">
        <v>32</v>
      </c>
      <c r="E21" s="22">
        <v>72</v>
      </c>
      <c r="F21" s="85"/>
      <c r="G21" s="15">
        <f t="shared" si="9"/>
        <v>32</v>
      </c>
      <c r="H21" s="15">
        <f>K21</f>
        <v>0.63</v>
      </c>
      <c r="I21" s="21">
        <v>1.37</v>
      </c>
      <c r="J21" s="16">
        <v>1.93</v>
      </c>
      <c r="K21" s="15">
        <v>0.63</v>
      </c>
      <c r="L21" s="22">
        <v>1.42</v>
      </c>
      <c r="N21">
        <f t="shared" si="10"/>
        <v>47.384999999999998</v>
      </c>
      <c r="O21">
        <f t="shared" si="16"/>
        <v>50.309999999999995</v>
      </c>
      <c r="P21">
        <f t="shared" si="11"/>
        <v>18.72</v>
      </c>
      <c r="Q21">
        <f t="shared" si="18"/>
        <v>42.12</v>
      </c>
      <c r="S21">
        <f t="shared" si="12"/>
        <v>35.620000000000005</v>
      </c>
      <c r="T21">
        <f t="shared" si="17"/>
        <v>50.18</v>
      </c>
      <c r="U21">
        <f t="shared" si="13"/>
        <v>16.38</v>
      </c>
      <c r="V21">
        <f t="shared" si="19"/>
        <v>36.92</v>
      </c>
      <c r="X21" s="4">
        <v>1</v>
      </c>
      <c r="Y21">
        <v>34</v>
      </c>
      <c r="Z21" s="5">
        <v>0</v>
      </c>
      <c r="AA21">
        <v>13</v>
      </c>
      <c r="AB21" s="11">
        <v>2</v>
      </c>
      <c r="AC21" s="5">
        <f t="shared" si="14"/>
        <v>50</v>
      </c>
      <c r="AE21">
        <f t="shared" si="5"/>
        <v>83.004999999999995</v>
      </c>
      <c r="AF21">
        <f t="shared" si="6"/>
        <v>100.49</v>
      </c>
      <c r="AG21">
        <f t="shared" si="7"/>
        <v>35.099999999999994</v>
      </c>
      <c r="AH21">
        <f t="shared" si="8"/>
        <v>79.039999999999992</v>
      </c>
      <c r="AJ21">
        <f>AC21*(Table5[[#This Row],[Staunton]])</f>
        <v>4150.25</v>
      </c>
      <c r="AL21" s="81">
        <v>1</v>
      </c>
      <c r="AM21" s="81">
        <v>0</v>
      </c>
      <c r="AN21" s="81">
        <v>0</v>
      </c>
      <c r="AO21" s="81">
        <v>0</v>
      </c>
      <c r="AP21" s="81">
        <f t="shared" si="15"/>
        <v>1</v>
      </c>
      <c r="AQ21" s="82" t="str">
        <f>IF(Table6[[#This Row],[Staunton]]=1, "Staunton", IF(Table6[[#This Row],[Warrenton]]=1, "Warrenton", IF(Table6[[#This Row],[Richmond]]=1, "Richmond", IF(Table6[[#This Row],[Tappahannock]]=1, "Tappahannock", "None"))))</f>
        <v>Staunton</v>
      </c>
      <c r="AS21" s="71" t="s">
        <v>44</v>
      </c>
      <c r="AT21" s="72" t="s">
        <v>52</v>
      </c>
      <c r="AU21" s="72">
        <f>SUMPRODUCT(Table6[Warrenton],'Store Data'!F7:F49)</f>
        <v>459</v>
      </c>
      <c r="AV21" s="73" t="s">
        <v>64</v>
      </c>
      <c r="AW21" s="74">
        <v>850</v>
      </c>
    </row>
    <row r="22" spans="1:49" x14ac:dyDescent="0.15">
      <c r="A22" t="s">
        <v>16</v>
      </c>
      <c r="B22" s="21">
        <v>59</v>
      </c>
      <c r="C22" s="16">
        <v>56</v>
      </c>
      <c r="D22" s="15">
        <v>86</v>
      </c>
      <c r="E22" s="22">
        <v>114</v>
      </c>
      <c r="F22" s="85"/>
      <c r="G22" s="15">
        <f t="shared" si="9"/>
        <v>56</v>
      </c>
      <c r="H22" s="15">
        <f>J22</f>
        <v>1.21</v>
      </c>
      <c r="I22" s="21">
        <v>1.17</v>
      </c>
      <c r="J22" s="16">
        <v>1.21</v>
      </c>
      <c r="K22" s="15">
        <v>1.57</v>
      </c>
      <c r="L22" s="22">
        <v>2.38</v>
      </c>
      <c r="N22">
        <f t="shared" si="10"/>
        <v>34.515000000000001</v>
      </c>
      <c r="O22">
        <f t="shared" si="16"/>
        <v>32.76</v>
      </c>
      <c r="P22">
        <f t="shared" si="11"/>
        <v>50.309999999999995</v>
      </c>
      <c r="Q22">
        <f t="shared" si="18"/>
        <v>66.69</v>
      </c>
      <c r="S22">
        <f t="shared" si="12"/>
        <v>30.419999999999998</v>
      </c>
      <c r="T22">
        <f t="shared" si="17"/>
        <v>31.46</v>
      </c>
      <c r="U22">
        <f t="shared" si="13"/>
        <v>40.82</v>
      </c>
      <c r="V22">
        <f t="shared" si="19"/>
        <v>61.879999999999995</v>
      </c>
      <c r="X22" s="4">
        <v>5</v>
      </c>
      <c r="Y22">
        <v>11</v>
      </c>
      <c r="Z22" s="5">
        <v>6</v>
      </c>
      <c r="AA22">
        <v>0</v>
      </c>
      <c r="AB22" s="11">
        <v>2</v>
      </c>
      <c r="AC22" s="5">
        <f t="shared" si="14"/>
        <v>24</v>
      </c>
      <c r="AE22">
        <f t="shared" si="5"/>
        <v>64.935000000000002</v>
      </c>
      <c r="AF22">
        <f t="shared" si="6"/>
        <v>64.22</v>
      </c>
      <c r="AG22">
        <f t="shared" si="7"/>
        <v>91.13</v>
      </c>
      <c r="AH22">
        <f t="shared" si="8"/>
        <v>128.57</v>
      </c>
      <c r="AJ22">
        <f>AC22*(Table5[[#This Row],[Staunton]])</f>
        <v>1558.44</v>
      </c>
      <c r="AL22" s="81">
        <v>1</v>
      </c>
      <c r="AM22" s="81">
        <v>0</v>
      </c>
      <c r="AN22" s="81">
        <v>0</v>
      </c>
      <c r="AO22" s="81">
        <v>0</v>
      </c>
      <c r="AP22" s="81">
        <f t="shared" si="15"/>
        <v>1</v>
      </c>
      <c r="AQ22" s="82" t="str">
        <f>IF(Table6[[#This Row],[Staunton]]=1, "Staunton", IF(Table6[[#This Row],[Warrenton]]=1, "Warrenton", IF(Table6[[#This Row],[Richmond]]=1, "Richmond", IF(Table6[[#This Row],[Tappahannock]]=1, "Tappahannock", "None"))))</f>
        <v>Staunton</v>
      </c>
      <c r="AS22" s="71" t="s">
        <v>42</v>
      </c>
      <c r="AT22" s="72" t="s">
        <v>48</v>
      </c>
      <c r="AU22" s="72">
        <f>SUMPRODUCT(Table6[Richmond],'Store Data'!B7:B49)</f>
        <v>1583</v>
      </c>
      <c r="AV22" s="73" t="s">
        <v>64</v>
      </c>
      <c r="AW22" s="74">
        <v>5000</v>
      </c>
    </row>
    <row r="23" spans="1:49" x14ac:dyDescent="0.15">
      <c r="A23" t="s">
        <v>17</v>
      </c>
      <c r="B23" s="21">
        <v>115</v>
      </c>
      <c r="C23" s="16">
        <v>82</v>
      </c>
      <c r="D23" s="15">
        <v>24</v>
      </c>
      <c r="E23" s="22">
        <v>42</v>
      </c>
      <c r="F23" s="85"/>
      <c r="G23" s="15">
        <f t="shared" si="9"/>
        <v>24</v>
      </c>
      <c r="H23" s="15">
        <f>K23</f>
        <v>0.45</v>
      </c>
      <c r="I23" s="21">
        <v>1.87</v>
      </c>
      <c r="J23" s="16">
        <v>1.58</v>
      </c>
      <c r="K23" s="15">
        <v>0.45</v>
      </c>
      <c r="L23" s="22">
        <v>0.87</v>
      </c>
      <c r="N23">
        <f t="shared" si="10"/>
        <v>67.274999999999991</v>
      </c>
      <c r="O23">
        <f t="shared" si="16"/>
        <v>47.97</v>
      </c>
      <c r="P23">
        <f t="shared" si="11"/>
        <v>14.04</v>
      </c>
      <c r="Q23">
        <f t="shared" si="18"/>
        <v>24.57</v>
      </c>
      <c r="S23">
        <f t="shared" si="12"/>
        <v>48.620000000000005</v>
      </c>
      <c r="T23">
        <f t="shared" si="17"/>
        <v>41.08</v>
      </c>
      <c r="U23">
        <f t="shared" si="13"/>
        <v>11.700000000000001</v>
      </c>
      <c r="V23">
        <f t="shared" si="19"/>
        <v>22.62</v>
      </c>
      <c r="X23" s="4">
        <v>0</v>
      </c>
      <c r="Y23">
        <v>23</v>
      </c>
      <c r="Z23" s="5">
        <v>6</v>
      </c>
      <c r="AA23">
        <v>20</v>
      </c>
      <c r="AB23" s="11">
        <v>6</v>
      </c>
      <c r="AC23" s="5">
        <f t="shared" si="14"/>
        <v>55</v>
      </c>
      <c r="AE23">
        <f t="shared" si="5"/>
        <v>115.895</v>
      </c>
      <c r="AF23">
        <f t="shared" si="6"/>
        <v>89.05</v>
      </c>
      <c r="AG23">
        <f t="shared" si="7"/>
        <v>25.740000000000002</v>
      </c>
      <c r="AH23">
        <f t="shared" si="8"/>
        <v>47.19</v>
      </c>
      <c r="AJ23">
        <f>AC23*(Table5[[#This Row],[Staunton]])</f>
        <v>6374.2249999999995</v>
      </c>
      <c r="AL23" s="81">
        <v>0</v>
      </c>
      <c r="AM23" s="81">
        <v>1</v>
      </c>
      <c r="AN23" s="81">
        <v>0</v>
      </c>
      <c r="AO23" s="81">
        <v>0</v>
      </c>
      <c r="AP23" s="81">
        <f t="shared" si="15"/>
        <v>1</v>
      </c>
      <c r="AQ23" s="82" t="str">
        <f>IF(Table6[[#This Row],[Staunton]]=1, "Staunton", IF(Table6[[#This Row],[Warrenton]]=1, "Warrenton", IF(Table6[[#This Row],[Richmond]]=1, "Richmond", IF(Table6[[#This Row],[Tappahannock]]=1, "Tappahannock", "None"))))</f>
        <v>Warrenton</v>
      </c>
      <c r="AS23" s="71" t="s">
        <v>42</v>
      </c>
      <c r="AT23" s="72" t="s">
        <v>49</v>
      </c>
      <c r="AU23" s="72">
        <f>SUMPRODUCT(Table6[Richmond],'Store Data'!C7:C49)</f>
        <v>1378</v>
      </c>
      <c r="AV23" s="73" t="s">
        <v>64</v>
      </c>
      <c r="AW23" s="74">
        <v>3025</v>
      </c>
    </row>
    <row r="24" spans="1:49" x14ac:dyDescent="0.15">
      <c r="A24" t="s">
        <v>18</v>
      </c>
      <c r="B24" s="34" t="s">
        <v>62</v>
      </c>
      <c r="C24" s="16">
        <v>93</v>
      </c>
      <c r="D24" s="15">
        <v>0</v>
      </c>
      <c r="E24" s="38" t="s">
        <v>61</v>
      </c>
      <c r="F24" s="58"/>
      <c r="G24" s="15">
        <f t="shared" si="9"/>
        <v>0</v>
      </c>
      <c r="H24" s="15">
        <f>K24</f>
        <v>0</v>
      </c>
      <c r="I24" s="33" t="s">
        <v>61</v>
      </c>
      <c r="J24" s="16">
        <v>1.75</v>
      </c>
      <c r="K24" s="15">
        <v>0</v>
      </c>
      <c r="L24" s="37" t="s">
        <v>61</v>
      </c>
      <c r="O24">
        <f t="shared" si="16"/>
        <v>54.404999999999994</v>
      </c>
      <c r="P24">
        <f t="shared" si="11"/>
        <v>0</v>
      </c>
      <c r="T24">
        <f t="shared" si="17"/>
        <v>45.5</v>
      </c>
      <c r="U24">
        <f t="shared" si="13"/>
        <v>0</v>
      </c>
      <c r="X24" s="4">
        <v>13</v>
      </c>
      <c r="Y24">
        <v>71</v>
      </c>
      <c r="Z24" s="5">
        <v>0</v>
      </c>
      <c r="AA24">
        <v>16</v>
      </c>
      <c r="AB24" s="11">
        <v>4</v>
      </c>
      <c r="AC24" s="5">
        <f t="shared" si="14"/>
        <v>104</v>
      </c>
      <c r="AE24">
        <f t="shared" si="5"/>
        <v>0</v>
      </c>
      <c r="AF24">
        <f t="shared" si="6"/>
        <v>99.905000000000001</v>
      </c>
      <c r="AG24">
        <f t="shared" si="7"/>
        <v>0</v>
      </c>
      <c r="AH24">
        <f t="shared" si="8"/>
        <v>0</v>
      </c>
      <c r="AJ24">
        <f>AC24*(Table5[[#This Row],[Staunton]])</f>
        <v>0</v>
      </c>
      <c r="AL24" s="81">
        <v>1</v>
      </c>
      <c r="AM24" s="81">
        <v>0</v>
      </c>
      <c r="AN24" s="81">
        <v>0</v>
      </c>
      <c r="AO24" s="81">
        <v>0</v>
      </c>
      <c r="AP24" s="81">
        <f t="shared" si="15"/>
        <v>1</v>
      </c>
      <c r="AQ24" s="82" t="str">
        <f>IF(Table6[[#This Row],[Staunton]]=1, "Staunton", IF(Table6[[#This Row],[Warrenton]]=1, "Warrenton", IF(Table6[[#This Row],[Richmond]]=1, "Richmond", IF(Table6[[#This Row],[Tappahannock]]=1, "Tappahannock", "None"))))</f>
        <v>Staunton</v>
      </c>
      <c r="AS24" s="71" t="s">
        <v>42</v>
      </c>
      <c r="AT24" s="72" t="s">
        <v>50</v>
      </c>
      <c r="AU24" s="72">
        <f>SUMPRODUCT(Table6[Richmond],'Store Data'!D7:D49)</f>
        <v>17</v>
      </c>
      <c r="AV24" s="73" t="s">
        <v>64</v>
      </c>
      <c r="AW24" s="74">
        <v>1225</v>
      </c>
    </row>
    <row r="25" spans="1:49" x14ac:dyDescent="0.15">
      <c r="A25" t="s">
        <v>19</v>
      </c>
      <c r="B25" s="34" t="s">
        <v>62</v>
      </c>
      <c r="C25" s="36" t="s">
        <v>61</v>
      </c>
      <c r="D25" s="15">
        <v>22</v>
      </c>
      <c r="E25" s="22">
        <v>64</v>
      </c>
      <c r="F25" s="85"/>
      <c r="G25" s="15">
        <f t="shared" si="9"/>
        <v>22</v>
      </c>
      <c r="H25" s="15">
        <f>K25</f>
        <v>0.5</v>
      </c>
      <c r="I25" s="33" t="s">
        <v>61</v>
      </c>
      <c r="J25" s="36" t="s">
        <v>61</v>
      </c>
      <c r="K25" s="15">
        <v>0.5</v>
      </c>
      <c r="L25" s="22">
        <v>1.25</v>
      </c>
      <c r="P25">
        <f t="shared" si="11"/>
        <v>12.87</v>
      </c>
      <c r="Q25">
        <f t="shared" si="18"/>
        <v>37.44</v>
      </c>
      <c r="U25">
        <f t="shared" si="13"/>
        <v>13</v>
      </c>
      <c r="V25">
        <f t="shared" si="19"/>
        <v>32.5</v>
      </c>
      <c r="X25" s="4">
        <v>1</v>
      </c>
      <c r="Y25">
        <v>6</v>
      </c>
      <c r="Z25" s="5">
        <v>0</v>
      </c>
      <c r="AA25">
        <v>0</v>
      </c>
      <c r="AB25" s="11">
        <v>2</v>
      </c>
      <c r="AC25" s="5">
        <f t="shared" si="14"/>
        <v>9</v>
      </c>
      <c r="AE25">
        <f t="shared" si="5"/>
        <v>0</v>
      </c>
      <c r="AF25">
        <f t="shared" si="6"/>
        <v>0</v>
      </c>
      <c r="AG25">
        <f t="shared" si="7"/>
        <v>25.869999999999997</v>
      </c>
      <c r="AH25">
        <f t="shared" si="8"/>
        <v>69.94</v>
      </c>
      <c r="AJ25">
        <f>AC25*(Table5[[#This Row],[Staunton]])</f>
        <v>0</v>
      </c>
      <c r="AL25" s="81">
        <v>1</v>
      </c>
      <c r="AM25" s="81">
        <v>0</v>
      </c>
      <c r="AN25" s="81">
        <v>0</v>
      </c>
      <c r="AO25" s="81">
        <v>0</v>
      </c>
      <c r="AP25" s="81">
        <f t="shared" si="15"/>
        <v>1</v>
      </c>
      <c r="AQ25" s="82" t="str">
        <f>IF(Table6[[#This Row],[Staunton]]=1, "Staunton", IF(Table6[[#This Row],[Warrenton]]=1, "Warrenton", IF(Table6[[#This Row],[Richmond]]=1, "Richmond", IF(Table6[[#This Row],[Tappahannock]]=1, "Tappahannock", "None"))))</f>
        <v>Staunton</v>
      </c>
      <c r="AS25" s="71" t="s">
        <v>42</v>
      </c>
      <c r="AT25" s="72" t="s">
        <v>51</v>
      </c>
      <c r="AU25" s="72">
        <f>SUMPRODUCT(Table6[Richmond],'Store Data'!E7:E49)</f>
        <v>240</v>
      </c>
      <c r="AV25" s="73" t="s">
        <v>64</v>
      </c>
      <c r="AW25" s="74">
        <v>1750</v>
      </c>
    </row>
    <row r="26" spans="1:49" x14ac:dyDescent="0.15">
      <c r="A26" t="s">
        <v>20</v>
      </c>
      <c r="B26" s="34" t="s">
        <v>62</v>
      </c>
      <c r="C26" s="36" t="s">
        <v>61</v>
      </c>
      <c r="D26" s="15">
        <v>52</v>
      </c>
      <c r="E26" s="22">
        <v>72</v>
      </c>
      <c r="F26" s="85"/>
      <c r="G26" s="15">
        <f t="shared" si="9"/>
        <v>52</v>
      </c>
      <c r="H26" s="15">
        <f>K26</f>
        <v>0.88</v>
      </c>
      <c r="I26" s="33" t="s">
        <v>61</v>
      </c>
      <c r="J26" s="36" t="s">
        <v>61</v>
      </c>
      <c r="K26" s="15">
        <v>0.88</v>
      </c>
      <c r="L26" s="22">
        <v>1.42</v>
      </c>
      <c r="P26">
        <f t="shared" si="11"/>
        <v>30.419999999999998</v>
      </c>
      <c r="Q26">
        <f t="shared" si="18"/>
        <v>42.12</v>
      </c>
      <c r="U26">
        <f t="shared" si="13"/>
        <v>22.88</v>
      </c>
      <c r="V26">
        <f t="shared" si="19"/>
        <v>36.92</v>
      </c>
      <c r="X26" s="4">
        <v>30</v>
      </c>
      <c r="Y26">
        <v>42</v>
      </c>
      <c r="Z26" s="5">
        <v>2</v>
      </c>
      <c r="AA26">
        <v>0</v>
      </c>
      <c r="AB26" s="11">
        <v>9</v>
      </c>
      <c r="AC26" s="5">
        <f t="shared" si="14"/>
        <v>83</v>
      </c>
      <c r="AE26">
        <f t="shared" si="5"/>
        <v>0</v>
      </c>
      <c r="AF26">
        <f t="shared" si="6"/>
        <v>0</v>
      </c>
      <c r="AG26">
        <f t="shared" si="7"/>
        <v>53.3</v>
      </c>
      <c r="AH26">
        <f t="shared" si="8"/>
        <v>79.039999999999992</v>
      </c>
      <c r="AJ26">
        <f>AC26*(Table5[[#This Row],[Staunton]])</f>
        <v>0</v>
      </c>
      <c r="AL26" s="81">
        <v>1</v>
      </c>
      <c r="AM26" s="81">
        <v>0</v>
      </c>
      <c r="AN26" s="81">
        <v>0</v>
      </c>
      <c r="AO26" s="81">
        <v>0</v>
      </c>
      <c r="AP26" s="81">
        <f t="shared" si="15"/>
        <v>1</v>
      </c>
      <c r="AQ26" s="82" t="str">
        <f>IF(Table6[[#This Row],[Staunton]]=1, "Staunton", IF(Table6[[#This Row],[Warrenton]]=1, "Warrenton", IF(Table6[[#This Row],[Richmond]]=1, "Richmond", IF(Table6[[#This Row],[Tappahannock]]=1, "Tappahannock", "None"))))</f>
        <v>Staunton</v>
      </c>
      <c r="AS26" s="71" t="s">
        <v>42</v>
      </c>
      <c r="AT26" s="72" t="s">
        <v>52</v>
      </c>
      <c r="AU26" s="72">
        <f>SUMPRODUCT(Table6[Richmond],'Store Data'!F7:F49)</f>
        <v>100</v>
      </c>
      <c r="AV26" s="73" t="s">
        <v>64</v>
      </c>
      <c r="AW26" s="74">
        <v>3675</v>
      </c>
    </row>
    <row r="27" spans="1:49" x14ac:dyDescent="0.15">
      <c r="A27" t="s">
        <v>21</v>
      </c>
      <c r="B27" s="34" t="s">
        <v>62</v>
      </c>
      <c r="C27" s="16">
        <v>109</v>
      </c>
      <c r="D27" s="15">
        <v>43</v>
      </c>
      <c r="E27" s="22">
        <v>19</v>
      </c>
      <c r="F27" s="85"/>
      <c r="G27" s="15">
        <f t="shared" si="9"/>
        <v>19</v>
      </c>
      <c r="H27" s="15">
        <f>L27</f>
        <v>0.42</v>
      </c>
      <c r="I27" s="33" t="s">
        <v>61</v>
      </c>
      <c r="J27" s="16">
        <v>2.25</v>
      </c>
      <c r="K27" s="15">
        <v>0.97</v>
      </c>
      <c r="L27" s="22">
        <v>0.42</v>
      </c>
      <c r="O27">
        <f t="shared" si="16"/>
        <v>63.764999999999993</v>
      </c>
      <c r="P27">
        <f t="shared" si="11"/>
        <v>25.154999999999998</v>
      </c>
      <c r="Q27">
        <f t="shared" si="18"/>
        <v>11.114999999999998</v>
      </c>
      <c r="T27">
        <f t="shared" si="17"/>
        <v>58.5</v>
      </c>
      <c r="U27">
        <f t="shared" si="13"/>
        <v>25.22</v>
      </c>
      <c r="V27">
        <f t="shared" si="19"/>
        <v>10.92</v>
      </c>
      <c r="X27" s="4">
        <v>2</v>
      </c>
      <c r="Y27">
        <v>6</v>
      </c>
      <c r="Z27" s="5">
        <v>12</v>
      </c>
      <c r="AA27">
        <v>10</v>
      </c>
      <c r="AB27" s="11">
        <v>2</v>
      </c>
      <c r="AC27" s="5">
        <f t="shared" si="14"/>
        <v>32</v>
      </c>
      <c r="AE27">
        <f t="shared" si="5"/>
        <v>0</v>
      </c>
      <c r="AF27">
        <f t="shared" si="6"/>
        <v>122.26499999999999</v>
      </c>
      <c r="AG27">
        <f t="shared" si="7"/>
        <v>50.375</v>
      </c>
      <c r="AH27">
        <f t="shared" si="8"/>
        <v>22.034999999999997</v>
      </c>
      <c r="AJ27">
        <f>AC27*(Table5[[#This Row],[Staunton]])</f>
        <v>0</v>
      </c>
      <c r="AL27" s="81">
        <v>1</v>
      </c>
      <c r="AM27" s="81">
        <v>0</v>
      </c>
      <c r="AN27" s="81">
        <v>0</v>
      </c>
      <c r="AO27" s="81">
        <v>0</v>
      </c>
      <c r="AP27" s="81">
        <f t="shared" si="15"/>
        <v>1</v>
      </c>
      <c r="AQ27" s="82" t="str">
        <f>IF(Table6[[#This Row],[Staunton]]=1, "Staunton", IF(Table6[[#This Row],[Warrenton]]=1, "Warrenton", IF(Table6[[#This Row],[Richmond]]=1, "Richmond", IF(Table6[[#This Row],[Tappahannock]]=1, "Tappahannock", "None"))))</f>
        <v>Staunton</v>
      </c>
      <c r="AS27" s="71" t="s">
        <v>43</v>
      </c>
      <c r="AT27" s="72" t="s">
        <v>48</v>
      </c>
      <c r="AU27" s="72">
        <f>SUMPRODUCT(Table6[Tappahannock],'Store Data'!B7:B49)</f>
        <v>495</v>
      </c>
      <c r="AV27" s="73" t="s">
        <v>64</v>
      </c>
      <c r="AW27" s="74">
        <v>3400</v>
      </c>
    </row>
    <row r="28" spans="1:49" x14ac:dyDescent="0.15">
      <c r="A28" t="s">
        <v>22</v>
      </c>
      <c r="B28" s="34" t="s">
        <v>62</v>
      </c>
      <c r="C28" s="16">
        <v>58</v>
      </c>
      <c r="D28" s="15">
        <v>62</v>
      </c>
      <c r="E28" s="22">
        <v>36</v>
      </c>
      <c r="F28" s="85"/>
      <c r="G28" s="15">
        <f t="shared" si="9"/>
        <v>36</v>
      </c>
      <c r="H28" s="15">
        <f>L28</f>
        <v>0.73</v>
      </c>
      <c r="I28" s="33" t="s">
        <v>61</v>
      </c>
      <c r="J28" s="16">
        <v>1.33</v>
      </c>
      <c r="K28" s="15">
        <v>1.22</v>
      </c>
      <c r="L28" s="22">
        <v>0.73</v>
      </c>
      <c r="O28">
        <f t="shared" si="16"/>
        <v>33.93</v>
      </c>
      <c r="P28">
        <f t="shared" si="11"/>
        <v>36.269999999999996</v>
      </c>
      <c r="Q28">
        <f t="shared" si="18"/>
        <v>21.06</v>
      </c>
      <c r="T28">
        <f t="shared" si="17"/>
        <v>34.58</v>
      </c>
      <c r="U28">
        <f t="shared" si="13"/>
        <v>31.72</v>
      </c>
      <c r="V28">
        <f t="shared" si="19"/>
        <v>18.98</v>
      </c>
      <c r="X28" s="4">
        <v>3</v>
      </c>
      <c r="Y28">
        <v>7</v>
      </c>
      <c r="Z28" s="5">
        <v>6</v>
      </c>
      <c r="AA28">
        <v>0</v>
      </c>
      <c r="AB28" s="11">
        <v>4</v>
      </c>
      <c r="AC28" s="5">
        <f t="shared" si="14"/>
        <v>20</v>
      </c>
      <c r="AE28">
        <f t="shared" si="5"/>
        <v>0</v>
      </c>
      <c r="AF28">
        <f t="shared" si="6"/>
        <v>68.509999999999991</v>
      </c>
      <c r="AG28">
        <f t="shared" si="7"/>
        <v>67.989999999999995</v>
      </c>
      <c r="AH28">
        <f t="shared" si="8"/>
        <v>40.04</v>
      </c>
      <c r="AJ28">
        <f>AC28*(Table5[[#This Row],[Staunton]])</f>
        <v>0</v>
      </c>
      <c r="AL28" s="81">
        <v>1</v>
      </c>
      <c r="AM28" s="81">
        <v>0</v>
      </c>
      <c r="AN28" s="81">
        <v>0</v>
      </c>
      <c r="AO28" s="81">
        <v>0</v>
      </c>
      <c r="AP28" s="81">
        <f t="shared" si="15"/>
        <v>1</v>
      </c>
      <c r="AQ28" s="82" t="str">
        <f>IF(Table6[[#This Row],[Staunton]]=1, "Staunton", IF(Table6[[#This Row],[Warrenton]]=1, "Warrenton", IF(Table6[[#This Row],[Richmond]]=1, "Richmond", IF(Table6[[#This Row],[Tappahannock]]=1, "Tappahannock", "None"))))</f>
        <v>Staunton</v>
      </c>
      <c r="AS28" s="71" t="s">
        <v>43</v>
      </c>
      <c r="AT28" s="72" t="s">
        <v>49</v>
      </c>
      <c r="AU28" s="72">
        <f>SUMPRODUCT(Table6[Tappahannock],'Store Data'!C7:C49)</f>
        <v>1317</v>
      </c>
      <c r="AV28" s="73" t="s">
        <v>64</v>
      </c>
      <c r="AW28" s="74">
        <v>5550</v>
      </c>
    </row>
    <row r="29" spans="1:49" x14ac:dyDescent="0.15">
      <c r="A29" t="s">
        <v>23</v>
      </c>
      <c r="B29" s="34" t="s">
        <v>62</v>
      </c>
      <c r="C29" s="16">
        <v>98</v>
      </c>
      <c r="D29" s="15">
        <v>32</v>
      </c>
      <c r="E29" s="22">
        <v>25</v>
      </c>
      <c r="F29" s="85"/>
      <c r="G29" s="15">
        <f t="shared" si="9"/>
        <v>25</v>
      </c>
      <c r="H29" s="15">
        <f>L29</f>
        <v>0.55000000000000004</v>
      </c>
      <c r="I29" s="33" t="s">
        <v>61</v>
      </c>
      <c r="J29" s="16">
        <v>2.0099999999999998</v>
      </c>
      <c r="K29" s="15">
        <v>0.75</v>
      </c>
      <c r="L29" s="22">
        <v>0.55000000000000004</v>
      </c>
      <c r="O29">
        <f t="shared" si="16"/>
        <v>57.33</v>
      </c>
      <c r="P29">
        <f t="shared" si="11"/>
        <v>18.72</v>
      </c>
      <c r="Q29">
        <f t="shared" si="18"/>
        <v>14.625</v>
      </c>
      <c r="T29">
        <f t="shared" si="17"/>
        <v>52.259999999999991</v>
      </c>
      <c r="U29">
        <f t="shared" si="13"/>
        <v>19.5</v>
      </c>
      <c r="V29">
        <f t="shared" si="19"/>
        <v>14.3</v>
      </c>
      <c r="X29" s="4">
        <v>5</v>
      </c>
      <c r="Y29">
        <v>14</v>
      </c>
      <c r="Z29" s="5">
        <v>2</v>
      </c>
      <c r="AA29">
        <v>10</v>
      </c>
      <c r="AB29" s="11">
        <v>2</v>
      </c>
      <c r="AC29" s="5">
        <f t="shared" si="14"/>
        <v>33</v>
      </c>
      <c r="AE29">
        <f t="shared" si="5"/>
        <v>0</v>
      </c>
      <c r="AF29">
        <f t="shared" si="6"/>
        <v>109.58999999999999</v>
      </c>
      <c r="AG29">
        <f t="shared" si="7"/>
        <v>38.22</v>
      </c>
      <c r="AH29">
        <f t="shared" si="8"/>
        <v>28.925000000000001</v>
      </c>
      <c r="AJ29">
        <f>AC29*(Table5[[#This Row],[Staunton]])</f>
        <v>0</v>
      </c>
      <c r="AL29" s="81">
        <v>1</v>
      </c>
      <c r="AM29" s="81">
        <v>0</v>
      </c>
      <c r="AN29" s="81">
        <v>0</v>
      </c>
      <c r="AO29" s="81">
        <v>0</v>
      </c>
      <c r="AP29" s="81">
        <f t="shared" si="15"/>
        <v>1</v>
      </c>
      <c r="AQ29" s="82" t="str">
        <f>IF(Table6[[#This Row],[Staunton]]=1, "Staunton", IF(Table6[[#This Row],[Warrenton]]=1, "Warrenton", IF(Table6[[#This Row],[Richmond]]=1, "Richmond", IF(Table6[[#This Row],[Tappahannock]]=1, "Tappahannock", "None"))))</f>
        <v>Staunton</v>
      </c>
      <c r="AS29" s="71" t="s">
        <v>43</v>
      </c>
      <c r="AT29" s="72" t="s">
        <v>50</v>
      </c>
      <c r="AU29" s="72">
        <f>SUMPRODUCT(Table6[Tappahannock],'Store Data'!D7:D49)</f>
        <v>3176</v>
      </c>
      <c r="AV29" s="73" t="s">
        <v>64</v>
      </c>
      <c r="AW29" s="74">
        <v>3250</v>
      </c>
    </row>
    <row r="30" spans="1:49" x14ac:dyDescent="0.15">
      <c r="A30" t="s">
        <v>24</v>
      </c>
      <c r="B30" s="34" t="s">
        <v>62</v>
      </c>
      <c r="C30" s="16">
        <v>58</v>
      </c>
      <c r="D30" s="15">
        <v>55</v>
      </c>
      <c r="E30" s="22">
        <v>95</v>
      </c>
      <c r="F30" s="85"/>
      <c r="G30" s="15">
        <f t="shared" si="9"/>
        <v>55</v>
      </c>
      <c r="H30" s="15">
        <f>K30</f>
        <v>1.05</v>
      </c>
      <c r="I30" s="33" t="s">
        <v>61</v>
      </c>
      <c r="J30" s="16">
        <v>1.32</v>
      </c>
      <c r="K30" s="15">
        <v>1.05</v>
      </c>
      <c r="L30" s="22">
        <v>1.85</v>
      </c>
      <c r="O30">
        <f t="shared" si="16"/>
        <v>33.93</v>
      </c>
      <c r="P30">
        <f t="shared" si="11"/>
        <v>32.174999999999997</v>
      </c>
      <c r="Q30">
        <f t="shared" si="18"/>
        <v>55.574999999999996</v>
      </c>
      <c r="T30">
        <f t="shared" si="17"/>
        <v>34.32</v>
      </c>
      <c r="U30">
        <f t="shared" si="13"/>
        <v>27.3</v>
      </c>
      <c r="V30">
        <f t="shared" si="19"/>
        <v>48.1</v>
      </c>
      <c r="X30" s="4">
        <v>16</v>
      </c>
      <c r="Y30">
        <v>42</v>
      </c>
      <c r="Z30" s="5">
        <v>0</v>
      </c>
      <c r="AA30">
        <v>1</v>
      </c>
      <c r="AB30" s="11">
        <v>1</v>
      </c>
      <c r="AC30" s="5">
        <f t="shared" si="14"/>
        <v>60</v>
      </c>
      <c r="AE30">
        <f t="shared" si="5"/>
        <v>0</v>
      </c>
      <c r="AF30">
        <f t="shared" si="6"/>
        <v>68.25</v>
      </c>
      <c r="AG30">
        <f t="shared" si="7"/>
        <v>59.474999999999994</v>
      </c>
      <c r="AH30">
        <f t="shared" si="8"/>
        <v>103.675</v>
      </c>
      <c r="AJ30">
        <f>AC30*(Table5[[#This Row],[Staunton]])</f>
        <v>0</v>
      </c>
      <c r="AL30" s="81">
        <v>1</v>
      </c>
      <c r="AM30" s="81">
        <v>0</v>
      </c>
      <c r="AN30" s="81">
        <v>0</v>
      </c>
      <c r="AO30" s="81">
        <v>0</v>
      </c>
      <c r="AP30" s="81">
        <f t="shared" si="15"/>
        <v>1</v>
      </c>
      <c r="AQ30" s="82" t="str">
        <f>IF(Table6[[#This Row],[Staunton]]=1, "Staunton", IF(Table6[[#This Row],[Warrenton]]=1, "Warrenton", IF(Table6[[#This Row],[Richmond]]=1, "Richmond", IF(Table6[[#This Row],[Tappahannock]]=1, "Tappahannock", "None"))))</f>
        <v>Staunton</v>
      </c>
      <c r="AS30" s="71" t="s">
        <v>43</v>
      </c>
      <c r="AT30" s="72" t="s">
        <v>51</v>
      </c>
      <c r="AU30" s="72">
        <f>SUMPRODUCT(Table6[Tappahannock],'Store Data'!E7:E49)</f>
        <v>274</v>
      </c>
      <c r="AV30" s="73" t="s">
        <v>64</v>
      </c>
      <c r="AW30" s="74">
        <v>1200</v>
      </c>
    </row>
    <row r="31" spans="1:49" x14ac:dyDescent="0.15">
      <c r="A31" t="s">
        <v>25</v>
      </c>
      <c r="B31" s="21">
        <v>63</v>
      </c>
      <c r="C31" s="16">
        <v>42</v>
      </c>
      <c r="D31" s="15">
        <v>86</v>
      </c>
      <c r="E31" s="22">
        <v>102</v>
      </c>
      <c r="F31" s="85"/>
      <c r="G31" s="15">
        <f t="shared" si="9"/>
        <v>42</v>
      </c>
      <c r="H31" s="15">
        <f>J31</f>
        <v>0.92</v>
      </c>
      <c r="I31" s="21">
        <v>1.1599999999999999</v>
      </c>
      <c r="J31" s="16">
        <v>0.92</v>
      </c>
      <c r="K31" s="15">
        <v>1.61</v>
      </c>
      <c r="L31" s="22">
        <v>2.1800000000000002</v>
      </c>
      <c r="N31">
        <f t="shared" si="10"/>
        <v>36.854999999999997</v>
      </c>
      <c r="O31">
        <f t="shared" si="16"/>
        <v>24.57</v>
      </c>
      <c r="P31">
        <f t="shared" si="11"/>
        <v>50.309999999999995</v>
      </c>
      <c r="Q31">
        <f t="shared" si="18"/>
        <v>59.669999999999995</v>
      </c>
      <c r="S31">
        <f t="shared" si="12"/>
        <v>30.159999999999997</v>
      </c>
      <c r="T31">
        <f t="shared" si="17"/>
        <v>23.92</v>
      </c>
      <c r="U31">
        <f t="shared" si="13"/>
        <v>41.86</v>
      </c>
      <c r="V31">
        <f t="shared" si="19"/>
        <v>56.680000000000007</v>
      </c>
      <c r="X31" s="4">
        <v>5</v>
      </c>
      <c r="Y31">
        <v>4</v>
      </c>
      <c r="Z31" s="5">
        <v>6</v>
      </c>
      <c r="AA31">
        <v>0</v>
      </c>
      <c r="AB31" s="11">
        <v>4</v>
      </c>
      <c r="AC31" s="5">
        <f t="shared" si="14"/>
        <v>19</v>
      </c>
      <c r="AE31">
        <f t="shared" si="5"/>
        <v>67.014999999999986</v>
      </c>
      <c r="AF31">
        <f t="shared" si="6"/>
        <v>48.49</v>
      </c>
      <c r="AG31">
        <f t="shared" si="7"/>
        <v>92.169999999999987</v>
      </c>
      <c r="AH31">
        <f t="shared" si="8"/>
        <v>116.35</v>
      </c>
      <c r="AJ31">
        <f>AC31*(Table5[[#This Row],[Staunton]])</f>
        <v>1273.2849999999999</v>
      </c>
      <c r="AL31" s="81">
        <v>1</v>
      </c>
      <c r="AM31" s="81">
        <v>0</v>
      </c>
      <c r="AN31" s="81">
        <v>0</v>
      </c>
      <c r="AO31" s="81">
        <v>0</v>
      </c>
      <c r="AP31" s="81">
        <f t="shared" si="15"/>
        <v>1</v>
      </c>
      <c r="AQ31" s="82" t="str">
        <f>IF(Table6[[#This Row],[Staunton]]=1, "Staunton", IF(Table6[[#This Row],[Warrenton]]=1, "Warrenton", IF(Table6[[#This Row],[Richmond]]=1, "Richmond", IF(Table6[[#This Row],[Tappahannock]]=1, "Tappahannock", "None"))))</f>
        <v>Staunton</v>
      </c>
      <c r="AS31" s="76" t="s">
        <v>43</v>
      </c>
      <c r="AT31" s="77" t="s">
        <v>52</v>
      </c>
      <c r="AU31" s="77">
        <f>SUMPRODUCT(Table6[Tappahannock],'Store Data'!F7:F49)</f>
        <v>340</v>
      </c>
      <c r="AV31" s="78" t="s">
        <v>64</v>
      </c>
      <c r="AW31" s="79">
        <v>1600</v>
      </c>
    </row>
    <row r="32" spans="1:49" x14ac:dyDescent="0.15">
      <c r="A32" t="s">
        <v>26</v>
      </c>
      <c r="B32" s="33" t="s">
        <v>61</v>
      </c>
      <c r="C32" s="36" t="s">
        <v>61</v>
      </c>
      <c r="D32" s="15">
        <v>73</v>
      </c>
      <c r="E32" s="22">
        <v>53</v>
      </c>
      <c r="F32" s="85"/>
      <c r="G32" s="15">
        <f t="shared" si="9"/>
        <v>53</v>
      </c>
      <c r="H32" s="15">
        <f>L32</f>
        <v>1.1299999999999999</v>
      </c>
      <c r="I32" s="33" t="s">
        <v>61</v>
      </c>
      <c r="J32" s="36" t="s">
        <v>61</v>
      </c>
      <c r="K32" s="15">
        <v>1.5</v>
      </c>
      <c r="L32" s="22">
        <v>1.1299999999999999</v>
      </c>
      <c r="P32">
        <f t="shared" si="11"/>
        <v>42.704999999999998</v>
      </c>
      <c r="Q32">
        <f t="shared" si="18"/>
        <v>31.004999999999999</v>
      </c>
      <c r="U32">
        <f t="shared" si="13"/>
        <v>39</v>
      </c>
      <c r="V32">
        <f t="shared" si="19"/>
        <v>29.379999999999995</v>
      </c>
      <c r="X32" s="4">
        <v>6</v>
      </c>
      <c r="Y32">
        <v>10</v>
      </c>
      <c r="Z32" s="5">
        <v>0</v>
      </c>
      <c r="AA32">
        <v>5</v>
      </c>
      <c r="AB32" s="11">
        <v>6</v>
      </c>
      <c r="AC32" s="5">
        <f t="shared" si="14"/>
        <v>27</v>
      </c>
      <c r="AE32">
        <f t="shared" si="5"/>
        <v>0</v>
      </c>
      <c r="AF32">
        <f t="shared" si="6"/>
        <v>0</v>
      </c>
      <c r="AG32">
        <f t="shared" si="7"/>
        <v>81.704999999999998</v>
      </c>
      <c r="AH32">
        <f t="shared" si="8"/>
        <v>60.384999999999991</v>
      </c>
      <c r="AJ32">
        <f>AC32*(Table5[[#This Row],[Staunton]])</f>
        <v>0</v>
      </c>
      <c r="AL32" s="81">
        <v>1</v>
      </c>
      <c r="AM32" s="81">
        <v>0</v>
      </c>
      <c r="AN32" s="81">
        <v>0</v>
      </c>
      <c r="AO32" s="81">
        <v>0</v>
      </c>
      <c r="AP32" s="81">
        <f t="shared" si="15"/>
        <v>1</v>
      </c>
      <c r="AQ32" s="82" t="str">
        <f>IF(Table6[[#This Row],[Staunton]]=1, "Staunton", IF(Table6[[#This Row],[Warrenton]]=1, "Warrenton", IF(Table6[[#This Row],[Richmond]]=1, "Richmond", IF(Table6[[#This Row],[Tappahannock]]=1, "Tappahannock", "None"))))</f>
        <v>Staunton</v>
      </c>
      <c r="AS32" s="24"/>
    </row>
    <row r="33" spans="1:49" x14ac:dyDescent="0.15">
      <c r="A33" t="s">
        <v>27</v>
      </c>
      <c r="B33" s="21">
        <v>38</v>
      </c>
      <c r="C33" s="16">
        <v>100</v>
      </c>
      <c r="D33" s="15">
        <v>102</v>
      </c>
      <c r="E33" s="38" t="s">
        <v>61</v>
      </c>
      <c r="F33" s="58"/>
      <c r="G33" s="15">
        <f t="shared" si="9"/>
        <v>38</v>
      </c>
      <c r="H33" s="15">
        <f>I33</f>
        <v>0.73</v>
      </c>
      <c r="I33" s="21">
        <v>0.73</v>
      </c>
      <c r="J33" s="16">
        <v>2.11</v>
      </c>
      <c r="K33" s="15">
        <v>2.1</v>
      </c>
      <c r="L33" s="37" t="s">
        <v>61</v>
      </c>
      <c r="N33">
        <f t="shared" si="10"/>
        <v>22.229999999999997</v>
      </c>
      <c r="O33">
        <f t="shared" si="16"/>
        <v>58.5</v>
      </c>
      <c r="P33">
        <f t="shared" si="11"/>
        <v>59.669999999999995</v>
      </c>
      <c r="S33">
        <f t="shared" si="12"/>
        <v>18.98</v>
      </c>
      <c r="T33">
        <f t="shared" si="17"/>
        <v>54.86</v>
      </c>
      <c r="U33">
        <f t="shared" si="13"/>
        <v>54.6</v>
      </c>
      <c r="X33" s="4">
        <v>2</v>
      </c>
      <c r="Y33">
        <v>26</v>
      </c>
      <c r="Z33" s="5">
        <v>0</v>
      </c>
      <c r="AA33">
        <v>1</v>
      </c>
      <c r="AB33" s="11">
        <v>0</v>
      </c>
      <c r="AC33" s="5">
        <f t="shared" si="14"/>
        <v>29</v>
      </c>
      <c r="AE33">
        <f t="shared" si="5"/>
        <v>41.209999999999994</v>
      </c>
      <c r="AF33">
        <f t="shared" si="6"/>
        <v>113.36</v>
      </c>
      <c r="AG33">
        <f t="shared" si="7"/>
        <v>114.27</v>
      </c>
      <c r="AH33">
        <f t="shared" si="8"/>
        <v>0</v>
      </c>
      <c r="AJ33">
        <f>AC33*(Table5[[#This Row],[Staunton]])</f>
        <v>1195.0899999999999</v>
      </c>
      <c r="AL33" s="81">
        <v>0</v>
      </c>
      <c r="AM33" s="81">
        <v>1</v>
      </c>
      <c r="AN33" s="81">
        <v>0</v>
      </c>
      <c r="AO33" s="81">
        <v>0</v>
      </c>
      <c r="AP33" s="81">
        <f t="shared" si="15"/>
        <v>1</v>
      </c>
      <c r="AQ33" s="82" t="str">
        <f>IF(Table6[[#This Row],[Staunton]]=1, "Staunton", IF(Table6[[#This Row],[Warrenton]]=1, "Warrenton", IF(Table6[[#This Row],[Richmond]]=1, "Richmond", IF(Table6[[#This Row],[Tappahannock]]=1, "Tappahannock", "None"))))</f>
        <v>Warrenton</v>
      </c>
      <c r="AS33" s="24"/>
    </row>
    <row r="34" spans="1:49" x14ac:dyDescent="0.15">
      <c r="A34" t="s">
        <v>28</v>
      </c>
      <c r="B34" s="33" t="s">
        <v>61</v>
      </c>
      <c r="C34" s="36" t="s">
        <v>61</v>
      </c>
      <c r="D34" s="15">
        <v>29</v>
      </c>
      <c r="E34" s="22">
        <v>54</v>
      </c>
      <c r="F34" s="85"/>
      <c r="G34" s="15">
        <f t="shared" si="9"/>
        <v>29</v>
      </c>
      <c r="H34" s="15">
        <f>K34</f>
        <v>0.55000000000000004</v>
      </c>
      <c r="I34" s="33" t="s">
        <v>61</v>
      </c>
      <c r="J34" s="36" t="s">
        <v>61</v>
      </c>
      <c r="K34" s="15">
        <v>0.55000000000000004</v>
      </c>
      <c r="L34" s="22">
        <v>1.1299999999999999</v>
      </c>
      <c r="P34">
        <f t="shared" si="11"/>
        <v>16.965</v>
      </c>
      <c r="Q34">
        <f t="shared" si="18"/>
        <v>31.589999999999996</v>
      </c>
      <c r="U34">
        <f t="shared" si="13"/>
        <v>14.3</v>
      </c>
      <c r="V34">
        <f t="shared" si="19"/>
        <v>29.379999999999995</v>
      </c>
      <c r="X34" s="4">
        <v>3</v>
      </c>
      <c r="Y34">
        <v>22</v>
      </c>
      <c r="Z34" s="5">
        <v>2</v>
      </c>
      <c r="AA34">
        <v>25</v>
      </c>
      <c r="AB34" s="11">
        <v>4</v>
      </c>
      <c r="AC34" s="5">
        <f t="shared" si="14"/>
        <v>56</v>
      </c>
      <c r="AE34">
        <f t="shared" si="5"/>
        <v>0</v>
      </c>
      <c r="AF34">
        <f t="shared" si="6"/>
        <v>0</v>
      </c>
      <c r="AG34">
        <f t="shared" si="7"/>
        <v>31.265000000000001</v>
      </c>
      <c r="AH34">
        <f t="shared" si="8"/>
        <v>60.969999999999992</v>
      </c>
      <c r="AJ34">
        <f>AC34*(Table5[[#This Row],[Staunton]])</f>
        <v>0</v>
      </c>
      <c r="AL34" s="81">
        <v>0</v>
      </c>
      <c r="AM34" s="81">
        <v>1</v>
      </c>
      <c r="AN34" s="81">
        <v>0</v>
      </c>
      <c r="AO34" s="81">
        <v>0</v>
      </c>
      <c r="AP34" s="81">
        <f t="shared" si="15"/>
        <v>1</v>
      </c>
      <c r="AQ34" s="82" t="str">
        <f>IF(Table6[[#This Row],[Staunton]]=1, "Staunton", IF(Table6[[#This Row],[Warrenton]]=1, "Warrenton", IF(Table6[[#This Row],[Richmond]]=1, "Richmond", IF(Table6[[#This Row],[Tappahannock]]=1, "Tappahannock", "None"))))</f>
        <v>Warrenton</v>
      </c>
      <c r="AS34" s="24"/>
      <c r="AT34" s="26" t="s">
        <v>46</v>
      </c>
      <c r="AU34" s="27" t="s">
        <v>44</v>
      </c>
      <c r="AV34" s="27" t="s">
        <v>42</v>
      </c>
      <c r="AW34" s="28" t="s">
        <v>43</v>
      </c>
    </row>
    <row r="35" spans="1:49" x14ac:dyDescent="0.15">
      <c r="A35" t="s">
        <v>29</v>
      </c>
      <c r="B35" s="21">
        <v>72</v>
      </c>
      <c r="C35" s="16">
        <v>43</v>
      </c>
      <c r="D35" s="15">
        <v>76</v>
      </c>
      <c r="E35" s="22">
        <v>87</v>
      </c>
      <c r="F35" s="85"/>
      <c r="G35" s="15">
        <f t="shared" si="9"/>
        <v>43</v>
      </c>
      <c r="H35" s="15">
        <f>J35</f>
        <v>1</v>
      </c>
      <c r="I35" s="21">
        <v>1.26</v>
      </c>
      <c r="J35" s="16">
        <v>1</v>
      </c>
      <c r="K35" s="15">
        <v>1.35</v>
      </c>
      <c r="L35" s="22">
        <v>1.83</v>
      </c>
      <c r="N35">
        <f t="shared" si="10"/>
        <v>42.12</v>
      </c>
      <c r="O35">
        <f t="shared" si="16"/>
        <v>25.154999999999998</v>
      </c>
      <c r="P35">
        <f t="shared" si="11"/>
        <v>44.459999999999994</v>
      </c>
      <c r="Q35">
        <f t="shared" si="18"/>
        <v>50.894999999999996</v>
      </c>
      <c r="S35">
        <f t="shared" si="12"/>
        <v>32.76</v>
      </c>
      <c r="T35">
        <f t="shared" si="17"/>
        <v>26</v>
      </c>
      <c r="U35">
        <f t="shared" si="13"/>
        <v>35.1</v>
      </c>
      <c r="V35">
        <f t="shared" si="19"/>
        <v>47.58</v>
      </c>
      <c r="X35" s="4">
        <v>8</v>
      </c>
      <c r="Y35">
        <v>17</v>
      </c>
      <c r="Z35" s="5">
        <v>6</v>
      </c>
      <c r="AA35">
        <v>0</v>
      </c>
      <c r="AB35" s="11">
        <v>2</v>
      </c>
      <c r="AC35" s="5">
        <f t="shared" si="14"/>
        <v>33</v>
      </c>
      <c r="AE35">
        <f t="shared" si="5"/>
        <v>74.88</v>
      </c>
      <c r="AF35">
        <f t="shared" si="6"/>
        <v>51.155000000000001</v>
      </c>
      <c r="AG35">
        <f t="shared" si="7"/>
        <v>79.56</v>
      </c>
      <c r="AH35">
        <f t="shared" si="8"/>
        <v>98.474999999999994</v>
      </c>
      <c r="AJ35">
        <f>AC35*(Table5[[#This Row],[Staunton]])</f>
        <v>2471.04</v>
      </c>
      <c r="AL35" s="81">
        <v>1</v>
      </c>
      <c r="AM35" s="81">
        <v>0</v>
      </c>
      <c r="AN35" s="81">
        <v>0</v>
      </c>
      <c r="AO35" s="81">
        <v>0</v>
      </c>
      <c r="AP35" s="81">
        <f t="shared" si="15"/>
        <v>1</v>
      </c>
      <c r="AQ35" s="82" t="str">
        <f>IF(Table6[[#This Row],[Staunton]]=1, "Staunton", IF(Table6[[#This Row],[Warrenton]]=1, "Warrenton", IF(Table6[[#This Row],[Richmond]]=1, "Richmond", IF(Table6[[#This Row],[Tappahannock]]=1, "Tappahannock", "None"))))</f>
        <v>Staunton</v>
      </c>
      <c r="AS35" s="24"/>
      <c r="AT35" s="61" t="s">
        <v>1</v>
      </c>
      <c r="AU35" s="62" t="s">
        <v>3</v>
      </c>
      <c r="AV35" s="62" t="s">
        <v>6</v>
      </c>
      <c r="AW35" s="63" t="s">
        <v>2</v>
      </c>
    </row>
    <row r="36" spans="1:49" x14ac:dyDescent="0.15">
      <c r="A36" t="s">
        <v>30</v>
      </c>
      <c r="B36" s="21">
        <v>57</v>
      </c>
      <c r="C36" s="16">
        <v>44</v>
      </c>
      <c r="D36" s="37" t="s">
        <v>63</v>
      </c>
      <c r="E36" s="38" t="s">
        <v>61</v>
      </c>
      <c r="F36" s="58"/>
      <c r="G36" s="15">
        <f t="shared" si="9"/>
        <v>44</v>
      </c>
      <c r="H36" s="15">
        <f>J36</f>
        <v>1.05</v>
      </c>
      <c r="I36" s="21">
        <v>1.06</v>
      </c>
      <c r="J36" s="16">
        <v>1.05</v>
      </c>
      <c r="K36" s="37" t="s">
        <v>61</v>
      </c>
      <c r="L36" s="37" t="s">
        <v>61</v>
      </c>
      <c r="N36">
        <f t="shared" si="10"/>
        <v>33.344999999999999</v>
      </c>
      <c r="O36">
        <f t="shared" si="16"/>
        <v>25.74</v>
      </c>
      <c r="S36">
        <f t="shared" si="12"/>
        <v>27.560000000000002</v>
      </c>
      <c r="T36">
        <f t="shared" si="17"/>
        <v>27.3</v>
      </c>
      <c r="X36" s="4">
        <v>8</v>
      </c>
      <c r="Y36">
        <v>14</v>
      </c>
      <c r="Z36" s="5">
        <v>13</v>
      </c>
      <c r="AA36">
        <v>4</v>
      </c>
      <c r="AB36" s="11">
        <v>15</v>
      </c>
      <c r="AC36" s="5">
        <f t="shared" si="14"/>
        <v>54</v>
      </c>
      <c r="AE36">
        <f t="shared" si="5"/>
        <v>60.905000000000001</v>
      </c>
      <c r="AF36">
        <f t="shared" si="6"/>
        <v>53.04</v>
      </c>
      <c r="AG36">
        <f t="shared" si="7"/>
        <v>0</v>
      </c>
      <c r="AH36">
        <f t="shared" si="8"/>
        <v>0</v>
      </c>
      <c r="AJ36">
        <f>AC36*(Table5[[#This Row],[Staunton]])</f>
        <v>3288.87</v>
      </c>
      <c r="AL36" s="81">
        <v>0</v>
      </c>
      <c r="AM36" s="81">
        <v>1</v>
      </c>
      <c r="AN36" s="81">
        <v>0</v>
      </c>
      <c r="AO36" s="81">
        <v>0</v>
      </c>
      <c r="AP36" s="81">
        <f t="shared" si="15"/>
        <v>1</v>
      </c>
      <c r="AQ36" s="82" t="str">
        <f>IF(Table6[[#This Row],[Staunton]]=1, "Staunton", IF(Table6[[#This Row],[Warrenton]]=1, "Warrenton", IF(Table6[[#This Row],[Richmond]]=1, "Richmond", IF(Table6[[#This Row],[Tappahannock]]=1, "Tappahannock", "None"))))</f>
        <v>Warrenton</v>
      </c>
      <c r="AS36" s="24"/>
      <c r="AT36" s="64" t="s">
        <v>5</v>
      </c>
      <c r="AU36" s="65" t="s">
        <v>4</v>
      </c>
      <c r="AV36" s="65" t="s">
        <v>8</v>
      </c>
      <c r="AW36" s="66" t="s">
        <v>37</v>
      </c>
    </row>
    <row r="37" spans="1:49" x14ac:dyDescent="0.15">
      <c r="A37" t="s">
        <v>31</v>
      </c>
      <c r="B37" s="21">
        <v>93</v>
      </c>
      <c r="C37" s="16">
        <v>98</v>
      </c>
      <c r="D37" s="15">
        <v>34</v>
      </c>
      <c r="E37" s="22">
        <v>82</v>
      </c>
      <c r="F37" s="85"/>
      <c r="G37" s="15">
        <f t="shared" si="9"/>
        <v>34</v>
      </c>
      <c r="H37" s="15">
        <f>K37</f>
        <v>0.75</v>
      </c>
      <c r="I37" s="21">
        <v>1.66</v>
      </c>
      <c r="J37" s="16">
        <v>2.25</v>
      </c>
      <c r="K37" s="15">
        <v>0.75</v>
      </c>
      <c r="L37" s="22">
        <v>1.7</v>
      </c>
      <c r="N37">
        <f t="shared" si="10"/>
        <v>54.404999999999994</v>
      </c>
      <c r="O37">
        <f t="shared" si="16"/>
        <v>57.33</v>
      </c>
      <c r="P37">
        <f t="shared" si="11"/>
        <v>19.89</v>
      </c>
      <c r="Q37">
        <f t="shared" si="18"/>
        <v>47.97</v>
      </c>
      <c r="S37">
        <f t="shared" si="12"/>
        <v>43.16</v>
      </c>
      <c r="T37">
        <f t="shared" si="17"/>
        <v>58.5</v>
      </c>
      <c r="U37">
        <f t="shared" si="13"/>
        <v>19.5</v>
      </c>
      <c r="V37">
        <f t="shared" si="19"/>
        <v>44.199999999999996</v>
      </c>
      <c r="X37" s="4">
        <v>1</v>
      </c>
      <c r="Y37">
        <v>30</v>
      </c>
      <c r="Z37" s="5">
        <v>4</v>
      </c>
      <c r="AA37">
        <v>2</v>
      </c>
      <c r="AB37" s="11">
        <v>0</v>
      </c>
      <c r="AC37" s="5">
        <f t="shared" si="14"/>
        <v>37</v>
      </c>
      <c r="AE37">
        <f t="shared" si="5"/>
        <v>97.564999999999998</v>
      </c>
      <c r="AF37">
        <f t="shared" si="6"/>
        <v>115.83</v>
      </c>
      <c r="AG37">
        <f t="shared" si="7"/>
        <v>39.39</v>
      </c>
      <c r="AH37">
        <f t="shared" si="8"/>
        <v>92.169999999999987</v>
      </c>
      <c r="AJ37">
        <f>AC37*(Table5[[#This Row],[Staunton]])</f>
        <v>3609.9049999999997</v>
      </c>
      <c r="AL37" s="81">
        <v>0</v>
      </c>
      <c r="AM37" s="81">
        <v>1</v>
      </c>
      <c r="AN37" s="81">
        <v>0</v>
      </c>
      <c r="AO37" s="81">
        <v>0</v>
      </c>
      <c r="AP37" s="81">
        <f t="shared" si="15"/>
        <v>1</v>
      </c>
      <c r="AQ37" s="82" t="str">
        <f>IF(Table6[[#This Row],[Staunton]]=1, "Staunton", IF(Table6[[#This Row],[Warrenton]]=1, "Warrenton", IF(Table6[[#This Row],[Richmond]]=1, "Richmond", IF(Table6[[#This Row],[Tappahannock]]=1, "Tappahannock", "None"))))</f>
        <v>Warrenton</v>
      </c>
      <c r="AS37" s="24"/>
      <c r="AT37" s="61" t="s">
        <v>7</v>
      </c>
      <c r="AU37" s="62" t="s">
        <v>12</v>
      </c>
      <c r="AV37" s="47"/>
      <c r="AW37" s="63" t="s">
        <v>38</v>
      </c>
    </row>
    <row r="38" spans="1:49" x14ac:dyDescent="0.15">
      <c r="A38" t="s">
        <v>32</v>
      </c>
      <c r="B38" s="33" t="s">
        <v>61</v>
      </c>
      <c r="C38" s="36" t="s">
        <v>61</v>
      </c>
      <c r="D38" s="15">
        <v>24</v>
      </c>
      <c r="E38" s="22">
        <v>68</v>
      </c>
      <c r="F38" s="85"/>
      <c r="G38" s="15">
        <f t="shared" si="9"/>
        <v>24</v>
      </c>
      <c r="H38" s="15">
        <f>K38</f>
        <v>0.45</v>
      </c>
      <c r="I38" s="33" t="s">
        <v>61</v>
      </c>
      <c r="J38" s="36" t="s">
        <v>61</v>
      </c>
      <c r="K38" s="15">
        <v>0.45</v>
      </c>
      <c r="L38" s="22">
        <v>1.38</v>
      </c>
      <c r="P38">
        <f t="shared" si="11"/>
        <v>14.04</v>
      </c>
      <c r="Q38">
        <f t="shared" si="18"/>
        <v>39.78</v>
      </c>
      <c r="U38">
        <f t="shared" si="13"/>
        <v>11.700000000000001</v>
      </c>
      <c r="V38">
        <f t="shared" si="19"/>
        <v>35.879999999999995</v>
      </c>
      <c r="X38" s="4">
        <v>1</v>
      </c>
      <c r="Y38">
        <v>7</v>
      </c>
      <c r="Z38" s="5">
        <v>4</v>
      </c>
      <c r="AA38">
        <v>8</v>
      </c>
      <c r="AB38" s="11">
        <v>0</v>
      </c>
      <c r="AC38" s="5">
        <f t="shared" si="14"/>
        <v>20</v>
      </c>
      <c r="AE38">
        <f t="shared" si="5"/>
        <v>0</v>
      </c>
      <c r="AF38">
        <f t="shared" si="6"/>
        <v>0</v>
      </c>
      <c r="AG38">
        <f t="shared" si="7"/>
        <v>25.740000000000002</v>
      </c>
      <c r="AH38">
        <f t="shared" si="8"/>
        <v>75.66</v>
      </c>
      <c r="AJ38">
        <f>AC38*(Table5[[#This Row],[Staunton]])</f>
        <v>0</v>
      </c>
      <c r="AL38" s="81">
        <v>1</v>
      </c>
      <c r="AM38" s="81">
        <v>0</v>
      </c>
      <c r="AN38" s="81">
        <v>0</v>
      </c>
      <c r="AO38" s="81">
        <v>0</v>
      </c>
      <c r="AP38" s="81">
        <f t="shared" si="15"/>
        <v>1</v>
      </c>
      <c r="AQ38" s="82" t="str">
        <f>IF(Table6[[#This Row],[Staunton]]=1, "Staunton", IF(Table6[[#This Row],[Warrenton]]=1, "Warrenton", IF(Table6[[#This Row],[Richmond]]=1, "Richmond", IF(Table6[[#This Row],[Tappahannock]]=1, "Tappahannock", "None"))))</f>
        <v>Staunton</v>
      </c>
      <c r="AS38" s="24"/>
      <c r="AT38" s="64" t="s">
        <v>9</v>
      </c>
      <c r="AU38" s="65" t="s">
        <v>14</v>
      </c>
      <c r="AV38" s="48"/>
      <c r="AW38" s="66" t="s">
        <v>39</v>
      </c>
    </row>
    <row r="39" spans="1:49" x14ac:dyDescent="0.15">
      <c r="A39" t="s">
        <v>33</v>
      </c>
      <c r="B39" s="33" t="s">
        <v>61</v>
      </c>
      <c r="C39" s="16">
        <v>22</v>
      </c>
      <c r="D39" s="15">
        <v>96</v>
      </c>
      <c r="E39" s="22">
        <v>91</v>
      </c>
      <c r="F39" s="85"/>
      <c r="G39" s="15">
        <f t="shared" si="9"/>
        <v>22</v>
      </c>
      <c r="H39" s="15">
        <f>J39</f>
        <v>0.57999999999999996</v>
      </c>
      <c r="I39" s="33" t="s">
        <v>61</v>
      </c>
      <c r="J39" s="16">
        <v>0.57999999999999996</v>
      </c>
      <c r="K39" s="15">
        <v>1.75</v>
      </c>
      <c r="L39" s="22">
        <v>1.95</v>
      </c>
      <c r="O39">
        <f t="shared" si="16"/>
        <v>12.87</v>
      </c>
      <c r="P39">
        <f t="shared" si="11"/>
        <v>56.16</v>
      </c>
      <c r="Q39">
        <f t="shared" si="18"/>
        <v>53.234999999999999</v>
      </c>
      <c r="T39">
        <f t="shared" si="17"/>
        <v>15.079999999999998</v>
      </c>
      <c r="U39">
        <f t="shared" si="13"/>
        <v>45.5</v>
      </c>
      <c r="V39">
        <f t="shared" si="19"/>
        <v>50.699999999999996</v>
      </c>
      <c r="X39" s="4">
        <v>43</v>
      </c>
      <c r="Y39">
        <v>60</v>
      </c>
      <c r="Z39" s="5">
        <v>45</v>
      </c>
      <c r="AA39">
        <v>18</v>
      </c>
      <c r="AB39" s="11">
        <v>73</v>
      </c>
      <c r="AC39" s="5">
        <f t="shared" si="14"/>
        <v>239</v>
      </c>
      <c r="AE39">
        <f t="shared" si="5"/>
        <v>0</v>
      </c>
      <c r="AF39">
        <f t="shared" si="6"/>
        <v>27.949999999999996</v>
      </c>
      <c r="AG39">
        <f t="shared" si="7"/>
        <v>101.66</v>
      </c>
      <c r="AH39">
        <f t="shared" si="8"/>
        <v>103.935</v>
      </c>
      <c r="AJ39">
        <f>AC39*(Table5[[#This Row],[Staunton]])</f>
        <v>0</v>
      </c>
      <c r="AL39" s="81">
        <v>1</v>
      </c>
      <c r="AM39" s="81">
        <v>0</v>
      </c>
      <c r="AN39" s="81">
        <v>0</v>
      </c>
      <c r="AO39" s="81">
        <v>0</v>
      </c>
      <c r="AP39" s="81">
        <f t="shared" si="15"/>
        <v>1</v>
      </c>
      <c r="AQ39" s="82" t="str">
        <f>IF(Table6[[#This Row],[Staunton]]=1, "Staunton", IF(Table6[[#This Row],[Warrenton]]=1, "Warrenton", IF(Table6[[#This Row],[Richmond]]=1, "Richmond", IF(Table6[[#This Row],[Tappahannock]]=1, "Tappahannock", "None"))))</f>
        <v>Staunton</v>
      </c>
      <c r="AS39" s="24"/>
      <c r="AT39" s="61" t="s">
        <v>10</v>
      </c>
      <c r="AU39" s="62" t="s">
        <v>17</v>
      </c>
      <c r="AV39" s="47"/>
      <c r="AW39" s="63" t="s">
        <v>45</v>
      </c>
    </row>
    <row r="40" spans="1:49" x14ac:dyDescent="0.15">
      <c r="A40" t="s">
        <v>34</v>
      </c>
      <c r="B40" s="21">
        <v>79</v>
      </c>
      <c r="C40" s="16">
        <v>22</v>
      </c>
      <c r="D40" s="15">
        <v>119</v>
      </c>
      <c r="E40" s="22">
        <v>111</v>
      </c>
      <c r="F40" s="85"/>
      <c r="G40" s="15">
        <f t="shared" si="9"/>
        <v>22</v>
      </c>
      <c r="H40" s="15">
        <f>J40</f>
        <v>0.5</v>
      </c>
      <c r="I40" s="21">
        <v>1.56</v>
      </c>
      <c r="J40" s="16">
        <v>0.5</v>
      </c>
      <c r="K40" s="15">
        <v>2.2000000000000002</v>
      </c>
      <c r="L40" s="22">
        <v>2.48</v>
      </c>
      <c r="N40">
        <f t="shared" si="10"/>
        <v>46.214999999999996</v>
      </c>
      <c r="O40">
        <f t="shared" si="16"/>
        <v>12.87</v>
      </c>
      <c r="P40">
        <f t="shared" si="11"/>
        <v>69.614999999999995</v>
      </c>
      <c r="Q40">
        <f t="shared" si="18"/>
        <v>64.935000000000002</v>
      </c>
      <c r="S40">
        <f t="shared" si="12"/>
        <v>40.56</v>
      </c>
      <c r="T40">
        <f t="shared" si="17"/>
        <v>13</v>
      </c>
      <c r="U40">
        <f t="shared" si="13"/>
        <v>57.2</v>
      </c>
      <c r="V40">
        <f t="shared" si="19"/>
        <v>64.48</v>
      </c>
      <c r="X40" s="4">
        <v>0</v>
      </c>
      <c r="Y40">
        <v>1</v>
      </c>
      <c r="Z40" s="5">
        <v>6</v>
      </c>
      <c r="AA40">
        <v>0</v>
      </c>
      <c r="AB40" s="11">
        <v>6</v>
      </c>
      <c r="AC40" s="5">
        <f t="shared" si="14"/>
        <v>13</v>
      </c>
      <c r="AE40">
        <f t="shared" si="5"/>
        <v>86.775000000000006</v>
      </c>
      <c r="AF40">
        <f t="shared" si="6"/>
        <v>25.869999999999997</v>
      </c>
      <c r="AG40">
        <f t="shared" si="7"/>
        <v>126.815</v>
      </c>
      <c r="AH40">
        <f t="shared" si="8"/>
        <v>129.41500000000002</v>
      </c>
      <c r="AJ40">
        <f>AC40*(Table5[[#This Row],[Staunton]])</f>
        <v>1128.075</v>
      </c>
      <c r="AL40" s="81">
        <v>1</v>
      </c>
      <c r="AM40" s="81">
        <v>0</v>
      </c>
      <c r="AN40" s="81">
        <v>0</v>
      </c>
      <c r="AO40" s="81">
        <v>0</v>
      </c>
      <c r="AP40" s="81">
        <f t="shared" si="15"/>
        <v>1</v>
      </c>
      <c r="AQ40" s="82" t="str">
        <f>IF(Table6[[#This Row],[Staunton]]=1, "Staunton", IF(Table6[[#This Row],[Warrenton]]=1, "Warrenton", IF(Table6[[#This Row],[Richmond]]=1, "Richmond", IF(Table6[[#This Row],[Tappahannock]]=1, "Tappahannock", "None"))))</f>
        <v>Staunton</v>
      </c>
      <c r="AS40" s="24"/>
      <c r="AT40" s="64" t="s">
        <v>11</v>
      </c>
      <c r="AU40" s="65" t="s">
        <v>27</v>
      </c>
      <c r="AV40" s="48"/>
      <c r="AW40" s="49"/>
    </row>
    <row r="41" spans="1:49" x14ac:dyDescent="0.15">
      <c r="A41" t="s">
        <v>35</v>
      </c>
      <c r="B41" s="21">
        <v>35</v>
      </c>
      <c r="C41" s="36" t="s">
        <v>61</v>
      </c>
      <c r="D41" s="37" t="s">
        <v>63</v>
      </c>
      <c r="E41" s="38" t="s">
        <v>61</v>
      </c>
      <c r="F41" s="58"/>
      <c r="G41" s="15">
        <f t="shared" si="9"/>
        <v>35</v>
      </c>
      <c r="H41" s="15">
        <f>I41</f>
        <v>0.57999999999999996</v>
      </c>
      <c r="I41" s="21">
        <v>0.57999999999999996</v>
      </c>
      <c r="J41" s="36" t="s">
        <v>61</v>
      </c>
      <c r="K41" s="37" t="s">
        <v>61</v>
      </c>
      <c r="L41" s="37" t="s">
        <v>61</v>
      </c>
      <c r="N41">
        <f t="shared" si="10"/>
        <v>20.474999999999998</v>
      </c>
      <c r="S41">
        <f t="shared" si="12"/>
        <v>15.079999999999998</v>
      </c>
      <c r="X41" s="4">
        <v>73</v>
      </c>
      <c r="Y41">
        <v>46</v>
      </c>
      <c r="Z41" s="5">
        <v>26</v>
      </c>
      <c r="AA41">
        <v>18</v>
      </c>
      <c r="AB41" s="11">
        <v>12</v>
      </c>
      <c r="AC41" s="5">
        <f t="shared" si="14"/>
        <v>175</v>
      </c>
      <c r="AE41">
        <f t="shared" si="5"/>
        <v>35.554999999999993</v>
      </c>
      <c r="AF41">
        <f t="shared" si="6"/>
        <v>0</v>
      </c>
      <c r="AG41">
        <f t="shared" si="7"/>
        <v>0</v>
      </c>
      <c r="AH41">
        <f t="shared" si="8"/>
        <v>0</v>
      </c>
      <c r="AJ41">
        <f>AC41*(Table5[[#This Row],[Staunton]])</f>
        <v>6222.1249999999991</v>
      </c>
      <c r="AL41" s="81">
        <v>1</v>
      </c>
      <c r="AM41" s="81">
        <v>0</v>
      </c>
      <c r="AN41" s="81">
        <v>0</v>
      </c>
      <c r="AO41" s="81">
        <v>0</v>
      </c>
      <c r="AP41" s="81">
        <f t="shared" si="15"/>
        <v>1</v>
      </c>
      <c r="AQ41" s="82" t="str">
        <f>IF(Table6[[#This Row],[Staunton]]=1, "Staunton", IF(Table6[[#This Row],[Warrenton]]=1, "Warrenton", IF(Table6[[#This Row],[Richmond]]=1, "Richmond", IF(Table6[[#This Row],[Tappahannock]]=1, "Tappahannock", "None"))))</f>
        <v>Staunton</v>
      </c>
      <c r="AS41" s="24"/>
      <c r="AT41" s="61" t="s">
        <v>13</v>
      </c>
      <c r="AU41" s="62" t="s">
        <v>28</v>
      </c>
      <c r="AV41" s="47"/>
      <c r="AW41" s="50"/>
    </row>
    <row r="42" spans="1:49" x14ac:dyDescent="0.15">
      <c r="A42" t="s">
        <v>36</v>
      </c>
      <c r="B42" s="21">
        <v>26</v>
      </c>
      <c r="C42" s="16">
        <v>95</v>
      </c>
      <c r="D42" s="37" t="s">
        <v>63</v>
      </c>
      <c r="E42" s="38" t="s">
        <v>61</v>
      </c>
      <c r="F42" s="58"/>
      <c r="G42" s="15">
        <f t="shared" si="9"/>
        <v>26</v>
      </c>
      <c r="H42" s="15">
        <f>I42</f>
        <v>0.52</v>
      </c>
      <c r="I42" s="21">
        <v>0.52</v>
      </c>
      <c r="J42" s="16">
        <v>1.65</v>
      </c>
      <c r="K42" s="37" t="s">
        <v>61</v>
      </c>
      <c r="L42" s="37" t="s">
        <v>61</v>
      </c>
      <c r="N42">
        <f t="shared" si="10"/>
        <v>15.209999999999999</v>
      </c>
      <c r="O42">
        <f t="shared" si="16"/>
        <v>55.574999999999996</v>
      </c>
      <c r="S42">
        <f t="shared" si="12"/>
        <v>13.52</v>
      </c>
      <c r="T42">
        <f t="shared" si="17"/>
        <v>42.9</v>
      </c>
      <c r="X42" s="4">
        <v>46</v>
      </c>
      <c r="Y42">
        <v>68</v>
      </c>
      <c r="Z42" s="5">
        <v>325</v>
      </c>
      <c r="AA42">
        <v>16</v>
      </c>
      <c r="AB42" s="11">
        <v>25</v>
      </c>
      <c r="AC42" s="5">
        <f t="shared" si="14"/>
        <v>480</v>
      </c>
      <c r="AE42">
        <f t="shared" si="5"/>
        <v>28.729999999999997</v>
      </c>
      <c r="AF42">
        <f t="shared" si="6"/>
        <v>98.474999999999994</v>
      </c>
      <c r="AG42">
        <f t="shared" si="7"/>
        <v>0</v>
      </c>
      <c r="AH42">
        <f t="shared" si="8"/>
        <v>0</v>
      </c>
      <c r="AJ42">
        <f>AC42*(Table5[[#This Row],[Staunton]])</f>
        <v>13790.399999999998</v>
      </c>
      <c r="AL42" s="81">
        <v>1</v>
      </c>
      <c r="AM42" s="81">
        <v>0</v>
      </c>
      <c r="AN42" s="81">
        <v>0</v>
      </c>
      <c r="AO42" s="81">
        <v>0</v>
      </c>
      <c r="AP42" s="81">
        <f t="shared" si="15"/>
        <v>1</v>
      </c>
      <c r="AQ42" s="82" t="str">
        <f>IF(Table6[[#This Row],[Staunton]]=1, "Staunton", IF(Table6[[#This Row],[Warrenton]]=1, "Warrenton", IF(Table6[[#This Row],[Richmond]]=1, "Richmond", IF(Table6[[#This Row],[Tappahannock]]=1, "Tappahannock", "None"))))</f>
        <v>Staunton</v>
      </c>
      <c r="AS42" s="24"/>
      <c r="AT42" s="64" t="s">
        <v>15</v>
      </c>
      <c r="AU42" s="65" t="s">
        <v>30</v>
      </c>
      <c r="AV42" s="48"/>
      <c r="AW42" s="49"/>
    </row>
    <row r="43" spans="1:49" x14ac:dyDescent="0.15">
      <c r="A43" t="s">
        <v>37</v>
      </c>
      <c r="B43" s="21">
        <v>64</v>
      </c>
      <c r="C43" s="16">
        <v>56</v>
      </c>
      <c r="D43" s="37" t="s">
        <v>63</v>
      </c>
      <c r="E43" s="38" t="s">
        <v>61</v>
      </c>
      <c r="F43" s="58"/>
      <c r="G43" s="15">
        <f t="shared" si="9"/>
        <v>56</v>
      </c>
      <c r="H43" s="15">
        <f>J43</f>
        <v>1.03</v>
      </c>
      <c r="I43" s="21">
        <v>1</v>
      </c>
      <c r="J43" s="16">
        <v>1.03</v>
      </c>
      <c r="K43" s="37" t="s">
        <v>61</v>
      </c>
      <c r="L43" s="37" t="s">
        <v>61</v>
      </c>
      <c r="N43">
        <f t="shared" si="10"/>
        <v>37.44</v>
      </c>
      <c r="O43">
        <f t="shared" si="16"/>
        <v>32.76</v>
      </c>
      <c r="S43">
        <f t="shared" si="12"/>
        <v>26</v>
      </c>
      <c r="T43">
        <f t="shared" si="17"/>
        <v>26.78</v>
      </c>
      <c r="X43" s="4">
        <v>8</v>
      </c>
      <c r="Y43">
        <v>9</v>
      </c>
      <c r="Z43" s="5">
        <v>8</v>
      </c>
      <c r="AA43">
        <v>2</v>
      </c>
      <c r="AB43" s="11">
        <v>10</v>
      </c>
      <c r="AC43" s="5">
        <f t="shared" si="14"/>
        <v>37</v>
      </c>
      <c r="AE43">
        <f t="shared" si="5"/>
        <v>63.44</v>
      </c>
      <c r="AF43">
        <f t="shared" si="6"/>
        <v>59.54</v>
      </c>
      <c r="AG43">
        <f t="shared" si="7"/>
        <v>0</v>
      </c>
      <c r="AH43">
        <f t="shared" si="8"/>
        <v>0</v>
      </c>
      <c r="AJ43">
        <f>AC43*(Table5[[#This Row],[Staunton]])</f>
        <v>2347.2799999999997</v>
      </c>
      <c r="AL43" s="81">
        <v>0</v>
      </c>
      <c r="AM43" s="81">
        <v>0</v>
      </c>
      <c r="AN43" s="81">
        <v>0</v>
      </c>
      <c r="AO43" s="81">
        <v>1</v>
      </c>
      <c r="AP43" s="81">
        <f t="shared" si="15"/>
        <v>1</v>
      </c>
      <c r="AQ43" s="82" t="str">
        <f>IF(Table6[[#This Row],[Staunton]]=1, "Staunton", IF(Table6[[#This Row],[Warrenton]]=1, "Warrenton", IF(Table6[[#This Row],[Richmond]]=1, "Richmond", IF(Table6[[#This Row],[Tappahannock]]=1, "Tappahannock", "None"))))</f>
        <v>Tappahannock</v>
      </c>
      <c r="AS43" s="24"/>
      <c r="AT43" s="61" t="s">
        <v>16</v>
      </c>
      <c r="AU43" s="62" t="s">
        <v>31</v>
      </c>
      <c r="AV43" s="47"/>
      <c r="AW43" s="50"/>
    </row>
    <row r="44" spans="1:49" x14ac:dyDescent="0.15">
      <c r="A44" t="s">
        <v>38</v>
      </c>
      <c r="B44" s="21">
        <v>106</v>
      </c>
      <c r="C44" s="16">
        <v>47</v>
      </c>
      <c r="D44" s="15">
        <v>59</v>
      </c>
      <c r="E44" s="22">
        <v>54</v>
      </c>
      <c r="F44" s="85"/>
      <c r="G44" s="15">
        <f t="shared" si="9"/>
        <v>47</v>
      </c>
      <c r="H44" s="15">
        <f>J44</f>
        <v>1.1299999999999999</v>
      </c>
      <c r="I44" s="21">
        <v>2.0499999999999998</v>
      </c>
      <c r="J44" s="16">
        <v>1.1299999999999999</v>
      </c>
      <c r="K44" s="15">
        <v>1.03</v>
      </c>
      <c r="L44" s="22">
        <v>1.22</v>
      </c>
      <c r="N44">
        <f t="shared" si="10"/>
        <v>62.01</v>
      </c>
      <c r="O44">
        <f t="shared" si="16"/>
        <v>27.494999999999997</v>
      </c>
      <c r="P44">
        <f t="shared" si="11"/>
        <v>34.515000000000001</v>
      </c>
      <c r="Q44">
        <f t="shared" si="18"/>
        <v>31.589999999999996</v>
      </c>
      <c r="S44">
        <f t="shared" si="12"/>
        <v>53.3</v>
      </c>
      <c r="T44">
        <f t="shared" si="17"/>
        <v>29.379999999999995</v>
      </c>
      <c r="U44">
        <f t="shared" si="13"/>
        <v>26.78</v>
      </c>
      <c r="V44">
        <f t="shared" si="19"/>
        <v>31.72</v>
      </c>
      <c r="X44" s="4">
        <v>2</v>
      </c>
      <c r="Y44">
        <v>24</v>
      </c>
      <c r="Z44" s="5">
        <v>6</v>
      </c>
      <c r="AA44">
        <v>0</v>
      </c>
      <c r="AB44" s="11">
        <v>6</v>
      </c>
      <c r="AC44" s="5">
        <f t="shared" si="14"/>
        <v>38</v>
      </c>
      <c r="AE44">
        <f t="shared" si="5"/>
        <v>115.31</v>
      </c>
      <c r="AF44">
        <f t="shared" si="6"/>
        <v>56.874999999999993</v>
      </c>
      <c r="AG44">
        <f t="shared" si="7"/>
        <v>61.295000000000002</v>
      </c>
      <c r="AH44">
        <f t="shared" si="8"/>
        <v>63.309999999999995</v>
      </c>
      <c r="AJ44">
        <f>AC44*(Table5[[#This Row],[Staunton]])</f>
        <v>4381.78</v>
      </c>
      <c r="AL44" s="81">
        <v>0</v>
      </c>
      <c r="AM44" s="81">
        <v>0</v>
      </c>
      <c r="AN44" s="81">
        <v>0</v>
      </c>
      <c r="AO44" s="81">
        <v>1</v>
      </c>
      <c r="AP44" s="81">
        <f t="shared" si="15"/>
        <v>1</v>
      </c>
      <c r="AQ44" s="82" t="str">
        <f>IF(Table6[[#This Row],[Staunton]]=1, "Staunton", IF(Table6[[#This Row],[Warrenton]]=1, "Warrenton", IF(Table6[[#This Row],[Richmond]]=1, "Richmond", IF(Table6[[#This Row],[Tappahannock]]=1, "Tappahannock", "None"))))</f>
        <v>Tappahannock</v>
      </c>
      <c r="AS44" s="24"/>
      <c r="AT44" s="64" t="s">
        <v>18</v>
      </c>
      <c r="AU44" s="65" t="s">
        <v>40</v>
      </c>
      <c r="AV44" s="48"/>
      <c r="AW44" s="49"/>
    </row>
    <row r="45" spans="1:49" x14ac:dyDescent="0.15">
      <c r="A45" t="s">
        <v>39</v>
      </c>
      <c r="B45" s="33" t="s">
        <v>61</v>
      </c>
      <c r="C45" s="16">
        <v>42</v>
      </c>
      <c r="D45" s="15">
        <v>67</v>
      </c>
      <c r="E45" s="22">
        <v>62</v>
      </c>
      <c r="F45" s="85"/>
      <c r="G45" s="15">
        <f t="shared" si="9"/>
        <v>42</v>
      </c>
      <c r="H45" s="15">
        <f>J45</f>
        <v>0.96</v>
      </c>
      <c r="I45" s="33" t="s">
        <v>61</v>
      </c>
      <c r="J45" s="16">
        <v>0.96</v>
      </c>
      <c r="K45" s="15">
        <v>1.08</v>
      </c>
      <c r="L45" s="22">
        <v>1.28</v>
      </c>
      <c r="O45">
        <f t="shared" si="16"/>
        <v>24.57</v>
      </c>
      <c r="P45">
        <f t="shared" si="11"/>
        <v>39.195</v>
      </c>
      <c r="Q45">
        <f t="shared" si="18"/>
        <v>36.269999999999996</v>
      </c>
      <c r="T45">
        <f t="shared" si="17"/>
        <v>24.96</v>
      </c>
      <c r="U45">
        <f t="shared" si="13"/>
        <v>28.080000000000002</v>
      </c>
      <c r="V45">
        <f t="shared" si="19"/>
        <v>33.28</v>
      </c>
      <c r="X45" s="4">
        <v>4</v>
      </c>
      <c r="Y45">
        <v>25</v>
      </c>
      <c r="Z45" s="5">
        <v>4</v>
      </c>
      <c r="AA45">
        <v>0</v>
      </c>
      <c r="AB45" s="11">
        <v>5</v>
      </c>
      <c r="AC45" s="5">
        <f t="shared" si="14"/>
        <v>38</v>
      </c>
      <c r="AE45">
        <f t="shared" si="5"/>
        <v>0</v>
      </c>
      <c r="AF45">
        <f t="shared" si="6"/>
        <v>49.53</v>
      </c>
      <c r="AG45">
        <f t="shared" si="7"/>
        <v>67.275000000000006</v>
      </c>
      <c r="AH45">
        <f t="shared" si="8"/>
        <v>69.55</v>
      </c>
      <c r="AJ45">
        <f>AC45*(Table5[[#This Row],[Staunton]])</f>
        <v>0</v>
      </c>
      <c r="AL45" s="81">
        <v>0</v>
      </c>
      <c r="AM45" s="81">
        <v>0</v>
      </c>
      <c r="AN45" s="81">
        <v>0</v>
      </c>
      <c r="AO45" s="81">
        <v>1</v>
      </c>
      <c r="AP45" s="81">
        <f t="shared" si="15"/>
        <v>1</v>
      </c>
      <c r="AQ45" s="82" t="str">
        <f>IF(Table6[[#This Row],[Staunton]]=1, "Staunton", IF(Table6[[#This Row],[Warrenton]]=1, "Warrenton", IF(Table6[[#This Row],[Richmond]]=1, "Richmond", IF(Table6[[#This Row],[Tappahannock]]=1, "Tappahannock", "None"))))</f>
        <v>Tappahannock</v>
      </c>
      <c r="AS45" s="24"/>
      <c r="AT45" s="61" t="s">
        <v>19</v>
      </c>
      <c r="AU45" s="62" t="s">
        <v>41</v>
      </c>
      <c r="AV45" s="47"/>
      <c r="AW45" s="50"/>
    </row>
    <row r="46" spans="1:49" x14ac:dyDescent="0.15">
      <c r="A46" t="s">
        <v>40</v>
      </c>
      <c r="B46" s="21">
        <v>88</v>
      </c>
      <c r="C46" s="16">
        <v>33</v>
      </c>
      <c r="D46" s="37" t="s">
        <v>61</v>
      </c>
      <c r="E46" s="38" t="s">
        <v>61</v>
      </c>
      <c r="F46" s="58"/>
      <c r="G46" s="15">
        <f t="shared" si="9"/>
        <v>33</v>
      </c>
      <c r="H46" s="15">
        <f>J46</f>
        <v>0.75</v>
      </c>
      <c r="I46" s="21">
        <v>1.5</v>
      </c>
      <c r="J46" s="16">
        <v>0.75</v>
      </c>
      <c r="K46" s="37" t="s">
        <v>61</v>
      </c>
      <c r="L46" s="37" t="s">
        <v>61</v>
      </c>
      <c r="N46">
        <f t="shared" si="10"/>
        <v>51.48</v>
      </c>
      <c r="O46">
        <f t="shared" si="16"/>
        <v>19.305</v>
      </c>
      <c r="S46">
        <f t="shared" si="12"/>
        <v>39</v>
      </c>
      <c r="T46">
        <f t="shared" si="17"/>
        <v>19.5</v>
      </c>
      <c r="X46" s="4">
        <v>16</v>
      </c>
      <c r="Y46">
        <v>7</v>
      </c>
      <c r="Z46" s="5">
        <v>0</v>
      </c>
      <c r="AA46">
        <v>1</v>
      </c>
      <c r="AB46" s="11">
        <v>2</v>
      </c>
      <c r="AC46" s="5">
        <f t="shared" si="14"/>
        <v>26</v>
      </c>
      <c r="AE46">
        <f t="shared" si="5"/>
        <v>90.47999999999999</v>
      </c>
      <c r="AF46">
        <f t="shared" si="6"/>
        <v>38.805</v>
      </c>
      <c r="AG46">
        <f t="shared" si="7"/>
        <v>0</v>
      </c>
      <c r="AH46">
        <f t="shared" si="8"/>
        <v>0</v>
      </c>
      <c r="AJ46">
        <f>AC46*(Table5[[#This Row],[Staunton]])</f>
        <v>2352.4799999999996</v>
      </c>
      <c r="AL46" s="81">
        <v>0</v>
      </c>
      <c r="AM46" s="81">
        <v>1</v>
      </c>
      <c r="AN46" s="81">
        <v>0</v>
      </c>
      <c r="AO46" s="81">
        <v>0</v>
      </c>
      <c r="AP46" s="81">
        <f t="shared" si="15"/>
        <v>1</v>
      </c>
      <c r="AQ46" s="82" t="str">
        <f>IF(Table6[[#This Row],[Staunton]]=1, "Staunton", IF(Table6[[#This Row],[Warrenton]]=1, "Warrenton", IF(Table6[[#This Row],[Richmond]]=1, "Richmond", IF(Table6[[#This Row],[Tappahannock]]=1, "Tappahannock", "None"))))</f>
        <v>Warrenton</v>
      </c>
      <c r="AS46" s="24"/>
      <c r="AT46" s="64" t="s">
        <v>20</v>
      </c>
      <c r="AU46" s="48"/>
      <c r="AV46" s="48"/>
      <c r="AW46" s="49"/>
    </row>
    <row r="47" spans="1:49" x14ac:dyDescent="0.15">
      <c r="A47" t="s">
        <v>41</v>
      </c>
      <c r="B47" s="33" t="s">
        <v>61</v>
      </c>
      <c r="C47" s="16">
        <v>84</v>
      </c>
      <c r="D47" s="15">
        <v>65</v>
      </c>
      <c r="E47" s="22">
        <v>19</v>
      </c>
      <c r="F47" s="85"/>
      <c r="G47" s="15">
        <f t="shared" si="9"/>
        <v>19</v>
      </c>
      <c r="H47" s="15">
        <f>L47</f>
        <v>0.4</v>
      </c>
      <c r="I47" s="33" t="s">
        <v>61</v>
      </c>
      <c r="J47" s="16">
        <v>1.87</v>
      </c>
      <c r="K47" s="15">
        <v>1.42</v>
      </c>
      <c r="L47" s="22">
        <v>0.4</v>
      </c>
      <c r="O47">
        <f t="shared" si="16"/>
        <v>49.14</v>
      </c>
      <c r="P47">
        <f t="shared" si="11"/>
        <v>38.024999999999999</v>
      </c>
      <c r="Q47">
        <f t="shared" si="18"/>
        <v>11.114999999999998</v>
      </c>
      <c r="T47">
        <f t="shared" si="17"/>
        <v>48.620000000000005</v>
      </c>
      <c r="U47">
        <f t="shared" si="13"/>
        <v>36.92</v>
      </c>
      <c r="V47">
        <f t="shared" si="19"/>
        <v>10.4</v>
      </c>
      <c r="X47" s="4">
        <v>14</v>
      </c>
      <c r="Y47">
        <v>8</v>
      </c>
      <c r="Z47" s="5">
        <v>4</v>
      </c>
      <c r="AA47">
        <v>5</v>
      </c>
      <c r="AB47" s="11">
        <v>3</v>
      </c>
      <c r="AC47" s="5">
        <f t="shared" si="14"/>
        <v>34</v>
      </c>
      <c r="AE47">
        <f t="shared" si="5"/>
        <v>0</v>
      </c>
      <c r="AF47">
        <f t="shared" si="6"/>
        <v>97.76</v>
      </c>
      <c r="AG47">
        <f t="shared" si="7"/>
        <v>74.944999999999993</v>
      </c>
      <c r="AH47">
        <f t="shared" si="8"/>
        <v>21.515000000000001</v>
      </c>
      <c r="AJ47">
        <f>AC47*(Table5[[#This Row],[Staunton]])</f>
        <v>0</v>
      </c>
      <c r="AL47" s="81">
        <v>0</v>
      </c>
      <c r="AM47" s="81">
        <v>1</v>
      </c>
      <c r="AN47" s="81">
        <v>0</v>
      </c>
      <c r="AO47" s="81">
        <v>0</v>
      </c>
      <c r="AP47" s="81">
        <f t="shared" si="15"/>
        <v>1</v>
      </c>
      <c r="AQ47" s="82" t="str">
        <f>IF(Table6[[#This Row],[Staunton]]=1, "Staunton", IF(Table6[[#This Row],[Warrenton]]=1, "Warrenton", IF(Table6[[#This Row],[Richmond]]=1, "Richmond", IF(Table6[[#This Row],[Tappahannock]]=1, "Tappahannock", "None"))))</f>
        <v>Warrenton</v>
      </c>
      <c r="AS47" s="24"/>
      <c r="AT47" s="61" t="s">
        <v>21</v>
      </c>
      <c r="AU47" s="47"/>
      <c r="AV47" s="47"/>
      <c r="AW47" s="50"/>
    </row>
    <row r="48" spans="1:49" ht="14" thickBot="1" x14ac:dyDescent="0.2">
      <c r="A48" t="s">
        <v>45</v>
      </c>
      <c r="B48" s="35" t="s">
        <v>61</v>
      </c>
      <c r="C48" s="36" t="s">
        <v>61</v>
      </c>
      <c r="D48" s="17">
        <v>64</v>
      </c>
      <c r="E48" s="23">
        <v>59</v>
      </c>
      <c r="F48" s="85"/>
      <c r="G48" s="15">
        <f t="shared" si="9"/>
        <v>59</v>
      </c>
      <c r="H48" s="15">
        <f>L48</f>
        <v>1.1200000000000001</v>
      </c>
      <c r="I48" s="35" t="s">
        <v>61</v>
      </c>
      <c r="J48" s="41" t="s">
        <v>61</v>
      </c>
      <c r="K48" s="17">
        <v>1.1200000000000001</v>
      </c>
      <c r="L48" s="23">
        <v>1.1200000000000001</v>
      </c>
      <c r="P48">
        <f t="shared" si="11"/>
        <v>37.44</v>
      </c>
      <c r="Q48">
        <f t="shared" si="18"/>
        <v>34.515000000000001</v>
      </c>
      <c r="U48">
        <f t="shared" si="13"/>
        <v>29.120000000000005</v>
      </c>
      <c r="V48">
        <f t="shared" si="19"/>
        <v>29.120000000000005</v>
      </c>
      <c r="X48" s="6">
        <v>6</v>
      </c>
      <c r="Y48" s="9">
        <v>40</v>
      </c>
      <c r="Z48" s="7">
        <v>0</v>
      </c>
      <c r="AA48" s="9">
        <v>5</v>
      </c>
      <c r="AB48" s="12">
        <v>6</v>
      </c>
      <c r="AC48" s="5">
        <f t="shared" si="14"/>
        <v>57</v>
      </c>
      <c r="AE48">
        <f t="shared" si="5"/>
        <v>0</v>
      </c>
      <c r="AF48">
        <f t="shared" si="6"/>
        <v>0</v>
      </c>
      <c r="AG48">
        <f t="shared" si="7"/>
        <v>66.56</v>
      </c>
      <c r="AH48">
        <f t="shared" si="8"/>
        <v>63.635000000000005</v>
      </c>
      <c r="AJ48">
        <f>AC48*(Table5[[#This Row],[Staunton]])</f>
        <v>0</v>
      </c>
      <c r="AL48" s="81">
        <v>0</v>
      </c>
      <c r="AM48" s="81">
        <v>0</v>
      </c>
      <c r="AN48" s="81">
        <v>0</v>
      </c>
      <c r="AO48" s="81">
        <v>1</v>
      </c>
      <c r="AP48" s="81">
        <f t="shared" si="15"/>
        <v>1</v>
      </c>
      <c r="AQ48" s="82" t="str">
        <f>IF(Table6[[#This Row],[Staunton]]=1, "Staunton", IF(Table6[[#This Row],[Warrenton]]=1, "Warrenton", IF(Table6[[#This Row],[Richmond]]=1, "Richmond", IF(Table6[[#This Row],[Tappahannock]]=1, "Tappahannock", "None"))))</f>
        <v>Tappahannock</v>
      </c>
      <c r="AS48" s="24"/>
      <c r="AT48" s="64" t="s">
        <v>22</v>
      </c>
      <c r="AU48" s="48"/>
      <c r="AV48" s="48"/>
      <c r="AW48" s="49"/>
    </row>
    <row r="49" spans="1:49" ht="14" thickTop="1" x14ac:dyDescent="0.15">
      <c r="AT49" s="61" t="s">
        <v>23</v>
      </c>
      <c r="AU49" s="47"/>
      <c r="AV49" s="47"/>
      <c r="AW49" s="50"/>
    </row>
    <row r="50" spans="1:49" x14ac:dyDescent="0.15">
      <c r="G50" s="59" t="s">
        <v>83</v>
      </c>
      <c r="H50" s="60"/>
      <c r="I50" s="60"/>
      <c r="AI50" s="24" t="s">
        <v>67</v>
      </c>
      <c r="AJ50" s="25">
        <f>SUM(Table5[Cost per shop])</f>
        <v>96955.494999999981</v>
      </c>
      <c r="AL50" s="1"/>
      <c r="AT50" s="64" t="s">
        <v>24</v>
      </c>
      <c r="AU50" s="48"/>
      <c r="AV50" s="48"/>
      <c r="AW50" s="49"/>
    </row>
    <row r="51" spans="1:49" x14ac:dyDescent="0.15">
      <c r="A51" s="1" t="s">
        <v>75</v>
      </c>
      <c r="B51" s="1" t="s">
        <v>68</v>
      </c>
      <c r="C51" s="1" t="s">
        <v>70</v>
      </c>
      <c r="G51" s="1" t="s">
        <v>79</v>
      </c>
      <c r="H51" s="1" t="s">
        <v>80</v>
      </c>
      <c r="I51" s="1" t="s">
        <v>81</v>
      </c>
      <c r="J51" s="1"/>
      <c r="AI51" s="24" t="s">
        <v>78</v>
      </c>
      <c r="AT51" s="61" t="s">
        <v>25</v>
      </c>
      <c r="AU51" s="47"/>
      <c r="AV51" s="47"/>
      <c r="AW51" s="50"/>
    </row>
    <row r="52" spans="1:49" x14ac:dyDescent="0.15">
      <c r="A52" t="s">
        <v>0</v>
      </c>
      <c r="B52">
        <v>37</v>
      </c>
      <c r="C52" t="str">
        <f>IF(B6=MIN(B6:E6), "Staunton", IF(C6=MIN(B6:E6), "Warrenton", IF(D6=MIN(B6:E6), "Richmond", IF(E6=MIN(B6:E6), "Tappahannock", "No Minimum"))))</f>
        <v>Staunton</v>
      </c>
      <c r="G52" s="55">
        <f>G6*0.585</f>
        <v>21.645</v>
      </c>
      <c r="H52" s="55">
        <f>H6*26</f>
        <v>17.16</v>
      </c>
      <c r="I52" s="55">
        <f>G52+H52</f>
        <v>38.805</v>
      </c>
      <c r="J52" s="56"/>
      <c r="AT52" s="64" t="s">
        <v>26</v>
      </c>
      <c r="AU52" s="48"/>
      <c r="AV52" s="48"/>
      <c r="AW52" s="49"/>
    </row>
    <row r="53" spans="1:49" x14ac:dyDescent="0.15">
      <c r="A53" t="s">
        <v>1</v>
      </c>
      <c r="B53">
        <v>56</v>
      </c>
      <c r="C53" t="str">
        <f t="shared" ref="C53:C94" si="20">IF(B7=MIN(B7:E7), "Staunton", IF(C7=MIN(B7:E7), "Warrenton", IF(D7=MIN(B7:E7), "Richmond", IF(E7=MIN(B7:E7), "Tappahannock", "No Minimum"))))</f>
        <v>Staunton</v>
      </c>
      <c r="G53" s="55">
        <f t="shared" ref="G53:G94" si="21">G7*0.585</f>
        <v>32.76</v>
      </c>
      <c r="H53" s="55">
        <f t="shared" ref="H53:H94" si="22">H7*26</f>
        <v>28.080000000000002</v>
      </c>
      <c r="I53" s="55">
        <f t="shared" ref="I53:I94" si="23">G53+H53</f>
        <v>60.84</v>
      </c>
      <c r="J53" s="56"/>
      <c r="AT53" s="61" t="s">
        <v>29</v>
      </c>
      <c r="AU53" s="47"/>
      <c r="AV53" s="47"/>
      <c r="AW53" s="50"/>
    </row>
    <row r="54" spans="1:49" x14ac:dyDescent="0.15">
      <c r="A54" t="s">
        <v>2</v>
      </c>
      <c r="B54">
        <v>0</v>
      </c>
      <c r="C54" t="str">
        <f t="shared" si="20"/>
        <v>Staunton</v>
      </c>
      <c r="G54" s="55">
        <f t="shared" si="21"/>
        <v>0</v>
      </c>
      <c r="H54" s="55">
        <f t="shared" si="22"/>
        <v>0</v>
      </c>
      <c r="I54" s="55">
        <f t="shared" si="23"/>
        <v>0</v>
      </c>
      <c r="J54" s="56"/>
      <c r="AT54" s="64" t="s">
        <v>32</v>
      </c>
      <c r="AU54" s="48"/>
      <c r="AV54" s="48"/>
      <c r="AW54" s="49"/>
    </row>
    <row r="55" spans="1:49" x14ac:dyDescent="0.15">
      <c r="A55" t="s">
        <v>3</v>
      </c>
      <c r="B55">
        <v>66</v>
      </c>
      <c r="C55" t="str">
        <f t="shared" si="20"/>
        <v>Staunton</v>
      </c>
      <c r="G55" s="55">
        <f t="shared" si="21"/>
        <v>38.61</v>
      </c>
      <c r="H55" s="55">
        <f t="shared" si="22"/>
        <v>33.800000000000004</v>
      </c>
      <c r="I55" s="55">
        <f t="shared" si="23"/>
        <v>72.41</v>
      </c>
      <c r="J55" s="56"/>
      <c r="AT55" s="61" t="s">
        <v>33</v>
      </c>
      <c r="AU55" s="47"/>
      <c r="AV55" s="47"/>
      <c r="AW55" s="50"/>
    </row>
    <row r="56" spans="1:49" x14ac:dyDescent="0.15">
      <c r="A56" t="s">
        <v>4</v>
      </c>
      <c r="B56">
        <v>38</v>
      </c>
      <c r="C56" t="str">
        <f t="shared" si="20"/>
        <v>Tappahannock</v>
      </c>
      <c r="G56" s="55">
        <f t="shared" si="21"/>
        <v>22.229999999999997</v>
      </c>
      <c r="H56" s="55">
        <f t="shared" si="22"/>
        <v>21.32</v>
      </c>
      <c r="I56" s="55">
        <f t="shared" si="23"/>
        <v>43.55</v>
      </c>
      <c r="J56" s="56"/>
      <c r="AT56" s="64" t="s">
        <v>34</v>
      </c>
      <c r="AU56" s="48"/>
      <c r="AV56" s="48"/>
      <c r="AW56" s="49"/>
    </row>
    <row r="57" spans="1:49" x14ac:dyDescent="0.15">
      <c r="A57" t="s">
        <v>5</v>
      </c>
      <c r="B57">
        <v>37</v>
      </c>
      <c r="C57" t="str">
        <f t="shared" si="20"/>
        <v>Richmond</v>
      </c>
      <c r="G57" s="55">
        <f t="shared" si="21"/>
        <v>21.645</v>
      </c>
      <c r="H57" s="55">
        <f t="shared" si="22"/>
        <v>20.28</v>
      </c>
      <c r="I57" s="55">
        <f t="shared" si="23"/>
        <v>41.924999999999997</v>
      </c>
      <c r="J57" s="56"/>
      <c r="AT57" s="61" t="s">
        <v>35</v>
      </c>
      <c r="AU57" s="47"/>
      <c r="AV57" s="47"/>
      <c r="AW57" s="50"/>
    </row>
    <row r="58" spans="1:49" x14ac:dyDescent="0.15">
      <c r="A58" t="s">
        <v>6</v>
      </c>
      <c r="B58">
        <v>20</v>
      </c>
      <c r="C58" t="str">
        <f t="shared" si="20"/>
        <v>Richmond</v>
      </c>
      <c r="G58" s="55">
        <f t="shared" si="21"/>
        <v>11.7</v>
      </c>
      <c r="H58" s="55">
        <f t="shared" si="22"/>
        <v>9.8800000000000008</v>
      </c>
      <c r="I58" s="55">
        <f t="shared" si="23"/>
        <v>21.58</v>
      </c>
      <c r="J58" s="56"/>
      <c r="AT58" s="64" t="s">
        <v>36</v>
      </c>
      <c r="AU58" s="48"/>
      <c r="AV58" s="48"/>
      <c r="AW58" s="49"/>
    </row>
    <row r="59" spans="1:49" x14ac:dyDescent="0.15">
      <c r="A59" t="s">
        <v>7</v>
      </c>
      <c r="B59">
        <v>38</v>
      </c>
      <c r="C59" t="str">
        <f t="shared" si="20"/>
        <v>Warrenton</v>
      </c>
      <c r="G59" s="55">
        <f t="shared" si="21"/>
        <v>22.229999999999997</v>
      </c>
      <c r="H59" s="55">
        <f t="shared" si="22"/>
        <v>24.96</v>
      </c>
      <c r="I59" s="55">
        <f t="shared" si="23"/>
        <v>47.19</v>
      </c>
      <c r="J59" s="56"/>
    </row>
    <row r="60" spans="1:49" x14ac:dyDescent="0.15">
      <c r="A60" t="s">
        <v>8</v>
      </c>
      <c r="B60">
        <v>0</v>
      </c>
      <c r="C60" t="str">
        <f t="shared" si="20"/>
        <v>Richmond</v>
      </c>
      <c r="G60" s="55">
        <f t="shared" si="21"/>
        <v>0</v>
      </c>
      <c r="H60" s="55">
        <f t="shared" si="22"/>
        <v>0</v>
      </c>
      <c r="I60" s="55">
        <f t="shared" si="23"/>
        <v>0</v>
      </c>
      <c r="J60" s="56"/>
    </row>
    <row r="61" spans="1:49" x14ac:dyDescent="0.15">
      <c r="A61" t="s">
        <v>9</v>
      </c>
      <c r="B61">
        <v>25</v>
      </c>
      <c r="C61" t="str">
        <f t="shared" si="20"/>
        <v>Warrenton</v>
      </c>
      <c r="G61" s="55">
        <f t="shared" si="21"/>
        <v>14.625</v>
      </c>
      <c r="H61" s="55">
        <f t="shared" si="22"/>
        <v>15.6</v>
      </c>
      <c r="I61" s="55">
        <f t="shared" si="23"/>
        <v>30.225000000000001</v>
      </c>
      <c r="J61" s="56"/>
    </row>
    <row r="62" spans="1:49" x14ac:dyDescent="0.15">
      <c r="A62" t="s">
        <v>10</v>
      </c>
      <c r="B62">
        <v>53</v>
      </c>
      <c r="C62" t="str">
        <f t="shared" si="20"/>
        <v>Richmond</v>
      </c>
      <c r="G62" s="55">
        <f t="shared" si="21"/>
        <v>31.004999999999999</v>
      </c>
      <c r="H62" s="55">
        <f t="shared" si="22"/>
        <v>29.379999999999995</v>
      </c>
      <c r="I62" s="55">
        <f t="shared" si="23"/>
        <v>60.384999999999991</v>
      </c>
      <c r="J62" s="56"/>
    </row>
    <row r="63" spans="1:49" x14ac:dyDescent="0.15">
      <c r="A63" t="s">
        <v>11</v>
      </c>
      <c r="B63">
        <v>40</v>
      </c>
      <c r="C63" t="str">
        <f t="shared" si="20"/>
        <v>Richmond</v>
      </c>
      <c r="G63" s="55">
        <f t="shared" si="21"/>
        <v>23.4</v>
      </c>
      <c r="H63" s="55">
        <f t="shared" si="22"/>
        <v>19.5</v>
      </c>
      <c r="I63" s="55">
        <f t="shared" si="23"/>
        <v>42.9</v>
      </c>
      <c r="J63" s="56"/>
    </row>
    <row r="64" spans="1:49" x14ac:dyDescent="0.15">
      <c r="A64" t="s">
        <v>12</v>
      </c>
      <c r="B64">
        <v>0</v>
      </c>
      <c r="C64" t="str">
        <f t="shared" si="20"/>
        <v>Tappahannock</v>
      </c>
      <c r="G64" s="55">
        <f t="shared" si="21"/>
        <v>0</v>
      </c>
      <c r="H64" s="55">
        <f t="shared" si="22"/>
        <v>0</v>
      </c>
      <c r="I64" s="55">
        <f t="shared" si="23"/>
        <v>0</v>
      </c>
      <c r="J64" s="56"/>
    </row>
    <row r="65" spans="1:10" x14ac:dyDescent="0.15">
      <c r="A65" t="s">
        <v>13</v>
      </c>
      <c r="B65">
        <v>89</v>
      </c>
      <c r="C65" t="str">
        <f t="shared" si="20"/>
        <v>Tappahannock</v>
      </c>
      <c r="G65" s="55">
        <f t="shared" si="21"/>
        <v>52.064999999999998</v>
      </c>
      <c r="H65" s="55">
        <f t="shared" si="22"/>
        <v>50.96</v>
      </c>
      <c r="I65" s="55">
        <f t="shared" si="23"/>
        <v>103.02500000000001</v>
      </c>
      <c r="J65" s="56"/>
    </row>
    <row r="66" spans="1:10" x14ac:dyDescent="0.15">
      <c r="A66" t="s">
        <v>14</v>
      </c>
      <c r="B66">
        <v>59</v>
      </c>
      <c r="C66" t="str">
        <f t="shared" si="20"/>
        <v>Staunton</v>
      </c>
      <c r="G66" s="55">
        <f t="shared" si="21"/>
        <v>34.515000000000001</v>
      </c>
      <c r="H66" s="55">
        <f t="shared" si="22"/>
        <v>26</v>
      </c>
      <c r="I66" s="55">
        <f t="shared" si="23"/>
        <v>60.515000000000001</v>
      </c>
      <c r="J66" s="56"/>
    </row>
    <row r="67" spans="1:10" x14ac:dyDescent="0.15">
      <c r="A67" t="s">
        <v>15</v>
      </c>
      <c r="B67">
        <v>32</v>
      </c>
      <c r="C67" t="str">
        <f t="shared" si="20"/>
        <v>Richmond</v>
      </c>
      <c r="G67" s="55">
        <f t="shared" si="21"/>
        <v>18.72</v>
      </c>
      <c r="H67" s="55">
        <f t="shared" si="22"/>
        <v>16.38</v>
      </c>
      <c r="I67" s="55">
        <f t="shared" si="23"/>
        <v>35.099999999999994</v>
      </c>
      <c r="J67" s="56"/>
    </row>
    <row r="68" spans="1:10" x14ac:dyDescent="0.15">
      <c r="A68" t="s">
        <v>16</v>
      </c>
      <c r="B68">
        <v>56</v>
      </c>
      <c r="C68" t="str">
        <f t="shared" si="20"/>
        <v>Warrenton</v>
      </c>
      <c r="G68" s="55">
        <f t="shared" si="21"/>
        <v>32.76</v>
      </c>
      <c r="H68" s="55">
        <f t="shared" si="22"/>
        <v>31.46</v>
      </c>
      <c r="I68" s="55">
        <f t="shared" si="23"/>
        <v>64.22</v>
      </c>
      <c r="J68" s="56"/>
    </row>
    <row r="69" spans="1:10" x14ac:dyDescent="0.15">
      <c r="A69" t="s">
        <v>17</v>
      </c>
      <c r="B69">
        <v>24</v>
      </c>
      <c r="C69" t="str">
        <f t="shared" si="20"/>
        <v>Richmond</v>
      </c>
      <c r="G69" s="55">
        <f t="shared" si="21"/>
        <v>14.04</v>
      </c>
      <c r="H69" s="55">
        <f t="shared" si="22"/>
        <v>11.700000000000001</v>
      </c>
      <c r="I69" s="55">
        <f t="shared" si="23"/>
        <v>25.740000000000002</v>
      </c>
      <c r="J69" s="56"/>
    </row>
    <row r="70" spans="1:10" x14ac:dyDescent="0.15">
      <c r="A70" t="s">
        <v>18</v>
      </c>
      <c r="B70">
        <v>0</v>
      </c>
      <c r="C70" t="str">
        <f t="shared" si="20"/>
        <v>Richmond</v>
      </c>
      <c r="G70" s="55">
        <f t="shared" si="21"/>
        <v>0</v>
      </c>
      <c r="H70" s="55">
        <f t="shared" si="22"/>
        <v>0</v>
      </c>
      <c r="I70" s="55">
        <f t="shared" si="23"/>
        <v>0</v>
      </c>
      <c r="J70" s="56"/>
    </row>
    <row r="71" spans="1:10" x14ac:dyDescent="0.15">
      <c r="A71" t="s">
        <v>19</v>
      </c>
      <c r="B71">
        <v>22</v>
      </c>
      <c r="C71" t="str">
        <f t="shared" si="20"/>
        <v>Richmond</v>
      </c>
      <c r="G71" s="55">
        <f t="shared" si="21"/>
        <v>12.87</v>
      </c>
      <c r="H71" s="55">
        <f t="shared" si="22"/>
        <v>13</v>
      </c>
      <c r="I71" s="55">
        <f t="shared" si="23"/>
        <v>25.869999999999997</v>
      </c>
      <c r="J71" s="56"/>
    </row>
    <row r="72" spans="1:10" x14ac:dyDescent="0.15">
      <c r="A72" t="s">
        <v>20</v>
      </c>
      <c r="B72">
        <v>52</v>
      </c>
      <c r="C72" t="str">
        <f t="shared" si="20"/>
        <v>Richmond</v>
      </c>
      <c r="G72" s="55">
        <f t="shared" si="21"/>
        <v>30.419999999999998</v>
      </c>
      <c r="H72" s="55">
        <f t="shared" si="22"/>
        <v>22.88</v>
      </c>
      <c r="I72" s="55">
        <f t="shared" si="23"/>
        <v>53.3</v>
      </c>
      <c r="J72" s="56"/>
    </row>
    <row r="73" spans="1:10" x14ac:dyDescent="0.15">
      <c r="A73" t="s">
        <v>21</v>
      </c>
      <c r="B73">
        <v>19</v>
      </c>
      <c r="C73" t="str">
        <f t="shared" si="20"/>
        <v>Tappahannock</v>
      </c>
      <c r="G73" s="55">
        <f t="shared" si="21"/>
        <v>11.114999999999998</v>
      </c>
      <c r="H73" s="55">
        <f t="shared" si="22"/>
        <v>10.92</v>
      </c>
      <c r="I73" s="55">
        <f t="shared" si="23"/>
        <v>22.034999999999997</v>
      </c>
      <c r="J73" s="56"/>
    </row>
    <row r="74" spans="1:10" x14ac:dyDescent="0.15">
      <c r="A74" t="s">
        <v>22</v>
      </c>
      <c r="B74">
        <v>36</v>
      </c>
      <c r="C74" t="str">
        <f t="shared" si="20"/>
        <v>Tappahannock</v>
      </c>
      <c r="G74" s="55">
        <f t="shared" si="21"/>
        <v>21.06</v>
      </c>
      <c r="H74" s="55">
        <f t="shared" si="22"/>
        <v>18.98</v>
      </c>
      <c r="I74" s="55">
        <f t="shared" si="23"/>
        <v>40.04</v>
      </c>
      <c r="J74" s="56"/>
    </row>
    <row r="75" spans="1:10" x14ac:dyDescent="0.15">
      <c r="A75" t="s">
        <v>23</v>
      </c>
      <c r="B75">
        <v>25</v>
      </c>
      <c r="C75" t="str">
        <f t="shared" si="20"/>
        <v>Tappahannock</v>
      </c>
      <c r="G75" s="55">
        <f t="shared" si="21"/>
        <v>14.625</v>
      </c>
      <c r="H75" s="55">
        <f t="shared" si="22"/>
        <v>14.3</v>
      </c>
      <c r="I75" s="55">
        <f t="shared" si="23"/>
        <v>28.925000000000001</v>
      </c>
      <c r="J75" s="56"/>
    </row>
    <row r="76" spans="1:10" x14ac:dyDescent="0.15">
      <c r="A76" t="s">
        <v>24</v>
      </c>
      <c r="B76">
        <v>55</v>
      </c>
      <c r="C76" t="str">
        <f t="shared" si="20"/>
        <v>Richmond</v>
      </c>
      <c r="G76" s="55">
        <f t="shared" si="21"/>
        <v>32.174999999999997</v>
      </c>
      <c r="H76" s="55">
        <f t="shared" si="22"/>
        <v>27.3</v>
      </c>
      <c r="I76" s="55">
        <f t="shared" si="23"/>
        <v>59.474999999999994</v>
      </c>
      <c r="J76" s="56"/>
    </row>
    <row r="77" spans="1:10" x14ac:dyDescent="0.15">
      <c r="A77" t="s">
        <v>25</v>
      </c>
      <c r="B77">
        <v>42</v>
      </c>
      <c r="C77" t="str">
        <f t="shared" si="20"/>
        <v>Warrenton</v>
      </c>
      <c r="G77" s="55">
        <f t="shared" si="21"/>
        <v>24.57</v>
      </c>
      <c r="H77" s="55">
        <f t="shared" si="22"/>
        <v>23.92</v>
      </c>
      <c r="I77" s="55">
        <f t="shared" si="23"/>
        <v>48.49</v>
      </c>
      <c r="J77" s="56"/>
    </row>
    <row r="78" spans="1:10" x14ac:dyDescent="0.15">
      <c r="A78" t="s">
        <v>26</v>
      </c>
      <c r="B78">
        <v>53</v>
      </c>
      <c r="C78" t="str">
        <f t="shared" si="20"/>
        <v>Tappahannock</v>
      </c>
      <c r="G78" s="55">
        <f t="shared" si="21"/>
        <v>31.004999999999999</v>
      </c>
      <c r="H78" s="55">
        <f t="shared" si="22"/>
        <v>29.379999999999995</v>
      </c>
      <c r="I78" s="55">
        <f t="shared" si="23"/>
        <v>60.384999999999991</v>
      </c>
      <c r="J78" s="56"/>
    </row>
    <row r="79" spans="1:10" x14ac:dyDescent="0.15">
      <c r="A79" t="s">
        <v>27</v>
      </c>
      <c r="B79">
        <v>38</v>
      </c>
      <c r="C79" t="str">
        <f>IF(B33=MIN(B33:E33), "Staunton", IF(C33=MIN(B33:E33), "Warrenton", IF(D33=MIN(B33:E33), "Richmond", IF(E33=MIN(B33:E33), "Tappahannock", "No Minimum"))))</f>
        <v>Staunton</v>
      </c>
      <c r="G79" s="55">
        <f t="shared" si="21"/>
        <v>22.229999999999997</v>
      </c>
      <c r="H79" s="55">
        <f t="shared" si="22"/>
        <v>18.98</v>
      </c>
      <c r="I79" s="55">
        <f t="shared" si="23"/>
        <v>41.209999999999994</v>
      </c>
      <c r="J79" s="56"/>
    </row>
    <row r="80" spans="1:10" x14ac:dyDescent="0.15">
      <c r="A80" t="s">
        <v>28</v>
      </c>
      <c r="B80">
        <v>29</v>
      </c>
      <c r="C80" t="str">
        <f t="shared" si="20"/>
        <v>Richmond</v>
      </c>
      <c r="G80" s="55">
        <f t="shared" si="21"/>
        <v>16.965</v>
      </c>
      <c r="H80" s="55">
        <f t="shared" si="22"/>
        <v>14.3</v>
      </c>
      <c r="I80" s="55">
        <f t="shared" si="23"/>
        <v>31.265000000000001</v>
      </c>
      <c r="J80" s="56"/>
    </row>
    <row r="81" spans="1:50" x14ac:dyDescent="0.15">
      <c r="A81" t="s">
        <v>29</v>
      </c>
      <c r="B81">
        <v>43</v>
      </c>
      <c r="C81" t="str">
        <f t="shared" si="20"/>
        <v>Warrenton</v>
      </c>
      <c r="G81" s="55">
        <f t="shared" si="21"/>
        <v>25.154999999999998</v>
      </c>
      <c r="H81" s="55">
        <f t="shared" si="22"/>
        <v>26</v>
      </c>
      <c r="I81" s="55">
        <f t="shared" si="23"/>
        <v>51.155000000000001</v>
      </c>
      <c r="J81" s="56"/>
    </row>
    <row r="82" spans="1:50" x14ac:dyDescent="0.15">
      <c r="A82" t="s">
        <v>30</v>
      </c>
      <c r="B82">
        <v>44</v>
      </c>
      <c r="C82" t="str">
        <f t="shared" si="20"/>
        <v>Warrenton</v>
      </c>
      <c r="G82" s="55">
        <f t="shared" si="21"/>
        <v>25.74</v>
      </c>
      <c r="H82" s="55">
        <f t="shared" si="22"/>
        <v>27.3</v>
      </c>
      <c r="I82" s="55">
        <f t="shared" si="23"/>
        <v>53.04</v>
      </c>
      <c r="J82" s="56"/>
    </row>
    <row r="83" spans="1:50" x14ac:dyDescent="0.15">
      <c r="A83" t="s">
        <v>31</v>
      </c>
      <c r="B83">
        <v>34</v>
      </c>
      <c r="C83" t="str">
        <f t="shared" si="20"/>
        <v>Richmond</v>
      </c>
      <c r="G83" s="55">
        <f t="shared" si="21"/>
        <v>19.89</v>
      </c>
      <c r="H83" s="55">
        <f t="shared" si="22"/>
        <v>19.5</v>
      </c>
      <c r="I83" s="55">
        <f t="shared" si="23"/>
        <v>39.39</v>
      </c>
      <c r="J83" s="56"/>
    </row>
    <row r="84" spans="1:50" x14ac:dyDescent="0.15">
      <c r="A84" t="s">
        <v>32</v>
      </c>
      <c r="B84">
        <v>24</v>
      </c>
      <c r="C84" t="str">
        <f t="shared" si="20"/>
        <v>Richmond</v>
      </c>
      <c r="G84" s="55">
        <f t="shared" si="21"/>
        <v>14.04</v>
      </c>
      <c r="H84" s="55">
        <f t="shared" si="22"/>
        <v>11.700000000000001</v>
      </c>
      <c r="I84" s="55">
        <f t="shared" si="23"/>
        <v>25.740000000000002</v>
      </c>
      <c r="J84" s="56"/>
      <c r="AU84" s="30"/>
      <c r="AV84" s="31"/>
      <c r="AW84" s="31"/>
      <c r="AX84" s="32"/>
    </row>
    <row r="85" spans="1:50" x14ac:dyDescent="0.15">
      <c r="A85" t="s">
        <v>33</v>
      </c>
      <c r="B85">
        <v>22</v>
      </c>
      <c r="C85" t="str">
        <f t="shared" si="20"/>
        <v>Warrenton</v>
      </c>
      <c r="G85" s="55">
        <f t="shared" si="21"/>
        <v>12.87</v>
      </c>
      <c r="H85" s="55">
        <f t="shared" si="22"/>
        <v>15.079999999999998</v>
      </c>
      <c r="I85" s="55">
        <f t="shared" si="23"/>
        <v>27.949999999999996</v>
      </c>
      <c r="J85" s="56"/>
      <c r="AU85" s="45"/>
    </row>
    <row r="86" spans="1:50" x14ac:dyDescent="0.15">
      <c r="A86" t="s">
        <v>34</v>
      </c>
      <c r="B86">
        <v>22</v>
      </c>
      <c r="C86" t="str">
        <f t="shared" si="20"/>
        <v>Warrenton</v>
      </c>
      <c r="G86" s="55">
        <f t="shared" si="21"/>
        <v>12.87</v>
      </c>
      <c r="H86" s="55">
        <f t="shared" si="22"/>
        <v>13</v>
      </c>
      <c r="I86" s="55">
        <f t="shared" si="23"/>
        <v>25.869999999999997</v>
      </c>
      <c r="J86" s="56"/>
      <c r="AU86" s="45"/>
    </row>
    <row r="87" spans="1:50" x14ac:dyDescent="0.15">
      <c r="A87" t="s">
        <v>35</v>
      </c>
      <c r="B87">
        <v>35</v>
      </c>
      <c r="C87" t="str">
        <f t="shared" si="20"/>
        <v>Staunton</v>
      </c>
      <c r="G87" s="55">
        <f t="shared" si="21"/>
        <v>20.474999999999998</v>
      </c>
      <c r="H87" s="55">
        <f t="shared" si="22"/>
        <v>15.079999999999998</v>
      </c>
      <c r="I87" s="55">
        <f t="shared" si="23"/>
        <v>35.554999999999993</v>
      </c>
      <c r="J87" s="56"/>
      <c r="AU87" s="45"/>
    </row>
    <row r="88" spans="1:50" x14ac:dyDescent="0.15">
      <c r="A88" t="s">
        <v>36</v>
      </c>
      <c r="B88">
        <v>26</v>
      </c>
      <c r="C88" t="str">
        <f t="shared" si="20"/>
        <v>Staunton</v>
      </c>
      <c r="G88" s="55">
        <f t="shared" si="21"/>
        <v>15.209999999999999</v>
      </c>
      <c r="H88" s="55">
        <f t="shared" si="22"/>
        <v>13.52</v>
      </c>
      <c r="I88" s="55">
        <f t="shared" si="23"/>
        <v>28.729999999999997</v>
      </c>
      <c r="J88" s="56"/>
      <c r="AU88" s="45"/>
    </row>
    <row r="89" spans="1:50" x14ac:dyDescent="0.15">
      <c r="A89" t="s">
        <v>37</v>
      </c>
      <c r="B89">
        <v>56</v>
      </c>
      <c r="C89" t="str">
        <f t="shared" si="20"/>
        <v>Warrenton</v>
      </c>
      <c r="G89" s="55">
        <f t="shared" si="21"/>
        <v>32.76</v>
      </c>
      <c r="H89" s="55">
        <f t="shared" si="22"/>
        <v>26.78</v>
      </c>
      <c r="I89" s="55">
        <f t="shared" si="23"/>
        <v>59.54</v>
      </c>
      <c r="J89" s="56"/>
      <c r="AU89" s="45"/>
    </row>
    <row r="90" spans="1:50" x14ac:dyDescent="0.15">
      <c r="A90" t="s">
        <v>38</v>
      </c>
      <c r="B90">
        <v>47</v>
      </c>
      <c r="C90" t="str">
        <f t="shared" si="20"/>
        <v>Warrenton</v>
      </c>
      <c r="G90" s="55">
        <f t="shared" si="21"/>
        <v>27.494999999999997</v>
      </c>
      <c r="H90" s="55">
        <f t="shared" si="22"/>
        <v>29.379999999999995</v>
      </c>
      <c r="I90" s="55">
        <f t="shared" si="23"/>
        <v>56.874999999999993</v>
      </c>
      <c r="J90" s="56"/>
      <c r="AU90" s="45"/>
    </row>
    <row r="91" spans="1:50" x14ac:dyDescent="0.15">
      <c r="A91" t="s">
        <v>39</v>
      </c>
      <c r="B91">
        <v>42</v>
      </c>
      <c r="C91" t="str">
        <f t="shared" si="20"/>
        <v>Warrenton</v>
      </c>
      <c r="G91" s="55">
        <f t="shared" si="21"/>
        <v>24.57</v>
      </c>
      <c r="H91" s="55">
        <f t="shared" si="22"/>
        <v>24.96</v>
      </c>
      <c r="I91" s="55">
        <f t="shared" si="23"/>
        <v>49.53</v>
      </c>
      <c r="J91" s="56"/>
      <c r="AU91" s="45"/>
    </row>
    <row r="92" spans="1:50" x14ac:dyDescent="0.15">
      <c r="A92" t="s">
        <v>40</v>
      </c>
      <c r="B92">
        <v>33</v>
      </c>
      <c r="C92" t="str">
        <f t="shared" si="20"/>
        <v>Warrenton</v>
      </c>
      <c r="G92" s="55">
        <f t="shared" si="21"/>
        <v>19.305</v>
      </c>
      <c r="H92" s="55">
        <f t="shared" si="22"/>
        <v>19.5</v>
      </c>
      <c r="I92" s="55">
        <f t="shared" si="23"/>
        <v>38.805</v>
      </c>
      <c r="J92" s="56"/>
      <c r="AU92" s="45"/>
    </row>
    <row r="93" spans="1:50" x14ac:dyDescent="0.15">
      <c r="A93" t="s">
        <v>41</v>
      </c>
      <c r="B93">
        <v>19</v>
      </c>
      <c r="C93" t="str">
        <f t="shared" si="20"/>
        <v>Tappahannock</v>
      </c>
      <c r="G93" s="55">
        <f t="shared" si="21"/>
        <v>11.114999999999998</v>
      </c>
      <c r="H93" s="55">
        <f t="shared" si="22"/>
        <v>10.4</v>
      </c>
      <c r="I93" s="55">
        <f t="shared" si="23"/>
        <v>21.515000000000001</v>
      </c>
      <c r="J93" s="56"/>
      <c r="AU93" s="45"/>
    </row>
    <row r="94" spans="1:50" x14ac:dyDescent="0.15">
      <c r="A94" t="s">
        <v>45</v>
      </c>
      <c r="B94">
        <v>59</v>
      </c>
      <c r="C94" t="str">
        <f t="shared" si="20"/>
        <v>Tappahannock</v>
      </c>
      <c r="G94" s="55">
        <f t="shared" si="21"/>
        <v>34.515000000000001</v>
      </c>
      <c r="H94" s="55">
        <f t="shared" si="22"/>
        <v>29.120000000000005</v>
      </c>
      <c r="I94" s="55">
        <f t="shared" si="23"/>
        <v>63.635000000000005</v>
      </c>
      <c r="J94" s="56"/>
      <c r="AU94" s="45"/>
    </row>
    <row r="95" spans="1:50" x14ac:dyDescent="0.15">
      <c r="I95" s="57">
        <f>SUM(I52:I94)</f>
        <v>1736.7350000000001</v>
      </c>
      <c r="AU95" s="45"/>
    </row>
    <row r="96" spans="1:50" x14ac:dyDescent="0.15">
      <c r="AU96" s="45"/>
    </row>
    <row r="97" spans="47:47" x14ac:dyDescent="0.15">
      <c r="AU97" s="45"/>
    </row>
    <row r="98" spans="47:47" x14ac:dyDescent="0.15">
      <c r="AU98" s="45"/>
    </row>
    <row r="99" spans="47:47" x14ac:dyDescent="0.15">
      <c r="AU99" s="45"/>
    </row>
    <row r="100" spans="47:47" x14ac:dyDescent="0.15">
      <c r="AU100" s="45"/>
    </row>
    <row r="101" spans="47:47" x14ac:dyDescent="0.15">
      <c r="AU101" s="45"/>
    </row>
    <row r="102" spans="47:47" x14ac:dyDescent="0.15">
      <c r="AU102" s="45"/>
    </row>
    <row r="103" spans="47:47" x14ac:dyDescent="0.15">
      <c r="AU103" s="45"/>
    </row>
    <row r="104" spans="47:47" x14ac:dyDescent="0.15">
      <c r="AU104" s="45"/>
    </row>
    <row r="105" spans="47:47" x14ac:dyDescent="0.15">
      <c r="AU105" s="45"/>
    </row>
    <row r="106" spans="47:47" x14ac:dyDescent="0.15">
      <c r="AU106" s="45"/>
    </row>
    <row r="107" spans="47:47" x14ac:dyDescent="0.15">
      <c r="AU107" s="45"/>
    </row>
    <row r="108" spans="47:47" x14ac:dyDescent="0.15">
      <c r="AU108" s="45"/>
    </row>
  </sheetData>
  <mergeCells count="1">
    <mergeCell ref="G50:I50"/>
  </mergeCells>
  <phoneticPr fontId="1" type="noConversion"/>
  <pageMargins left="0.75" right="0.75" top="1" bottom="1" header="0.5" footer="0.5"/>
  <pageSetup orientation="portrait" horizontalDpi="4294967293" verticalDpi="0" r:id="rId1"/>
  <headerFooter alignWithMargins="0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Store Data</vt:lpstr>
      <vt:lpstr>Regional Office Data</vt:lpstr>
      <vt:lpstr>Part A</vt:lpstr>
      <vt:lpstr>Travel optimisation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Brooks</dc:creator>
  <cp:lastModifiedBy>Priti Jain</cp:lastModifiedBy>
  <dcterms:created xsi:type="dcterms:W3CDTF">2009-10-01T20:42:50Z</dcterms:created>
  <dcterms:modified xsi:type="dcterms:W3CDTF">2024-10-31T09:05:51Z</dcterms:modified>
</cp:coreProperties>
</file>