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 School\Homeworks\SCM\"/>
    </mc:Choice>
  </mc:AlternateContent>
  <xr:revisionPtr revIDLastSave="0" documentId="13_ncr:1_{5B5B5881-AC3D-4DBE-A980-1419813D7245}" xr6:coauthVersionLast="47" xr6:coauthVersionMax="47" xr10:uidLastSave="{00000000-0000-0000-0000-000000000000}"/>
  <bookViews>
    <workbookView xWindow="-28920" yWindow="-120" windowWidth="29040" windowHeight="15720" firstSheet="11" activeTab="15" xr2:uid="{00000000-000D-0000-FFFF-FFFF00000000}"/>
  </bookViews>
  <sheets>
    <sheet name="MO Population forecast" sheetId="1" r:id="rId1"/>
    <sheet name="Population growth Regression" sheetId="7" r:id="rId2"/>
    <sheet name="1 memb. house forecast" sheetId="2" r:id="rId3"/>
    <sheet name="1 memb. reg." sheetId="17" r:id="rId4"/>
    <sheet name="2 memb. house forecast" sheetId="18" r:id="rId5"/>
    <sheet name="two member reg." sheetId="9" r:id="rId6"/>
    <sheet name="3 memb. house forecast" sheetId="20" r:id="rId7"/>
    <sheet name="4 memb. house forecast" sheetId="21" r:id="rId8"/>
    <sheet name="5 memb. house forecast" sheetId="19" r:id="rId9"/>
    <sheet name="5 member reg." sheetId="12" r:id="rId10"/>
    <sheet name="6 memb. house forecast" sheetId="22" r:id="rId11"/>
    <sheet name="7 memb. house forecast" sheetId="23" r:id="rId12"/>
    <sheet name="MO household size distr." sheetId="3" r:id="rId13"/>
    <sheet name="Demand fulfillment analysis" sheetId="15" r:id="rId14"/>
    <sheet name="Cost of Demand Fulfillment" sheetId="24" r:id="rId15"/>
    <sheet name="CO2 Reduction Analysis" sheetId="25" r:id="rId16"/>
  </sheets>
  <definedNames>
    <definedName name="solver_adj" localSheetId="2" hidden="1">'1 memb. house forecast'!$B$3:$B$4</definedName>
    <definedName name="solver_adj" localSheetId="4" hidden="1">'2 memb. house forecast'!$B$3:$B$4</definedName>
    <definedName name="solver_adj" localSheetId="6" hidden="1">'3 memb. house forecast'!$B$3</definedName>
    <definedName name="solver_adj" localSheetId="7" hidden="1">'4 memb. house forecast'!$B$3</definedName>
    <definedName name="solver_adj" localSheetId="8" hidden="1">'5 memb. house forecast'!$B$2:$B$3</definedName>
    <definedName name="solver_adj" localSheetId="10" hidden="1">'6 memb. house forecast'!$B$3</definedName>
    <definedName name="solver_adj" localSheetId="11" hidden="1">'7 memb. house forecast'!$B$3</definedName>
    <definedName name="solver_adj" localSheetId="0" hidden="1">'MO Population forecast'!$B$4:$B$5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cvg" localSheetId="0" hidden="1">0.0001</definedName>
    <definedName name="solver_drv" localSheetId="2" hidden="1">2</definedName>
    <definedName name="solver_drv" localSheetId="4" hidden="1">2</definedName>
    <definedName name="solver_drv" localSheetId="6" hidden="1">1</definedName>
    <definedName name="solver_drv" localSheetId="7" hidden="1">1</definedName>
    <definedName name="solver_drv" localSheetId="8" hidden="1">2</definedName>
    <definedName name="solver_drv" localSheetId="10" hidden="1">1</definedName>
    <definedName name="solver_drv" localSheetId="11" hidden="1">1</definedName>
    <definedName name="solver_drv" localSheetId="0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10" hidden="1">1</definedName>
    <definedName name="solver_eng" localSheetId="11" hidden="1">1</definedName>
    <definedName name="solver_eng" localSheetId="0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10" hidden="1">1</definedName>
    <definedName name="solver_est" localSheetId="11" hidden="1">1</definedName>
    <definedName name="solver_est" localSheetId="0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itr" localSheetId="0" hidden="1">2147483647</definedName>
    <definedName name="solver_lhs1" localSheetId="2" hidden="1">'1 memb. house forecast'!$B$3:$B$4</definedName>
    <definedName name="solver_lhs1" localSheetId="4" hidden="1">'2 memb. house forecast'!$B$3:$B$4</definedName>
    <definedName name="solver_lhs1" localSheetId="6" hidden="1">'3 memb. house forecast'!$B$3</definedName>
    <definedName name="solver_lhs1" localSheetId="7" hidden="1">'4 memb. house forecast'!$B$3</definedName>
    <definedName name="solver_lhs1" localSheetId="8" hidden="1">'5 memb. house forecast'!$B$2:$B$3</definedName>
    <definedName name="solver_lhs1" localSheetId="10" hidden="1">'6 memb. house forecast'!$B$3</definedName>
    <definedName name="solver_lhs1" localSheetId="11" hidden="1">'7 memb. house forecast'!$B$3</definedName>
    <definedName name="solver_lhs1" localSheetId="0" hidden="1">'MO Population forecast'!$B$4:$B$5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ip" localSheetId="0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ni" localSheetId="0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rt" localSheetId="0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msl" localSheetId="0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eg" localSheetId="11" hidden="1">1</definedName>
    <definedName name="solver_neg" localSheetId="0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od" localSheetId="0" hidden="1">2147483647</definedName>
    <definedName name="solver_num" localSheetId="2" hidden="1">1</definedName>
    <definedName name="solver_num" localSheetId="4" hidden="1">1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um" localSheetId="10" hidden="1">1</definedName>
    <definedName name="solver_num" localSheetId="11" hidden="1">1</definedName>
    <definedName name="solver_num" localSheetId="0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10" hidden="1">1</definedName>
    <definedName name="solver_nwt" localSheetId="11" hidden="1">1</definedName>
    <definedName name="solver_nwt" localSheetId="0" hidden="1">1</definedName>
    <definedName name="solver_opt" localSheetId="2" hidden="1">'1 memb. house forecast'!$L$68</definedName>
    <definedName name="solver_opt" localSheetId="4" hidden="1">'2 memb. house forecast'!$L$68</definedName>
    <definedName name="solver_opt" localSheetId="6" hidden="1">'3 memb. house forecast'!$K$68</definedName>
    <definedName name="solver_opt" localSheetId="7" hidden="1">'4 memb. house forecast'!$K$68</definedName>
    <definedName name="solver_opt" localSheetId="8" hidden="1">'5 memb. house forecast'!$L$68</definedName>
    <definedName name="solver_opt" localSheetId="10" hidden="1">'6 memb. house forecast'!$K$68</definedName>
    <definedName name="solver_opt" localSheetId="11" hidden="1">'7 memb. house forecast'!$K$68</definedName>
    <definedName name="solver_opt" localSheetId="0" hidden="1">'MO Population forecast'!$J$70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pre" localSheetId="0" hidden="1">0.000001</definedName>
    <definedName name="solver_rbv" localSheetId="2" hidden="1">2</definedName>
    <definedName name="solver_rbv" localSheetId="4" hidden="1">2</definedName>
    <definedName name="solver_rbv" localSheetId="6" hidden="1">1</definedName>
    <definedName name="solver_rbv" localSheetId="7" hidden="1">1</definedName>
    <definedName name="solver_rbv" localSheetId="8" hidden="1">2</definedName>
    <definedName name="solver_rbv" localSheetId="10" hidden="1">1</definedName>
    <definedName name="solver_rbv" localSheetId="11" hidden="1">1</definedName>
    <definedName name="solver_rbv" localSheetId="0" hidden="1">1</definedName>
    <definedName name="solver_rel1" localSheetId="2" hidden="1">1</definedName>
    <definedName name="solver_rel1" localSheetId="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10" hidden="1">1</definedName>
    <definedName name="solver_rel1" localSheetId="11" hidden="1">1</definedName>
    <definedName name="solver_rel1" localSheetId="0" hidden="1">1</definedName>
    <definedName name="solver_rhs1" localSheetId="2" hidden="1">'1 memb. house forecast'!$D$3:$D$4</definedName>
    <definedName name="solver_rhs1" localSheetId="4" hidden="1">'2 memb. house forecast'!$D$3:$D$4</definedName>
    <definedName name="solver_rhs1" localSheetId="6" hidden="1">'3 memb. house forecast'!$D$3</definedName>
    <definedName name="solver_rhs1" localSheetId="7" hidden="1">'4 memb. house forecast'!$D$3</definedName>
    <definedName name="solver_rhs1" localSheetId="8" hidden="1">'5 memb. house forecast'!$D$2:$D$3</definedName>
    <definedName name="solver_rhs1" localSheetId="10" hidden="1">'6 memb. house forecast'!$D$3</definedName>
    <definedName name="solver_rhs1" localSheetId="11" hidden="1">'7 memb. house forecast'!$D$3</definedName>
    <definedName name="solver_rhs1" localSheetId="0" hidden="1">'MO Population forecast'!$E$4:$E$5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10" hidden="1">2</definedName>
    <definedName name="solver_rlx" localSheetId="11" hidden="1">2</definedName>
    <definedName name="solver_rlx" localSheetId="0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rsd" localSheetId="0" hidden="1">0</definedName>
    <definedName name="solver_scl" localSheetId="2" hidden="1">2</definedName>
    <definedName name="solver_scl" localSheetId="4" hidden="1">2</definedName>
    <definedName name="solver_scl" localSheetId="6" hidden="1">1</definedName>
    <definedName name="solver_scl" localSheetId="7" hidden="1">1</definedName>
    <definedName name="solver_scl" localSheetId="8" hidden="1">2</definedName>
    <definedName name="solver_scl" localSheetId="10" hidden="1">1</definedName>
    <definedName name="solver_scl" localSheetId="11" hidden="1">1</definedName>
    <definedName name="solver_scl" localSheetId="0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ho" localSheetId="0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ssz" localSheetId="0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im" localSheetId="0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ol" localSheetId="0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10" hidden="1">2</definedName>
    <definedName name="solver_typ" localSheetId="11" hidden="1">2</definedName>
    <definedName name="solver_typ" localSheetId="0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al" localSheetId="0" hidden="1">0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10" hidden="1">3</definedName>
    <definedName name="solver_ver" localSheetId="1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5" l="1"/>
  <c r="I18" i="25"/>
  <c r="I19" i="25"/>
  <c r="I20" i="25"/>
  <c r="I21" i="25"/>
  <c r="I22" i="25"/>
  <c r="I23" i="25"/>
  <c r="I24" i="25"/>
  <c r="I25" i="25"/>
  <c r="I26" i="25"/>
  <c r="I16" i="25"/>
  <c r="C7" i="25"/>
  <c r="C9" i="25" s="1"/>
  <c r="L25" i="24"/>
  <c r="L26" i="24"/>
  <c r="L16" i="24"/>
  <c r="K18" i="24"/>
  <c r="L18" i="24" s="1"/>
  <c r="K19" i="24"/>
  <c r="L19" i="24" s="1"/>
  <c r="K25" i="24"/>
  <c r="K26" i="24"/>
  <c r="K16" i="24"/>
  <c r="J17" i="24"/>
  <c r="K17" i="24" s="1"/>
  <c r="L17" i="24" s="1"/>
  <c r="J18" i="24"/>
  <c r="J19" i="24"/>
  <c r="J20" i="24"/>
  <c r="K20" i="24" s="1"/>
  <c r="L20" i="24" s="1"/>
  <c r="J21" i="24"/>
  <c r="K21" i="24" s="1"/>
  <c r="L21" i="24" s="1"/>
  <c r="J22" i="24"/>
  <c r="K22" i="24" s="1"/>
  <c r="L22" i="24" s="1"/>
  <c r="J23" i="24"/>
  <c r="K23" i="24" s="1"/>
  <c r="L23" i="24" s="1"/>
  <c r="J24" i="24"/>
  <c r="K24" i="24" s="1"/>
  <c r="L24" i="24" s="1"/>
  <c r="J25" i="24"/>
  <c r="J26" i="24"/>
  <c r="J16" i="24"/>
  <c r="G26" i="24"/>
  <c r="F18" i="24"/>
  <c r="G19" i="24" s="1"/>
  <c r="F19" i="24"/>
  <c r="F25" i="24"/>
  <c r="M25" i="24" s="1"/>
  <c r="F26" i="24"/>
  <c r="M26" i="24" s="1"/>
  <c r="N26" i="24" s="1"/>
  <c r="F16" i="24"/>
  <c r="M16" i="24" s="1"/>
  <c r="E17" i="24"/>
  <c r="F17" i="24" s="1"/>
  <c r="E18" i="24"/>
  <c r="E19" i="24"/>
  <c r="E20" i="24"/>
  <c r="F20" i="24" s="1"/>
  <c r="E21" i="24"/>
  <c r="F21" i="24" s="1"/>
  <c r="E22" i="24"/>
  <c r="F22" i="24" s="1"/>
  <c r="E23" i="24"/>
  <c r="F23" i="24" s="1"/>
  <c r="E24" i="24"/>
  <c r="F24" i="24" s="1"/>
  <c r="E25" i="24"/>
  <c r="E26" i="24"/>
  <c r="E16" i="24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E7" i="20" s="1"/>
  <c r="F8" i="20" s="1"/>
  <c r="G8" i="20" s="1"/>
  <c r="D9" i="20"/>
  <c r="D8" i="20"/>
  <c r="E8" i="20" s="1"/>
  <c r="E9" i="20" s="1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G8" i="19"/>
  <c r="H8" i="19" s="1"/>
  <c r="K8" i="19" s="1"/>
  <c r="D8" i="19"/>
  <c r="E8" i="19" s="1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G8" i="18"/>
  <c r="D8" i="18"/>
  <c r="E8" i="18" s="1"/>
  <c r="M24" i="24" l="1"/>
  <c r="G25" i="24"/>
  <c r="J8" i="20"/>
  <c r="I8" i="20"/>
  <c r="H8" i="20"/>
  <c r="M23" i="24"/>
  <c r="N23" i="24" s="1"/>
  <c r="G24" i="24"/>
  <c r="G18" i="24"/>
  <c r="M17" i="24"/>
  <c r="N17" i="24" s="1"/>
  <c r="G17" i="24"/>
  <c r="G21" i="24"/>
  <c r="M20" i="24"/>
  <c r="N20" i="24" s="1"/>
  <c r="G22" i="24"/>
  <c r="M21" i="24"/>
  <c r="N21" i="24" s="1"/>
  <c r="N25" i="24"/>
  <c r="G20" i="24"/>
  <c r="G23" i="24"/>
  <c r="M22" i="24"/>
  <c r="E7" i="21"/>
  <c r="F8" i="21" s="1"/>
  <c r="G8" i="21" s="1"/>
  <c r="M19" i="24"/>
  <c r="M18" i="24"/>
  <c r="E7" i="22"/>
  <c r="E8" i="22" s="1"/>
  <c r="E17" i="25"/>
  <c r="E19" i="25"/>
  <c r="E22" i="25"/>
  <c r="J22" i="25" s="1"/>
  <c r="E16" i="25"/>
  <c r="J16" i="25" s="1"/>
  <c r="J17" i="25"/>
  <c r="F17" i="25"/>
  <c r="E24" i="25"/>
  <c r="J19" i="25"/>
  <c r="E23" i="25"/>
  <c r="E21" i="25"/>
  <c r="E20" i="25"/>
  <c r="E26" i="25"/>
  <c r="E18" i="25"/>
  <c r="F18" i="25" s="1"/>
  <c r="E25" i="25"/>
  <c r="J25" i="25" s="1"/>
  <c r="E7" i="23"/>
  <c r="F8" i="23" s="1"/>
  <c r="G8" i="23" s="1"/>
  <c r="E8" i="21"/>
  <c r="F10" i="20"/>
  <c r="G10" i="20" s="1"/>
  <c r="E10" i="20"/>
  <c r="F9" i="20"/>
  <c r="G9" i="20" s="1"/>
  <c r="I8" i="19"/>
  <c r="J8" i="19"/>
  <c r="L8" i="19"/>
  <c r="O8" i="19" s="1"/>
  <c r="M8" i="19"/>
  <c r="F8" i="19"/>
  <c r="G9" i="19" s="1"/>
  <c r="H9" i="19" s="1"/>
  <c r="F8" i="18"/>
  <c r="E9" i="18" s="1"/>
  <c r="H8" i="18"/>
  <c r="G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8" i="2"/>
  <c r="E8" i="2" s="1"/>
  <c r="F8" i="2" s="1"/>
  <c r="G27" i="24" l="1"/>
  <c r="N18" i="24"/>
  <c r="N27" i="24" s="1"/>
  <c r="L8" i="20"/>
  <c r="M8" i="20" s="1"/>
  <c r="K8" i="20"/>
  <c r="N19" i="24"/>
  <c r="N8" i="20"/>
  <c r="H8" i="2"/>
  <c r="N22" i="24"/>
  <c r="N24" i="24"/>
  <c r="F8" i="22"/>
  <c r="G8" i="22" s="1"/>
  <c r="H8" i="22" s="1"/>
  <c r="L8" i="22" s="1"/>
  <c r="F23" i="25"/>
  <c r="J23" i="25"/>
  <c r="F24" i="25"/>
  <c r="K17" i="25"/>
  <c r="J20" i="25"/>
  <c r="K20" i="25" s="1"/>
  <c r="F21" i="25"/>
  <c r="F22" i="25"/>
  <c r="J21" i="25"/>
  <c r="K22" i="25" s="1"/>
  <c r="F19" i="25"/>
  <c r="J18" i="25"/>
  <c r="K19" i="25" s="1"/>
  <c r="J24" i="25"/>
  <c r="K25" i="25" s="1"/>
  <c r="F25" i="25"/>
  <c r="F20" i="25"/>
  <c r="F26" i="25"/>
  <c r="J26" i="25"/>
  <c r="K26" i="25" s="1"/>
  <c r="K8" i="2"/>
  <c r="J8" i="2"/>
  <c r="I8" i="2"/>
  <c r="E8" i="23"/>
  <c r="E9" i="23" s="1"/>
  <c r="J8" i="23"/>
  <c r="I8" i="23"/>
  <c r="H8" i="23"/>
  <c r="L8" i="23" s="1"/>
  <c r="F9" i="22"/>
  <c r="G9" i="22" s="1"/>
  <c r="E9" i="22"/>
  <c r="J8" i="21"/>
  <c r="I8" i="21"/>
  <c r="H8" i="21"/>
  <c r="L8" i="21" s="1"/>
  <c r="F9" i="21"/>
  <c r="G9" i="21" s="1"/>
  <c r="E9" i="21"/>
  <c r="H10" i="20"/>
  <c r="L10" i="20" s="1"/>
  <c r="F11" i="20"/>
  <c r="G11" i="20" s="1"/>
  <c r="I11" i="20" s="1"/>
  <c r="E11" i="20"/>
  <c r="J9" i="20"/>
  <c r="H9" i="20"/>
  <c r="L9" i="20" s="1"/>
  <c r="J10" i="20"/>
  <c r="I9" i="20"/>
  <c r="I10" i="20"/>
  <c r="J9" i="19"/>
  <c r="I9" i="19"/>
  <c r="K9" i="19"/>
  <c r="E9" i="19"/>
  <c r="N8" i="19"/>
  <c r="G9" i="18"/>
  <c r="H9" i="18" s="1"/>
  <c r="I9" i="18" s="1"/>
  <c r="M9" i="18" s="1"/>
  <c r="K8" i="18"/>
  <c r="J8" i="18"/>
  <c r="I8" i="18"/>
  <c r="F9" i="18"/>
  <c r="E10" i="18" s="1"/>
  <c r="G9" i="2"/>
  <c r="H9" i="2" s="1"/>
  <c r="E9" i="2"/>
  <c r="J8" i="22" l="1"/>
  <c r="M8" i="22"/>
  <c r="I8" i="22"/>
  <c r="F27" i="25"/>
  <c r="K21" i="25"/>
  <c r="K24" i="25"/>
  <c r="K23" i="25"/>
  <c r="K18" i="25"/>
  <c r="M8" i="2"/>
  <c r="N8" i="2" s="1"/>
  <c r="L8" i="2"/>
  <c r="O8" i="2" s="1"/>
  <c r="F9" i="23"/>
  <c r="G9" i="23" s="1"/>
  <c r="H9" i="23" s="1"/>
  <c r="M8" i="23"/>
  <c r="K8" i="23"/>
  <c r="F10" i="23"/>
  <c r="G10" i="23" s="1"/>
  <c r="E10" i="23"/>
  <c r="N8" i="23"/>
  <c r="K8" i="22"/>
  <c r="F10" i="22"/>
  <c r="G10" i="22" s="1"/>
  <c r="J10" i="22" s="1"/>
  <c r="E10" i="22"/>
  <c r="H9" i="22"/>
  <c r="I9" i="22"/>
  <c r="J9" i="22"/>
  <c r="H9" i="21"/>
  <c r="L9" i="21" s="1"/>
  <c r="M9" i="21" s="1"/>
  <c r="J9" i="21"/>
  <c r="I9" i="21"/>
  <c r="K8" i="21"/>
  <c r="N8" i="21" s="1"/>
  <c r="M8" i="21"/>
  <c r="F10" i="21"/>
  <c r="G10" i="21" s="1"/>
  <c r="E10" i="21"/>
  <c r="J11" i="20"/>
  <c r="F12" i="20"/>
  <c r="G12" i="20" s="1"/>
  <c r="E12" i="20"/>
  <c r="K9" i="20"/>
  <c r="N9" i="20" s="1"/>
  <c r="K10" i="20"/>
  <c r="N10" i="20" s="1"/>
  <c r="M9" i="20"/>
  <c r="M10" i="20"/>
  <c r="H11" i="20"/>
  <c r="L11" i="20" s="1"/>
  <c r="M11" i="20" s="1"/>
  <c r="F9" i="19"/>
  <c r="G10" i="19" s="1"/>
  <c r="H10" i="19" s="1"/>
  <c r="M9" i="19"/>
  <c r="L9" i="19"/>
  <c r="O9" i="19" s="1"/>
  <c r="K9" i="18"/>
  <c r="J9" i="18"/>
  <c r="F10" i="18"/>
  <c r="E11" i="18" s="1"/>
  <c r="G10" i="18"/>
  <c r="H10" i="18" s="1"/>
  <c r="M8" i="18"/>
  <c r="L9" i="18"/>
  <c r="L8" i="18"/>
  <c r="O8" i="18" s="1"/>
  <c r="F9" i="2"/>
  <c r="E10" i="2" s="1"/>
  <c r="J9" i="2"/>
  <c r="K9" i="2"/>
  <c r="I9" i="2"/>
  <c r="K9" i="23" l="1"/>
  <c r="L9" i="23"/>
  <c r="K9" i="22"/>
  <c r="N9" i="22" s="1"/>
  <c r="L9" i="22"/>
  <c r="N8" i="22"/>
  <c r="K27" i="25"/>
  <c r="K37" i="25" s="1"/>
  <c r="L30" i="25"/>
  <c r="K33" i="25"/>
  <c r="J10" i="23"/>
  <c r="M9" i="23"/>
  <c r="I9" i="23"/>
  <c r="N9" i="23" s="1"/>
  <c r="J9" i="23"/>
  <c r="F11" i="23"/>
  <c r="G11" i="23" s="1"/>
  <c r="E11" i="23"/>
  <c r="H10" i="23"/>
  <c r="L10" i="23" s="1"/>
  <c r="I10" i="23"/>
  <c r="M9" i="22"/>
  <c r="F11" i="22"/>
  <c r="G11" i="22" s="1"/>
  <c r="J11" i="22" s="1"/>
  <c r="E11" i="22"/>
  <c r="H10" i="22"/>
  <c r="L10" i="22" s="1"/>
  <c r="I10" i="22"/>
  <c r="H10" i="21"/>
  <c r="J10" i="21"/>
  <c r="I10" i="21"/>
  <c r="F11" i="21"/>
  <c r="G11" i="21" s="1"/>
  <c r="I11" i="21" s="1"/>
  <c r="E11" i="21"/>
  <c r="K9" i="21"/>
  <c r="N9" i="21" s="1"/>
  <c r="E13" i="20"/>
  <c r="F13" i="20"/>
  <c r="G13" i="20" s="1"/>
  <c r="H12" i="20"/>
  <c r="L12" i="20" s="1"/>
  <c r="J12" i="20"/>
  <c r="K11" i="20"/>
  <c r="N11" i="20" s="1"/>
  <c r="I12" i="20"/>
  <c r="I10" i="19"/>
  <c r="J10" i="19"/>
  <c r="K10" i="19"/>
  <c r="E10" i="19"/>
  <c r="N9" i="19"/>
  <c r="G11" i="18"/>
  <c r="H11" i="18" s="1"/>
  <c r="I11" i="18" s="1"/>
  <c r="M11" i="18" s="1"/>
  <c r="O9" i="18"/>
  <c r="F11" i="18"/>
  <c r="E12" i="18" s="1"/>
  <c r="N8" i="18"/>
  <c r="N9" i="18"/>
  <c r="I10" i="18"/>
  <c r="J10" i="18"/>
  <c r="K10" i="18"/>
  <c r="G10" i="2"/>
  <c r="H10" i="2" s="1"/>
  <c r="I10" i="2" s="1"/>
  <c r="M10" i="2" s="1"/>
  <c r="L9" i="2"/>
  <c r="O9" i="2" s="1"/>
  <c r="M9" i="2"/>
  <c r="F10" i="2"/>
  <c r="E11" i="2" s="1"/>
  <c r="I9" i="15"/>
  <c r="I10" i="15"/>
  <c r="I11" i="15"/>
  <c r="I12" i="15"/>
  <c r="I13" i="15"/>
  <c r="I14" i="15"/>
  <c r="I15" i="15"/>
  <c r="I16" i="15"/>
  <c r="I17" i="15"/>
  <c r="I18" i="15"/>
  <c r="I8" i="15"/>
  <c r="J6" i="3"/>
  <c r="J7" i="3"/>
  <c r="J8" i="3"/>
  <c r="J9" i="3"/>
  <c r="J10" i="3"/>
  <c r="J11" i="3"/>
  <c r="J12" i="3"/>
  <c r="J13" i="3"/>
  <c r="J14" i="3"/>
  <c r="J15" i="3"/>
  <c r="J16" i="3"/>
  <c r="P7" i="3"/>
  <c r="P8" i="3"/>
  <c r="P9" i="3"/>
  <c r="P10" i="3"/>
  <c r="P11" i="3"/>
  <c r="P12" i="3"/>
  <c r="P13" i="3"/>
  <c r="P14" i="3"/>
  <c r="P15" i="3"/>
  <c r="P16" i="3"/>
  <c r="P6" i="3"/>
  <c r="N7" i="3"/>
  <c r="N8" i="3"/>
  <c r="N9" i="3"/>
  <c r="N10" i="3"/>
  <c r="N11" i="3"/>
  <c r="N12" i="3"/>
  <c r="N13" i="3"/>
  <c r="N14" i="3"/>
  <c r="N15" i="3"/>
  <c r="N16" i="3"/>
  <c r="N6" i="3"/>
  <c r="L7" i="3"/>
  <c r="L8" i="3"/>
  <c r="L9" i="3"/>
  <c r="L10" i="3"/>
  <c r="L11" i="3"/>
  <c r="L12" i="3"/>
  <c r="L13" i="3"/>
  <c r="L14" i="3"/>
  <c r="L15" i="3"/>
  <c r="L16" i="3"/>
  <c r="L6" i="3"/>
  <c r="H7" i="3"/>
  <c r="H8" i="3"/>
  <c r="H9" i="3"/>
  <c r="H10" i="3"/>
  <c r="H11" i="3"/>
  <c r="H12" i="3"/>
  <c r="H13" i="3"/>
  <c r="H14" i="3"/>
  <c r="H15" i="3"/>
  <c r="H16" i="3"/>
  <c r="H6" i="3"/>
  <c r="F7" i="3"/>
  <c r="F8" i="3"/>
  <c r="F9" i="3"/>
  <c r="F10" i="3"/>
  <c r="F11" i="3"/>
  <c r="F12" i="3"/>
  <c r="F13" i="3"/>
  <c r="F14" i="3"/>
  <c r="F15" i="3"/>
  <c r="F16" i="3"/>
  <c r="F6" i="3"/>
  <c r="D7" i="3"/>
  <c r="D8" i="3"/>
  <c r="D9" i="3"/>
  <c r="D10" i="3"/>
  <c r="D11" i="3"/>
  <c r="D12" i="3"/>
  <c r="D13" i="3"/>
  <c r="D14" i="3"/>
  <c r="D15" i="3"/>
  <c r="D16" i="3"/>
  <c r="D6" i="3"/>
  <c r="K8" i="15" l="1"/>
  <c r="M8" i="15"/>
  <c r="K17" i="15"/>
  <c r="M17" i="15"/>
  <c r="K15" i="15"/>
  <c r="M15" i="15"/>
  <c r="K14" i="15"/>
  <c r="M14" i="15"/>
  <c r="K12" i="15"/>
  <c r="M12" i="15"/>
  <c r="K10" i="21"/>
  <c r="N10" i="21" s="1"/>
  <c r="L10" i="21"/>
  <c r="M10" i="21" s="1"/>
  <c r="K11" i="15"/>
  <c r="M11" i="15"/>
  <c r="M10" i="15"/>
  <c r="K10" i="15"/>
  <c r="M9" i="15"/>
  <c r="K9" i="15"/>
  <c r="K18" i="15"/>
  <c r="M18" i="15"/>
  <c r="K16" i="15"/>
  <c r="M16" i="15"/>
  <c r="K13" i="15"/>
  <c r="M13" i="15"/>
  <c r="M10" i="23"/>
  <c r="H11" i="23"/>
  <c r="J11" i="23"/>
  <c r="I11" i="23"/>
  <c r="K10" i="23"/>
  <c r="N10" i="23" s="1"/>
  <c r="F12" i="23"/>
  <c r="G12" i="23" s="1"/>
  <c r="I12" i="23" s="1"/>
  <c r="E12" i="23"/>
  <c r="K10" i="22"/>
  <c r="N10" i="22" s="1"/>
  <c r="I11" i="22"/>
  <c r="M10" i="22"/>
  <c r="F12" i="22"/>
  <c r="G12" i="22" s="1"/>
  <c r="J12" i="22" s="1"/>
  <c r="E12" i="22"/>
  <c r="H11" i="22"/>
  <c r="L11" i="22" s="1"/>
  <c r="F12" i="21"/>
  <c r="G12" i="21" s="1"/>
  <c r="I12" i="21" s="1"/>
  <c r="E12" i="21"/>
  <c r="H11" i="21"/>
  <c r="L11" i="21" s="1"/>
  <c r="J11" i="21"/>
  <c r="E14" i="20"/>
  <c r="F14" i="20"/>
  <c r="G14" i="20" s="1"/>
  <c r="M13" i="20"/>
  <c r="H13" i="20"/>
  <c r="L13" i="20" s="1"/>
  <c r="I13" i="20"/>
  <c r="M12" i="20"/>
  <c r="J13" i="20"/>
  <c r="K12" i="20"/>
  <c r="N12" i="20" s="1"/>
  <c r="M10" i="19"/>
  <c r="L10" i="19"/>
  <c r="O10" i="19" s="1"/>
  <c r="F10" i="19"/>
  <c r="G11" i="19" s="1"/>
  <c r="H11" i="19" s="1"/>
  <c r="J11" i="18"/>
  <c r="K11" i="18"/>
  <c r="F12" i="18"/>
  <c r="G13" i="18" s="1"/>
  <c r="H13" i="18" s="1"/>
  <c r="I13" i="18" s="1"/>
  <c r="M13" i="18" s="1"/>
  <c r="G12" i="18"/>
  <c r="H12" i="18" s="1"/>
  <c r="M10" i="18"/>
  <c r="L10" i="18"/>
  <c r="O10" i="18" s="1"/>
  <c r="L11" i="18"/>
  <c r="L10" i="2"/>
  <c r="J10" i="2"/>
  <c r="K10" i="2"/>
  <c r="F11" i="2"/>
  <c r="E12" i="2" s="1"/>
  <c r="G11" i="2"/>
  <c r="H11" i="2" s="1"/>
  <c r="N9" i="2"/>
  <c r="N10" i="2"/>
  <c r="K11" i="23" l="1"/>
  <c r="L11" i="23"/>
  <c r="N11" i="23"/>
  <c r="H12" i="23"/>
  <c r="L12" i="23" s="1"/>
  <c r="F13" i="23"/>
  <c r="G13" i="23" s="1"/>
  <c r="E13" i="23"/>
  <c r="M11" i="23"/>
  <c r="J12" i="23"/>
  <c r="K11" i="22"/>
  <c r="N11" i="22" s="1"/>
  <c r="M11" i="22"/>
  <c r="F13" i="22"/>
  <c r="G13" i="22" s="1"/>
  <c r="J13" i="22" s="1"/>
  <c r="E13" i="22"/>
  <c r="I12" i="22"/>
  <c r="H12" i="22"/>
  <c r="L12" i="22" s="1"/>
  <c r="M12" i="22"/>
  <c r="M11" i="21"/>
  <c r="F13" i="21"/>
  <c r="G13" i="21" s="1"/>
  <c r="E13" i="21"/>
  <c r="K11" i="21"/>
  <c r="N11" i="21" s="1"/>
  <c r="H12" i="21"/>
  <c r="J12" i="21"/>
  <c r="K13" i="20"/>
  <c r="N13" i="20" s="1"/>
  <c r="I14" i="20"/>
  <c r="H14" i="20"/>
  <c r="E15" i="20"/>
  <c r="F15" i="20"/>
  <c r="G15" i="20" s="1"/>
  <c r="J15" i="20" s="1"/>
  <c r="J14" i="20"/>
  <c r="I11" i="19"/>
  <c r="J11" i="19"/>
  <c r="K11" i="19"/>
  <c r="N10" i="19"/>
  <c r="E11" i="19"/>
  <c r="O11" i="18"/>
  <c r="E13" i="18"/>
  <c r="F13" i="18" s="1"/>
  <c r="N10" i="18"/>
  <c r="N11" i="18"/>
  <c r="I12" i="18"/>
  <c r="J12" i="18"/>
  <c r="J13" i="18"/>
  <c r="K13" i="18"/>
  <c r="K12" i="18"/>
  <c r="O10" i="2"/>
  <c r="I11" i="2"/>
  <c r="K11" i="2"/>
  <c r="J11" i="2"/>
  <c r="F12" i="2"/>
  <c r="E13" i="2" s="1"/>
  <c r="G12" i="2"/>
  <c r="H12" i="2" s="1"/>
  <c r="I12" i="2" s="1"/>
  <c r="M12" i="2" s="1"/>
  <c r="E10" i="1"/>
  <c r="F10" i="1" s="1"/>
  <c r="C10" i="1"/>
  <c r="D10" i="1" s="1"/>
  <c r="C11" i="1" s="1"/>
  <c r="K14" i="20" l="1"/>
  <c r="L14" i="20"/>
  <c r="M14" i="20" s="1"/>
  <c r="K12" i="21"/>
  <c r="N12" i="21" s="1"/>
  <c r="L12" i="21"/>
  <c r="M12" i="21" s="1"/>
  <c r="I10" i="1"/>
  <c r="G10" i="1"/>
  <c r="H10" i="1"/>
  <c r="F14" i="23"/>
  <c r="G14" i="23" s="1"/>
  <c r="I14" i="23" s="1"/>
  <c r="E14" i="23"/>
  <c r="H13" i="23"/>
  <c r="L13" i="23" s="1"/>
  <c r="I13" i="23"/>
  <c r="M12" i="23"/>
  <c r="K12" i="23"/>
  <c r="N12" i="23" s="1"/>
  <c r="K13" i="23"/>
  <c r="J13" i="23"/>
  <c r="J14" i="23"/>
  <c r="H13" i="22"/>
  <c r="I13" i="22"/>
  <c r="F14" i="22"/>
  <c r="G14" i="22" s="1"/>
  <c r="E14" i="22"/>
  <c r="K12" i="22"/>
  <c r="N12" i="22" s="1"/>
  <c r="F14" i="21"/>
  <c r="G14" i="21" s="1"/>
  <c r="E14" i="21"/>
  <c r="H13" i="21"/>
  <c r="L13" i="21" s="1"/>
  <c r="I13" i="21"/>
  <c r="J13" i="21"/>
  <c r="I15" i="20"/>
  <c r="H15" i="20"/>
  <c r="L15" i="20" s="1"/>
  <c r="E16" i="20"/>
  <c r="F16" i="20"/>
  <c r="G16" i="20" s="1"/>
  <c r="J16" i="20" s="1"/>
  <c r="N14" i="20"/>
  <c r="F11" i="19"/>
  <c r="G12" i="19" s="1"/>
  <c r="H12" i="19" s="1"/>
  <c r="M11" i="19"/>
  <c r="L11" i="19"/>
  <c r="O11" i="19" s="1"/>
  <c r="G14" i="18"/>
  <c r="H14" i="18" s="1"/>
  <c r="I14" i="18" s="1"/>
  <c r="M14" i="18" s="1"/>
  <c r="E14" i="18"/>
  <c r="M12" i="18"/>
  <c r="L12" i="18"/>
  <c r="O12" i="18" s="1"/>
  <c r="L13" i="18"/>
  <c r="O13" i="18" s="1"/>
  <c r="G13" i="2"/>
  <c r="H13" i="2" s="1"/>
  <c r="I13" i="2" s="1"/>
  <c r="J12" i="2"/>
  <c r="K12" i="2"/>
  <c r="M11" i="2"/>
  <c r="L11" i="2"/>
  <c r="O11" i="2" s="1"/>
  <c r="L12" i="2"/>
  <c r="F13" i="2"/>
  <c r="D11" i="1"/>
  <c r="E12" i="1" s="1"/>
  <c r="F12" i="1" s="1"/>
  <c r="G12" i="1" s="1"/>
  <c r="K12" i="1" s="1"/>
  <c r="E11" i="1"/>
  <c r="F11" i="1" s="1"/>
  <c r="K10" i="1" l="1"/>
  <c r="L10" i="1" s="1"/>
  <c r="J10" i="1"/>
  <c r="M10" i="1" s="1"/>
  <c r="K13" i="22"/>
  <c r="N13" i="22" s="1"/>
  <c r="L13" i="22"/>
  <c r="N13" i="23"/>
  <c r="M13" i="23"/>
  <c r="F15" i="23"/>
  <c r="G15" i="23" s="1"/>
  <c r="E15" i="23"/>
  <c r="H14" i="23"/>
  <c r="L14" i="23" s="1"/>
  <c r="M14" i="23" s="1"/>
  <c r="I14" i="22"/>
  <c r="H14" i="22"/>
  <c r="L14" i="22" s="1"/>
  <c r="J14" i="22"/>
  <c r="M13" i="22"/>
  <c r="F15" i="22"/>
  <c r="G15" i="22" s="1"/>
  <c r="E15" i="22"/>
  <c r="M13" i="21"/>
  <c r="K13" i="21"/>
  <c r="N13" i="21" s="1"/>
  <c r="E15" i="21"/>
  <c r="F15" i="21"/>
  <c r="G15" i="21" s="1"/>
  <c r="J15" i="21" s="1"/>
  <c r="H14" i="21"/>
  <c r="L14" i="21" s="1"/>
  <c r="J14" i="21"/>
  <c r="I14" i="21"/>
  <c r="E17" i="20"/>
  <c r="F17" i="20"/>
  <c r="G17" i="20" s="1"/>
  <c r="J17" i="20" s="1"/>
  <c r="K15" i="20"/>
  <c r="N15" i="20" s="1"/>
  <c r="M15" i="20"/>
  <c r="I16" i="20"/>
  <c r="H16" i="20"/>
  <c r="E12" i="19"/>
  <c r="F12" i="19" s="1"/>
  <c r="G13" i="19" s="1"/>
  <c r="H13" i="19" s="1"/>
  <c r="I12" i="19"/>
  <c r="K12" i="19"/>
  <c r="J12" i="19"/>
  <c r="N11" i="19"/>
  <c r="F14" i="18"/>
  <c r="G15" i="18" s="1"/>
  <c r="H15" i="18" s="1"/>
  <c r="I15" i="18" s="1"/>
  <c r="K14" i="18"/>
  <c r="L14" i="18"/>
  <c r="J14" i="18"/>
  <c r="N13" i="18"/>
  <c r="N12" i="18"/>
  <c r="N14" i="18"/>
  <c r="K13" i="2"/>
  <c r="O12" i="2"/>
  <c r="J13" i="2"/>
  <c r="M13" i="2"/>
  <c r="L13" i="2"/>
  <c r="O13" i="2" s="1"/>
  <c r="E14" i="2"/>
  <c r="N11" i="2"/>
  <c r="N12" i="2"/>
  <c r="G14" i="2"/>
  <c r="I12" i="1"/>
  <c r="I11" i="1"/>
  <c r="G11" i="1"/>
  <c r="H11" i="1"/>
  <c r="H12" i="1"/>
  <c r="C12" i="1"/>
  <c r="D12" i="1" s="1"/>
  <c r="E13" i="1" s="1"/>
  <c r="F13" i="1" s="1"/>
  <c r="K16" i="20" l="1"/>
  <c r="L16" i="20"/>
  <c r="H15" i="23"/>
  <c r="J15" i="23"/>
  <c r="I15" i="23"/>
  <c r="F16" i="23"/>
  <c r="G16" i="23" s="1"/>
  <c r="E16" i="23"/>
  <c r="K14" i="23"/>
  <c r="N14" i="23" s="1"/>
  <c r="K14" i="22"/>
  <c r="N14" i="22" s="1"/>
  <c r="E16" i="22"/>
  <c r="F16" i="22"/>
  <c r="G16" i="22" s="1"/>
  <c r="H15" i="22"/>
  <c r="I15" i="22"/>
  <c r="J15" i="22"/>
  <c r="M14" i="22"/>
  <c r="I15" i="21"/>
  <c r="F16" i="21"/>
  <c r="G16" i="21" s="1"/>
  <c r="E16" i="21"/>
  <c r="M14" i="21"/>
  <c r="K14" i="21"/>
  <c r="N14" i="21" s="1"/>
  <c r="H15" i="21"/>
  <c r="L15" i="21" s="1"/>
  <c r="N16" i="20"/>
  <c r="H17" i="20"/>
  <c r="L17" i="20" s="1"/>
  <c r="I17" i="20"/>
  <c r="M16" i="20"/>
  <c r="E18" i="20"/>
  <c r="F18" i="20"/>
  <c r="G18" i="20" s="1"/>
  <c r="I13" i="19"/>
  <c r="M13" i="19" s="1"/>
  <c r="J13" i="19"/>
  <c r="K13" i="19"/>
  <c r="E13" i="19"/>
  <c r="F13" i="19" s="1"/>
  <c r="E14" i="19" s="1"/>
  <c r="M12" i="19"/>
  <c r="L12" i="19"/>
  <c r="O12" i="19" s="1"/>
  <c r="O14" i="18"/>
  <c r="E15" i="18"/>
  <c r="J15" i="18"/>
  <c r="K15" i="18"/>
  <c r="M15" i="18"/>
  <c r="L15" i="18"/>
  <c r="N13" i="2"/>
  <c r="H14" i="2"/>
  <c r="F14" i="2"/>
  <c r="G13" i="1"/>
  <c r="K13" i="1" s="1"/>
  <c r="I13" i="1"/>
  <c r="H13" i="1"/>
  <c r="K11" i="1"/>
  <c r="J12" i="1"/>
  <c r="M12" i="1" s="1"/>
  <c r="J11" i="1"/>
  <c r="M11" i="1" s="1"/>
  <c r="C13" i="1"/>
  <c r="D13" i="1" s="1"/>
  <c r="C14" i="1" s="1"/>
  <c r="K15" i="22" l="1"/>
  <c r="L15" i="22"/>
  <c r="K15" i="23"/>
  <c r="L15" i="23"/>
  <c r="N15" i="23"/>
  <c r="F17" i="23"/>
  <c r="G17" i="23" s="1"/>
  <c r="E17" i="23"/>
  <c r="H16" i="23"/>
  <c r="L16" i="23" s="1"/>
  <c r="M16" i="23" s="1"/>
  <c r="I16" i="23"/>
  <c r="J16" i="23"/>
  <c r="M15" i="23"/>
  <c r="N15" i="22"/>
  <c r="M15" i="22"/>
  <c r="E17" i="22"/>
  <c r="F17" i="22"/>
  <c r="G17" i="22" s="1"/>
  <c r="H16" i="22"/>
  <c r="J16" i="22"/>
  <c r="I16" i="22"/>
  <c r="M15" i="21"/>
  <c r="F17" i="21"/>
  <c r="G17" i="21" s="1"/>
  <c r="E17" i="21"/>
  <c r="K15" i="21"/>
  <c r="N15" i="21" s="1"/>
  <c r="H16" i="21"/>
  <c r="I16" i="21"/>
  <c r="J16" i="21"/>
  <c r="K17" i="20"/>
  <c r="N17" i="20" s="1"/>
  <c r="M17" i="20"/>
  <c r="H18" i="20"/>
  <c r="L18" i="20" s="1"/>
  <c r="M18" i="20" s="1"/>
  <c r="I18" i="20"/>
  <c r="J18" i="20"/>
  <c r="E19" i="20"/>
  <c r="F19" i="20"/>
  <c r="G19" i="20" s="1"/>
  <c r="J19" i="20" s="1"/>
  <c r="L13" i="19"/>
  <c r="O13" i="19" s="1"/>
  <c r="G14" i="19"/>
  <c r="H14" i="19" s="1"/>
  <c r="J14" i="19" s="1"/>
  <c r="F14" i="19"/>
  <c r="E15" i="19" s="1"/>
  <c r="N13" i="19"/>
  <c r="N12" i="19"/>
  <c r="O15" i="18"/>
  <c r="F15" i="18"/>
  <c r="G16" i="18" s="1"/>
  <c r="H16" i="18" s="1"/>
  <c r="N15" i="18"/>
  <c r="E15" i="2"/>
  <c r="F15" i="2" s="1"/>
  <c r="G16" i="2" s="1"/>
  <c r="G15" i="2"/>
  <c r="H15" i="2"/>
  <c r="K15" i="2" s="1"/>
  <c r="I14" i="2"/>
  <c r="J14" i="2"/>
  <c r="K14" i="2"/>
  <c r="J13" i="1"/>
  <c r="M13" i="1" s="1"/>
  <c r="L11" i="1"/>
  <c r="L12" i="1"/>
  <c r="L13" i="1"/>
  <c r="E14" i="1"/>
  <c r="F14" i="1" s="1"/>
  <c r="D14" i="1"/>
  <c r="C15" i="1" s="1"/>
  <c r="K16" i="21" l="1"/>
  <c r="L16" i="21"/>
  <c r="K16" i="22"/>
  <c r="L16" i="22"/>
  <c r="M16" i="22" s="1"/>
  <c r="H17" i="23"/>
  <c r="I17" i="23"/>
  <c r="J17" i="23"/>
  <c r="K16" i="23"/>
  <c r="N16" i="23" s="1"/>
  <c r="F18" i="23"/>
  <c r="G18" i="23" s="1"/>
  <c r="E18" i="23"/>
  <c r="N16" i="22"/>
  <c r="H17" i="22"/>
  <c r="J17" i="22"/>
  <c r="I17" i="22"/>
  <c r="F18" i="22"/>
  <c r="G18" i="22" s="1"/>
  <c r="E18" i="22"/>
  <c r="N16" i="21"/>
  <c r="F18" i="21"/>
  <c r="G18" i="21" s="1"/>
  <c r="E18" i="21"/>
  <c r="H17" i="21"/>
  <c r="J17" i="21"/>
  <c r="I17" i="21"/>
  <c r="M16" i="21"/>
  <c r="K18" i="20"/>
  <c r="N18" i="20" s="1"/>
  <c r="H19" i="20"/>
  <c r="I19" i="20"/>
  <c r="E20" i="20"/>
  <c r="F20" i="20"/>
  <c r="G20" i="20" s="1"/>
  <c r="K14" i="19"/>
  <c r="I14" i="19"/>
  <c r="L14" i="19" s="1"/>
  <c r="O14" i="19" s="1"/>
  <c r="F15" i="19"/>
  <c r="G16" i="19" s="1"/>
  <c r="H16" i="19" s="1"/>
  <c r="G15" i="19"/>
  <c r="H15" i="19" s="1"/>
  <c r="E16" i="18"/>
  <c r="F16" i="18" s="1"/>
  <c r="E17" i="18" s="1"/>
  <c r="F17" i="18" s="1"/>
  <c r="E18" i="18" s="1"/>
  <c r="F18" i="18" s="1"/>
  <c r="G19" i="18" s="1"/>
  <c r="H19" i="18" s="1"/>
  <c r="I16" i="18"/>
  <c r="J16" i="18"/>
  <c r="K16" i="18"/>
  <c r="J15" i="2"/>
  <c r="H16" i="2"/>
  <c r="M14" i="2"/>
  <c r="L14" i="2"/>
  <c r="O14" i="2" s="1"/>
  <c r="E16" i="2"/>
  <c r="I15" i="2"/>
  <c r="G14" i="1"/>
  <c r="I14" i="1"/>
  <c r="H14" i="1"/>
  <c r="E15" i="1"/>
  <c r="F15" i="1" s="1"/>
  <c r="G15" i="1" s="1"/>
  <c r="K15" i="1" s="1"/>
  <c r="D15" i="1"/>
  <c r="E16" i="1" s="1"/>
  <c r="F16" i="1" s="1"/>
  <c r="G16" i="1" s="1"/>
  <c r="K16" i="1" s="1"/>
  <c r="K19" i="20" l="1"/>
  <c r="L19" i="20"/>
  <c r="M19" i="20" s="1"/>
  <c r="K17" i="21"/>
  <c r="L17" i="21"/>
  <c r="M17" i="21" s="1"/>
  <c r="K17" i="23"/>
  <c r="L17" i="23"/>
  <c r="M17" i="23" s="1"/>
  <c r="K17" i="22"/>
  <c r="L17" i="22"/>
  <c r="M17" i="22" s="1"/>
  <c r="N17" i="23"/>
  <c r="F19" i="23"/>
  <c r="G19" i="23" s="1"/>
  <c r="E19" i="23"/>
  <c r="H18" i="23"/>
  <c r="I18" i="23"/>
  <c r="J18" i="23"/>
  <c r="N17" i="22"/>
  <c r="F19" i="22"/>
  <c r="G19" i="22" s="1"/>
  <c r="E19" i="22"/>
  <c r="H18" i="22"/>
  <c r="J18" i="22"/>
  <c r="I18" i="22"/>
  <c r="N17" i="21"/>
  <c r="F19" i="21"/>
  <c r="G19" i="21" s="1"/>
  <c r="E19" i="21"/>
  <c r="H18" i="21"/>
  <c r="I18" i="21"/>
  <c r="J18" i="21"/>
  <c r="N19" i="20"/>
  <c r="H20" i="20"/>
  <c r="I20" i="20"/>
  <c r="J20" i="20"/>
  <c r="E21" i="20"/>
  <c r="F21" i="20"/>
  <c r="G21" i="20" s="1"/>
  <c r="M14" i="19"/>
  <c r="N14" i="19" s="1"/>
  <c r="E16" i="19"/>
  <c r="F16" i="19" s="1"/>
  <c r="E17" i="19" s="1"/>
  <c r="I16" i="19"/>
  <c r="J16" i="19"/>
  <c r="K16" i="19"/>
  <c r="I15" i="19"/>
  <c r="K15" i="19"/>
  <c r="J15" i="19"/>
  <c r="G17" i="18"/>
  <c r="H17" i="18" s="1"/>
  <c r="G18" i="18"/>
  <c r="H18" i="18" s="1"/>
  <c r="M16" i="18"/>
  <c r="N16" i="18" s="1"/>
  <c r="L16" i="18"/>
  <c r="O16" i="18" s="1"/>
  <c r="I19" i="18"/>
  <c r="E19" i="18"/>
  <c r="N14" i="2"/>
  <c r="F16" i="2"/>
  <c r="E17" i="2" s="1"/>
  <c r="F17" i="2" s="1"/>
  <c r="L15" i="2"/>
  <c r="O15" i="2" s="1"/>
  <c r="M15" i="2"/>
  <c r="N15" i="2" s="1"/>
  <c r="I16" i="2"/>
  <c r="K16" i="2"/>
  <c r="J16" i="2"/>
  <c r="I15" i="1"/>
  <c r="I16" i="1"/>
  <c r="H16" i="1"/>
  <c r="H15" i="1"/>
  <c r="K14" i="1"/>
  <c r="J14" i="1"/>
  <c r="M14" i="1" s="1"/>
  <c r="J15" i="1"/>
  <c r="J16" i="1"/>
  <c r="C16" i="1"/>
  <c r="K18" i="23" l="1"/>
  <c r="N18" i="23" s="1"/>
  <c r="L18" i="23"/>
  <c r="M18" i="23" s="1"/>
  <c r="K20" i="20"/>
  <c r="L20" i="20"/>
  <c r="M20" i="20" s="1"/>
  <c r="K18" i="21"/>
  <c r="L18" i="21"/>
  <c r="M18" i="21" s="1"/>
  <c r="K18" i="22"/>
  <c r="N18" i="22" s="1"/>
  <c r="L18" i="22"/>
  <c r="M18" i="22"/>
  <c r="F20" i="23"/>
  <c r="G20" i="23" s="1"/>
  <c r="E20" i="23"/>
  <c r="H19" i="23"/>
  <c r="I19" i="23"/>
  <c r="J19" i="23"/>
  <c r="F20" i="22"/>
  <c r="G20" i="22" s="1"/>
  <c r="E20" i="22"/>
  <c r="H19" i="22"/>
  <c r="J19" i="22"/>
  <c r="I19" i="22"/>
  <c r="N18" i="21"/>
  <c r="F20" i="21"/>
  <c r="G20" i="21" s="1"/>
  <c r="E20" i="21"/>
  <c r="H19" i="21"/>
  <c r="I19" i="21"/>
  <c r="J19" i="21"/>
  <c r="N20" i="20"/>
  <c r="H21" i="20"/>
  <c r="J21" i="20"/>
  <c r="I21" i="20"/>
  <c r="E22" i="20"/>
  <c r="F22" i="20"/>
  <c r="G22" i="20" s="1"/>
  <c r="F17" i="19"/>
  <c r="G18" i="19" s="1"/>
  <c r="H18" i="19" s="1"/>
  <c r="M15" i="19"/>
  <c r="N15" i="19" s="1"/>
  <c r="L15" i="19"/>
  <c r="O15" i="19" s="1"/>
  <c r="M16" i="19"/>
  <c r="L16" i="19"/>
  <c r="O16" i="19" s="1"/>
  <c r="G17" i="19"/>
  <c r="H17" i="19" s="1"/>
  <c r="J19" i="18"/>
  <c r="J17" i="18"/>
  <c r="K17" i="18"/>
  <c r="J18" i="18"/>
  <c r="I17" i="18"/>
  <c r="L17" i="18" s="1"/>
  <c r="K19" i="18"/>
  <c r="I18" i="18"/>
  <c r="M18" i="18" s="1"/>
  <c r="K18" i="18"/>
  <c r="M19" i="18"/>
  <c r="F19" i="18"/>
  <c r="G20" i="18" s="1"/>
  <c r="H20" i="18" s="1"/>
  <c r="G17" i="2"/>
  <c r="H17" i="2" s="1"/>
  <c r="G18" i="2"/>
  <c r="L16" i="2"/>
  <c r="O16" i="2" s="1"/>
  <c r="M16" i="2"/>
  <c r="E18" i="2"/>
  <c r="M15" i="1"/>
  <c r="L14" i="1"/>
  <c r="L16" i="1"/>
  <c r="L15" i="1"/>
  <c r="M16" i="1"/>
  <c r="D16" i="1"/>
  <c r="E17" i="1" s="1"/>
  <c r="F17" i="1" s="1"/>
  <c r="K19" i="23" l="1"/>
  <c r="L19" i="23"/>
  <c r="M19" i="23" s="1"/>
  <c r="N19" i="23"/>
  <c r="K19" i="22"/>
  <c r="N19" i="22" s="1"/>
  <c r="L19" i="22"/>
  <c r="M19" i="22" s="1"/>
  <c r="K19" i="21"/>
  <c r="L19" i="21"/>
  <c r="M19" i="21" s="1"/>
  <c r="K21" i="20"/>
  <c r="N21" i="20" s="1"/>
  <c r="L21" i="20"/>
  <c r="M21" i="20" s="1"/>
  <c r="E18" i="19"/>
  <c r="F18" i="19" s="1"/>
  <c r="G19" i="19" s="1"/>
  <c r="H19" i="19" s="1"/>
  <c r="E21" i="23"/>
  <c r="F21" i="23"/>
  <c r="G21" i="23" s="1"/>
  <c r="H20" i="23"/>
  <c r="J20" i="23"/>
  <c r="I20" i="23"/>
  <c r="F21" i="22"/>
  <c r="G21" i="22" s="1"/>
  <c r="E21" i="22"/>
  <c r="H20" i="22"/>
  <c r="J20" i="22"/>
  <c r="I20" i="22"/>
  <c r="N19" i="21"/>
  <c r="F21" i="21"/>
  <c r="G21" i="21" s="1"/>
  <c r="E21" i="21"/>
  <c r="H20" i="21"/>
  <c r="I20" i="21"/>
  <c r="J20" i="21"/>
  <c r="H22" i="20"/>
  <c r="J22" i="20"/>
  <c r="I22" i="20"/>
  <c r="E23" i="20"/>
  <c r="F23" i="20"/>
  <c r="G23" i="20" s="1"/>
  <c r="N16" i="19"/>
  <c r="I18" i="19"/>
  <c r="J18" i="19"/>
  <c r="K18" i="19"/>
  <c r="I17" i="19"/>
  <c r="K17" i="19"/>
  <c r="J17" i="19"/>
  <c r="M17" i="18"/>
  <c r="N17" i="18" s="1"/>
  <c r="O17" i="18"/>
  <c r="L19" i="18"/>
  <c r="O19" i="18" s="1"/>
  <c r="L18" i="18"/>
  <c r="O18" i="18" s="1"/>
  <c r="E20" i="18"/>
  <c r="F20" i="18" s="1"/>
  <c r="G21" i="18" s="1"/>
  <c r="H21" i="18" s="1"/>
  <c r="I20" i="18"/>
  <c r="K20" i="18"/>
  <c r="J20" i="18"/>
  <c r="N16" i="2"/>
  <c r="H18" i="2"/>
  <c r="I17" i="2"/>
  <c r="J17" i="2"/>
  <c r="K17" i="2"/>
  <c r="F18" i="2"/>
  <c r="G19" i="2" s="1"/>
  <c r="C17" i="1"/>
  <c r="D17" i="1" s="1"/>
  <c r="E18" i="1" s="1"/>
  <c r="F18" i="1" s="1"/>
  <c r="G18" i="1" s="1"/>
  <c r="K18" i="1" s="1"/>
  <c r="G17" i="1"/>
  <c r="I17" i="1"/>
  <c r="H17" i="1"/>
  <c r="K20" i="23" l="1"/>
  <c r="L20" i="23"/>
  <c r="M20" i="23" s="1"/>
  <c r="K20" i="22"/>
  <c r="N20" i="22" s="1"/>
  <c r="L20" i="22"/>
  <c r="M20" i="22" s="1"/>
  <c r="K20" i="21"/>
  <c r="L20" i="21"/>
  <c r="M20" i="21" s="1"/>
  <c r="N18" i="18"/>
  <c r="N19" i="18"/>
  <c r="K22" i="20"/>
  <c r="L22" i="20"/>
  <c r="M22" i="20" s="1"/>
  <c r="N20" i="23"/>
  <c r="H21" i="23"/>
  <c r="I21" i="23"/>
  <c r="J21" i="23"/>
  <c r="F22" i="23"/>
  <c r="G22" i="23" s="1"/>
  <c r="E22" i="23"/>
  <c r="F22" i="22"/>
  <c r="G22" i="22" s="1"/>
  <c r="E22" i="22"/>
  <c r="H21" i="22"/>
  <c r="J21" i="22"/>
  <c r="I21" i="22"/>
  <c r="N20" i="21"/>
  <c r="F22" i="21"/>
  <c r="G22" i="21" s="1"/>
  <c r="E22" i="21"/>
  <c r="H21" i="21"/>
  <c r="J21" i="21"/>
  <c r="I21" i="21"/>
  <c r="N22" i="20"/>
  <c r="E24" i="20"/>
  <c r="F24" i="20"/>
  <c r="G24" i="20" s="1"/>
  <c r="H23" i="20"/>
  <c r="I23" i="20"/>
  <c r="J23" i="20"/>
  <c r="I19" i="19"/>
  <c r="K19" i="19"/>
  <c r="J19" i="19"/>
  <c r="E19" i="19"/>
  <c r="M17" i="19"/>
  <c r="N17" i="19" s="1"/>
  <c r="L17" i="19"/>
  <c r="O17" i="19" s="1"/>
  <c r="M18" i="19"/>
  <c r="L18" i="19"/>
  <c r="O18" i="19" s="1"/>
  <c r="I21" i="18"/>
  <c r="K21" i="18"/>
  <c r="J21" i="18"/>
  <c r="E21" i="18"/>
  <c r="M20" i="18"/>
  <c r="N20" i="18" s="1"/>
  <c r="L20" i="18"/>
  <c r="O20" i="18" s="1"/>
  <c r="M17" i="2"/>
  <c r="L17" i="2"/>
  <c r="O17" i="2" s="1"/>
  <c r="I18" i="2"/>
  <c r="L18" i="2" s="1"/>
  <c r="K18" i="2"/>
  <c r="J18" i="2"/>
  <c r="H19" i="2"/>
  <c r="E19" i="2"/>
  <c r="C18" i="1"/>
  <c r="D18" i="1" s="1"/>
  <c r="H18" i="1"/>
  <c r="I18" i="1"/>
  <c r="K17" i="1"/>
  <c r="J17" i="1"/>
  <c r="M17" i="1" s="1"/>
  <c r="J18" i="1"/>
  <c r="K21" i="23" l="1"/>
  <c r="L21" i="23"/>
  <c r="M21" i="23" s="1"/>
  <c r="K21" i="21"/>
  <c r="L21" i="21"/>
  <c r="M21" i="21" s="1"/>
  <c r="K21" i="22"/>
  <c r="N21" i="22" s="1"/>
  <c r="L21" i="22"/>
  <c r="M21" i="22" s="1"/>
  <c r="K23" i="20"/>
  <c r="N23" i="20" s="1"/>
  <c r="L23" i="20"/>
  <c r="M23" i="20"/>
  <c r="N21" i="23"/>
  <c r="H22" i="23"/>
  <c r="J22" i="23"/>
  <c r="I22" i="23"/>
  <c r="F23" i="23"/>
  <c r="G23" i="23" s="1"/>
  <c r="E23" i="23"/>
  <c r="E23" i="22"/>
  <c r="F23" i="22"/>
  <c r="G23" i="22" s="1"/>
  <c r="H22" i="22"/>
  <c r="I22" i="22"/>
  <c r="J22" i="22"/>
  <c r="N21" i="21"/>
  <c r="E23" i="21"/>
  <c r="F23" i="21"/>
  <c r="G23" i="21" s="1"/>
  <c r="H22" i="21"/>
  <c r="J22" i="21"/>
  <c r="I22" i="21"/>
  <c r="E25" i="20"/>
  <c r="F25" i="20"/>
  <c r="G25" i="20" s="1"/>
  <c r="H24" i="20"/>
  <c r="I24" i="20"/>
  <c r="J24" i="20"/>
  <c r="F19" i="19"/>
  <c r="E20" i="19" s="1"/>
  <c r="G20" i="19"/>
  <c r="H20" i="19" s="1"/>
  <c r="N18" i="19"/>
  <c r="M19" i="19"/>
  <c r="N19" i="19" s="1"/>
  <c r="L19" i="19"/>
  <c r="O19" i="19" s="1"/>
  <c r="M21" i="18"/>
  <c r="N21" i="18" s="1"/>
  <c r="L21" i="18"/>
  <c r="O21" i="18" s="1"/>
  <c r="F21" i="18"/>
  <c r="E22" i="18" s="1"/>
  <c r="I19" i="2"/>
  <c r="K19" i="2"/>
  <c r="J19" i="2"/>
  <c r="O18" i="2"/>
  <c r="M18" i="2"/>
  <c r="N18" i="2" s="1"/>
  <c r="N17" i="2"/>
  <c r="F19" i="2"/>
  <c r="C19" i="1"/>
  <c r="D19" i="1" s="1"/>
  <c r="E19" i="1"/>
  <c r="F19" i="1" s="1"/>
  <c r="G19" i="1" s="1"/>
  <c r="M18" i="1"/>
  <c r="L18" i="1"/>
  <c r="L17" i="1"/>
  <c r="K22" i="23" l="1"/>
  <c r="L22" i="23"/>
  <c r="M22" i="23" s="1"/>
  <c r="K22" i="22"/>
  <c r="N22" i="22" s="1"/>
  <c r="L22" i="22"/>
  <c r="K22" i="21"/>
  <c r="L22" i="21"/>
  <c r="M22" i="21" s="1"/>
  <c r="M22" i="22"/>
  <c r="K24" i="20"/>
  <c r="L24" i="20"/>
  <c r="M24" i="20" s="1"/>
  <c r="N22" i="23"/>
  <c r="H23" i="23"/>
  <c r="J23" i="23"/>
  <c r="I23" i="23"/>
  <c r="F24" i="23"/>
  <c r="G24" i="23" s="1"/>
  <c r="E24" i="23"/>
  <c r="H23" i="22"/>
  <c r="I23" i="22"/>
  <c r="J23" i="22"/>
  <c r="E24" i="22"/>
  <c r="F24" i="22"/>
  <c r="G24" i="22" s="1"/>
  <c r="N22" i="21"/>
  <c r="H23" i="21"/>
  <c r="I23" i="21"/>
  <c r="J23" i="21"/>
  <c r="F24" i="21"/>
  <c r="G24" i="21" s="1"/>
  <c r="E24" i="21"/>
  <c r="N24" i="20"/>
  <c r="H25" i="20"/>
  <c r="I25" i="20"/>
  <c r="J25" i="20"/>
  <c r="E26" i="20"/>
  <c r="F26" i="20"/>
  <c r="G26" i="20" s="1"/>
  <c r="F20" i="19"/>
  <c r="G21" i="19" s="1"/>
  <c r="H21" i="19" s="1"/>
  <c r="I20" i="19"/>
  <c r="J20" i="19"/>
  <c r="K20" i="19"/>
  <c r="G22" i="18"/>
  <c r="H22" i="18" s="1"/>
  <c r="I22" i="18" s="1"/>
  <c r="F22" i="18"/>
  <c r="E23" i="18" s="1"/>
  <c r="G20" i="2"/>
  <c r="M19" i="2"/>
  <c r="N19" i="2" s="1"/>
  <c r="L19" i="2"/>
  <c r="O19" i="2" s="1"/>
  <c r="E20" i="2"/>
  <c r="C20" i="1"/>
  <c r="D20" i="1" s="1"/>
  <c r="E20" i="1"/>
  <c r="F20" i="1" s="1"/>
  <c r="G20" i="1" s="1"/>
  <c r="K20" i="1" s="1"/>
  <c r="H19" i="1"/>
  <c r="I19" i="1"/>
  <c r="K19" i="1"/>
  <c r="J19" i="1"/>
  <c r="K23" i="23" l="1"/>
  <c r="L23" i="23"/>
  <c r="M23" i="23" s="1"/>
  <c r="K23" i="21"/>
  <c r="L23" i="21"/>
  <c r="M23" i="21" s="1"/>
  <c r="K23" i="22"/>
  <c r="N23" i="22" s="1"/>
  <c r="L23" i="22"/>
  <c r="M23" i="22" s="1"/>
  <c r="K25" i="20"/>
  <c r="L25" i="20"/>
  <c r="M25" i="20"/>
  <c r="N23" i="23"/>
  <c r="H24" i="23"/>
  <c r="J24" i="23"/>
  <c r="I24" i="23"/>
  <c r="E25" i="23"/>
  <c r="F25" i="23"/>
  <c r="G25" i="23" s="1"/>
  <c r="H24" i="22"/>
  <c r="J24" i="22"/>
  <c r="I24" i="22"/>
  <c r="E25" i="22"/>
  <c r="F25" i="22"/>
  <c r="G25" i="22" s="1"/>
  <c r="N23" i="21"/>
  <c r="H24" i="21"/>
  <c r="I24" i="21"/>
  <c r="J24" i="21"/>
  <c r="F25" i="21"/>
  <c r="G25" i="21" s="1"/>
  <c r="E25" i="21"/>
  <c r="N25" i="20"/>
  <c r="H26" i="20"/>
  <c r="J26" i="20"/>
  <c r="I26" i="20"/>
  <c r="E27" i="20"/>
  <c r="F27" i="20"/>
  <c r="G27" i="20" s="1"/>
  <c r="I21" i="19"/>
  <c r="K21" i="19"/>
  <c r="J21" i="19"/>
  <c r="M20" i="19"/>
  <c r="N20" i="19" s="1"/>
  <c r="L20" i="19"/>
  <c r="O20" i="19" s="1"/>
  <c r="E21" i="19"/>
  <c r="K22" i="18"/>
  <c r="J22" i="18"/>
  <c r="G23" i="18"/>
  <c r="H23" i="18" s="1"/>
  <c r="K23" i="18" s="1"/>
  <c r="F23" i="18"/>
  <c r="G24" i="18" s="1"/>
  <c r="H24" i="18" s="1"/>
  <c r="M22" i="18"/>
  <c r="N22" i="18" s="1"/>
  <c r="L22" i="18"/>
  <c r="H20" i="2"/>
  <c r="F20" i="2"/>
  <c r="C21" i="1"/>
  <c r="D21" i="1" s="1"/>
  <c r="E22" i="1" s="1"/>
  <c r="F22" i="1" s="1"/>
  <c r="G22" i="1" s="1"/>
  <c r="K22" i="1" s="1"/>
  <c r="H20" i="1"/>
  <c r="I20" i="1"/>
  <c r="E21" i="1"/>
  <c r="F21" i="1" s="1"/>
  <c r="G21" i="1" s="1"/>
  <c r="J21" i="1" s="1"/>
  <c r="M19" i="1"/>
  <c r="J20" i="1"/>
  <c r="L20" i="1"/>
  <c r="L19" i="1"/>
  <c r="K24" i="23" l="1"/>
  <c r="L24" i="23"/>
  <c r="M24" i="23" s="1"/>
  <c r="K24" i="21"/>
  <c r="L24" i="21"/>
  <c r="M24" i="21" s="1"/>
  <c r="K24" i="22"/>
  <c r="N24" i="22" s="1"/>
  <c r="L24" i="22"/>
  <c r="K26" i="20"/>
  <c r="L26" i="20"/>
  <c r="M26" i="20" s="1"/>
  <c r="N24" i="23"/>
  <c r="H25" i="23"/>
  <c r="J25" i="23"/>
  <c r="I25" i="23"/>
  <c r="F26" i="23"/>
  <c r="G26" i="23" s="1"/>
  <c r="E26" i="23"/>
  <c r="F26" i="22"/>
  <c r="G26" i="22" s="1"/>
  <c r="E26" i="22"/>
  <c r="H25" i="22"/>
  <c r="J25" i="22"/>
  <c r="I25" i="22"/>
  <c r="N24" i="21"/>
  <c r="F26" i="21"/>
  <c r="G26" i="21" s="1"/>
  <c r="E26" i="21"/>
  <c r="H25" i="21"/>
  <c r="J25" i="21"/>
  <c r="I25" i="21"/>
  <c r="N26" i="20"/>
  <c r="H27" i="20"/>
  <c r="I27" i="20"/>
  <c r="J27" i="20"/>
  <c r="E28" i="20"/>
  <c r="F28" i="20"/>
  <c r="G28" i="20" s="1"/>
  <c r="F21" i="19"/>
  <c r="G22" i="19" s="1"/>
  <c r="H22" i="19" s="1"/>
  <c r="M21" i="19"/>
  <c r="N21" i="19" s="1"/>
  <c r="L21" i="19"/>
  <c r="O21" i="19" s="1"/>
  <c r="O22" i="18"/>
  <c r="E24" i="18"/>
  <c r="F24" i="18" s="1"/>
  <c r="G25" i="18" s="1"/>
  <c r="H25" i="18" s="1"/>
  <c r="J23" i="18"/>
  <c r="I23" i="18"/>
  <c r="L23" i="18" s="1"/>
  <c r="I24" i="18"/>
  <c r="J24" i="18"/>
  <c r="K24" i="18"/>
  <c r="I20" i="2"/>
  <c r="J20" i="2"/>
  <c r="K20" i="2"/>
  <c r="G21" i="2"/>
  <c r="E21" i="2"/>
  <c r="C22" i="1"/>
  <c r="D22" i="1" s="1"/>
  <c r="E23" i="1" s="1"/>
  <c r="F23" i="1" s="1"/>
  <c r="M20" i="1"/>
  <c r="H22" i="1"/>
  <c r="I22" i="1"/>
  <c r="H21" i="1"/>
  <c r="M21" i="1" s="1"/>
  <c r="I21" i="1"/>
  <c r="K21" i="1"/>
  <c r="J22" i="1"/>
  <c r="K25" i="21" l="1"/>
  <c r="L25" i="21"/>
  <c r="M25" i="21" s="1"/>
  <c r="M24" i="22"/>
  <c r="K25" i="23"/>
  <c r="L25" i="23"/>
  <c r="M25" i="23" s="1"/>
  <c r="K25" i="22"/>
  <c r="N25" i="22" s="1"/>
  <c r="L25" i="22"/>
  <c r="M25" i="22" s="1"/>
  <c r="K27" i="20"/>
  <c r="N27" i="20" s="1"/>
  <c r="L27" i="20"/>
  <c r="M27" i="20"/>
  <c r="N25" i="23"/>
  <c r="H26" i="23"/>
  <c r="J26" i="23"/>
  <c r="I26" i="23"/>
  <c r="F27" i="23"/>
  <c r="G27" i="23" s="1"/>
  <c r="E27" i="23"/>
  <c r="F27" i="22"/>
  <c r="G27" i="22" s="1"/>
  <c r="E27" i="22"/>
  <c r="H26" i="22"/>
  <c r="J26" i="22"/>
  <c r="I26" i="22"/>
  <c r="N25" i="21"/>
  <c r="F27" i="21"/>
  <c r="G27" i="21" s="1"/>
  <c r="E27" i="21"/>
  <c r="H26" i="21"/>
  <c r="I26" i="21"/>
  <c r="J26" i="21"/>
  <c r="H28" i="20"/>
  <c r="J28" i="20"/>
  <c r="I28" i="20"/>
  <c r="E29" i="20"/>
  <c r="F29" i="20"/>
  <c r="G29" i="20" s="1"/>
  <c r="E22" i="19"/>
  <c r="F22" i="19" s="1"/>
  <c r="G23" i="19" s="1"/>
  <c r="H23" i="19" s="1"/>
  <c r="I22" i="19"/>
  <c r="J22" i="19"/>
  <c r="K22" i="19"/>
  <c r="M23" i="18"/>
  <c r="N23" i="18" s="1"/>
  <c r="O23" i="18"/>
  <c r="I25" i="18"/>
  <c r="J25" i="18"/>
  <c r="K25" i="18"/>
  <c r="E25" i="18"/>
  <c r="M24" i="18"/>
  <c r="L24" i="18"/>
  <c r="O24" i="18" s="1"/>
  <c r="H21" i="2"/>
  <c r="M20" i="2"/>
  <c r="N20" i="2" s="1"/>
  <c r="L20" i="2"/>
  <c r="O20" i="2" s="1"/>
  <c r="F21" i="2"/>
  <c r="M22" i="1"/>
  <c r="L21" i="1"/>
  <c r="L22" i="1"/>
  <c r="C23" i="1"/>
  <c r="D23" i="1" s="1"/>
  <c r="E24" i="1" s="1"/>
  <c r="F24" i="1" s="1"/>
  <c r="G23" i="1"/>
  <c r="I23" i="1"/>
  <c r="H23" i="1"/>
  <c r="K26" i="21" l="1"/>
  <c r="L26" i="21"/>
  <c r="M26" i="21" s="1"/>
  <c r="K26" i="22"/>
  <c r="L26" i="22"/>
  <c r="M26" i="22" s="1"/>
  <c r="K26" i="23"/>
  <c r="L26" i="23"/>
  <c r="M26" i="23" s="1"/>
  <c r="K28" i="20"/>
  <c r="L28" i="20"/>
  <c r="M28" i="20" s="1"/>
  <c r="N26" i="22"/>
  <c r="N26" i="23"/>
  <c r="H27" i="23"/>
  <c r="J27" i="23"/>
  <c r="I27" i="23"/>
  <c r="F28" i="23"/>
  <c r="G28" i="23" s="1"/>
  <c r="E28" i="23"/>
  <c r="F28" i="22"/>
  <c r="G28" i="22" s="1"/>
  <c r="E28" i="22"/>
  <c r="H27" i="22"/>
  <c r="J27" i="22"/>
  <c r="I27" i="22"/>
  <c r="N26" i="21"/>
  <c r="F28" i="21"/>
  <c r="G28" i="21" s="1"/>
  <c r="E28" i="21"/>
  <c r="H27" i="21"/>
  <c r="I27" i="21"/>
  <c r="J27" i="21"/>
  <c r="N28" i="20"/>
  <c r="E30" i="20"/>
  <c r="F30" i="20"/>
  <c r="G30" i="20" s="1"/>
  <c r="H29" i="20"/>
  <c r="J29" i="20"/>
  <c r="I29" i="20"/>
  <c r="E23" i="19"/>
  <c r="F23" i="19" s="1"/>
  <c r="G24" i="19" s="1"/>
  <c r="H24" i="19" s="1"/>
  <c r="I23" i="19"/>
  <c r="J23" i="19"/>
  <c r="K23" i="19"/>
  <c r="M22" i="19"/>
  <c r="N22" i="19" s="1"/>
  <c r="L22" i="19"/>
  <c r="O22" i="19" s="1"/>
  <c r="N24" i="18"/>
  <c r="F25" i="18"/>
  <c r="E26" i="18" s="1"/>
  <c r="M25" i="18"/>
  <c r="N25" i="18" s="1"/>
  <c r="L25" i="18"/>
  <c r="O25" i="18" s="1"/>
  <c r="G22" i="2"/>
  <c r="H22" i="2" s="1"/>
  <c r="I21" i="2"/>
  <c r="J21" i="2"/>
  <c r="K21" i="2"/>
  <c r="E22" i="2"/>
  <c r="K23" i="1"/>
  <c r="L23" i="1" s="1"/>
  <c r="J23" i="1"/>
  <c r="M23" i="1" s="1"/>
  <c r="G24" i="1"/>
  <c r="I24" i="1"/>
  <c r="H24" i="1"/>
  <c r="C24" i="1"/>
  <c r="K27" i="21" l="1"/>
  <c r="L27" i="21"/>
  <c r="M27" i="21" s="1"/>
  <c r="K27" i="23"/>
  <c r="L27" i="23"/>
  <c r="M27" i="23" s="1"/>
  <c r="K27" i="22"/>
  <c r="N27" i="22" s="1"/>
  <c r="L27" i="22"/>
  <c r="M27" i="22"/>
  <c r="K29" i="20"/>
  <c r="L29" i="20"/>
  <c r="M29" i="20"/>
  <c r="N27" i="23"/>
  <c r="H28" i="23"/>
  <c r="I28" i="23"/>
  <c r="J28" i="23"/>
  <c r="F29" i="23"/>
  <c r="G29" i="23" s="1"/>
  <c r="E29" i="23"/>
  <c r="F29" i="22"/>
  <c r="G29" i="22" s="1"/>
  <c r="E29" i="22"/>
  <c r="H28" i="22"/>
  <c r="J28" i="22"/>
  <c r="I28" i="22"/>
  <c r="N27" i="21"/>
  <c r="F29" i="21"/>
  <c r="G29" i="21" s="1"/>
  <c r="E29" i="21"/>
  <c r="H28" i="21"/>
  <c r="I28" i="21"/>
  <c r="J28" i="21"/>
  <c r="N29" i="20"/>
  <c r="H30" i="20"/>
  <c r="I30" i="20"/>
  <c r="J30" i="20"/>
  <c r="E31" i="20"/>
  <c r="F31" i="20"/>
  <c r="G31" i="20" s="1"/>
  <c r="E24" i="19"/>
  <c r="F24" i="19"/>
  <c r="G25" i="19"/>
  <c r="H25" i="19" s="1"/>
  <c r="E25" i="19"/>
  <c r="I24" i="19"/>
  <c r="J24" i="19"/>
  <c r="K24" i="19"/>
  <c r="M23" i="19"/>
  <c r="N23" i="19" s="1"/>
  <c r="L23" i="19"/>
  <c r="O23" i="19" s="1"/>
  <c r="G26" i="18"/>
  <c r="H26" i="18" s="1"/>
  <c r="I26" i="18" s="1"/>
  <c r="F26" i="18"/>
  <c r="G27" i="18" s="1"/>
  <c r="H27" i="18" s="1"/>
  <c r="I22" i="2"/>
  <c r="J22" i="2"/>
  <c r="K22" i="2"/>
  <c r="M21" i="2"/>
  <c r="N21" i="2" s="1"/>
  <c r="L21" i="2"/>
  <c r="O21" i="2" s="1"/>
  <c r="F22" i="2"/>
  <c r="K24" i="1"/>
  <c r="L24" i="1" s="1"/>
  <c r="J24" i="1"/>
  <c r="M24" i="1" s="1"/>
  <c r="D24" i="1"/>
  <c r="E25" i="1" s="1"/>
  <c r="F25" i="1" s="1"/>
  <c r="K28" i="21" l="1"/>
  <c r="L28" i="21"/>
  <c r="M28" i="21" s="1"/>
  <c r="K28" i="22"/>
  <c r="L28" i="22"/>
  <c r="M28" i="22" s="1"/>
  <c r="K28" i="23"/>
  <c r="L28" i="23"/>
  <c r="M28" i="23" s="1"/>
  <c r="K30" i="20"/>
  <c r="L30" i="20"/>
  <c r="M30" i="20" s="1"/>
  <c r="N28" i="22"/>
  <c r="H29" i="23"/>
  <c r="J29" i="23"/>
  <c r="I29" i="23"/>
  <c r="N28" i="23"/>
  <c r="F30" i="23"/>
  <c r="G30" i="23" s="1"/>
  <c r="E30" i="23"/>
  <c r="F30" i="22"/>
  <c r="G30" i="22" s="1"/>
  <c r="E30" i="22"/>
  <c r="H29" i="22"/>
  <c r="J29" i="22"/>
  <c r="I29" i="22"/>
  <c r="N28" i="21"/>
  <c r="F30" i="21"/>
  <c r="G30" i="21" s="1"/>
  <c r="E30" i="21"/>
  <c r="H29" i="21"/>
  <c r="J29" i="21"/>
  <c r="I29" i="21"/>
  <c r="N30" i="20"/>
  <c r="H31" i="20"/>
  <c r="I31" i="20"/>
  <c r="J31" i="20"/>
  <c r="E32" i="20"/>
  <c r="F32" i="20"/>
  <c r="G32" i="20" s="1"/>
  <c r="M24" i="19"/>
  <c r="N24" i="19" s="1"/>
  <c r="L24" i="19"/>
  <c r="O24" i="19" s="1"/>
  <c r="I25" i="19"/>
  <c r="J25" i="19"/>
  <c r="K25" i="19"/>
  <c r="F25" i="19"/>
  <c r="E26" i="19" s="1"/>
  <c r="E27" i="18"/>
  <c r="F27" i="18" s="1"/>
  <c r="G28" i="18" s="1"/>
  <c r="H28" i="18" s="1"/>
  <c r="K26" i="18"/>
  <c r="J26" i="18"/>
  <c r="M26" i="18"/>
  <c r="N26" i="18" s="1"/>
  <c r="L26" i="18"/>
  <c r="I27" i="18"/>
  <c r="J27" i="18"/>
  <c r="K27" i="18"/>
  <c r="M22" i="2"/>
  <c r="N22" i="2" s="1"/>
  <c r="L22" i="2"/>
  <c r="O22" i="2" s="1"/>
  <c r="G23" i="2"/>
  <c r="E23" i="2"/>
  <c r="G25" i="1"/>
  <c r="I25" i="1"/>
  <c r="H25" i="1"/>
  <c r="C25" i="1"/>
  <c r="K29" i="23" l="1"/>
  <c r="L29" i="23"/>
  <c r="M29" i="23" s="1"/>
  <c r="K29" i="21"/>
  <c r="L29" i="21"/>
  <c r="M29" i="21" s="1"/>
  <c r="K29" i="22"/>
  <c r="L29" i="22"/>
  <c r="M29" i="22" s="1"/>
  <c r="K31" i="20"/>
  <c r="L31" i="20"/>
  <c r="M31" i="20" s="1"/>
  <c r="N29" i="23"/>
  <c r="F31" i="23"/>
  <c r="G31" i="23" s="1"/>
  <c r="E31" i="23"/>
  <c r="H30" i="23"/>
  <c r="I30" i="23"/>
  <c r="J30" i="23"/>
  <c r="N29" i="22"/>
  <c r="F31" i="22"/>
  <c r="G31" i="22" s="1"/>
  <c r="E31" i="22"/>
  <c r="H30" i="22"/>
  <c r="I30" i="22"/>
  <c r="J30" i="22"/>
  <c r="N29" i="21"/>
  <c r="E31" i="21"/>
  <c r="F31" i="21"/>
  <c r="G31" i="21" s="1"/>
  <c r="H30" i="21"/>
  <c r="I30" i="21"/>
  <c r="J30" i="21"/>
  <c r="N31" i="20"/>
  <c r="H32" i="20"/>
  <c r="I32" i="20"/>
  <c r="J32" i="20"/>
  <c r="E33" i="20"/>
  <c r="F33" i="20"/>
  <c r="G33" i="20" s="1"/>
  <c r="G26" i="19"/>
  <c r="H26" i="19" s="1"/>
  <c r="F26" i="19"/>
  <c r="G27" i="19" s="1"/>
  <c r="H27" i="19" s="1"/>
  <c r="E27" i="19"/>
  <c r="I26" i="19"/>
  <c r="J26" i="19"/>
  <c r="K26" i="19"/>
  <c r="M25" i="19"/>
  <c r="N25" i="19" s="1"/>
  <c r="L25" i="19"/>
  <c r="O25" i="19" s="1"/>
  <c r="E28" i="18"/>
  <c r="F28" i="18" s="1"/>
  <c r="G29" i="18" s="1"/>
  <c r="H29" i="18" s="1"/>
  <c r="O26" i="18"/>
  <c r="I28" i="18"/>
  <c r="J28" i="18"/>
  <c r="K28" i="18"/>
  <c r="M27" i="18"/>
  <c r="N27" i="18" s="1"/>
  <c r="L27" i="18"/>
  <c r="O27" i="18" s="1"/>
  <c r="H23" i="2"/>
  <c r="F23" i="2"/>
  <c r="K25" i="1"/>
  <c r="L25" i="1" s="1"/>
  <c r="J25" i="1"/>
  <c r="M25" i="1" s="1"/>
  <c r="D25" i="1"/>
  <c r="E26" i="1" s="1"/>
  <c r="F26" i="1" s="1"/>
  <c r="K32" i="20" l="1"/>
  <c r="L32" i="20"/>
  <c r="M32" i="20" s="1"/>
  <c r="K30" i="23"/>
  <c r="L30" i="23"/>
  <c r="M30" i="23" s="1"/>
  <c r="K30" i="21"/>
  <c r="L30" i="21"/>
  <c r="M30" i="21" s="1"/>
  <c r="K30" i="22"/>
  <c r="L30" i="22"/>
  <c r="N30" i="22"/>
  <c r="N30" i="23"/>
  <c r="F32" i="23"/>
  <c r="G32" i="23" s="1"/>
  <c r="E32" i="23"/>
  <c r="H31" i="23"/>
  <c r="J31" i="23"/>
  <c r="I31" i="23"/>
  <c r="F32" i="22"/>
  <c r="G32" i="22" s="1"/>
  <c r="E32" i="22"/>
  <c r="H31" i="22"/>
  <c r="I31" i="22"/>
  <c r="J31" i="22"/>
  <c r="N30" i="21"/>
  <c r="H31" i="21"/>
  <c r="I31" i="21"/>
  <c r="J31" i="21"/>
  <c r="F32" i="21"/>
  <c r="G32" i="21" s="1"/>
  <c r="E32" i="21"/>
  <c r="N32" i="20"/>
  <c r="H33" i="20"/>
  <c r="I33" i="20"/>
  <c r="J33" i="20"/>
  <c r="E34" i="20"/>
  <c r="F34" i="20"/>
  <c r="G34" i="20" s="1"/>
  <c r="M26" i="19"/>
  <c r="N26" i="19" s="1"/>
  <c r="L26" i="19"/>
  <c r="O26" i="19"/>
  <c r="F27" i="19"/>
  <c r="G28" i="19" s="1"/>
  <c r="H28" i="19" s="1"/>
  <c r="I27" i="19"/>
  <c r="K27" i="19"/>
  <c r="J27" i="19"/>
  <c r="E29" i="18"/>
  <c r="F29" i="18" s="1"/>
  <c r="I29" i="18"/>
  <c r="K29" i="18"/>
  <c r="J29" i="18"/>
  <c r="M28" i="18"/>
  <c r="N28" i="18" s="1"/>
  <c r="L28" i="18"/>
  <c r="O28" i="18" s="1"/>
  <c r="G24" i="2"/>
  <c r="I23" i="2"/>
  <c r="J23" i="2"/>
  <c r="K23" i="2"/>
  <c r="E24" i="2"/>
  <c r="G26" i="1"/>
  <c r="I26" i="1"/>
  <c r="H26" i="1"/>
  <c r="C26" i="1"/>
  <c r="D26" i="1" s="1"/>
  <c r="C27" i="1" s="1"/>
  <c r="K31" i="21" l="1"/>
  <c r="L31" i="21"/>
  <c r="M31" i="21" s="1"/>
  <c r="M30" i="22"/>
  <c r="K31" i="23"/>
  <c r="L31" i="23"/>
  <c r="M31" i="23" s="1"/>
  <c r="K31" i="22"/>
  <c r="N31" i="22" s="1"/>
  <c r="L31" i="22"/>
  <c r="M31" i="22" s="1"/>
  <c r="K33" i="20"/>
  <c r="L33" i="20"/>
  <c r="M33" i="20" s="1"/>
  <c r="F33" i="23"/>
  <c r="G33" i="23" s="1"/>
  <c r="E33" i="23"/>
  <c r="N31" i="23"/>
  <c r="H32" i="23"/>
  <c r="I32" i="23"/>
  <c r="J32" i="23"/>
  <c r="F33" i="22"/>
  <c r="G33" i="22" s="1"/>
  <c r="E33" i="22"/>
  <c r="H32" i="22"/>
  <c r="I32" i="22"/>
  <c r="J32" i="22"/>
  <c r="F33" i="21"/>
  <c r="G33" i="21" s="1"/>
  <c r="E33" i="21"/>
  <c r="H32" i="21"/>
  <c r="J32" i="21"/>
  <c r="I32" i="21"/>
  <c r="N31" i="21"/>
  <c r="N33" i="20"/>
  <c r="H34" i="20"/>
  <c r="I34" i="20"/>
  <c r="J34" i="20"/>
  <c r="E35" i="20"/>
  <c r="F35" i="20"/>
  <c r="G35" i="20" s="1"/>
  <c r="E28" i="19"/>
  <c r="F28" i="19" s="1"/>
  <c r="G29" i="19" s="1"/>
  <c r="H29" i="19" s="1"/>
  <c r="I28" i="19"/>
  <c r="J28" i="19"/>
  <c r="K28" i="19"/>
  <c r="M27" i="19"/>
  <c r="N27" i="19" s="1"/>
  <c r="L27" i="19"/>
  <c r="O27" i="19" s="1"/>
  <c r="G30" i="18"/>
  <c r="H30" i="18" s="1"/>
  <c r="K30" i="18" s="1"/>
  <c r="E30" i="18"/>
  <c r="F30" i="18" s="1"/>
  <c r="G31" i="18" s="1"/>
  <c r="H31" i="18" s="1"/>
  <c r="M29" i="18"/>
  <c r="N29" i="18" s="1"/>
  <c r="L29" i="18"/>
  <c r="O29" i="18" s="1"/>
  <c r="M23" i="2"/>
  <c r="N23" i="2" s="1"/>
  <c r="L23" i="2"/>
  <c r="O23" i="2" s="1"/>
  <c r="H24" i="2"/>
  <c r="F24" i="2"/>
  <c r="K26" i="1"/>
  <c r="L26" i="1" s="1"/>
  <c r="J26" i="1"/>
  <c r="M26" i="1" s="1"/>
  <c r="D27" i="1"/>
  <c r="C28" i="1" s="1"/>
  <c r="E27" i="1"/>
  <c r="F27" i="1" s="1"/>
  <c r="K32" i="23" l="1"/>
  <c r="L32" i="23"/>
  <c r="M32" i="23" s="1"/>
  <c r="K32" i="22"/>
  <c r="N32" i="22" s="1"/>
  <c r="L32" i="22"/>
  <c r="K34" i="20"/>
  <c r="L34" i="20"/>
  <c r="K32" i="21"/>
  <c r="N32" i="21" s="1"/>
  <c r="L32" i="21"/>
  <c r="M32" i="21" s="1"/>
  <c r="M34" i="20"/>
  <c r="N32" i="23"/>
  <c r="F34" i="23"/>
  <c r="G34" i="23" s="1"/>
  <c r="E34" i="23"/>
  <c r="H33" i="23"/>
  <c r="I33" i="23"/>
  <c r="J33" i="23"/>
  <c r="F34" i="22"/>
  <c r="G34" i="22" s="1"/>
  <c r="E34" i="22"/>
  <c r="H33" i="22"/>
  <c r="I33" i="22"/>
  <c r="J33" i="22"/>
  <c r="F34" i="21"/>
  <c r="G34" i="21" s="1"/>
  <c r="E34" i="21"/>
  <c r="H33" i="21"/>
  <c r="I33" i="21"/>
  <c r="J33" i="21"/>
  <c r="N34" i="20"/>
  <c r="H35" i="20"/>
  <c r="J35" i="20"/>
  <c r="I35" i="20"/>
  <c r="E36" i="20"/>
  <c r="F36" i="20"/>
  <c r="G36" i="20" s="1"/>
  <c r="I29" i="19"/>
  <c r="K29" i="19"/>
  <c r="J29" i="19"/>
  <c r="E29" i="19"/>
  <c r="M28" i="19"/>
  <c r="N28" i="19" s="1"/>
  <c r="L28" i="19"/>
  <c r="O28" i="19" s="1"/>
  <c r="I30" i="18"/>
  <c r="M30" i="18" s="1"/>
  <c r="N30" i="18" s="1"/>
  <c r="J30" i="18"/>
  <c r="I31" i="18"/>
  <c r="J31" i="18"/>
  <c r="K31" i="18"/>
  <c r="E31" i="18"/>
  <c r="I24" i="2"/>
  <c r="J24" i="2"/>
  <c r="K24" i="2"/>
  <c r="G25" i="2"/>
  <c r="E25" i="2"/>
  <c r="G27" i="1"/>
  <c r="H27" i="1"/>
  <c r="I27" i="1"/>
  <c r="D28" i="1"/>
  <c r="E29" i="1" s="1"/>
  <c r="F29" i="1" s="1"/>
  <c r="E28" i="1"/>
  <c r="F28" i="1" s="1"/>
  <c r="K33" i="22" l="1"/>
  <c r="N33" i="22" s="1"/>
  <c r="L33" i="22"/>
  <c r="M33" i="22" s="1"/>
  <c r="K33" i="23"/>
  <c r="N33" i="23" s="1"/>
  <c r="L33" i="23"/>
  <c r="M33" i="23" s="1"/>
  <c r="K33" i="21"/>
  <c r="L33" i="21"/>
  <c r="M33" i="21" s="1"/>
  <c r="M32" i="22"/>
  <c r="K35" i="20"/>
  <c r="N35" i="20" s="1"/>
  <c r="L35" i="20"/>
  <c r="M35" i="20" s="1"/>
  <c r="F35" i="23"/>
  <c r="G35" i="23" s="1"/>
  <c r="E35" i="23"/>
  <c r="H34" i="23"/>
  <c r="I34" i="23"/>
  <c r="J34" i="23"/>
  <c r="F35" i="22"/>
  <c r="G35" i="22" s="1"/>
  <c r="E35" i="22"/>
  <c r="H34" i="22"/>
  <c r="J34" i="22"/>
  <c r="I34" i="22"/>
  <c r="N33" i="21"/>
  <c r="F35" i="21"/>
  <c r="G35" i="21" s="1"/>
  <c r="E35" i="21"/>
  <c r="H34" i="21"/>
  <c r="J34" i="21"/>
  <c r="I34" i="21"/>
  <c r="E37" i="20"/>
  <c r="F37" i="20"/>
  <c r="G37" i="20" s="1"/>
  <c r="H36" i="20"/>
  <c r="I36" i="20"/>
  <c r="J36" i="20"/>
  <c r="F29" i="19"/>
  <c r="G30" i="19" s="1"/>
  <c r="H30" i="19" s="1"/>
  <c r="E30" i="19"/>
  <c r="M29" i="19"/>
  <c r="N29" i="19" s="1"/>
  <c r="L29" i="19"/>
  <c r="O29" i="19" s="1"/>
  <c r="L30" i="18"/>
  <c r="O30" i="18" s="1"/>
  <c r="F31" i="18"/>
  <c r="G32" i="18" s="1"/>
  <c r="H32" i="18" s="1"/>
  <c r="M31" i="18"/>
  <c r="N31" i="18" s="1"/>
  <c r="L31" i="18"/>
  <c r="O31" i="18" s="1"/>
  <c r="H25" i="2"/>
  <c r="M24" i="2"/>
  <c r="N24" i="2" s="1"/>
  <c r="L24" i="2"/>
  <c r="O24" i="2" s="1"/>
  <c r="F25" i="2"/>
  <c r="G29" i="1"/>
  <c r="I29" i="1"/>
  <c r="H29" i="1"/>
  <c r="G28" i="1"/>
  <c r="I28" i="1"/>
  <c r="H28" i="1"/>
  <c r="K27" i="1"/>
  <c r="L27" i="1" s="1"/>
  <c r="J27" i="1"/>
  <c r="M27" i="1" s="1"/>
  <c r="C29" i="1"/>
  <c r="K34" i="21" l="1"/>
  <c r="L34" i="21"/>
  <c r="M34" i="21" s="1"/>
  <c r="K34" i="23"/>
  <c r="L34" i="23"/>
  <c r="M34" i="23" s="1"/>
  <c r="K34" i="22"/>
  <c r="N34" i="22" s="1"/>
  <c r="L34" i="22"/>
  <c r="M34" i="22" s="1"/>
  <c r="K36" i="20"/>
  <c r="L36" i="20"/>
  <c r="M36" i="20"/>
  <c r="N34" i="23"/>
  <c r="F36" i="23"/>
  <c r="G36" i="23" s="1"/>
  <c r="E36" i="23"/>
  <c r="H35" i="23"/>
  <c r="I35" i="23"/>
  <c r="J35" i="23"/>
  <c r="F36" i="22"/>
  <c r="G36" i="22" s="1"/>
  <c r="E36" i="22"/>
  <c r="H35" i="22"/>
  <c r="I35" i="22"/>
  <c r="J35" i="22"/>
  <c r="N34" i="21"/>
  <c r="F36" i="21"/>
  <c r="G36" i="21" s="1"/>
  <c r="E36" i="21"/>
  <c r="H35" i="21"/>
  <c r="I35" i="21"/>
  <c r="J35" i="21"/>
  <c r="N36" i="20"/>
  <c r="H37" i="20"/>
  <c r="J37" i="20"/>
  <c r="I37" i="20"/>
  <c r="E38" i="20"/>
  <c r="F38" i="20"/>
  <c r="G38" i="20" s="1"/>
  <c r="I30" i="19"/>
  <c r="J30" i="19"/>
  <c r="K30" i="19"/>
  <c r="F30" i="19"/>
  <c r="G31" i="19" s="1"/>
  <c r="H31" i="19" s="1"/>
  <c r="E31" i="19"/>
  <c r="E32" i="18"/>
  <c r="F32" i="18" s="1"/>
  <c r="G33" i="18" s="1"/>
  <c r="H33" i="18" s="1"/>
  <c r="I32" i="18"/>
  <c r="J32" i="18"/>
  <c r="K32" i="18"/>
  <c r="G26" i="2"/>
  <c r="H26" i="2" s="1"/>
  <c r="I25" i="2"/>
  <c r="K25" i="2"/>
  <c r="J25" i="2"/>
  <c r="E26" i="2"/>
  <c r="K29" i="1"/>
  <c r="J29" i="1"/>
  <c r="M29" i="1" s="1"/>
  <c r="K28" i="1"/>
  <c r="L28" i="1" s="1"/>
  <c r="J28" i="1"/>
  <c r="M28" i="1" s="1"/>
  <c r="D29" i="1"/>
  <c r="C30" i="1" s="1"/>
  <c r="K35" i="21" l="1"/>
  <c r="L35" i="21"/>
  <c r="M35" i="21" s="1"/>
  <c r="K35" i="23"/>
  <c r="L35" i="23"/>
  <c r="M35" i="23" s="1"/>
  <c r="K35" i="22"/>
  <c r="N35" i="22" s="1"/>
  <c r="L35" i="22"/>
  <c r="M35" i="22"/>
  <c r="K37" i="20"/>
  <c r="N37" i="20" s="1"/>
  <c r="L37" i="20"/>
  <c r="M37" i="20" s="1"/>
  <c r="N35" i="23"/>
  <c r="F37" i="23"/>
  <c r="G37" i="23" s="1"/>
  <c r="E37" i="23"/>
  <c r="H36" i="23"/>
  <c r="J36" i="23"/>
  <c r="I36" i="23"/>
  <c r="F37" i="22"/>
  <c r="G37" i="22" s="1"/>
  <c r="E37" i="22"/>
  <c r="H36" i="22"/>
  <c r="J36" i="22"/>
  <c r="I36" i="22"/>
  <c r="N35" i="21"/>
  <c r="F37" i="21"/>
  <c r="G37" i="21" s="1"/>
  <c r="E37" i="21"/>
  <c r="H36" i="21"/>
  <c r="J36" i="21"/>
  <c r="I36" i="21"/>
  <c r="H38" i="20"/>
  <c r="J38" i="20"/>
  <c r="I38" i="20"/>
  <c r="E39" i="20"/>
  <c r="F39" i="20"/>
  <c r="G39" i="20" s="1"/>
  <c r="I31" i="19"/>
  <c r="J31" i="19"/>
  <c r="K31" i="19"/>
  <c r="F31" i="19"/>
  <c r="G32" i="19" s="1"/>
  <c r="H32" i="19" s="1"/>
  <c r="E32" i="19"/>
  <c r="M30" i="19"/>
  <c r="N30" i="19" s="1"/>
  <c r="L30" i="19"/>
  <c r="O30" i="19" s="1"/>
  <c r="E33" i="18"/>
  <c r="F33" i="18" s="1"/>
  <c r="G34" i="18" s="1"/>
  <c r="H34" i="18" s="1"/>
  <c r="I33" i="18"/>
  <c r="J33" i="18"/>
  <c r="K33" i="18"/>
  <c r="M32" i="18"/>
  <c r="N32" i="18" s="1"/>
  <c r="L32" i="18"/>
  <c r="O32" i="18" s="1"/>
  <c r="M25" i="2"/>
  <c r="N25" i="2" s="1"/>
  <c r="L25" i="2"/>
  <c r="O25" i="2" s="1"/>
  <c r="I26" i="2"/>
  <c r="J26" i="2"/>
  <c r="K26" i="2"/>
  <c r="F26" i="2"/>
  <c r="L29" i="1"/>
  <c r="D30" i="1"/>
  <c r="E31" i="1" s="1"/>
  <c r="F31" i="1" s="1"/>
  <c r="E30" i="1"/>
  <c r="F30" i="1" s="1"/>
  <c r="K36" i="21" l="1"/>
  <c r="L36" i="21"/>
  <c r="M36" i="21" s="1"/>
  <c r="K36" i="23"/>
  <c r="L36" i="23"/>
  <c r="M36" i="23" s="1"/>
  <c r="K36" i="22"/>
  <c r="N36" i="22" s="1"/>
  <c r="L36" i="22"/>
  <c r="M36" i="22" s="1"/>
  <c r="K38" i="20"/>
  <c r="N38" i="20" s="1"/>
  <c r="L38" i="20"/>
  <c r="M38" i="20" s="1"/>
  <c r="N36" i="23"/>
  <c r="F38" i="23"/>
  <c r="G38" i="23" s="1"/>
  <c r="E38" i="23"/>
  <c r="H37" i="23"/>
  <c r="J37" i="23"/>
  <c r="I37" i="23"/>
  <c r="F38" i="22"/>
  <c r="G38" i="22" s="1"/>
  <c r="E38" i="22"/>
  <c r="H37" i="22"/>
  <c r="I37" i="22"/>
  <c r="J37" i="22"/>
  <c r="N36" i="21"/>
  <c r="F38" i="21"/>
  <c r="G38" i="21" s="1"/>
  <c r="E38" i="21"/>
  <c r="H37" i="21"/>
  <c r="I37" i="21"/>
  <c r="J37" i="21"/>
  <c r="H39" i="20"/>
  <c r="J39" i="20"/>
  <c r="I39" i="20"/>
  <c r="E40" i="20"/>
  <c r="F40" i="20"/>
  <c r="G40" i="20" s="1"/>
  <c r="I32" i="19"/>
  <c r="J32" i="19"/>
  <c r="K32" i="19"/>
  <c r="F32" i="19"/>
  <c r="G33" i="19" s="1"/>
  <c r="H33" i="19" s="1"/>
  <c r="M31" i="19"/>
  <c r="N31" i="19" s="1"/>
  <c r="L31" i="19"/>
  <c r="O31" i="19" s="1"/>
  <c r="I34" i="18"/>
  <c r="J34" i="18"/>
  <c r="K34" i="18"/>
  <c r="E34" i="18"/>
  <c r="M33" i="18"/>
  <c r="N33" i="18" s="1"/>
  <c r="L33" i="18"/>
  <c r="O33" i="18" s="1"/>
  <c r="M26" i="2"/>
  <c r="N26" i="2" s="1"/>
  <c r="L26" i="2"/>
  <c r="O26" i="2" s="1"/>
  <c r="G27" i="2"/>
  <c r="E27" i="2"/>
  <c r="G30" i="1"/>
  <c r="H30" i="1"/>
  <c r="I30" i="1"/>
  <c r="G31" i="1"/>
  <c r="I31" i="1"/>
  <c r="H31" i="1"/>
  <c r="C31" i="1"/>
  <c r="K39" i="20" l="1"/>
  <c r="L39" i="20"/>
  <c r="M39" i="20" s="1"/>
  <c r="K37" i="23"/>
  <c r="L37" i="23"/>
  <c r="M37" i="23" s="1"/>
  <c r="K37" i="21"/>
  <c r="L37" i="21"/>
  <c r="M37" i="21" s="1"/>
  <c r="K37" i="22"/>
  <c r="L37" i="22"/>
  <c r="N37" i="22"/>
  <c r="N37" i="23"/>
  <c r="F39" i="23"/>
  <c r="G39" i="23" s="1"/>
  <c r="E39" i="23"/>
  <c r="H38" i="23"/>
  <c r="J38" i="23"/>
  <c r="I38" i="23"/>
  <c r="F39" i="22"/>
  <c r="G39" i="22" s="1"/>
  <c r="E39" i="22"/>
  <c r="H38" i="22"/>
  <c r="J38" i="22"/>
  <c r="I38" i="22"/>
  <c r="N37" i="21"/>
  <c r="E39" i="21"/>
  <c r="F39" i="21"/>
  <c r="G39" i="21" s="1"/>
  <c r="H38" i="21"/>
  <c r="J38" i="21"/>
  <c r="I38" i="21"/>
  <c r="N39" i="20"/>
  <c r="H40" i="20"/>
  <c r="I40" i="20"/>
  <c r="J40" i="20"/>
  <c r="E41" i="20"/>
  <c r="F41" i="20"/>
  <c r="G41" i="20" s="1"/>
  <c r="E33" i="19"/>
  <c r="I33" i="19"/>
  <c r="J33" i="19"/>
  <c r="K33" i="19"/>
  <c r="F33" i="19"/>
  <c r="G34" i="19" s="1"/>
  <c r="H34" i="19" s="1"/>
  <c r="M32" i="19"/>
  <c r="N32" i="19" s="1"/>
  <c r="L32" i="19"/>
  <c r="O32" i="19" s="1"/>
  <c r="M34" i="18"/>
  <c r="N34" i="18" s="1"/>
  <c r="L34" i="18"/>
  <c r="O34" i="18" s="1"/>
  <c r="F34" i="18"/>
  <c r="G35" i="18" s="1"/>
  <c r="H35" i="18" s="1"/>
  <c r="H27" i="2"/>
  <c r="F27" i="2"/>
  <c r="K30" i="1"/>
  <c r="L30" i="1" s="1"/>
  <c r="J30" i="1"/>
  <c r="M30" i="1" s="1"/>
  <c r="K31" i="1"/>
  <c r="J31" i="1"/>
  <c r="M31" i="1" s="1"/>
  <c r="D31" i="1"/>
  <c r="C32" i="1" s="1"/>
  <c r="K38" i="23" l="1"/>
  <c r="L38" i="23"/>
  <c r="M38" i="23" s="1"/>
  <c r="K38" i="21"/>
  <c r="L38" i="21"/>
  <c r="M38" i="21" s="1"/>
  <c r="M37" i="22"/>
  <c r="K38" i="22"/>
  <c r="N38" i="22" s="1"/>
  <c r="L38" i="22"/>
  <c r="M38" i="22" s="1"/>
  <c r="K40" i="20"/>
  <c r="N40" i="20" s="1"/>
  <c r="L40" i="20"/>
  <c r="M40" i="20" s="1"/>
  <c r="N38" i="23"/>
  <c r="F40" i="23"/>
  <c r="G40" i="23" s="1"/>
  <c r="E40" i="23"/>
  <c r="H39" i="23"/>
  <c r="I39" i="23"/>
  <c r="J39" i="23"/>
  <c r="F40" i="22"/>
  <c r="G40" i="22" s="1"/>
  <c r="E40" i="22"/>
  <c r="H39" i="22"/>
  <c r="J39" i="22"/>
  <c r="I39" i="22"/>
  <c r="N38" i="21"/>
  <c r="F40" i="21"/>
  <c r="G40" i="21" s="1"/>
  <c r="E40" i="21"/>
  <c r="H39" i="21"/>
  <c r="J39" i="21"/>
  <c r="I39" i="21"/>
  <c r="H41" i="20"/>
  <c r="J41" i="20"/>
  <c r="I41" i="20"/>
  <c r="E42" i="20"/>
  <c r="F42" i="20"/>
  <c r="G42" i="20" s="1"/>
  <c r="E34" i="19"/>
  <c r="I34" i="19"/>
  <c r="K34" i="19"/>
  <c r="J34" i="19"/>
  <c r="F34" i="19"/>
  <c r="G35" i="19" s="1"/>
  <c r="H35" i="19" s="1"/>
  <c r="M33" i="19"/>
  <c r="N33" i="19" s="1"/>
  <c r="L33" i="19"/>
  <c r="O33" i="19" s="1"/>
  <c r="I35" i="18"/>
  <c r="J35" i="18"/>
  <c r="K35" i="18"/>
  <c r="E35" i="18"/>
  <c r="G28" i="2"/>
  <c r="I27" i="2"/>
  <c r="K27" i="2"/>
  <c r="J27" i="2"/>
  <c r="E28" i="2"/>
  <c r="L31" i="1"/>
  <c r="D32" i="1"/>
  <c r="C33" i="1" s="1"/>
  <c r="E32" i="1"/>
  <c r="F32" i="1" s="1"/>
  <c r="K39" i="21" l="1"/>
  <c r="L39" i="21"/>
  <c r="M39" i="21" s="1"/>
  <c r="K39" i="23"/>
  <c r="L39" i="23"/>
  <c r="M39" i="23" s="1"/>
  <c r="K39" i="22"/>
  <c r="L39" i="22"/>
  <c r="M39" i="22" s="1"/>
  <c r="K41" i="20"/>
  <c r="L41" i="20"/>
  <c r="M41" i="20" s="1"/>
  <c r="N39" i="22"/>
  <c r="N39" i="23"/>
  <c r="F41" i="23"/>
  <c r="G41" i="23" s="1"/>
  <c r="E41" i="23"/>
  <c r="H40" i="23"/>
  <c r="J40" i="23"/>
  <c r="I40" i="23"/>
  <c r="F41" i="22"/>
  <c r="G41" i="22" s="1"/>
  <c r="E41" i="22"/>
  <c r="H40" i="22"/>
  <c r="J40" i="22"/>
  <c r="I40" i="22"/>
  <c r="N39" i="21"/>
  <c r="F41" i="21"/>
  <c r="G41" i="21" s="1"/>
  <c r="E41" i="21"/>
  <c r="H40" i="21"/>
  <c r="J40" i="21"/>
  <c r="I40" i="21"/>
  <c r="N41" i="20"/>
  <c r="H42" i="20"/>
  <c r="J42" i="20"/>
  <c r="I42" i="20"/>
  <c r="E43" i="20"/>
  <c r="F43" i="20"/>
  <c r="G43" i="20" s="1"/>
  <c r="I35" i="19"/>
  <c r="J35" i="19"/>
  <c r="K35" i="19"/>
  <c r="E35" i="19"/>
  <c r="M34" i="19"/>
  <c r="N34" i="19" s="1"/>
  <c r="L34" i="19"/>
  <c r="O34" i="19" s="1"/>
  <c r="M35" i="18"/>
  <c r="N35" i="18" s="1"/>
  <c r="L35" i="18"/>
  <c r="O35" i="18" s="1"/>
  <c r="F35" i="18"/>
  <c r="G36" i="18" s="1"/>
  <c r="H36" i="18" s="1"/>
  <c r="M27" i="2"/>
  <c r="N27" i="2" s="1"/>
  <c r="L27" i="2"/>
  <c r="O27" i="2" s="1"/>
  <c r="H28" i="2"/>
  <c r="F28" i="2"/>
  <c r="G32" i="1"/>
  <c r="I32" i="1"/>
  <c r="H32" i="1"/>
  <c r="D33" i="1"/>
  <c r="C34" i="1" s="1"/>
  <c r="E33" i="1"/>
  <c r="F33" i="1" s="1"/>
  <c r="K40" i="21" l="1"/>
  <c r="L40" i="21"/>
  <c r="M40" i="21" s="1"/>
  <c r="K40" i="22"/>
  <c r="L40" i="22"/>
  <c r="K40" i="23"/>
  <c r="L40" i="23"/>
  <c r="M40" i="23" s="1"/>
  <c r="N40" i="22"/>
  <c r="M40" i="22"/>
  <c r="K42" i="20"/>
  <c r="L42" i="20"/>
  <c r="M42" i="20" s="1"/>
  <c r="N40" i="23"/>
  <c r="F42" i="23"/>
  <c r="G42" i="23" s="1"/>
  <c r="E42" i="23"/>
  <c r="H41" i="23"/>
  <c r="I41" i="23"/>
  <c r="J41" i="23"/>
  <c r="F42" i="22"/>
  <c r="G42" i="22" s="1"/>
  <c r="E42" i="22"/>
  <c r="H41" i="22"/>
  <c r="I41" i="22"/>
  <c r="J41" i="22"/>
  <c r="N40" i="21"/>
  <c r="F42" i="21"/>
  <c r="G42" i="21" s="1"/>
  <c r="E42" i="21"/>
  <c r="H41" i="21"/>
  <c r="J41" i="21"/>
  <c r="I41" i="21"/>
  <c r="N42" i="20"/>
  <c r="H43" i="20"/>
  <c r="J43" i="20"/>
  <c r="I43" i="20"/>
  <c r="E44" i="20"/>
  <c r="F44" i="20"/>
  <c r="G44" i="20" s="1"/>
  <c r="F35" i="19"/>
  <c r="E36" i="19" s="1"/>
  <c r="M35" i="19"/>
  <c r="N35" i="19" s="1"/>
  <c r="L35" i="19"/>
  <c r="O35" i="19" s="1"/>
  <c r="E36" i="18"/>
  <c r="F36" i="18" s="1"/>
  <c r="G37" i="18" s="1"/>
  <c r="H37" i="18" s="1"/>
  <c r="I36" i="18"/>
  <c r="J36" i="18"/>
  <c r="K36" i="18"/>
  <c r="I28" i="2"/>
  <c r="J28" i="2"/>
  <c r="K28" i="2"/>
  <c r="G29" i="2"/>
  <c r="E29" i="2"/>
  <c r="G33" i="1"/>
  <c r="I33" i="1"/>
  <c r="H33" i="1"/>
  <c r="K32" i="1"/>
  <c r="L32" i="1" s="1"/>
  <c r="J32" i="1"/>
  <c r="M32" i="1" s="1"/>
  <c r="D34" i="1"/>
  <c r="C35" i="1" s="1"/>
  <c r="E34" i="1"/>
  <c r="F34" i="1" s="1"/>
  <c r="K41" i="21" l="1"/>
  <c r="L41" i="21"/>
  <c r="M41" i="21" s="1"/>
  <c r="K41" i="23"/>
  <c r="L41" i="23"/>
  <c r="M41" i="23" s="1"/>
  <c r="K41" i="22"/>
  <c r="L41" i="22"/>
  <c r="M41" i="22" s="1"/>
  <c r="K43" i="20"/>
  <c r="L43" i="20"/>
  <c r="M43" i="20" s="1"/>
  <c r="N41" i="23"/>
  <c r="F43" i="23"/>
  <c r="G43" i="23" s="1"/>
  <c r="E43" i="23"/>
  <c r="H42" i="23"/>
  <c r="I42" i="23"/>
  <c r="J42" i="23"/>
  <c r="N41" i="22"/>
  <c r="F43" i="22"/>
  <c r="G43" i="22" s="1"/>
  <c r="E43" i="22"/>
  <c r="H42" i="22"/>
  <c r="I42" i="22"/>
  <c r="J42" i="22"/>
  <c r="N41" i="21"/>
  <c r="F43" i="21"/>
  <c r="G43" i="21" s="1"/>
  <c r="E43" i="21"/>
  <c r="H42" i="21"/>
  <c r="I42" i="21"/>
  <c r="J42" i="21"/>
  <c r="N43" i="20"/>
  <c r="H44" i="20"/>
  <c r="J44" i="20"/>
  <c r="I44" i="20"/>
  <c r="E45" i="20"/>
  <c r="F45" i="20"/>
  <c r="G45" i="20" s="1"/>
  <c r="G36" i="19"/>
  <c r="H36" i="19" s="1"/>
  <c r="J36" i="19" s="1"/>
  <c r="I36" i="19"/>
  <c r="K36" i="19"/>
  <c r="F36" i="19"/>
  <c r="G37" i="19" s="1"/>
  <c r="H37" i="19" s="1"/>
  <c r="E37" i="18"/>
  <c r="F37" i="18" s="1"/>
  <c r="G38" i="18" s="1"/>
  <c r="H38" i="18" s="1"/>
  <c r="I37" i="18"/>
  <c r="K37" i="18"/>
  <c r="J37" i="18"/>
  <c r="M36" i="18"/>
  <c r="N36" i="18" s="1"/>
  <c r="L36" i="18"/>
  <c r="O36" i="18" s="1"/>
  <c r="M28" i="2"/>
  <c r="N28" i="2" s="1"/>
  <c r="L28" i="2"/>
  <c r="O28" i="2" s="1"/>
  <c r="H29" i="2"/>
  <c r="F29" i="2"/>
  <c r="G34" i="1"/>
  <c r="H34" i="1"/>
  <c r="I34" i="1"/>
  <c r="K33" i="1"/>
  <c r="L33" i="1" s="1"/>
  <c r="J33" i="1"/>
  <c r="M33" i="1" s="1"/>
  <c r="D35" i="1"/>
  <c r="C36" i="1" s="1"/>
  <c r="E35" i="1"/>
  <c r="F35" i="1" s="1"/>
  <c r="K44" i="20" l="1"/>
  <c r="L44" i="20"/>
  <c r="M44" i="20" s="1"/>
  <c r="K42" i="23"/>
  <c r="L42" i="23"/>
  <c r="M42" i="23" s="1"/>
  <c r="K42" i="21"/>
  <c r="L42" i="21"/>
  <c r="M42" i="21" s="1"/>
  <c r="K42" i="22"/>
  <c r="N42" i="22" s="1"/>
  <c r="L42" i="22"/>
  <c r="N42" i="23"/>
  <c r="F44" i="23"/>
  <c r="G44" i="23" s="1"/>
  <c r="E44" i="23"/>
  <c r="H43" i="23"/>
  <c r="J43" i="23"/>
  <c r="I43" i="23"/>
  <c r="F44" i="22"/>
  <c r="G44" i="22" s="1"/>
  <c r="E44" i="22"/>
  <c r="H43" i="22"/>
  <c r="I43" i="22"/>
  <c r="J43" i="22"/>
  <c r="N42" i="21"/>
  <c r="F44" i="21"/>
  <c r="G44" i="21" s="1"/>
  <c r="E44" i="21"/>
  <c r="H43" i="21"/>
  <c r="J43" i="21"/>
  <c r="I43" i="21"/>
  <c r="N44" i="20"/>
  <c r="H45" i="20"/>
  <c r="I45" i="20"/>
  <c r="J45" i="20"/>
  <c r="E46" i="20"/>
  <c r="F46" i="20"/>
  <c r="G46" i="20" s="1"/>
  <c r="I37" i="19"/>
  <c r="J37" i="19"/>
  <c r="K37" i="19"/>
  <c r="E37" i="19"/>
  <c r="M36" i="19"/>
  <c r="N36" i="19" s="1"/>
  <c r="L36" i="19"/>
  <c r="O36" i="19" s="1"/>
  <c r="E38" i="18"/>
  <c r="F38" i="18" s="1"/>
  <c r="E39" i="18" s="1"/>
  <c r="I38" i="18"/>
  <c r="J38" i="18"/>
  <c r="K38" i="18"/>
  <c r="M37" i="18"/>
  <c r="N37" i="18" s="1"/>
  <c r="L37" i="18"/>
  <c r="O37" i="18" s="1"/>
  <c r="G30" i="2"/>
  <c r="H30" i="2" s="1"/>
  <c r="I29" i="2"/>
  <c r="K29" i="2"/>
  <c r="J29" i="2"/>
  <c r="E30" i="2"/>
  <c r="K34" i="1"/>
  <c r="L34" i="1" s="1"/>
  <c r="J34" i="1"/>
  <c r="M34" i="1" s="1"/>
  <c r="G35" i="1"/>
  <c r="I35" i="1"/>
  <c r="H35" i="1"/>
  <c r="D36" i="1"/>
  <c r="C37" i="1" s="1"/>
  <c r="E36" i="1"/>
  <c r="F36" i="1" s="1"/>
  <c r="K43" i="23" l="1"/>
  <c r="L43" i="23"/>
  <c r="M43" i="23" s="1"/>
  <c r="K43" i="21"/>
  <c r="L43" i="21"/>
  <c r="M43" i="21" s="1"/>
  <c r="M42" i="22"/>
  <c r="K43" i="22"/>
  <c r="N43" i="22" s="1"/>
  <c r="L43" i="22"/>
  <c r="M43" i="22" s="1"/>
  <c r="K45" i="20"/>
  <c r="L45" i="20"/>
  <c r="M45" i="20" s="1"/>
  <c r="N43" i="23"/>
  <c r="F45" i="23"/>
  <c r="G45" i="23" s="1"/>
  <c r="E45" i="23"/>
  <c r="H44" i="23"/>
  <c r="I44" i="23"/>
  <c r="J44" i="23"/>
  <c r="F45" i="22"/>
  <c r="G45" i="22" s="1"/>
  <c r="E45" i="22"/>
  <c r="H44" i="22"/>
  <c r="J44" i="22"/>
  <c r="I44" i="22"/>
  <c r="N43" i="21"/>
  <c r="F45" i="21"/>
  <c r="G45" i="21" s="1"/>
  <c r="E45" i="21"/>
  <c r="H44" i="21"/>
  <c r="I44" i="21"/>
  <c r="J44" i="21"/>
  <c r="N45" i="20"/>
  <c r="H46" i="20"/>
  <c r="I46" i="20"/>
  <c r="J46" i="20"/>
  <c r="E47" i="20"/>
  <c r="F47" i="20"/>
  <c r="G47" i="20" s="1"/>
  <c r="F37" i="19"/>
  <c r="G38" i="19"/>
  <c r="H38" i="19" s="1"/>
  <c r="E38" i="19"/>
  <c r="M37" i="19"/>
  <c r="N37" i="19" s="1"/>
  <c r="L37" i="19"/>
  <c r="O37" i="19" s="1"/>
  <c r="F39" i="18"/>
  <c r="G40" i="18" s="1"/>
  <c r="H40" i="18" s="1"/>
  <c r="M38" i="18"/>
  <c r="N38" i="18" s="1"/>
  <c r="L38" i="18"/>
  <c r="O38" i="18" s="1"/>
  <c r="G39" i="18"/>
  <c r="H39" i="18" s="1"/>
  <c r="M29" i="2"/>
  <c r="N29" i="2" s="1"/>
  <c r="L29" i="2"/>
  <c r="O29" i="2" s="1"/>
  <c r="I30" i="2"/>
  <c r="K30" i="2"/>
  <c r="J30" i="2"/>
  <c r="F30" i="2"/>
  <c r="G31" i="2" s="1"/>
  <c r="G36" i="1"/>
  <c r="I36" i="1"/>
  <c r="H36" i="1"/>
  <c r="E37" i="1"/>
  <c r="F37" i="1" s="1"/>
  <c r="K35" i="1"/>
  <c r="L35" i="1" s="1"/>
  <c r="J35" i="1"/>
  <c r="M35" i="1" s="1"/>
  <c r="D37" i="1"/>
  <c r="C38" i="1" s="1"/>
  <c r="K44" i="23" l="1"/>
  <c r="L44" i="23"/>
  <c r="M44" i="23" s="1"/>
  <c r="K44" i="22"/>
  <c r="L44" i="22"/>
  <c r="M44" i="22"/>
  <c r="K46" i="20"/>
  <c r="L46" i="20"/>
  <c r="K44" i="21"/>
  <c r="L44" i="21"/>
  <c r="M44" i="21" s="1"/>
  <c r="M46" i="20"/>
  <c r="N44" i="22"/>
  <c r="N44" i="23"/>
  <c r="F46" i="23"/>
  <c r="G46" i="23" s="1"/>
  <c r="E46" i="23"/>
  <c r="H45" i="23"/>
  <c r="I45" i="23"/>
  <c r="J45" i="23"/>
  <c r="F46" i="22"/>
  <c r="G46" i="22" s="1"/>
  <c r="E46" i="22"/>
  <c r="H45" i="22"/>
  <c r="I45" i="22"/>
  <c r="J45" i="22"/>
  <c r="N44" i="21"/>
  <c r="F46" i="21"/>
  <c r="G46" i="21" s="1"/>
  <c r="E46" i="21"/>
  <c r="H45" i="21"/>
  <c r="I45" i="21"/>
  <c r="J45" i="21"/>
  <c r="N46" i="20"/>
  <c r="H47" i="20"/>
  <c r="I47" i="20"/>
  <c r="J47" i="20"/>
  <c r="E48" i="20"/>
  <c r="F48" i="20"/>
  <c r="G48" i="20" s="1"/>
  <c r="F38" i="19"/>
  <c r="G39" i="19" s="1"/>
  <c r="H39" i="19" s="1"/>
  <c r="I38" i="19"/>
  <c r="J38" i="19"/>
  <c r="K38" i="19"/>
  <c r="E40" i="18"/>
  <c r="F40" i="18" s="1"/>
  <c r="G41" i="18" s="1"/>
  <c r="H41" i="18" s="1"/>
  <c r="I39" i="18"/>
  <c r="K39" i="18"/>
  <c r="J39" i="18"/>
  <c r="I40" i="18"/>
  <c r="K40" i="18"/>
  <c r="J40" i="18"/>
  <c r="M30" i="2"/>
  <c r="N30" i="2" s="1"/>
  <c r="L30" i="2"/>
  <c r="O30" i="2" s="1"/>
  <c r="H31" i="2"/>
  <c r="E31" i="2"/>
  <c r="K36" i="1"/>
  <c r="L36" i="1" s="1"/>
  <c r="J36" i="1"/>
  <c r="M36" i="1" s="1"/>
  <c r="G37" i="1"/>
  <c r="H37" i="1"/>
  <c r="I37" i="1"/>
  <c r="D38" i="1"/>
  <c r="C39" i="1" s="1"/>
  <c r="E38" i="1"/>
  <c r="F38" i="1" s="1"/>
  <c r="K45" i="23" l="1"/>
  <c r="L45" i="23"/>
  <c r="M45" i="23" s="1"/>
  <c r="K45" i="21"/>
  <c r="L45" i="21"/>
  <c r="M45" i="21" s="1"/>
  <c r="K47" i="20"/>
  <c r="L47" i="20"/>
  <c r="M47" i="20" s="1"/>
  <c r="K45" i="22"/>
  <c r="L45" i="22"/>
  <c r="M45" i="22" s="1"/>
  <c r="N45" i="22"/>
  <c r="N45" i="23"/>
  <c r="F47" i="23"/>
  <c r="G47" i="23" s="1"/>
  <c r="E47" i="23"/>
  <c r="H46" i="23"/>
  <c r="J46" i="23"/>
  <c r="I46" i="23"/>
  <c r="F47" i="22"/>
  <c r="G47" i="22" s="1"/>
  <c r="E47" i="22"/>
  <c r="H46" i="22"/>
  <c r="J46" i="22"/>
  <c r="I46" i="22"/>
  <c r="N45" i="21"/>
  <c r="E47" i="21"/>
  <c r="F47" i="21"/>
  <c r="G47" i="21" s="1"/>
  <c r="H46" i="21"/>
  <c r="J46" i="21"/>
  <c r="I46" i="21"/>
  <c r="N47" i="20"/>
  <c r="H48" i="20"/>
  <c r="J48" i="20"/>
  <c r="I48" i="20"/>
  <c r="E49" i="20"/>
  <c r="F49" i="20"/>
  <c r="G49" i="20" s="1"/>
  <c r="I39" i="19"/>
  <c r="J39" i="19"/>
  <c r="K39" i="19"/>
  <c r="M38" i="19"/>
  <c r="N38" i="19" s="1"/>
  <c r="L38" i="19"/>
  <c r="E39" i="19"/>
  <c r="O38" i="19"/>
  <c r="I41" i="18"/>
  <c r="J41" i="18"/>
  <c r="K41" i="18"/>
  <c r="M40" i="18"/>
  <c r="L40" i="18"/>
  <c r="O40" i="18" s="1"/>
  <c r="M39" i="18"/>
  <c r="N39" i="18" s="1"/>
  <c r="L39" i="18"/>
  <c r="O39" i="18" s="1"/>
  <c r="E41" i="18"/>
  <c r="I31" i="2"/>
  <c r="K31" i="2"/>
  <c r="J31" i="2"/>
  <c r="F31" i="2"/>
  <c r="G38" i="1"/>
  <c r="I38" i="1"/>
  <c r="H38" i="1"/>
  <c r="K37" i="1"/>
  <c r="L37" i="1" s="1"/>
  <c r="J37" i="1"/>
  <c r="M37" i="1" s="1"/>
  <c r="E39" i="1"/>
  <c r="F39" i="1" s="1"/>
  <c r="D39" i="1"/>
  <c r="C40" i="1" s="1"/>
  <c r="K46" i="23" l="1"/>
  <c r="L46" i="23"/>
  <c r="M46" i="23" s="1"/>
  <c r="K46" i="21"/>
  <c r="L46" i="21"/>
  <c r="M46" i="21" s="1"/>
  <c r="K46" i="22"/>
  <c r="L46" i="22"/>
  <c r="M46" i="22"/>
  <c r="K48" i="20"/>
  <c r="N48" i="20" s="1"/>
  <c r="L48" i="20"/>
  <c r="M48" i="20" s="1"/>
  <c r="N46" i="23"/>
  <c r="N46" i="22"/>
  <c r="F48" i="23"/>
  <c r="G48" i="23" s="1"/>
  <c r="E48" i="23"/>
  <c r="H47" i="23"/>
  <c r="J47" i="23"/>
  <c r="I47" i="23"/>
  <c r="F48" i="22"/>
  <c r="G48" i="22" s="1"/>
  <c r="E48" i="22"/>
  <c r="H47" i="22"/>
  <c r="J47" i="22"/>
  <c r="I47" i="22"/>
  <c r="N46" i="21"/>
  <c r="F48" i="21"/>
  <c r="G48" i="21" s="1"/>
  <c r="E48" i="21"/>
  <c r="H47" i="21"/>
  <c r="J47" i="21"/>
  <c r="I47" i="21"/>
  <c r="H49" i="20"/>
  <c r="I49" i="20"/>
  <c r="J49" i="20"/>
  <c r="E50" i="20"/>
  <c r="F50" i="20"/>
  <c r="G50" i="20" s="1"/>
  <c r="F39" i="19"/>
  <c r="G40" i="19" s="1"/>
  <c r="H40" i="19" s="1"/>
  <c r="M39" i="19"/>
  <c r="N39" i="19" s="1"/>
  <c r="L39" i="19"/>
  <c r="O39" i="19" s="1"/>
  <c r="N40" i="18"/>
  <c r="F41" i="18"/>
  <c r="G42" i="18" s="1"/>
  <c r="H42" i="18" s="1"/>
  <c r="M41" i="18"/>
  <c r="N41" i="18" s="1"/>
  <c r="L41" i="18"/>
  <c r="O41" i="18" s="1"/>
  <c r="G32" i="2"/>
  <c r="M31" i="2"/>
  <c r="N31" i="2" s="1"/>
  <c r="L31" i="2"/>
  <c r="O31" i="2" s="1"/>
  <c r="E32" i="2"/>
  <c r="G39" i="1"/>
  <c r="H39" i="1"/>
  <c r="I39" i="1"/>
  <c r="K38" i="1"/>
  <c r="L38" i="1" s="1"/>
  <c r="J38" i="1"/>
  <c r="M38" i="1" s="1"/>
  <c r="D40" i="1"/>
  <c r="C41" i="1" s="1"/>
  <c r="E40" i="1"/>
  <c r="F40" i="1" s="1"/>
  <c r="K47" i="21" l="1"/>
  <c r="L47" i="21"/>
  <c r="M47" i="21" s="1"/>
  <c r="K49" i="20"/>
  <c r="L49" i="20"/>
  <c r="M49" i="20" s="1"/>
  <c r="K47" i="23"/>
  <c r="L47" i="23"/>
  <c r="M47" i="23" s="1"/>
  <c r="K47" i="22"/>
  <c r="L47" i="22"/>
  <c r="M47" i="22" s="1"/>
  <c r="N47" i="22"/>
  <c r="E40" i="19"/>
  <c r="F40" i="19" s="1"/>
  <c r="G41" i="19" s="1"/>
  <c r="H41" i="19" s="1"/>
  <c r="N47" i="23"/>
  <c r="F49" i="23"/>
  <c r="G49" i="23" s="1"/>
  <c r="E49" i="23"/>
  <c r="H48" i="23"/>
  <c r="J48" i="23"/>
  <c r="I48" i="23"/>
  <c r="E49" i="22"/>
  <c r="F49" i="22"/>
  <c r="G49" i="22" s="1"/>
  <c r="H48" i="22"/>
  <c r="J48" i="22"/>
  <c r="I48" i="22"/>
  <c r="N47" i="21"/>
  <c r="F49" i="21"/>
  <c r="G49" i="21" s="1"/>
  <c r="E49" i="21"/>
  <c r="H48" i="21"/>
  <c r="J48" i="21"/>
  <c r="I48" i="21"/>
  <c r="N49" i="20"/>
  <c r="H50" i="20"/>
  <c r="I50" i="20"/>
  <c r="J50" i="20"/>
  <c r="E51" i="20"/>
  <c r="F51" i="20"/>
  <c r="G51" i="20" s="1"/>
  <c r="I40" i="19"/>
  <c r="K40" i="19"/>
  <c r="J40" i="19"/>
  <c r="I42" i="18"/>
  <c r="J42" i="18"/>
  <c r="K42" i="18"/>
  <c r="E42" i="18"/>
  <c r="H32" i="2"/>
  <c r="F32" i="2"/>
  <c r="G40" i="1"/>
  <c r="H40" i="1"/>
  <c r="I40" i="1"/>
  <c r="K39" i="1"/>
  <c r="L39" i="1" s="1"/>
  <c r="J39" i="1"/>
  <c r="M39" i="1" s="1"/>
  <c r="D41" i="1"/>
  <c r="C42" i="1" s="1"/>
  <c r="E41" i="1"/>
  <c r="F41" i="1" s="1"/>
  <c r="K48" i="21" l="1"/>
  <c r="N48" i="21" s="1"/>
  <c r="L48" i="21"/>
  <c r="M48" i="21" s="1"/>
  <c r="K48" i="23"/>
  <c r="L48" i="23"/>
  <c r="M48" i="23" s="1"/>
  <c r="K50" i="20"/>
  <c r="L50" i="20"/>
  <c r="K48" i="22"/>
  <c r="N48" i="22" s="1"/>
  <c r="L48" i="22"/>
  <c r="M48" i="22" s="1"/>
  <c r="M50" i="20"/>
  <c r="N48" i="23"/>
  <c r="F50" i="23"/>
  <c r="G50" i="23" s="1"/>
  <c r="E50" i="23"/>
  <c r="H49" i="23"/>
  <c r="I49" i="23"/>
  <c r="J49" i="23"/>
  <c r="H49" i="22"/>
  <c r="J49" i="22"/>
  <c r="I49" i="22"/>
  <c r="F50" i="22"/>
  <c r="G50" i="22" s="1"/>
  <c r="E50" i="22"/>
  <c r="F50" i="21"/>
  <c r="G50" i="21" s="1"/>
  <c r="E50" i="21"/>
  <c r="H49" i="21"/>
  <c r="I49" i="21"/>
  <c r="J49" i="21"/>
  <c r="N50" i="20"/>
  <c r="H51" i="20"/>
  <c r="I51" i="20"/>
  <c r="J51" i="20"/>
  <c r="E52" i="20"/>
  <c r="F52" i="20"/>
  <c r="G52" i="20" s="1"/>
  <c r="E41" i="19"/>
  <c r="I41" i="19"/>
  <c r="J41" i="19"/>
  <c r="K41" i="19"/>
  <c r="F41" i="19"/>
  <c r="G42" i="19" s="1"/>
  <c r="H42" i="19" s="1"/>
  <c r="E42" i="19"/>
  <c r="M40" i="19"/>
  <c r="N40" i="19" s="1"/>
  <c r="L40" i="19"/>
  <c r="O40" i="19" s="1"/>
  <c r="F42" i="18"/>
  <c r="G43" i="18" s="1"/>
  <c r="H43" i="18" s="1"/>
  <c r="M42" i="18"/>
  <c r="N42" i="18" s="1"/>
  <c r="L42" i="18"/>
  <c r="O42" i="18" s="1"/>
  <c r="G33" i="2"/>
  <c r="I32" i="2"/>
  <c r="K32" i="2"/>
  <c r="J32" i="2"/>
  <c r="E33" i="2"/>
  <c r="G41" i="1"/>
  <c r="I41" i="1"/>
  <c r="H41" i="1"/>
  <c r="K40" i="1"/>
  <c r="L40" i="1" s="1"/>
  <c r="J40" i="1"/>
  <c r="M40" i="1" s="1"/>
  <c r="D42" i="1"/>
  <c r="C43" i="1" s="1"/>
  <c r="E42" i="1"/>
  <c r="F42" i="1" s="1"/>
  <c r="K49" i="23" l="1"/>
  <c r="L49" i="23"/>
  <c r="M49" i="23" s="1"/>
  <c r="K49" i="21"/>
  <c r="L49" i="21"/>
  <c r="M49" i="21" s="1"/>
  <c r="K49" i="22"/>
  <c r="L49" i="22"/>
  <c r="K51" i="20"/>
  <c r="L51" i="20"/>
  <c r="M51" i="20" s="1"/>
  <c r="N49" i="23"/>
  <c r="N49" i="22"/>
  <c r="F51" i="23"/>
  <c r="G51" i="23" s="1"/>
  <c r="E51" i="23"/>
  <c r="H50" i="23"/>
  <c r="J50" i="23"/>
  <c r="I50" i="23"/>
  <c r="H50" i="22"/>
  <c r="I50" i="22"/>
  <c r="J50" i="22"/>
  <c r="F51" i="22"/>
  <c r="G51" i="22" s="1"/>
  <c r="E51" i="22"/>
  <c r="N49" i="21"/>
  <c r="F51" i="21"/>
  <c r="G51" i="21" s="1"/>
  <c r="E51" i="21"/>
  <c r="H50" i="21"/>
  <c r="I50" i="21"/>
  <c r="J50" i="21"/>
  <c r="N51" i="20"/>
  <c r="H52" i="20"/>
  <c r="J52" i="20"/>
  <c r="I52" i="20"/>
  <c r="E53" i="20"/>
  <c r="F53" i="20"/>
  <c r="G53" i="20" s="1"/>
  <c r="I42" i="19"/>
  <c r="K42" i="19"/>
  <c r="J42" i="19"/>
  <c r="F42" i="19"/>
  <c r="G43" i="19" s="1"/>
  <c r="H43" i="19" s="1"/>
  <c r="M41" i="19"/>
  <c r="N41" i="19" s="1"/>
  <c r="L41" i="19"/>
  <c r="O41" i="19" s="1"/>
  <c r="E43" i="18"/>
  <c r="F43" i="18" s="1"/>
  <c r="G44" i="18" s="1"/>
  <c r="H44" i="18" s="1"/>
  <c r="I43" i="18"/>
  <c r="J43" i="18"/>
  <c r="K43" i="18"/>
  <c r="M32" i="2"/>
  <c r="N32" i="2" s="1"/>
  <c r="L32" i="2"/>
  <c r="O32" i="2" s="1"/>
  <c r="H33" i="2"/>
  <c r="F33" i="2"/>
  <c r="G42" i="1"/>
  <c r="I42" i="1"/>
  <c r="H42" i="1"/>
  <c r="K41" i="1"/>
  <c r="L41" i="1" s="1"/>
  <c r="J41" i="1"/>
  <c r="M41" i="1" s="1"/>
  <c r="D43" i="1"/>
  <c r="C44" i="1" s="1"/>
  <c r="E43" i="1"/>
  <c r="F43" i="1" s="1"/>
  <c r="K50" i="23" l="1"/>
  <c r="L50" i="23"/>
  <c r="M50" i="23" s="1"/>
  <c r="K50" i="21"/>
  <c r="L50" i="21"/>
  <c r="M50" i="21" s="1"/>
  <c r="M49" i="22"/>
  <c r="K50" i="22"/>
  <c r="L50" i="22"/>
  <c r="M50" i="22" s="1"/>
  <c r="K52" i="20"/>
  <c r="N52" i="20" s="1"/>
  <c r="L52" i="20"/>
  <c r="N50" i="23"/>
  <c r="M52" i="20"/>
  <c r="F52" i="23"/>
  <c r="G52" i="23" s="1"/>
  <c r="E52" i="23"/>
  <c r="H51" i="23"/>
  <c r="I51" i="23"/>
  <c r="J51" i="23"/>
  <c r="F52" i="22"/>
  <c r="G52" i="22" s="1"/>
  <c r="E52" i="22"/>
  <c r="H51" i="22"/>
  <c r="I51" i="22"/>
  <c r="J51" i="22"/>
  <c r="N50" i="22"/>
  <c r="N50" i="21"/>
  <c r="F52" i="21"/>
  <c r="G52" i="21" s="1"/>
  <c r="E52" i="21"/>
  <c r="H51" i="21"/>
  <c r="J51" i="21"/>
  <c r="I51" i="21"/>
  <c r="E54" i="20"/>
  <c r="F54" i="20"/>
  <c r="G54" i="20" s="1"/>
  <c r="H53" i="20"/>
  <c r="J53" i="20"/>
  <c r="I53" i="20"/>
  <c r="I43" i="19"/>
  <c r="J43" i="19"/>
  <c r="K43" i="19"/>
  <c r="E43" i="19"/>
  <c r="M42" i="19"/>
  <c r="N42" i="19" s="1"/>
  <c r="L42" i="19"/>
  <c r="O42" i="19" s="1"/>
  <c r="E44" i="18"/>
  <c r="F44" i="18" s="1"/>
  <c r="G45" i="18" s="1"/>
  <c r="H45" i="18" s="1"/>
  <c r="I44" i="18"/>
  <c r="J44" i="18"/>
  <c r="K44" i="18"/>
  <c r="M43" i="18"/>
  <c r="N43" i="18" s="1"/>
  <c r="L43" i="18"/>
  <c r="O43" i="18" s="1"/>
  <c r="I33" i="2"/>
  <c r="J33" i="2"/>
  <c r="K33" i="2"/>
  <c r="G34" i="2"/>
  <c r="E34" i="2"/>
  <c r="G43" i="1"/>
  <c r="I43" i="1"/>
  <c r="H43" i="1"/>
  <c r="K42" i="1"/>
  <c r="L42" i="1" s="1"/>
  <c r="J42" i="1"/>
  <c r="M42" i="1" s="1"/>
  <c r="D44" i="1"/>
  <c r="C45" i="1" s="1"/>
  <c r="E44" i="1"/>
  <c r="F44" i="1" s="1"/>
  <c r="K51" i="21" l="1"/>
  <c r="L51" i="21"/>
  <c r="M51" i="21" s="1"/>
  <c r="K51" i="22"/>
  <c r="N51" i="22" s="1"/>
  <c r="L51" i="22"/>
  <c r="K53" i="20"/>
  <c r="L53" i="20"/>
  <c r="M53" i="20" s="1"/>
  <c r="K51" i="23"/>
  <c r="L51" i="23"/>
  <c r="M51" i="23" s="1"/>
  <c r="M51" i="22"/>
  <c r="N51" i="23"/>
  <c r="F53" i="23"/>
  <c r="G53" i="23" s="1"/>
  <c r="E53" i="23"/>
  <c r="H52" i="23"/>
  <c r="I52" i="23"/>
  <c r="J52" i="23"/>
  <c r="F53" i="22"/>
  <c r="G53" i="22" s="1"/>
  <c r="E53" i="22"/>
  <c r="H52" i="22"/>
  <c r="J52" i="22"/>
  <c r="I52" i="22"/>
  <c r="N51" i="21"/>
  <c r="F53" i="21"/>
  <c r="G53" i="21" s="1"/>
  <c r="E53" i="21"/>
  <c r="H52" i="21"/>
  <c r="J52" i="21"/>
  <c r="I52" i="21"/>
  <c r="N53" i="20"/>
  <c r="H54" i="20"/>
  <c r="J54" i="20"/>
  <c r="I54" i="20"/>
  <c r="E55" i="20"/>
  <c r="F55" i="20"/>
  <c r="G55" i="20" s="1"/>
  <c r="F43" i="19"/>
  <c r="G44" i="19" s="1"/>
  <c r="H44" i="19" s="1"/>
  <c r="E44" i="19"/>
  <c r="M43" i="19"/>
  <c r="N43" i="19" s="1"/>
  <c r="L43" i="19"/>
  <c r="O43" i="19" s="1"/>
  <c r="I45" i="18"/>
  <c r="K45" i="18"/>
  <c r="J45" i="18"/>
  <c r="M44" i="18"/>
  <c r="N44" i="18" s="1"/>
  <c r="L44" i="18"/>
  <c r="O44" i="18" s="1"/>
  <c r="E45" i="18"/>
  <c r="H34" i="2"/>
  <c r="M33" i="2"/>
  <c r="N33" i="2" s="1"/>
  <c r="L33" i="2"/>
  <c r="O33" i="2" s="1"/>
  <c r="F34" i="2"/>
  <c r="G44" i="1"/>
  <c r="I44" i="1"/>
  <c r="H44" i="1"/>
  <c r="K43" i="1"/>
  <c r="L43" i="1" s="1"/>
  <c r="J43" i="1"/>
  <c r="M43" i="1" s="1"/>
  <c r="D45" i="1"/>
  <c r="C46" i="1" s="1"/>
  <c r="E45" i="1"/>
  <c r="F45" i="1" s="1"/>
  <c r="K52" i="21" l="1"/>
  <c r="L52" i="21"/>
  <c r="M52" i="21" s="1"/>
  <c r="K52" i="22"/>
  <c r="L52" i="22"/>
  <c r="M52" i="22" s="1"/>
  <c r="K52" i="23"/>
  <c r="N52" i="23" s="1"/>
  <c r="L52" i="23"/>
  <c r="M52" i="23" s="1"/>
  <c r="K54" i="20"/>
  <c r="L54" i="20"/>
  <c r="N52" i="22"/>
  <c r="F54" i="23"/>
  <c r="G54" i="23" s="1"/>
  <c r="E54" i="23"/>
  <c r="H53" i="23"/>
  <c r="I53" i="23"/>
  <c r="J53" i="23"/>
  <c r="F54" i="22"/>
  <c r="G54" i="22" s="1"/>
  <c r="E54" i="22"/>
  <c r="H53" i="22"/>
  <c r="I53" i="22"/>
  <c r="J53" i="22"/>
  <c r="N52" i="21"/>
  <c r="F54" i="21"/>
  <c r="G54" i="21" s="1"/>
  <c r="E54" i="21"/>
  <c r="H53" i="21"/>
  <c r="I53" i="21"/>
  <c r="J53" i="21"/>
  <c r="N54" i="20"/>
  <c r="E56" i="20"/>
  <c r="F56" i="20"/>
  <c r="G56" i="20" s="1"/>
  <c r="H55" i="20"/>
  <c r="J55" i="20"/>
  <c r="I55" i="20"/>
  <c r="I44" i="19"/>
  <c r="J44" i="19"/>
  <c r="K44" i="19"/>
  <c r="F44" i="19"/>
  <c r="G45" i="19" s="1"/>
  <c r="H45" i="19" s="1"/>
  <c r="F45" i="18"/>
  <c r="E46" i="18" s="1"/>
  <c r="M45" i="18"/>
  <c r="N45" i="18" s="1"/>
  <c r="L45" i="18"/>
  <c r="O45" i="18" s="1"/>
  <c r="G35" i="2"/>
  <c r="H35" i="2" s="1"/>
  <c r="I34" i="2"/>
  <c r="K34" i="2"/>
  <c r="J34" i="2"/>
  <c r="E35" i="2"/>
  <c r="G45" i="1"/>
  <c r="I45" i="1"/>
  <c r="H45" i="1"/>
  <c r="K44" i="1"/>
  <c r="L44" i="1" s="1"/>
  <c r="J44" i="1"/>
  <c r="M44" i="1" s="1"/>
  <c r="D46" i="1"/>
  <c r="C47" i="1" s="1"/>
  <c r="E46" i="1"/>
  <c r="F46" i="1" s="1"/>
  <c r="K53" i="23" l="1"/>
  <c r="N53" i="23" s="1"/>
  <c r="L53" i="23"/>
  <c r="M53" i="23" s="1"/>
  <c r="K53" i="21"/>
  <c r="L53" i="21"/>
  <c r="M53" i="21" s="1"/>
  <c r="M54" i="20"/>
  <c r="K53" i="22"/>
  <c r="N53" i="22" s="1"/>
  <c r="L53" i="22"/>
  <c r="K55" i="20"/>
  <c r="N55" i="20" s="1"/>
  <c r="L55" i="20"/>
  <c r="M55" i="20" s="1"/>
  <c r="E45" i="19"/>
  <c r="F45" i="19" s="1"/>
  <c r="G46" i="19" s="1"/>
  <c r="H46" i="19" s="1"/>
  <c r="F55" i="23"/>
  <c r="G55" i="23" s="1"/>
  <c r="E55" i="23"/>
  <c r="H54" i="23"/>
  <c r="I54" i="23"/>
  <c r="J54" i="23"/>
  <c r="F55" i="22"/>
  <c r="G55" i="22" s="1"/>
  <c r="E55" i="22"/>
  <c r="H54" i="22"/>
  <c r="J54" i="22"/>
  <c r="I54" i="22"/>
  <c r="N53" i="21"/>
  <c r="E55" i="21"/>
  <c r="F55" i="21"/>
  <c r="G55" i="21" s="1"/>
  <c r="H54" i="21"/>
  <c r="I54" i="21"/>
  <c r="J54" i="21"/>
  <c r="H56" i="20"/>
  <c r="J56" i="20"/>
  <c r="I56" i="20"/>
  <c r="E57" i="20"/>
  <c r="F57" i="20"/>
  <c r="G57" i="20" s="1"/>
  <c r="I45" i="19"/>
  <c r="K45" i="19"/>
  <c r="J45" i="19"/>
  <c r="M44" i="19"/>
  <c r="N44" i="19" s="1"/>
  <c r="L44" i="19"/>
  <c r="O44" i="19" s="1"/>
  <c r="G46" i="18"/>
  <c r="H46" i="18" s="1"/>
  <c r="J46" i="18" s="1"/>
  <c r="F46" i="18"/>
  <c r="G47" i="18" s="1"/>
  <c r="H47" i="18" s="1"/>
  <c r="M34" i="2"/>
  <c r="N34" i="2" s="1"/>
  <c r="L34" i="2"/>
  <c r="O34" i="2" s="1"/>
  <c r="I35" i="2"/>
  <c r="K35" i="2"/>
  <c r="J35" i="2"/>
  <c r="F35" i="2"/>
  <c r="G46" i="1"/>
  <c r="I46" i="1"/>
  <c r="H46" i="1"/>
  <c r="K45" i="1"/>
  <c r="L45" i="1" s="1"/>
  <c r="J45" i="1"/>
  <c r="M45" i="1" s="1"/>
  <c r="D47" i="1"/>
  <c r="C48" i="1" s="1"/>
  <c r="E47" i="1"/>
  <c r="F47" i="1" s="1"/>
  <c r="K54" i="21" l="1"/>
  <c r="L54" i="21"/>
  <c r="M54" i="21" s="1"/>
  <c r="K54" i="23"/>
  <c r="L54" i="23"/>
  <c r="M53" i="22"/>
  <c r="K56" i="20"/>
  <c r="L56" i="20"/>
  <c r="M56" i="20"/>
  <c r="N54" i="23"/>
  <c r="K54" i="22"/>
  <c r="L54" i="22"/>
  <c r="M54" i="22" s="1"/>
  <c r="K46" i="18"/>
  <c r="M54" i="23"/>
  <c r="N54" i="22"/>
  <c r="E46" i="19"/>
  <c r="F46" i="19" s="1"/>
  <c r="G47" i="19" s="1"/>
  <c r="H47" i="19" s="1"/>
  <c r="F56" i="23"/>
  <c r="G56" i="23" s="1"/>
  <c r="E56" i="23"/>
  <c r="H55" i="23"/>
  <c r="J55" i="23"/>
  <c r="I55" i="23"/>
  <c r="F56" i="22"/>
  <c r="G56" i="22" s="1"/>
  <c r="E56" i="22"/>
  <c r="H55" i="22"/>
  <c r="J55" i="22"/>
  <c r="I55" i="22"/>
  <c r="N54" i="21"/>
  <c r="F56" i="21"/>
  <c r="G56" i="21" s="1"/>
  <c r="E56" i="21"/>
  <c r="H55" i="21"/>
  <c r="I55" i="21"/>
  <c r="J55" i="21"/>
  <c r="H57" i="20"/>
  <c r="I57" i="20"/>
  <c r="J57" i="20"/>
  <c r="E58" i="20"/>
  <c r="F58" i="20"/>
  <c r="G58" i="20" s="1"/>
  <c r="N56" i="20"/>
  <c r="I46" i="19"/>
  <c r="J46" i="19"/>
  <c r="K46" i="19"/>
  <c r="M45" i="19"/>
  <c r="N45" i="19" s="1"/>
  <c r="L45" i="19"/>
  <c r="O45" i="19" s="1"/>
  <c r="I46" i="18"/>
  <c r="M46" i="18" s="1"/>
  <c r="N46" i="18" s="1"/>
  <c r="E47" i="18"/>
  <c r="F47" i="18" s="1"/>
  <c r="I47" i="18"/>
  <c r="J47" i="18"/>
  <c r="K47" i="18"/>
  <c r="G36" i="2"/>
  <c r="H36" i="2" s="1"/>
  <c r="M35" i="2"/>
  <c r="N35" i="2" s="1"/>
  <c r="L35" i="2"/>
  <c r="O35" i="2" s="1"/>
  <c r="E36" i="2"/>
  <c r="G47" i="1"/>
  <c r="I47" i="1"/>
  <c r="H47" i="1"/>
  <c r="K46" i="1"/>
  <c r="L46" i="1" s="1"/>
  <c r="J46" i="1"/>
  <c r="M46" i="1" s="1"/>
  <c r="D48" i="1"/>
  <c r="C49" i="1" s="1"/>
  <c r="E48" i="1"/>
  <c r="F48" i="1" s="1"/>
  <c r="K55" i="22" l="1"/>
  <c r="L55" i="22"/>
  <c r="M55" i="22" s="1"/>
  <c r="K57" i="20"/>
  <c r="L57" i="20"/>
  <c r="M57" i="20" s="1"/>
  <c r="K55" i="23"/>
  <c r="N55" i="23" s="1"/>
  <c r="L55" i="23"/>
  <c r="M55" i="23" s="1"/>
  <c r="N55" i="22"/>
  <c r="K55" i="21"/>
  <c r="N55" i="21" s="1"/>
  <c r="L55" i="21"/>
  <c r="M55" i="21" s="1"/>
  <c r="F57" i="23"/>
  <c r="G57" i="23" s="1"/>
  <c r="E57" i="23"/>
  <c r="H56" i="23"/>
  <c r="J56" i="23"/>
  <c r="I56" i="23"/>
  <c r="F57" i="22"/>
  <c r="G57" i="22" s="1"/>
  <c r="E57" i="22"/>
  <c r="H56" i="22"/>
  <c r="J56" i="22"/>
  <c r="I56" i="22"/>
  <c r="H56" i="21"/>
  <c r="I56" i="21"/>
  <c r="J56" i="21"/>
  <c r="F57" i="21"/>
  <c r="G57" i="21" s="1"/>
  <c r="E57" i="21"/>
  <c r="N57" i="20"/>
  <c r="H58" i="20"/>
  <c r="J58" i="20"/>
  <c r="I58" i="20"/>
  <c r="E59" i="20"/>
  <c r="F59" i="20"/>
  <c r="G59" i="20" s="1"/>
  <c r="I47" i="19"/>
  <c r="K47" i="19"/>
  <c r="J47" i="19"/>
  <c r="E47" i="19"/>
  <c r="M46" i="19"/>
  <c r="N46" i="19" s="1"/>
  <c r="L46" i="19"/>
  <c r="O46" i="19" s="1"/>
  <c r="L46" i="18"/>
  <c r="O46" i="18" s="1"/>
  <c r="E48" i="18"/>
  <c r="F48" i="18" s="1"/>
  <c r="G49" i="18" s="1"/>
  <c r="H49" i="18" s="1"/>
  <c r="G48" i="18"/>
  <c r="H48" i="18" s="1"/>
  <c r="I48" i="18" s="1"/>
  <c r="M47" i="18"/>
  <c r="N47" i="18" s="1"/>
  <c r="L47" i="18"/>
  <c r="O47" i="18" s="1"/>
  <c r="I36" i="2"/>
  <c r="J36" i="2"/>
  <c r="K36" i="2"/>
  <c r="F36" i="2"/>
  <c r="G48" i="1"/>
  <c r="H48" i="1"/>
  <c r="I48" i="1"/>
  <c r="K47" i="1"/>
  <c r="L47" i="1" s="1"/>
  <c r="J47" i="1"/>
  <c r="M47" i="1" s="1"/>
  <c r="D49" i="1"/>
  <c r="C50" i="1" s="1"/>
  <c r="E49" i="1"/>
  <c r="F49" i="1" s="1"/>
  <c r="K56" i="23" l="1"/>
  <c r="L56" i="23"/>
  <c r="M56" i="23" s="1"/>
  <c r="K56" i="21"/>
  <c r="L56" i="21"/>
  <c r="M56" i="21"/>
  <c r="K56" i="22"/>
  <c r="N56" i="22" s="1"/>
  <c r="L56" i="22"/>
  <c r="M56" i="22" s="1"/>
  <c r="K58" i="20"/>
  <c r="L58" i="20"/>
  <c r="M58" i="20" s="1"/>
  <c r="N56" i="23"/>
  <c r="F58" i="23"/>
  <c r="G58" i="23" s="1"/>
  <c r="E58" i="23"/>
  <c r="H57" i="23"/>
  <c r="I57" i="23"/>
  <c r="J57" i="23"/>
  <c r="F58" i="22"/>
  <c r="G58" i="22" s="1"/>
  <c r="E58" i="22"/>
  <c r="H57" i="22"/>
  <c r="I57" i="22"/>
  <c r="J57" i="22"/>
  <c r="N56" i="21"/>
  <c r="F58" i="21"/>
  <c r="G58" i="21" s="1"/>
  <c r="E58" i="21"/>
  <c r="H57" i="21"/>
  <c r="J57" i="21"/>
  <c r="I57" i="21"/>
  <c r="N58" i="20"/>
  <c r="H59" i="20"/>
  <c r="J59" i="20"/>
  <c r="I59" i="20"/>
  <c r="E60" i="20"/>
  <c r="F60" i="20"/>
  <c r="G60" i="20" s="1"/>
  <c r="F47" i="19"/>
  <c r="G48" i="19"/>
  <c r="H48" i="19" s="1"/>
  <c r="E48" i="19"/>
  <c r="M47" i="19"/>
  <c r="N47" i="19" s="1"/>
  <c r="L47" i="19"/>
  <c r="O47" i="19" s="1"/>
  <c r="K48" i="18"/>
  <c r="J48" i="18"/>
  <c r="E49" i="18"/>
  <c r="F49" i="18" s="1"/>
  <c r="G50" i="18" s="1"/>
  <c r="H50" i="18" s="1"/>
  <c r="I49" i="18"/>
  <c r="K49" i="18"/>
  <c r="J49" i="18"/>
  <c r="M48" i="18"/>
  <c r="N48" i="18" s="1"/>
  <c r="L48" i="18"/>
  <c r="G37" i="2"/>
  <c r="H37" i="2" s="1"/>
  <c r="M36" i="2"/>
  <c r="N36" i="2" s="1"/>
  <c r="L36" i="2"/>
  <c r="O36" i="2" s="1"/>
  <c r="E37" i="2"/>
  <c r="G49" i="1"/>
  <c r="I49" i="1"/>
  <c r="H49" i="1"/>
  <c r="K48" i="1"/>
  <c r="L48" i="1" s="1"/>
  <c r="J48" i="1"/>
  <c r="M48" i="1" s="1"/>
  <c r="D50" i="1"/>
  <c r="C51" i="1" s="1"/>
  <c r="E50" i="1"/>
  <c r="F50" i="1" s="1"/>
  <c r="K57" i="23" l="1"/>
  <c r="L57" i="23"/>
  <c r="M57" i="23" s="1"/>
  <c r="K57" i="21"/>
  <c r="L57" i="21"/>
  <c r="M57" i="21" s="1"/>
  <c r="K57" i="22"/>
  <c r="N57" i="22" s="1"/>
  <c r="L57" i="22"/>
  <c r="K59" i="20"/>
  <c r="L59" i="20"/>
  <c r="M59" i="20" s="1"/>
  <c r="N57" i="23"/>
  <c r="F59" i="23"/>
  <c r="G59" i="23" s="1"/>
  <c r="E59" i="23"/>
  <c r="H58" i="23"/>
  <c r="I58" i="23"/>
  <c r="J58" i="23"/>
  <c r="F59" i="22"/>
  <c r="G59" i="22" s="1"/>
  <c r="E59" i="22"/>
  <c r="H58" i="22"/>
  <c r="J58" i="22"/>
  <c r="I58" i="22"/>
  <c r="N57" i="21"/>
  <c r="F59" i="21"/>
  <c r="G59" i="21" s="1"/>
  <c r="E59" i="21"/>
  <c r="H58" i="21"/>
  <c r="J58" i="21"/>
  <c r="I58" i="21"/>
  <c r="N59" i="20"/>
  <c r="H60" i="20"/>
  <c r="J60" i="20"/>
  <c r="I60" i="20"/>
  <c r="E61" i="20"/>
  <c r="F61" i="20"/>
  <c r="G61" i="20" s="1"/>
  <c r="I48" i="19"/>
  <c r="K48" i="19"/>
  <c r="J48" i="19"/>
  <c r="F48" i="19"/>
  <c r="G49" i="19" s="1"/>
  <c r="H49" i="19" s="1"/>
  <c r="O48" i="18"/>
  <c r="E50" i="18"/>
  <c r="F50" i="18" s="1"/>
  <c r="G51" i="18" s="1"/>
  <c r="H51" i="18" s="1"/>
  <c r="M49" i="18"/>
  <c r="N49" i="18" s="1"/>
  <c r="L49" i="18"/>
  <c r="O49" i="18" s="1"/>
  <c r="I50" i="18"/>
  <c r="K50" i="18"/>
  <c r="J50" i="18"/>
  <c r="I37" i="2"/>
  <c r="K37" i="2"/>
  <c r="J37" i="2"/>
  <c r="F37" i="2"/>
  <c r="G50" i="1"/>
  <c r="H50" i="1"/>
  <c r="I50" i="1"/>
  <c r="K49" i="1"/>
  <c r="L49" i="1" s="1"/>
  <c r="J49" i="1"/>
  <c r="M49" i="1" s="1"/>
  <c r="D51" i="1"/>
  <c r="C52" i="1" s="1"/>
  <c r="E51" i="1"/>
  <c r="F51" i="1" s="1"/>
  <c r="K58" i="23" l="1"/>
  <c r="L58" i="23"/>
  <c r="M58" i="23" s="1"/>
  <c r="K58" i="21"/>
  <c r="L58" i="21"/>
  <c r="M58" i="21" s="1"/>
  <c r="K58" i="22"/>
  <c r="N58" i="22" s="1"/>
  <c r="L58" i="22"/>
  <c r="M58" i="22" s="1"/>
  <c r="M57" i="22"/>
  <c r="K60" i="20"/>
  <c r="L60" i="20"/>
  <c r="M60" i="20" s="1"/>
  <c r="N58" i="23"/>
  <c r="F60" i="23"/>
  <c r="G60" i="23" s="1"/>
  <c r="E60" i="23"/>
  <c r="H59" i="23"/>
  <c r="I59" i="23"/>
  <c r="J59" i="23"/>
  <c r="F60" i="22"/>
  <c r="G60" i="22" s="1"/>
  <c r="E60" i="22"/>
  <c r="H59" i="22"/>
  <c r="J59" i="22"/>
  <c r="I59" i="22"/>
  <c r="N58" i="21"/>
  <c r="F60" i="21"/>
  <c r="G60" i="21" s="1"/>
  <c r="E60" i="21"/>
  <c r="H59" i="21"/>
  <c r="J59" i="21"/>
  <c r="I59" i="21"/>
  <c r="N60" i="20"/>
  <c r="H61" i="20"/>
  <c r="J61" i="20"/>
  <c r="I61" i="20"/>
  <c r="E62" i="20"/>
  <c r="F62" i="20"/>
  <c r="G62" i="20" s="1"/>
  <c r="I49" i="19"/>
  <c r="K49" i="19"/>
  <c r="J49" i="19"/>
  <c r="E49" i="19"/>
  <c r="M48" i="19"/>
  <c r="N48" i="19" s="1"/>
  <c r="L48" i="19"/>
  <c r="O48" i="19" s="1"/>
  <c r="I51" i="18"/>
  <c r="J51" i="18"/>
  <c r="K51" i="18"/>
  <c r="M50" i="18"/>
  <c r="N50" i="18" s="1"/>
  <c r="L50" i="18"/>
  <c r="O50" i="18" s="1"/>
  <c r="E51" i="18"/>
  <c r="M37" i="2"/>
  <c r="N37" i="2" s="1"/>
  <c r="L37" i="2"/>
  <c r="O37" i="2" s="1"/>
  <c r="G38" i="2"/>
  <c r="E38" i="2"/>
  <c r="G51" i="1"/>
  <c r="I51" i="1"/>
  <c r="H51" i="1"/>
  <c r="K50" i="1"/>
  <c r="L50" i="1" s="1"/>
  <c r="J50" i="1"/>
  <c r="M50" i="1" s="1"/>
  <c r="D52" i="1"/>
  <c r="C53" i="1" s="1"/>
  <c r="E52" i="1"/>
  <c r="F52" i="1" s="1"/>
  <c r="K59" i="23" l="1"/>
  <c r="L59" i="23"/>
  <c r="M59" i="23" s="1"/>
  <c r="K59" i="22"/>
  <c r="N59" i="22" s="1"/>
  <c r="L59" i="22"/>
  <c r="K59" i="21"/>
  <c r="L59" i="21"/>
  <c r="M59" i="21" s="1"/>
  <c r="M59" i="22"/>
  <c r="K61" i="20"/>
  <c r="N61" i="20" s="1"/>
  <c r="L61" i="20"/>
  <c r="M61" i="20"/>
  <c r="N59" i="23"/>
  <c r="F61" i="23"/>
  <c r="G61" i="23" s="1"/>
  <c r="E61" i="23"/>
  <c r="H60" i="23"/>
  <c r="J60" i="23"/>
  <c r="I60" i="23"/>
  <c r="F61" i="22"/>
  <c r="G61" i="22" s="1"/>
  <c r="E61" i="22"/>
  <c r="H60" i="22"/>
  <c r="J60" i="22"/>
  <c r="I60" i="22"/>
  <c r="N59" i="21"/>
  <c r="F61" i="21"/>
  <c r="G61" i="21" s="1"/>
  <c r="E61" i="21"/>
  <c r="H60" i="21"/>
  <c r="I60" i="21"/>
  <c r="J60" i="21"/>
  <c r="H62" i="20"/>
  <c r="I62" i="20"/>
  <c r="J62" i="20"/>
  <c r="E63" i="20"/>
  <c r="F63" i="20"/>
  <c r="G63" i="20" s="1"/>
  <c r="F49" i="19"/>
  <c r="G50" i="19" s="1"/>
  <c r="H50" i="19" s="1"/>
  <c r="E50" i="19"/>
  <c r="M49" i="19"/>
  <c r="N49" i="19" s="1"/>
  <c r="L49" i="19"/>
  <c r="O49" i="19" s="1"/>
  <c r="F51" i="18"/>
  <c r="G52" i="18" s="1"/>
  <c r="H52" i="18" s="1"/>
  <c r="M51" i="18"/>
  <c r="N51" i="18" s="1"/>
  <c r="L51" i="18"/>
  <c r="O51" i="18" s="1"/>
  <c r="H38" i="2"/>
  <c r="F38" i="2"/>
  <c r="G52" i="1"/>
  <c r="I52" i="1"/>
  <c r="H52" i="1"/>
  <c r="K51" i="1"/>
  <c r="L51" i="1" s="1"/>
  <c r="J51" i="1"/>
  <c r="M51" i="1" s="1"/>
  <c r="D53" i="1"/>
  <c r="C54" i="1" s="1"/>
  <c r="E53" i="1"/>
  <c r="F53" i="1" s="1"/>
  <c r="K60" i="21" l="1"/>
  <c r="L60" i="21"/>
  <c r="M60" i="21" s="1"/>
  <c r="K60" i="23"/>
  <c r="L60" i="23"/>
  <c r="M60" i="23" s="1"/>
  <c r="K60" i="22"/>
  <c r="L60" i="22"/>
  <c r="M60" i="22" s="1"/>
  <c r="K62" i="20"/>
  <c r="L62" i="20"/>
  <c r="M62" i="20" s="1"/>
  <c r="N60" i="23"/>
  <c r="N60" i="22"/>
  <c r="F62" i="23"/>
  <c r="G62" i="23" s="1"/>
  <c r="E62" i="23"/>
  <c r="H61" i="23"/>
  <c r="J61" i="23"/>
  <c r="I61" i="23"/>
  <c r="F62" i="22"/>
  <c r="G62" i="22" s="1"/>
  <c r="E62" i="22"/>
  <c r="H61" i="22"/>
  <c r="I61" i="22"/>
  <c r="J61" i="22"/>
  <c r="N60" i="21"/>
  <c r="F62" i="21"/>
  <c r="G62" i="21" s="1"/>
  <c r="E62" i="21"/>
  <c r="H61" i="21"/>
  <c r="J61" i="21"/>
  <c r="I61" i="21"/>
  <c r="N62" i="20"/>
  <c r="H63" i="20"/>
  <c r="J63" i="20"/>
  <c r="I63" i="20"/>
  <c r="E64" i="20"/>
  <c r="F64" i="20"/>
  <c r="G64" i="20" s="1"/>
  <c r="F50" i="19"/>
  <c r="G51" i="19" s="1"/>
  <c r="H51" i="19" s="1"/>
  <c r="E51" i="19"/>
  <c r="I50" i="19"/>
  <c r="K50" i="19"/>
  <c r="J50" i="19"/>
  <c r="E52" i="18"/>
  <c r="F52" i="18" s="1"/>
  <c r="G53" i="18" s="1"/>
  <c r="H53" i="18" s="1"/>
  <c r="I52" i="18"/>
  <c r="K52" i="18"/>
  <c r="J52" i="18"/>
  <c r="G39" i="2"/>
  <c r="I38" i="2"/>
  <c r="J38" i="2"/>
  <c r="K38" i="2"/>
  <c r="E39" i="2"/>
  <c r="G53" i="1"/>
  <c r="H53" i="1"/>
  <c r="I53" i="1"/>
  <c r="K52" i="1"/>
  <c r="L52" i="1" s="1"/>
  <c r="J52" i="1"/>
  <c r="M52" i="1" s="1"/>
  <c r="D54" i="1"/>
  <c r="C55" i="1" s="1"/>
  <c r="E54" i="1"/>
  <c r="F54" i="1" s="1"/>
  <c r="K63" i="20" l="1"/>
  <c r="L63" i="20"/>
  <c r="M63" i="20" s="1"/>
  <c r="K61" i="22"/>
  <c r="L61" i="22"/>
  <c r="K61" i="21"/>
  <c r="L61" i="21"/>
  <c r="M61" i="21" s="1"/>
  <c r="K61" i="23"/>
  <c r="N61" i="23" s="1"/>
  <c r="L61" i="23"/>
  <c r="M61" i="23" s="1"/>
  <c r="M61" i="22"/>
  <c r="N61" i="21"/>
  <c r="F63" i="23"/>
  <c r="G63" i="23" s="1"/>
  <c r="E63" i="23"/>
  <c r="H62" i="23"/>
  <c r="J62" i="23"/>
  <c r="I62" i="23"/>
  <c r="N61" i="22"/>
  <c r="F63" i="22"/>
  <c r="G63" i="22" s="1"/>
  <c r="E63" i="22"/>
  <c r="H62" i="22"/>
  <c r="I62" i="22"/>
  <c r="J62" i="22"/>
  <c r="E63" i="21"/>
  <c r="F63" i="21"/>
  <c r="G63" i="21" s="1"/>
  <c r="H62" i="21"/>
  <c r="I62" i="21"/>
  <c r="J62" i="21"/>
  <c r="N63" i="20"/>
  <c r="E65" i="20"/>
  <c r="F65" i="20"/>
  <c r="G65" i="20" s="1"/>
  <c r="H64" i="20"/>
  <c r="J64" i="20"/>
  <c r="I64" i="20"/>
  <c r="I51" i="19"/>
  <c r="J51" i="19"/>
  <c r="K51" i="19"/>
  <c r="F51" i="19"/>
  <c r="G52" i="19" s="1"/>
  <c r="H52" i="19" s="1"/>
  <c r="M50" i="19"/>
  <c r="N50" i="19" s="1"/>
  <c r="L50" i="19"/>
  <c r="O50" i="19" s="1"/>
  <c r="E53" i="18"/>
  <c r="F53" i="18" s="1"/>
  <c r="E54" i="18" s="1"/>
  <c r="I53" i="18"/>
  <c r="K53" i="18"/>
  <c r="J53" i="18"/>
  <c r="M52" i="18"/>
  <c r="N52" i="18" s="1"/>
  <c r="L52" i="18"/>
  <c r="O52" i="18" s="1"/>
  <c r="M38" i="2"/>
  <c r="N38" i="2" s="1"/>
  <c r="L38" i="2"/>
  <c r="O38" i="2" s="1"/>
  <c r="H39" i="2"/>
  <c r="F39" i="2"/>
  <c r="G54" i="1"/>
  <c r="I54" i="1"/>
  <c r="H54" i="1"/>
  <c r="K53" i="1"/>
  <c r="L53" i="1" s="1"/>
  <c r="J53" i="1"/>
  <c r="M53" i="1" s="1"/>
  <c r="D55" i="1"/>
  <c r="C56" i="1" s="1"/>
  <c r="E55" i="1"/>
  <c r="F55" i="1" s="1"/>
  <c r="K62" i="22" l="1"/>
  <c r="L62" i="22"/>
  <c r="M62" i="22" s="1"/>
  <c r="K62" i="21"/>
  <c r="L62" i="21"/>
  <c r="M62" i="21" s="1"/>
  <c r="K62" i="23"/>
  <c r="L62" i="23"/>
  <c r="M62" i="23" s="1"/>
  <c r="K64" i="20"/>
  <c r="L64" i="20"/>
  <c r="M64" i="20" s="1"/>
  <c r="N62" i="23"/>
  <c r="F64" i="23"/>
  <c r="G64" i="23" s="1"/>
  <c r="E64" i="23"/>
  <c r="H63" i="23"/>
  <c r="I63" i="23"/>
  <c r="J63" i="23"/>
  <c r="N62" i="22"/>
  <c r="F64" i="22"/>
  <c r="G64" i="22" s="1"/>
  <c r="E64" i="22"/>
  <c r="H63" i="22"/>
  <c r="J63" i="22"/>
  <c r="I63" i="22"/>
  <c r="N62" i="21"/>
  <c r="H63" i="21"/>
  <c r="I63" i="21"/>
  <c r="J63" i="21"/>
  <c r="F64" i="21"/>
  <c r="G64" i="21" s="1"/>
  <c r="E64" i="21"/>
  <c r="N64" i="20"/>
  <c r="H65" i="20"/>
  <c r="I65" i="20"/>
  <c r="J65" i="20"/>
  <c r="E66" i="20"/>
  <c r="F66" i="20"/>
  <c r="G66" i="20" s="1"/>
  <c r="I52" i="19"/>
  <c r="J52" i="19"/>
  <c r="K52" i="19"/>
  <c r="E52" i="19"/>
  <c r="M51" i="19"/>
  <c r="N51" i="19" s="1"/>
  <c r="L51" i="19"/>
  <c r="O51" i="19" s="1"/>
  <c r="F54" i="18"/>
  <c r="G55" i="18" s="1"/>
  <c r="H55" i="18" s="1"/>
  <c r="G54" i="18"/>
  <c r="H54" i="18" s="1"/>
  <c r="M53" i="18"/>
  <c r="N53" i="18" s="1"/>
  <c r="L53" i="18"/>
  <c r="O53" i="18" s="1"/>
  <c r="I39" i="2"/>
  <c r="K39" i="2"/>
  <c r="J39" i="2"/>
  <c r="G40" i="2"/>
  <c r="E40" i="2"/>
  <c r="G55" i="1"/>
  <c r="H55" i="1"/>
  <c r="I55" i="1"/>
  <c r="K54" i="1"/>
  <c r="L54" i="1" s="1"/>
  <c r="J54" i="1"/>
  <c r="M54" i="1" s="1"/>
  <c r="D56" i="1"/>
  <c r="C57" i="1" s="1"/>
  <c r="E56" i="1"/>
  <c r="F56" i="1" s="1"/>
  <c r="K63" i="23" l="1"/>
  <c r="L63" i="23"/>
  <c r="M63" i="23" s="1"/>
  <c r="K65" i="20"/>
  <c r="L65" i="20"/>
  <c r="M65" i="20" s="1"/>
  <c r="K63" i="22"/>
  <c r="L63" i="22"/>
  <c r="M63" i="22" s="1"/>
  <c r="K63" i="21"/>
  <c r="N63" i="21" s="1"/>
  <c r="L63" i="21"/>
  <c r="M63" i="21" s="1"/>
  <c r="N63" i="23"/>
  <c r="N63" i="22"/>
  <c r="F65" i="23"/>
  <c r="G65" i="23" s="1"/>
  <c r="E65" i="23"/>
  <c r="H64" i="23"/>
  <c r="I64" i="23"/>
  <c r="J64" i="23"/>
  <c r="F65" i="22"/>
  <c r="G65" i="22" s="1"/>
  <c r="E65" i="22"/>
  <c r="H64" i="22"/>
  <c r="J64" i="22"/>
  <c r="I64" i="22"/>
  <c r="F65" i="21"/>
  <c r="G65" i="21" s="1"/>
  <c r="E65" i="21"/>
  <c r="H64" i="21"/>
  <c r="J64" i="21"/>
  <c r="I64" i="21"/>
  <c r="N65" i="20"/>
  <c r="H66" i="20"/>
  <c r="J66" i="20"/>
  <c r="I66" i="20"/>
  <c r="E67" i="20"/>
  <c r="F67" i="20"/>
  <c r="G67" i="20" s="1"/>
  <c r="F52" i="19"/>
  <c r="G53" i="19" s="1"/>
  <c r="H53" i="19" s="1"/>
  <c r="M52" i="19"/>
  <c r="N52" i="19" s="1"/>
  <c r="L52" i="19"/>
  <c r="O52" i="19" s="1"/>
  <c r="E55" i="18"/>
  <c r="F55" i="18" s="1"/>
  <c r="I54" i="18"/>
  <c r="K54" i="18"/>
  <c r="J54" i="18"/>
  <c r="I55" i="18"/>
  <c r="K55" i="18"/>
  <c r="J55" i="18"/>
  <c r="H40" i="2"/>
  <c r="M39" i="2"/>
  <c r="N39" i="2" s="1"/>
  <c r="L39" i="2"/>
  <c r="O39" i="2" s="1"/>
  <c r="F40" i="2"/>
  <c r="K55" i="1"/>
  <c r="L55" i="1" s="1"/>
  <c r="J55" i="1"/>
  <c r="M55" i="1" s="1"/>
  <c r="G56" i="1"/>
  <c r="I56" i="1"/>
  <c r="H56" i="1"/>
  <c r="D57" i="1"/>
  <c r="C58" i="1" s="1"/>
  <c r="E57" i="1"/>
  <c r="F57" i="1" s="1"/>
  <c r="K64" i="23" l="1"/>
  <c r="L64" i="23"/>
  <c r="M64" i="23" s="1"/>
  <c r="K64" i="21"/>
  <c r="L64" i="21"/>
  <c r="M64" i="21" s="1"/>
  <c r="K64" i="22"/>
  <c r="L64" i="22"/>
  <c r="M64" i="22" s="1"/>
  <c r="K66" i="20"/>
  <c r="L66" i="20"/>
  <c r="M66" i="20" s="1"/>
  <c r="N64" i="23"/>
  <c r="N64" i="22"/>
  <c r="N64" i="21"/>
  <c r="F72" i="20"/>
  <c r="F73" i="20"/>
  <c r="F69" i="20"/>
  <c r="F74" i="20"/>
  <c r="F75" i="20"/>
  <c r="F77" i="20"/>
  <c r="F76" i="20"/>
  <c r="F70" i="20"/>
  <c r="F68" i="20"/>
  <c r="F71" i="20"/>
  <c r="F66" i="23"/>
  <c r="G66" i="23" s="1"/>
  <c r="E66" i="23"/>
  <c r="H65" i="23"/>
  <c r="J65" i="23"/>
  <c r="I65" i="23"/>
  <c r="E66" i="22"/>
  <c r="F66" i="22"/>
  <c r="G66" i="22" s="1"/>
  <c r="H65" i="22"/>
  <c r="I65" i="22"/>
  <c r="J65" i="22"/>
  <c r="F66" i="21"/>
  <c r="G66" i="21" s="1"/>
  <c r="E66" i="21"/>
  <c r="H65" i="21"/>
  <c r="J65" i="21"/>
  <c r="I65" i="21"/>
  <c r="H67" i="20"/>
  <c r="I67" i="20"/>
  <c r="J67" i="20"/>
  <c r="N66" i="20"/>
  <c r="E53" i="19"/>
  <c r="F53" i="19" s="1"/>
  <c r="I53" i="19"/>
  <c r="J53" i="19"/>
  <c r="K53" i="19"/>
  <c r="G56" i="18"/>
  <c r="H56" i="18" s="1"/>
  <c r="I56" i="18" s="1"/>
  <c r="E56" i="18"/>
  <c r="F56" i="18" s="1"/>
  <c r="G57" i="18" s="1"/>
  <c r="H57" i="18" s="1"/>
  <c r="M55" i="18"/>
  <c r="L55" i="18"/>
  <c r="O55" i="18" s="1"/>
  <c r="M54" i="18"/>
  <c r="N54" i="18" s="1"/>
  <c r="L54" i="18"/>
  <c r="O54" i="18" s="1"/>
  <c r="K56" i="18"/>
  <c r="G41" i="2"/>
  <c r="H41" i="2" s="1"/>
  <c r="I40" i="2"/>
  <c r="K40" i="2"/>
  <c r="J40" i="2"/>
  <c r="E41" i="2"/>
  <c r="K56" i="1"/>
  <c r="L56" i="1" s="1"/>
  <c r="J56" i="1"/>
  <c r="M56" i="1" s="1"/>
  <c r="G57" i="1"/>
  <c r="H57" i="1"/>
  <c r="I57" i="1"/>
  <c r="D58" i="1"/>
  <c r="C59" i="1" s="1"/>
  <c r="E58" i="1"/>
  <c r="F58" i="1" s="1"/>
  <c r="K67" i="20" l="1"/>
  <c r="K68" i="20" s="1"/>
  <c r="L67" i="20"/>
  <c r="M67" i="20" s="1"/>
  <c r="K65" i="22"/>
  <c r="L65" i="22"/>
  <c r="M65" i="22" s="1"/>
  <c r="K65" i="23"/>
  <c r="N65" i="23" s="1"/>
  <c r="L65" i="23"/>
  <c r="M65" i="23" s="1"/>
  <c r="K65" i="21"/>
  <c r="N65" i="21" s="1"/>
  <c r="L65" i="21"/>
  <c r="M65" i="21" s="1"/>
  <c r="F67" i="23"/>
  <c r="G67" i="23" s="1"/>
  <c r="E67" i="23"/>
  <c r="H66" i="23"/>
  <c r="I66" i="23"/>
  <c r="J66" i="23"/>
  <c r="N65" i="22"/>
  <c r="H66" i="22"/>
  <c r="I66" i="22"/>
  <c r="J66" i="22"/>
  <c r="F67" i="22"/>
  <c r="G67" i="22" s="1"/>
  <c r="E67" i="22"/>
  <c r="F67" i="21"/>
  <c r="G67" i="21" s="1"/>
  <c r="E67" i="21"/>
  <c r="H66" i="21"/>
  <c r="I66" i="21"/>
  <c r="J66" i="21"/>
  <c r="N67" i="20"/>
  <c r="E54" i="19"/>
  <c r="F54" i="19" s="1"/>
  <c r="E55" i="19" s="1"/>
  <c r="G54" i="19"/>
  <c r="H54" i="19" s="1"/>
  <c r="K54" i="19" s="1"/>
  <c r="M53" i="19"/>
  <c r="N53" i="19" s="1"/>
  <c r="L53" i="19"/>
  <c r="O53" i="19" s="1"/>
  <c r="J56" i="18"/>
  <c r="E57" i="18"/>
  <c r="F57" i="18" s="1"/>
  <c r="E58" i="18" s="1"/>
  <c r="I57" i="18"/>
  <c r="K57" i="18"/>
  <c r="J57" i="18"/>
  <c r="M56" i="18"/>
  <c r="N56" i="18" s="1"/>
  <c r="L56" i="18"/>
  <c r="N55" i="18"/>
  <c r="I41" i="2"/>
  <c r="J41" i="2"/>
  <c r="K41" i="2"/>
  <c r="M40" i="2"/>
  <c r="N40" i="2" s="1"/>
  <c r="L40" i="2"/>
  <c r="O40" i="2" s="1"/>
  <c r="F41" i="2"/>
  <c r="G58" i="1"/>
  <c r="I58" i="1"/>
  <c r="H58" i="1"/>
  <c r="K57" i="1"/>
  <c r="L57" i="1" s="1"/>
  <c r="J57" i="1"/>
  <c r="M57" i="1" s="1"/>
  <c r="D59" i="1"/>
  <c r="C60" i="1" s="1"/>
  <c r="E59" i="1"/>
  <c r="F59" i="1" s="1"/>
  <c r="K66" i="23" l="1"/>
  <c r="L66" i="23"/>
  <c r="M66" i="23" s="1"/>
  <c r="K66" i="21"/>
  <c r="L66" i="21"/>
  <c r="M66" i="21" s="1"/>
  <c r="N66" i="23"/>
  <c r="K66" i="22"/>
  <c r="L66" i="22"/>
  <c r="I54" i="19"/>
  <c r="M66" i="22"/>
  <c r="J54" i="19"/>
  <c r="F77" i="23"/>
  <c r="F69" i="23"/>
  <c r="F74" i="23"/>
  <c r="F73" i="23"/>
  <c r="F70" i="23"/>
  <c r="F71" i="23"/>
  <c r="F72" i="23"/>
  <c r="F68" i="23"/>
  <c r="F76" i="23"/>
  <c r="F75" i="23"/>
  <c r="H67" i="23"/>
  <c r="J67" i="23"/>
  <c r="I67" i="23"/>
  <c r="N66" i="22"/>
  <c r="F77" i="22"/>
  <c r="F69" i="22"/>
  <c r="F76" i="22"/>
  <c r="F75" i="22"/>
  <c r="F68" i="22"/>
  <c r="F74" i="22"/>
  <c r="F73" i="22"/>
  <c r="F72" i="22"/>
  <c r="F71" i="22"/>
  <c r="F70" i="22"/>
  <c r="H67" i="22"/>
  <c r="J67" i="22"/>
  <c r="I67" i="22"/>
  <c r="N66" i="21"/>
  <c r="F77" i="21"/>
  <c r="F69" i="21"/>
  <c r="F76" i="21"/>
  <c r="F75" i="21"/>
  <c r="F68" i="21"/>
  <c r="F74" i="21"/>
  <c r="F73" i="21"/>
  <c r="F72" i="21"/>
  <c r="F71" i="21"/>
  <c r="F70" i="21"/>
  <c r="H67" i="21"/>
  <c r="J67" i="21"/>
  <c r="I67" i="21"/>
  <c r="F55" i="19"/>
  <c r="G56" i="19" s="1"/>
  <c r="H56" i="19" s="1"/>
  <c r="G55" i="19"/>
  <c r="H55" i="19" s="1"/>
  <c r="M54" i="19"/>
  <c r="N54" i="19" s="1"/>
  <c r="L54" i="19"/>
  <c r="O54" i="19" s="1"/>
  <c r="O56" i="18"/>
  <c r="F58" i="18"/>
  <c r="G59" i="18" s="1"/>
  <c r="H59" i="18" s="1"/>
  <c r="G58" i="18"/>
  <c r="H58" i="18" s="1"/>
  <c r="M57" i="18"/>
  <c r="N57" i="18" s="1"/>
  <c r="L57" i="18"/>
  <c r="O57" i="18" s="1"/>
  <c r="E42" i="2"/>
  <c r="F42" i="2" s="1"/>
  <c r="G42" i="2"/>
  <c r="M41" i="2"/>
  <c r="N41" i="2" s="1"/>
  <c r="L41" i="2"/>
  <c r="O41" i="2" s="1"/>
  <c r="G59" i="1"/>
  <c r="I59" i="1"/>
  <c r="H59" i="1"/>
  <c r="K58" i="1"/>
  <c r="L58" i="1" s="1"/>
  <c r="J58" i="1"/>
  <c r="M58" i="1" s="1"/>
  <c r="D60" i="1"/>
  <c r="C61" i="1" s="1"/>
  <c r="E60" i="1"/>
  <c r="F60" i="1" s="1"/>
  <c r="K67" i="22" l="1"/>
  <c r="K68" i="22" s="1"/>
  <c r="L67" i="22"/>
  <c r="M67" i="22" s="1"/>
  <c r="K67" i="23"/>
  <c r="K68" i="23" s="1"/>
  <c r="L67" i="23"/>
  <c r="M67" i="23" s="1"/>
  <c r="K67" i="21"/>
  <c r="K68" i="21" s="1"/>
  <c r="L67" i="21"/>
  <c r="M67" i="21" s="1"/>
  <c r="N67" i="23"/>
  <c r="E56" i="19"/>
  <c r="N67" i="22"/>
  <c r="F56" i="19"/>
  <c r="G57" i="19" s="1"/>
  <c r="H57" i="19" s="1"/>
  <c r="E57" i="19"/>
  <c r="I55" i="19"/>
  <c r="J55" i="19"/>
  <c r="K55" i="19"/>
  <c r="I56" i="19"/>
  <c r="J56" i="19"/>
  <c r="K56" i="19"/>
  <c r="E59" i="18"/>
  <c r="F59" i="18" s="1"/>
  <c r="I58" i="18"/>
  <c r="K58" i="18"/>
  <c r="J58" i="18"/>
  <c r="I59" i="18"/>
  <c r="K59" i="18"/>
  <c r="J59" i="18"/>
  <c r="G43" i="2"/>
  <c r="H42" i="2"/>
  <c r="E43" i="2"/>
  <c r="K59" i="1"/>
  <c r="L59" i="1" s="1"/>
  <c r="J59" i="1"/>
  <c r="M59" i="1" s="1"/>
  <c r="G60" i="1"/>
  <c r="H60" i="1"/>
  <c r="I60" i="1"/>
  <c r="D61" i="1"/>
  <c r="C62" i="1" s="1"/>
  <c r="E61" i="1"/>
  <c r="F61" i="1" s="1"/>
  <c r="N67" i="21" l="1"/>
  <c r="I57" i="19"/>
  <c r="K57" i="19"/>
  <c r="J57" i="19"/>
  <c r="M56" i="19"/>
  <c r="L56" i="19"/>
  <c r="O56" i="19" s="1"/>
  <c r="F57" i="19"/>
  <c r="E58" i="19" s="1"/>
  <c r="M55" i="19"/>
  <c r="N55" i="19" s="1"/>
  <c r="L55" i="19"/>
  <c r="O55" i="19"/>
  <c r="G60" i="18"/>
  <c r="H60" i="18" s="1"/>
  <c r="K60" i="18" s="1"/>
  <c r="E60" i="18"/>
  <c r="F60" i="18" s="1"/>
  <c r="G61" i="18" s="1"/>
  <c r="H61" i="18" s="1"/>
  <c r="M59" i="18"/>
  <c r="L59" i="18"/>
  <c r="O59" i="18" s="1"/>
  <c r="M58" i="18"/>
  <c r="N58" i="18" s="1"/>
  <c r="L58" i="18"/>
  <c r="O58" i="18" s="1"/>
  <c r="I42" i="2"/>
  <c r="J42" i="2"/>
  <c r="K42" i="2"/>
  <c r="H43" i="2"/>
  <c r="F43" i="2"/>
  <c r="K60" i="1"/>
  <c r="L60" i="1" s="1"/>
  <c r="J60" i="1"/>
  <c r="M60" i="1" s="1"/>
  <c r="G61" i="1"/>
  <c r="H61" i="1"/>
  <c r="I61" i="1"/>
  <c r="D62" i="1"/>
  <c r="E63" i="1" s="1"/>
  <c r="F63" i="1" s="1"/>
  <c r="E62" i="1"/>
  <c r="F62" i="1" s="1"/>
  <c r="G58" i="19" l="1"/>
  <c r="H58" i="19" s="1"/>
  <c r="N56" i="19"/>
  <c r="F58" i="19"/>
  <c r="G59" i="19" s="1"/>
  <c r="H59" i="19" s="1"/>
  <c r="I58" i="19"/>
  <c r="J58" i="19"/>
  <c r="K58" i="19"/>
  <c r="M57" i="19"/>
  <c r="N57" i="19" s="1"/>
  <c r="L57" i="19"/>
  <c r="O57" i="19" s="1"/>
  <c r="J60" i="18"/>
  <c r="I60" i="18"/>
  <c r="M60" i="18" s="1"/>
  <c r="N60" i="18" s="1"/>
  <c r="E61" i="18"/>
  <c r="F61" i="18" s="1"/>
  <c r="E62" i="18" s="1"/>
  <c r="I61" i="18"/>
  <c r="J61" i="18"/>
  <c r="K61" i="18"/>
  <c r="N59" i="18"/>
  <c r="I43" i="2"/>
  <c r="J43" i="2"/>
  <c r="K43" i="2"/>
  <c r="M42" i="2"/>
  <c r="N42" i="2" s="1"/>
  <c r="L42" i="2"/>
  <c r="O42" i="2" s="1"/>
  <c r="E44" i="2"/>
  <c r="F44" i="2" s="1"/>
  <c r="G44" i="2"/>
  <c r="K61" i="1"/>
  <c r="L61" i="1" s="1"/>
  <c r="J61" i="1"/>
  <c r="M61" i="1" s="1"/>
  <c r="G63" i="1"/>
  <c r="I63" i="1"/>
  <c r="H63" i="1"/>
  <c r="G62" i="1"/>
  <c r="I62" i="1"/>
  <c r="H62" i="1"/>
  <c r="C63" i="1"/>
  <c r="E59" i="19" l="1"/>
  <c r="I59" i="19"/>
  <c r="J59" i="19"/>
  <c r="K59" i="19"/>
  <c r="M58" i="19"/>
  <c r="N58" i="19" s="1"/>
  <c r="L58" i="19"/>
  <c r="O58" i="19" s="1"/>
  <c r="F59" i="19"/>
  <c r="E60" i="19" s="1"/>
  <c r="L60" i="18"/>
  <c r="O60" i="18" s="1"/>
  <c r="G62" i="18"/>
  <c r="H62" i="18" s="1"/>
  <c r="I62" i="18" s="1"/>
  <c r="F62" i="18"/>
  <c r="G63" i="18" s="1"/>
  <c r="H63" i="18" s="1"/>
  <c r="K62" i="18"/>
  <c r="J62" i="18"/>
  <c r="M61" i="18"/>
  <c r="N61" i="18" s="1"/>
  <c r="L61" i="18"/>
  <c r="O61" i="18" s="1"/>
  <c r="H44" i="2"/>
  <c r="G45" i="2"/>
  <c r="M43" i="2"/>
  <c r="N43" i="2" s="1"/>
  <c r="L43" i="2"/>
  <c r="O43" i="2" s="1"/>
  <c r="E45" i="2"/>
  <c r="K62" i="1"/>
  <c r="L62" i="1" s="1"/>
  <c r="J62" i="1"/>
  <c r="M62" i="1" s="1"/>
  <c r="K63" i="1"/>
  <c r="J63" i="1"/>
  <c r="M63" i="1" s="1"/>
  <c r="D63" i="1"/>
  <c r="C64" i="1" s="1"/>
  <c r="F60" i="19" l="1"/>
  <c r="G61" i="19" s="1"/>
  <c r="H61" i="19" s="1"/>
  <c r="G60" i="19"/>
  <c r="H60" i="19" s="1"/>
  <c r="M59" i="19"/>
  <c r="N59" i="19" s="1"/>
  <c r="L59" i="19"/>
  <c r="O59" i="19" s="1"/>
  <c r="E63" i="18"/>
  <c r="F63" i="18" s="1"/>
  <c r="G64" i="18" s="1"/>
  <c r="H64" i="18" s="1"/>
  <c r="I63" i="18"/>
  <c r="K63" i="18"/>
  <c r="J63" i="18"/>
  <c r="M62" i="18"/>
  <c r="N62" i="18" s="1"/>
  <c r="L62" i="18"/>
  <c r="O62" i="18" s="1"/>
  <c r="H45" i="2"/>
  <c r="I44" i="2"/>
  <c r="J44" i="2"/>
  <c r="K44" i="2"/>
  <c r="F45" i="2"/>
  <c r="L63" i="1"/>
  <c r="D64" i="1"/>
  <c r="E65" i="1" s="1"/>
  <c r="F65" i="1" s="1"/>
  <c r="E64" i="1"/>
  <c r="F64" i="1" s="1"/>
  <c r="E61" i="19" l="1"/>
  <c r="I61" i="19"/>
  <c r="J61" i="19"/>
  <c r="K61" i="19"/>
  <c r="F61" i="19"/>
  <c r="G62" i="19" s="1"/>
  <c r="H62" i="19" s="1"/>
  <c r="I60" i="19"/>
  <c r="K60" i="19"/>
  <c r="J60" i="19"/>
  <c r="E64" i="18"/>
  <c r="F64" i="18" s="1"/>
  <c r="G65" i="18" s="1"/>
  <c r="H65" i="18" s="1"/>
  <c r="I64" i="18"/>
  <c r="K64" i="18"/>
  <c r="J64" i="18"/>
  <c r="M63" i="18"/>
  <c r="N63" i="18" s="1"/>
  <c r="L63" i="18"/>
  <c r="O63" i="18" s="1"/>
  <c r="M44" i="2"/>
  <c r="N44" i="2" s="1"/>
  <c r="L44" i="2"/>
  <c r="O44" i="2" s="1"/>
  <c r="G46" i="2"/>
  <c r="I45" i="2"/>
  <c r="K45" i="2"/>
  <c r="J45" i="2"/>
  <c r="E46" i="2"/>
  <c r="G64" i="1"/>
  <c r="H64" i="1"/>
  <c r="I64" i="1"/>
  <c r="G65" i="1"/>
  <c r="H65" i="1"/>
  <c r="I65" i="1"/>
  <c r="C65" i="1"/>
  <c r="E62" i="19" l="1"/>
  <c r="I62" i="19"/>
  <c r="K62" i="19"/>
  <c r="J62" i="19"/>
  <c r="F62" i="19"/>
  <c r="G63" i="19" s="1"/>
  <c r="H63" i="19" s="1"/>
  <c r="M60" i="19"/>
  <c r="N60" i="19" s="1"/>
  <c r="L60" i="19"/>
  <c r="O60" i="19" s="1"/>
  <c r="M61" i="19"/>
  <c r="L61" i="19"/>
  <c r="O61" i="19" s="1"/>
  <c r="I65" i="18"/>
  <c r="K65" i="18"/>
  <c r="J65" i="18"/>
  <c r="M64" i="18"/>
  <c r="N64" i="18" s="1"/>
  <c r="L64" i="18"/>
  <c r="O64" i="18" s="1"/>
  <c r="E65" i="18"/>
  <c r="H46" i="2"/>
  <c r="M45" i="2"/>
  <c r="N45" i="2" s="1"/>
  <c r="L45" i="2"/>
  <c r="O45" i="2" s="1"/>
  <c r="F46" i="2"/>
  <c r="K65" i="1"/>
  <c r="J65" i="1"/>
  <c r="M65" i="1" s="1"/>
  <c r="K64" i="1"/>
  <c r="L64" i="1" s="1"/>
  <c r="J64" i="1"/>
  <c r="M64" i="1" s="1"/>
  <c r="D65" i="1"/>
  <c r="E66" i="1" s="1"/>
  <c r="F66" i="1" s="1"/>
  <c r="I63" i="19" l="1"/>
  <c r="K63" i="19"/>
  <c r="J63" i="19"/>
  <c r="E63" i="19"/>
  <c r="N61" i="19"/>
  <c r="M62" i="19"/>
  <c r="N62" i="19" s="1"/>
  <c r="L62" i="19"/>
  <c r="O62" i="19" s="1"/>
  <c r="F65" i="18"/>
  <c r="G66" i="18" s="1"/>
  <c r="H66" i="18" s="1"/>
  <c r="M65" i="18"/>
  <c r="N65" i="18" s="1"/>
  <c r="L65" i="18"/>
  <c r="O65" i="18" s="1"/>
  <c r="G47" i="2"/>
  <c r="I46" i="2"/>
  <c r="J46" i="2"/>
  <c r="K46" i="2"/>
  <c r="E47" i="2"/>
  <c r="G66" i="1"/>
  <c r="I66" i="1"/>
  <c r="H66" i="1"/>
  <c r="L65" i="1"/>
  <c r="C66" i="1"/>
  <c r="D66" i="1" s="1"/>
  <c r="E67" i="1" s="1"/>
  <c r="F67" i="1" s="1"/>
  <c r="F63" i="19" l="1"/>
  <c r="G64" i="19" s="1"/>
  <c r="H64" i="19" s="1"/>
  <c r="E64" i="19"/>
  <c r="M63" i="19"/>
  <c r="N63" i="19" s="1"/>
  <c r="L63" i="19"/>
  <c r="O63" i="19" s="1"/>
  <c r="E66" i="18"/>
  <c r="F66" i="18" s="1"/>
  <c r="I66" i="18"/>
  <c r="K66" i="18"/>
  <c r="J66" i="18"/>
  <c r="M46" i="2"/>
  <c r="N46" i="2" s="1"/>
  <c r="L46" i="2"/>
  <c r="O46" i="2" s="1"/>
  <c r="H47" i="2"/>
  <c r="F47" i="2"/>
  <c r="G67" i="1"/>
  <c r="I67" i="1"/>
  <c r="H67" i="1"/>
  <c r="K66" i="1"/>
  <c r="L66" i="1" s="1"/>
  <c r="J66" i="1"/>
  <c r="M66" i="1" s="1"/>
  <c r="C67" i="1"/>
  <c r="I64" i="19" l="1"/>
  <c r="K64" i="19"/>
  <c r="J64" i="19"/>
  <c r="F64" i="19"/>
  <c r="G65" i="19" s="1"/>
  <c r="H65" i="19" s="1"/>
  <c r="E65" i="19"/>
  <c r="E67" i="18"/>
  <c r="F67" i="18" s="1"/>
  <c r="G70" i="18" s="1"/>
  <c r="G67" i="18"/>
  <c r="H67" i="18" s="1"/>
  <c r="I67" i="18" s="1"/>
  <c r="M66" i="18"/>
  <c r="N66" i="18" s="1"/>
  <c r="L66" i="18"/>
  <c r="O66" i="18" s="1"/>
  <c r="K67" i="18"/>
  <c r="J67" i="18"/>
  <c r="I47" i="2"/>
  <c r="K47" i="2"/>
  <c r="J47" i="2"/>
  <c r="G48" i="2"/>
  <c r="E48" i="2"/>
  <c r="K67" i="1"/>
  <c r="L67" i="1" s="1"/>
  <c r="J67" i="1"/>
  <c r="M67" i="1" s="1"/>
  <c r="D67" i="1"/>
  <c r="C68" i="1" s="1"/>
  <c r="I65" i="19" l="1"/>
  <c r="J65" i="19"/>
  <c r="K65" i="19"/>
  <c r="F65" i="19"/>
  <c r="G66" i="19" s="1"/>
  <c r="H66" i="19" s="1"/>
  <c r="M64" i="19"/>
  <c r="N64" i="19" s="1"/>
  <c r="L64" i="19"/>
  <c r="O64" i="19" s="1"/>
  <c r="G68" i="18"/>
  <c r="M67" i="18"/>
  <c r="N67" i="18" s="1"/>
  <c r="L67" i="18"/>
  <c r="L68" i="18" s="1"/>
  <c r="G73" i="18"/>
  <c r="G71" i="18"/>
  <c r="G76" i="18"/>
  <c r="G69" i="18"/>
  <c r="G72" i="18"/>
  <c r="G77" i="18"/>
  <c r="G74" i="18"/>
  <c r="G75" i="18"/>
  <c r="H48" i="2"/>
  <c r="M47" i="2"/>
  <c r="N47" i="2" s="1"/>
  <c r="L47" i="2"/>
  <c r="O47" i="2" s="1"/>
  <c r="F48" i="2"/>
  <c r="D68" i="1"/>
  <c r="E69" i="1" s="1"/>
  <c r="F69" i="1" s="1"/>
  <c r="E68" i="1"/>
  <c r="F68" i="1" s="1"/>
  <c r="I66" i="19" l="1"/>
  <c r="J66" i="19"/>
  <c r="K66" i="19"/>
  <c r="E66" i="19"/>
  <c r="M65" i="19"/>
  <c r="N65" i="19" s="1"/>
  <c r="L65" i="19"/>
  <c r="O65" i="19" s="1"/>
  <c r="O67" i="18"/>
  <c r="G49" i="2"/>
  <c r="I48" i="2"/>
  <c r="K48" i="2"/>
  <c r="J48" i="2"/>
  <c r="E49" i="2"/>
  <c r="G68" i="1"/>
  <c r="I68" i="1"/>
  <c r="H68" i="1"/>
  <c r="G69" i="1"/>
  <c r="I69" i="1"/>
  <c r="H69" i="1"/>
  <c r="C69" i="1"/>
  <c r="F66" i="19" l="1"/>
  <c r="G67" i="19" s="1"/>
  <c r="H67" i="19" s="1"/>
  <c r="E67" i="19"/>
  <c r="M66" i="19"/>
  <c r="N66" i="19" s="1"/>
  <c r="L66" i="19"/>
  <c r="O66" i="19" s="1"/>
  <c r="M48" i="2"/>
  <c r="N48" i="2" s="1"/>
  <c r="L48" i="2"/>
  <c r="O48" i="2" s="1"/>
  <c r="H49" i="2"/>
  <c r="F49" i="2"/>
  <c r="K68" i="1"/>
  <c r="L68" i="1" s="1"/>
  <c r="J68" i="1"/>
  <c r="M68" i="1" s="1"/>
  <c r="K69" i="1"/>
  <c r="J69" i="1"/>
  <c r="J70" i="1" s="1"/>
  <c r="D69" i="1"/>
  <c r="E74" i="1" s="1"/>
  <c r="I67" i="19" l="1"/>
  <c r="J67" i="19"/>
  <c r="K67" i="19"/>
  <c r="F67" i="19"/>
  <c r="G74" i="19" s="1"/>
  <c r="G71" i="19"/>
  <c r="G70" i="19"/>
  <c r="I49" i="2"/>
  <c r="J49" i="2"/>
  <c r="K49" i="2"/>
  <c r="G50" i="2"/>
  <c r="E50" i="2"/>
  <c r="F50" i="2" s="1"/>
  <c r="E75" i="1"/>
  <c r="E73" i="1"/>
  <c r="E78" i="1"/>
  <c r="E77" i="1"/>
  <c r="E71" i="1"/>
  <c r="E76" i="1"/>
  <c r="E70" i="1"/>
  <c r="E72" i="1"/>
  <c r="E79" i="1"/>
  <c r="L69" i="1"/>
  <c r="M69" i="1"/>
  <c r="G76" i="19" l="1"/>
  <c r="G68" i="19"/>
  <c r="G75" i="19"/>
  <c r="G69" i="19"/>
  <c r="G72" i="19"/>
  <c r="G77" i="19"/>
  <c r="G73" i="19"/>
  <c r="M67" i="19"/>
  <c r="N67" i="19" s="1"/>
  <c r="L67" i="19"/>
  <c r="L68" i="19" s="1"/>
  <c r="H50" i="2"/>
  <c r="M49" i="2"/>
  <c r="N49" i="2" s="1"/>
  <c r="L49" i="2"/>
  <c r="O49" i="2" s="1"/>
  <c r="G51" i="2"/>
  <c r="E51" i="2"/>
  <c r="O67" i="19" l="1"/>
  <c r="H51" i="2"/>
  <c r="I50" i="2"/>
  <c r="J50" i="2"/>
  <c r="K50" i="2"/>
  <c r="F51" i="2"/>
  <c r="I51" i="2" l="1"/>
  <c r="J51" i="2"/>
  <c r="K51" i="2"/>
  <c r="G52" i="2"/>
  <c r="M50" i="2"/>
  <c r="N50" i="2" s="1"/>
  <c r="L50" i="2"/>
  <c r="O50" i="2" s="1"/>
  <c r="E52" i="2"/>
  <c r="F52" i="2" s="1"/>
  <c r="G53" i="2" l="1"/>
  <c r="H52" i="2"/>
  <c r="M51" i="2"/>
  <c r="N51" i="2" s="1"/>
  <c r="L51" i="2"/>
  <c r="O51" i="2" s="1"/>
  <c r="E53" i="2"/>
  <c r="I52" i="2" l="1"/>
  <c r="J52" i="2"/>
  <c r="K52" i="2"/>
  <c r="H53" i="2"/>
  <c r="F53" i="2"/>
  <c r="G54" i="2" l="1"/>
  <c r="H54" i="2" s="1"/>
  <c r="I53" i="2"/>
  <c r="K53" i="2"/>
  <c r="J53" i="2"/>
  <c r="M52" i="2"/>
  <c r="N52" i="2" s="1"/>
  <c r="L52" i="2"/>
  <c r="O52" i="2" s="1"/>
  <c r="E54" i="2"/>
  <c r="I54" i="2" l="1"/>
  <c r="J54" i="2"/>
  <c r="K54" i="2"/>
  <c r="M53" i="2"/>
  <c r="N53" i="2" s="1"/>
  <c r="L53" i="2"/>
  <c r="O53" i="2" s="1"/>
  <c r="F54" i="2"/>
  <c r="E55" i="2" l="1"/>
  <c r="M54" i="2"/>
  <c r="N54" i="2" s="1"/>
  <c r="L54" i="2"/>
  <c r="O54" i="2" s="1"/>
  <c r="G55" i="2"/>
  <c r="H55" i="2" l="1"/>
  <c r="F55" i="2"/>
  <c r="E56" i="2" l="1"/>
  <c r="F56" i="2" s="1"/>
  <c r="G56" i="2"/>
  <c r="I55" i="2"/>
  <c r="J55" i="2"/>
  <c r="K55" i="2"/>
  <c r="M55" i="2" l="1"/>
  <c r="N55" i="2" s="1"/>
  <c r="L55" i="2"/>
  <c r="O55" i="2" s="1"/>
  <c r="H56" i="2"/>
  <c r="G57" i="2"/>
  <c r="E57" i="2"/>
  <c r="I56" i="2" l="1"/>
  <c r="J56" i="2"/>
  <c r="K56" i="2"/>
  <c r="H57" i="2"/>
  <c r="F57" i="2"/>
  <c r="G58" i="2" l="1"/>
  <c r="H58" i="2" s="1"/>
  <c r="I57" i="2"/>
  <c r="J57" i="2"/>
  <c r="K57" i="2"/>
  <c r="M56" i="2"/>
  <c r="N56" i="2" s="1"/>
  <c r="L56" i="2"/>
  <c r="O56" i="2" s="1"/>
  <c r="E58" i="2"/>
  <c r="I58" i="2" l="1"/>
  <c r="K58" i="2"/>
  <c r="J58" i="2"/>
  <c r="M57" i="2"/>
  <c r="N57" i="2" s="1"/>
  <c r="L57" i="2"/>
  <c r="O57" i="2" s="1"/>
  <c r="F58" i="2"/>
  <c r="M58" i="2" l="1"/>
  <c r="N58" i="2" s="1"/>
  <c r="L58" i="2"/>
  <c r="O58" i="2" s="1"/>
  <c r="G59" i="2"/>
  <c r="E59" i="2"/>
  <c r="H59" i="2" l="1"/>
  <c r="F59" i="2"/>
  <c r="G60" i="2" l="1"/>
  <c r="I59" i="2"/>
  <c r="K59" i="2"/>
  <c r="J59" i="2"/>
  <c r="E60" i="2"/>
  <c r="M59" i="2" l="1"/>
  <c r="N59" i="2" s="1"/>
  <c r="L59" i="2"/>
  <c r="O59" i="2" s="1"/>
  <c r="H60" i="2"/>
  <c r="F60" i="2"/>
  <c r="I60" i="2" l="1"/>
  <c r="K60" i="2"/>
  <c r="J60" i="2"/>
  <c r="G61" i="2"/>
  <c r="E61" i="2"/>
  <c r="H61" i="2" l="1"/>
  <c r="M60" i="2"/>
  <c r="N60" i="2" s="1"/>
  <c r="L60" i="2"/>
  <c r="O60" i="2" s="1"/>
  <c r="F61" i="2"/>
  <c r="G62" i="2" l="1"/>
  <c r="H62" i="2" s="1"/>
  <c r="E62" i="2"/>
  <c r="I61" i="2"/>
  <c r="K61" i="2"/>
  <c r="J61" i="2"/>
  <c r="I62" i="2" l="1"/>
  <c r="K62" i="2"/>
  <c r="J62" i="2"/>
  <c r="M61" i="2"/>
  <c r="N61" i="2" s="1"/>
  <c r="L61" i="2"/>
  <c r="O61" i="2" s="1"/>
  <c r="F62" i="2"/>
  <c r="E63" i="2" s="1"/>
  <c r="M62" i="2" l="1"/>
  <c r="N62" i="2" s="1"/>
  <c r="L62" i="2"/>
  <c r="O62" i="2" s="1"/>
  <c r="G63" i="2"/>
  <c r="F63" i="2"/>
  <c r="H63" i="2" l="1"/>
  <c r="G64" i="2"/>
  <c r="E64" i="2"/>
  <c r="H64" i="2" l="1"/>
  <c r="I63" i="2"/>
  <c r="K63" i="2"/>
  <c r="J63" i="2"/>
  <c r="F64" i="2"/>
  <c r="E65" i="2" l="1"/>
  <c r="F65" i="2" s="1"/>
  <c r="I64" i="2"/>
  <c r="K64" i="2"/>
  <c r="J64" i="2"/>
  <c r="M63" i="2"/>
  <c r="N63" i="2" s="1"/>
  <c r="L63" i="2"/>
  <c r="O63" i="2" s="1"/>
  <c r="G65" i="2"/>
  <c r="H65" i="2" l="1"/>
  <c r="G66" i="2"/>
  <c r="E66" i="2"/>
  <c r="M64" i="2"/>
  <c r="N64" i="2" s="1"/>
  <c r="L64" i="2"/>
  <c r="O64" i="2" s="1"/>
  <c r="F66" i="2" l="1"/>
  <c r="I65" i="2"/>
  <c r="J65" i="2"/>
  <c r="K65" i="2"/>
  <c r="H66" i="2"/>
  <c r="I66" i="2" l="1"/>
  <c r="K66" i="2"/>
  <c r="J66" i="2"/>
  <c r="M65" i="2"/>
  <c r="N65" i="2" s="1"/>
  <c r="L65" i="2"/>
  <c r="O65" i="2" s="1"/>
  <c r="E67" i="2"/>
  <c r="G67" i="2"/>
  <c r="F67" i="2" l="1"/>
  <c r="G76" i="2" s="1"/>
  <c r="H67" i="2"/>
  <c r="M66" i="2"/>
  <c r="N66" i="2" s="1"/>
  <c r="L66" i="2"/>
  <c r="O66" i="2" s="1"/>
  <c r="G70" i="2" l="1"/>
  <c r="G75" i="2"/>
  <c r="G73" i="2"/>
  <c r="G74" i="2"/>
  <c r="G72" i="2"/>
  <c r="G69" i="2"/>
  <c r="G77" i="2"/>
  <c r="G71" i="2"/>
  <c r="G68" i="2"/>
  <c r="I67" i="2"/>
  <c r="J67" i="2"/>
  <c r="K67" i="2"/>
  <c r="M67" i="2" l="1"/>
  <c r="N67" i="2" s="1"/>
  <c r="L67" i="2"/>
  <c r="L68" i="2" s="1"/>
  <c r="O67" i="2" l="1"/>
</calcChain>
</file>

<file path=xl/sharedStrings.xml><?xml version="1.0" encoding="utf-8"?>
<sst xmlns="http://schemas.openxmlformats.org/spreadsheetml/2006/main" count="364" uniqueCount="158">
  <si>
    <t>Year</t>
  </si>
  <si>
    <t>Missouri Population in Millions</t>
  </si>
  <si>
    <t>Level</t>
  </si>
  <si>
    <t>Trend</t>
  </si>
  <si>
    <t>Missouri Population growth forecasting using Holt's Model</t>
  </si>
  <si>
    <t>Period (Year)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</si>
  <si>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</si>
  <si>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</si>
  <si>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</si>
  <si>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</si>
  <si>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</si>
  <si>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</si>
  <si>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</si>
  <si>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</si>
  <si>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</si>
  <si>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</si>
  <si>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</si>
  <si>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</si>
  <si>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</si>
  <si>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</si>
  <si>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</si>
  <si>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</si>
  <si>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</si>
  <si>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</si>
  <si>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</si>
  <si>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</si>
  <si>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</si>
  <si>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</si>
  <si>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</si>
  <si>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</si>
  <si>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</si>
  <si>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α</t>
  </si>
  <si>
    <t>β</t>
  </si>
  <si>
    <t>Forecast</t>
  </si>
  <si>
    <t>Total Population</t>
  </si>
  <si>
    <t>One</t>
  </si>
  <si>
    <t>Total Population in millions</t>
  </si>
  <si>
    <t>no. of 6 member households</t>
  </si>
  <si>
    <t>%age of people in 1 member households</t>
  </si>
  <si>
    <t>no. of people in 1 member households</t>
  </si>
  <si>
    <t>%age of people in 2 member households</t>
  </si>
  <si>
    <t>no. of people in 2 member households</t>
  </si>
  <si>
    <t>%age of people in 3 member households</t>
  </si>
  <si>
    <t>no. of people in 3 member households</t>
  </si>
  <si>
    <t>%age of people in 4 member households</t>
  </si>
  <si>
    <t>no. of people in 4 member households</t>
  </si>
  <si>
    <t>%age of people in 5 member households</t>
  </si>
  <si>
    <t>no. of people in 5 member households</t>
  </si>
  <si>
    <t>%age of people in 6 member households</t>
  </si>
  <si>
    <t>%age of people in 7 or more member households</t>
  </si>
  <si>
    <t>no. of people in 7 or more member households</t>
  </si>
  <si>
    <t>Number of household members</t>
  </si>
  <si>
    <t>1 member</t>
  </si>
  <si>
    <t>2 members</t>
  </si>
  <si>
    <t>3 members</t>
  </si>
  <si>
    <t>4 members</t>
  </si>
  <si>
    <t>5 members</t>
  </si>
  <si>
    <t>6 or more members</t>
  </si>
  <si>
    <t>7 or more members</t>
  </si>
  <si>
    <t>Energy Consumption Per Household Member</t>
  </si>
  <si>
    <t>Total Energy Consumption(KWh)</t>
  </si>
  <si>
    <t>Error</t>
  </si>
  <si>
    <t>&lt;=</t>
  </si>
  <si>
    <t>Absolute Error</t>
  </si>
  <si>
    <t>bias</t>
  </si>
  <si>
    <r>
      <t>Mean Squared Error MSE</t>
    </r>
    <r>
      <rPr>
        <vertAlign val="subscript"/>
        <sz val="10"/>
        <rFont val="Arial"/>
        <family val="2"/>
      </rPr>
      <t>t</t>
    </r>
  </si>
  <si>
    <r>
      <t>MAD</t>
    </r>
    <r>
      <rPr>
        <vertAlign val="subscript"/>
        <sz val="10"/>
        <rFont val="Arial"/>
        <family val="2"/>
      </rPr>
      <t>t</t>
    </r>
  </si>
  <si>
    <t>% Error</t>
  </si>
  <si>
    <r>
      <t>MAPE</t>
    </r>
    <r>
      <rPr>
        <vertAlign val="subscript"/>
        <sz val="10"/>
        <rFont val="Arial"/>
        <family val="2"/>
      </rPr>
      <t>t</t>
    </r>
  </si>
  <si>
    <r>
      <t>TS</t>
    </r>
    <r>
      <rPr>
        <vertAlign val="subscript"/>
        <sz val="10"/>
        <rFont val="Arial"/>
        <family val="2"/>
      </rPr>
      <t>t</t>
    </r>
  </si>
  <si>
    <t>Standard Deviation</t>
  </si>
  <si>
    <t>One %</t>
  </si>
  <si>
    <t>Two Member</t>
  </si>
  <si>
    <t>Two member %</t>
  </si>
  <si>
    <t>Five Member</t>
  </si>
  <si>
    <t>Five member %</t>
  </si>
  <si>
    <t>3 member %</t>
  </si>
  <si>
    <t>3 Member pop.</t>
  </si>
  <si>
    <t>4 Member pop.</t>
  </si>
  <si>
    <t>4 member %</t>
  </si>
  <si>
    <t>7 member %</t>
  </si>
  <si>
    <t>7 Member pop.</t>
  </si>
  <si>
    <t>6 Member pop.</t>
  </si>
  <si>
    <t>6 member %</t>
  </si>
  <si>
    <t>Coal Fulfillment</t>
  </si>
  <si>
    <t>Solar share</t>
  </si>
  <si>
    <t>Solar fulfillment</t>
  </si>
  <si>
    <t>Coal Share(%age)</t>
  </si>
  <si>
    <t>Cost of Sub-bituminous coal</t>
  </si>
  <si>
    <t>$/ton</t>
  </si>
  <si>
    <t>Cost of 10kW solar system</t>
  </si>
  <si>
    <t>$</t>
  </si>
  <si>
    <t>KWh per ton of coal</t>
  </si>
  <si>
    <t>kWh/ton</t>
  </si>
  <si>
    <t>Average annual sunlight hours</t>
  </si>
  <si>
    <t>hours</t>
  </si>
  <si>
    <t>Tons of coal required</t>
  </si>
  <si>
    <t>Solar share (%age)</t>
  </si>
  <si>
    <t>Coal Fulfillment(KWh)</t>
  </si>
  <si>
    <t>Cost of Coal ($)</t>
  </si>
  <si>
    <t>Annual reduction in cost of coal</t>
  </si>
  <si>
    <t>Solar Inefficiency factor</t>
  </si>
  <si>
    <t>Solar fulfillment (kWh)</t>
  </si>
  <si>
    <t>System capacity Required (kW)</t>
  </si>
  <si>
    <t>No. of 10 kW Solar systems required</t>
  </si>
  <si>
    <t>Cost of Solar Power</t>
  </si>
  <si>
    <t>Emissions for 1KWh power generation by coal</t>
  </si>
  <si>
    <t>Mining</t>
  </si>
  <si>
    <t>Transportation</t>
  </si>
  <si>
    <t>Combustion</t>
  </si>
  <si>
    <t>gCO2</t>
  </si>
  <si>
    <t>gCO2/km</t>
  </si>
  <si>
    <t>Emissions for 1KWh power generation by Solar</t>
  </si>
  <si>
    <t>Distance from Wyoming to Mo by rail [estimate]</t>
  </si>
  <si>
    <t>km</t>
  </si>
  <si>
    <t>Total Emission from transportation for 1 kWh</t>
  </si>
  <si>
    <t>Coal Fulfillment (kWh)</t>
  </si>
  <si>
    <t>Total emissions per kWh</t>
  </si>
  <si>
    <t>CO2 Emissions (tons)</t>
  </si>
  <si>
    <t>Annual Decrease in emissions by coal (tons)</t>
  </si>
  <si>
    <t>CO2 emissions from Solar(tons)</t>
  </si>
  <si>
    <t>Total Emissions from coal and solar</t>
  </si>
  <si>
    <t>Annual Decrease in total emissions(tons)</t>
  </si>
  <si>
    <t>Total reduction in emission in 10 years</t>
  </si>
  <si>
    <t xml:space="preserve">Total Cost </t>
  </si>
  <si>
    <t>Increase in expenditure</t>
  </si>
  <si>
    <t>Total Savings on coal</t>
  </si>
  <si>
    <t>Total expenditure over 10 years</t>
  </si>
  <si>
    <t>Percentage of Population living in single member household forecast using Holt's Model</t>
  </si>
  <si>
    <t>Percentage of Population living in two member household forecast using Holt's Model</t>
  </si>
  <si>
    <t>Percentage of Population living in three member household forecast using Simple Exponentiation</t>
  </si>
  <si>
    <t>Percent decrease in CO2 emissions</t>
  </si>
  <si>
    <t>Decrease in Emissions per $ invested</t>
  </si>
  <si>
    <t>tons</t>
  </si>
  <si>
    <t>CO2 absorption by an average tree per year</t>
  </si>
  <si>
    <t>kg/year</t>
  </si>
  <si>
    <t>https://www.eea.europa.eu/articles/forests-health-and-climate-change/key-facts/trees-help-tackle-climate-change</t>
  </si>
  <si>
    <t>No. of trees equivalent of CO2 reduced</t>
  </si>
  <si>
    <t>Total reduction in emission by coal(tons)</t>
  </si>
  <si>
    <t>Population living in 6 member households</t>
  </si>
  <si>
    <t>Population living in 1 member households</t>
  </si>
  <si>
    <t>Population living in 2 member households</t>
  </si>
  <si>
    <t>Population living in 3 member households</t>
  </si>
  <si>
    <t>Population living in 4 member households</t>
  </si>
  <si>
    <t>Population living in 5 member households</t>
  </si>
  <si>
    <t>Population living in 7 or more member households</t>
  </si>
  <si>
    <t>Analysis of Demand fulfillment with decreasing share of coal and inreasing share of solar</t>
  </si>
  <si>
    <r>
      <t>Mean Squared Error MSE</t>
    </r>
    <r>
      <rPr>
        <b/>
        <vertAlign val="subscript"/>
        <sz val="11"/>
        <rFont val="Arial"/>
        <family val="2"/>
      </rPr>
      <t>t</t>
    </r>
  </si>
  <si>
    <r>
      <t>MAD</t>
    </r>
    <r>
      <rPr>
        <b/>
        <vertAlign val="subscript"/>
        <sz val="11"/>
        <rFont val="Arial"/>
        <family val="2"/>
      </rPr>
      <t>t</t>
    </r>
  </si>
  <si>
    <r>
      <t>MAPE</t>
    </r>
    <r>
      <rPr>
        <b/>
        <vertAlign val="subscript"/>
        <sz val="11"/>
        <rFont val="Arial"/>
        <family val="2"/>
      </rPr>
      <t>t</t>
    </r>
  </si>
  <si>
    <r>
      <t>TS</t>
    </r>
    <r>
      <rPr>
        <b/>
        <vertAlign val="subscript"/>
        <sz val="11"/>
        <rFont val="Arial"/>
        <family val="2"/>
      </rPr>
      <t>t</t>
    </r>
  </si>
  <si>
    <t>Percentage of Population living in six member household forecast using Simple Exponentiation</t>
  </si>
  <si>
    <t>Percentage of Population living in four member household forecast using Simple Exponentiation</t>
  </si>
  <si>
    <t>Percentage of Population living in five member household forecast using Holt's Model</t>
  </si>
  <si>
    <t>Calculation for population living in different size share households</t>
  </si>
  <si>
    <t>Calculation of cost for decreasing share of coal and increasing share of solar in demand fulfillment</t>
  </si>
  <si>
    <t>Calculation of emission drop due to reduction in coal usage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</si>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</sst>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"/>
    <numFmt numFmtId="166" formatCode="#,##0.000"/>
    <numFmt numFmtId="167" formatCode="#,##0.0000"/>
    <numFmt numFmtId="168" formatCode="&quot;$&quot;#,##0.00"/>
    <numFmt numFmtId="169" formatCode="_(&quot;$&quot;* #,##0.000000_);_(&quot;$&quot;* \(#,##0.00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vertAlign val="subscript"/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vertAlign val="subscript"/>
      <sz val="11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5" applyNumberFormat="0" applyProtection="0">
      <alignment wrapText="1"/>
    </xf>
    <xf numFmtId="0" fontId="8" fillId="0" borderId="6" applyNumberFormat="0" applyFont="0" applyProtection="0">
      <alignment wrapText="1"/>
    </xf>
    <xf numFmtId="0" fontId="6" fillId="0" borderId="4" applyNumberFormat="0" applyProtection="0">
      <alignment wrapText="1"/>
    </xf>
    <xf numFmtId="0" fontId="12" fillId="0" borderId="0"/>
    <xf numFmtId="43" fontId="12" fillId="0" borderId="0" applyFont="0" applyFill="0" applyBorder="0" applyAlignment="0" applyProtection="0"/>
    <xf numFmtId="0" fontId="6" fillId="0" borderId="9" applyNumberFormat="0" applyProtection="0">
      <alignment horizontal="left" wrapText="1"/>
    </xf>
    <xf numFmtId="0" fontId="13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5" fontId="0" fillId="0" borderId="1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9" fillId="0" borderId="0" xfId="4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2" fillId="0" borderId="1" xfId="6" applyNumberFormat="1" applyBorder="1" applyAlignment="1">
      <alignment horizontal="center"/>
    </xf>
    <xf numFmtId="0" fontId="0" fillId="0" borderId="1" xfId="0" applyBorder="1"/>
    <xf numFmtId="0" fontId="12" fillId="0" borderId="1" xfId="6" applyBorder="1" applyAlignment="1">
      <alignment horizontal="center" vertical="center"/>
    </xf>
    <xf numFmtId="3" fontId="12" fillId="0" borderId="1" xfId="6" applyNumberFormat="1" applyBorder="1" applyAlignment="1">
      <alignment horizontal="center" vertical="center"/>
    </xf>
    <xf numFmtId="44" fontId="0" fillId="0" borderId="0" xfId="2" applyFont="1"/>
    <xf numFmtId="0" fontId="0" fillId="0" borderId="1" xfId="0" applyBorder="1" applyAlignment="1">
      <alignment horizontal="center" vertical="center"/>
    </xf>
    <xf numFmtId="0" fontId="0" fillId="0" borderId="0" xfId="1" applyNumberFormat="1" applyFont="1"/>
    <xf numFmtId="169" fontId="0" fillId="0" borderId="0" xfId="0" applyNumberFormat="1"/>
    <xf numFmtId="9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4" fillId="3" borderId="7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5" fillId="0" borderId="7" xfId="0" applyFont="1" applyBorder="1"/>
    <xf numFmtId="164" fontId="0" fillId="0" borderId="1" xfId="0" applyNumberFormat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3" applyFont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 wrapText="1"/>
    </xf>
    <xf numFmtId="3" fontId="7" fillId="0" borderId="1" xfId="5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9" fontId="12" fillId="0" borderId="1" xfId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0" fontId="13" fillId="0" borderId="0" xfId="9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4" fillId="0" borderId="1" xfId="6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4" fillId="0" borderId="1" xfId="6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0" fillId="0" borderId="1" xfId="6" applyNumberFormat="1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4" borderId="1" xfId="0" applyFont="1" applyFill="1" applyBorder="1"/>
    <xf numFmtId="9" fontId="5" fillId="0" borderId="1" xfId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9" fontId="5" fillId="4" borderId="1" xfId="1" applyFont="1" applyFill="1" applyBorder="1"/>
    <xf numFmtId="0" fontId="5" fillId="4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8" fontId="5" fillId="0" borderId="1" xfId="2" applyNumberFormat="1" applyFont="1" applyBorder="1" applyAlignment="1">
      <alignment horizontal="center" vertical="center" wrapText="1"/>
    </xf>
    <xf numFmtId="168" fontId="0" fillId="0" borderId="1" xfId="2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8" fontId="5" fillId="4" borderId="1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/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5" fillId="0" borderId="12" xfId="0" applyFont="1" applyBorder="1"/>
    <xf numFmtId="0" fontId="5" fillId="0" borderId="7" xfId="0" applyFon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6" borderId="11" xfId="0" applyFon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1" xfId="9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0">
    <cellStyle name="Body: normal cell" xfId="4" xr:uid="{00000000-0005-0000-0000-000000000000}"/>
    <cellStyle name="Comma 2" xfId="7" xr:uid="{00000000-0005-0000-0000-000001000000}"/>
    <cellStyle name="Currency" xfId="2" builtinId="4"/>
    <cellStyle name="Header: bottom row" xfId="5" xr:uid="{00000000-0005-0000-0000-000003000000}"/>
    <cellStyle name="Header: top rows" xfId="8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3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 Population forecast'!$B$8</c:f>
              <c:strCache>
                <c:ptCount val="1"/>
                <c:pt idx="0">
                  <c:v>Missouri Population in Millions</c:v>
                </c:pt>
              </c:strCache>
            </c:strRef>
          </c:tx>
          <c:marker>
            <c:symbol val="none"/>
          </c:marker>
          <c:xVal>
            <c:numRef>
              <c:f>'MO Population forecast'!$A$9:$A$79</c:f>
              <c:numCache>
                <c:formatCode>General</c:formatCode>
                <c:ptCount val="71"/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</c:numCache>
            </c:numRef>
          </c:xVal>
          <c:yVal>
            <c:numRef>
              <c:f>'MO Population forecast'!$B$9:$B$79</c:f>
              <c:numCache>
                <c:formatCode>General</c:formatCode>
                <c:ptCount val="71"/>
                <c:pt idx="1">
                  <c:v>4.3259999999999996</c:v>
                </c:pt>
                <c:pt idx="2">
                  <c:v>4.3490000000000002</c:v>
                </c:pt>
                <c:pt idx="3">
                  <c:v>4.3570000000000002</c:v>
                </c:pt>
                <c:pt idx="4">
                  <c:v>4.3920000000000003</c:v>
                </c:pt>
                <c:pt idx="5">
                  <c:v>4.4420000000000002</c:v>
                </c:pt>
                <c:pt idx="6">
                  <c:v>4.4669999999999996</c:v>
                </c:pt>
                <c:pt idx="7">
                  <c:v>4.5229999999999997</c:v>
                </c:pt>
                <c:pt idx="8">
                  <c:v>4.5389999999999997</c:v>
                </c:pt>
                <c:pt idx="9">
                  <c:v>4.5679999999999996</c:v>
                </c:pt>
                <c:pt idx="10">
                  <c:v>4.6399999999999997</c:v>
                </c:pt>
                <c:pt idx="11">
                  <c:v>4.6776</c:v>
                </c:pt>
                <c:pt idx="12">
                  <c:v>4.7257999999999996</c:v>
                </c:pt>
                <c:pt idx="13">
                  <c:v>4.7587999999999999</c:v>
                </c:pt>
                <c:pt idx="14">
                  <c:v>4.7826000000000004</c:v>
                </c:pt>
                <c:pt idx="15">
                  <c:v>4.7958999999999996</c:v>
                </c:pt>
                <c:pt idx="16">
                  <c:v>4.8083</c:v>
                </c:pt>
                <c:pt idx="17">
                  <c:v>4.8390000000000004</c:v>
                </c:pt>
                <c:pt idx="18">
                  <c:v>4.8632</c:v>
                </c:pt>
                <c:pt idx="19">
                  <c:v>4.8894000000000002</c:v>
                </c:pt>
                <c:pt idx="20">
                  <c:v>4.9123999999999999</c:v>
                </c:pt>
                <c:pt idx="21">
                  <c:v>4.9321000000000002</c:v>
                </c:pt>
                <c:pt idx="22">
                  <c:v>4.9294000000000002</c:v>
                </c:pt>
                <c:pt idx="23">
                  <c:v>4.9436999999999998</c:v>
                </c:pt>
                <c:pt idx="24">
                  <c:v>4.9752999999999998</c:v>
                </c:pt>
                <c:pt idx="25">
                  <c:v>5.0003000000000002</c:v>
                </c:pt>
                <c:pt idx="26">
                  <c:v>5.0231000000000003</c:v>
                </c:pt>
                <c:pt idx="27">
                  <c:v>5.0567000000000002</c:v>
                </c:pt>
                <c:pt idx="28">
                  <c:v>5.0816999999999997</c:v>
                </c:pt>
                <c:pt idx="29">
                  <c:v>5.0957999999999997</c:v>
                </c:pt>
                <c:pt idx="30">
                  <c:v>5.1170999999999998</c:v>
                </c:pt>
                <c:pt idx="31">
                  <c:v>5.1264000000000003</c:v>
                </c:pt>
                <c:pt idx="32">
                  <c:v>5.1577999999999999</c:v>
                </c:pt>
                <c:pt idx="33">
                  <c:v>5.1936999999999998</c:v>
                </c:pt>
                <c:pt idx="34">
                  <c:v>5.2378</c:v>
                </c:pt>
                <c:pt idx="35">
                  <c:v>5.2812000000000001</c:v>
                </c:pt>
                <c:pt idx="36">
                  <c:v>5.3246000000000002</c:v>
                </c:pt>
                <c:pt idx="37">
                  <c:v>5.3678999999999997</c:v>
                </c:pt>
                <c:pt idx="38">
                  <c:v>5.4070999999999998</c:v>
                </c:pt>
                <c:pt idx="39">
                  <c:v>5.4375999999999998</c:v>
                </c:pt>
                <c:pt idx="40">
                  <c:v>5.4683000000000002</c:v>
                </c:pt>
                <c:pt idx="41">
                  <c:v>5.5026999999999999</c:v>
                </c:pt>
                <c:pt idx="42">
                  <c:v>5.6429</c:v>
                </c:pt>
                <c:pt idx="43">
                  <c:v>5.6791999999999998</c:v>
                </c:pt>
                <c:pt idx="44">
                  <c:v>5.7130999999999998</c:v>
                </c:pt>
                <c:pt idx="45">
                  <c:v>5.7558999999999996</c:v>
                </c:pt>
                <c:pt idx="46">
                  <c:v>5.8036000000000003</c:v>
                </c:pt>
                <c:pt idx="47">
                  <c:v>5.8579999999999997</c:v>
                </c:pt>
                <c:pt idx="48">
                  <c:v>5.9058000000000002</c:v>
                </c:pt>
                <c:pt idx="49">
                  <c:v>5.9518000000000004</c:v>
                </c:pt>
                <c:pt idx="50">
                  <c:v>5.9821999999999997</c:v>
                </c:pt>
                <c:pt idx="51">
                  <c:v>6.0117000000000003</c:v>
                </c:pt>
                <c:pt idx="52">
                  <c:v>6.0103</c:v>
                </c:pt>
                <c:pt idx="53">
                  <c:v>6.0244</c:v>
                </c:pt>
                <c:pt idx="54">
                  <c:v>6.0407000000000002</c:v>
                </c:pt>
                <c:pt idx="55">
                  <c:v>6.0561999999999996</c:v>
                </c:pt>
                <c:pt idx="56">
                  <c:v>6.0716999999999999</c:v>
                </c:pt>
                <c:pt idx="57">
                  <c:v>6.0871000000000004</c:v>
                </c:pt>
                <c:pt idx="58">
                  <c:v>6.1067</c:v>
                </c:pt>
                <c:pt idx="59">
                  <c:v>6.1215999999999999</c:v>
                </c:pt>
                <c:pt idx="60">
                  <c:v>6.1374000000000004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B-439B-9C86-574516121808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'MO Population forecast'!$A$69:$A$79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Population forecast'!$E$69:$E$79</c:f>
              <c:numCache>
                <c:formatCode>General</c:formatCode>
                <c:ptCount val="11"/>
                <c:pt idx="0">
                  <c:v>6.1536813919056081</c:v>
                </c:pt>
                <c:pt idx="1">
                  <c:v>6.1694812620330293</c:v>
                </c:pt>
                <c:pt idx="2">
                  <c:v>6.201560172841587</c:v>
                </c:pt>
                <c:pt idx="3">
                  <c:v>6.2336390836501456</c:v>
                </c:pt>
                <c:pt idx="4">
                  <c:v>6.2657179944587034</c:v>
                </c:pt>
                <c:pt idx="5">
                  <c:v>6.2977969052672611</c:v>
                </c:pt>
                <c:pt idx="6">
                  <c:v>6.3298758160758188</c:v>
                </c:pt>
                <c:pt idx="7">
                  <c:v>6.3619547268843775</c:v>
                </c:pt>
                <c:pt idx="8">
                  <c:v>6.3940336376929352</c:v>
                </c:pt>
                <c:pt idx="9">
                  <c:v>6.4261125485014929</c:v>
                </c:pt>
                <c:pt idx="10">
                  <c:v>6.4581914593100507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B-439B-9C86-57451612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77728"/>
        <c:axId val="261608192"/>
      </c:scatterChart>
      <c:valAx>
        <c:axId val="2615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608192"/>
        <c:crosses val="autoZero"/>
        <c:crossBetween val="midCat"/>
      </c:valAx>
      <c:valAx>
        <c:axId val="2616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7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Electricity demand trend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8491256345157"/>
          <c:y val="0.1901738845144357"/>
          <c:w val="0.4640530768247433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Electricty demand trend</c:v>
          </c:tx>
          <c:marker>
            <c:symbol val="none"/>
          </c:marker>
          <c:xVal>
            <c:numRef>
              <c:f>'Demand fulfillment analysis'!$A$8:$A$18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'Demand fulfillment analysis'!$I$8:$I$18</c:f>
              <c:numCache>
                <c:formatCode>General</c:formatCode>
                <c:ptCount val="11"/>
                <c:pt idx="0">
                  <c:v>23843766968.984028</c:v>
                </c:pt>
                <c:pt idx="1">
                  <c:v>24029640728.949554</c:v>
                </c:pt>
                <c:pt idx="2">
                  <c:v>24164130535.648808</c:v>
                </c:pt>
                <c:pt idx="3">
                  <c:v>24298995305.645149</c:v>
                </c:pt>
                <c:pt idx="4">
                  <c:v>24434235038.93856</c:v>
                </c:pt>
                <c:pt idx="5">
                  <c:v>24569849735.529049</c:v>
                </c:pt>
                <c:pt idx="6">
                  <c:v>24705839395.416618</c:v>
                </c:pt>
                <c:pt idx="7">
                  <c:v>24842204018.601257</c:v>
                </c:pt>
                <c:pt idx="8">
                  <c:v>24978943605.082973</c:v>
                </c:pt>
                <c:pt idx="9">
                  <c:v>25116058154.861771</c:v>
                </c:pt>
                <c:pt idx="10">
                  <c:v>25253547667.937641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D-4928-949D-C782A1CF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4768"/>
        <c:axId val="36783232"/>
      </c:scatterChart>
      <c:valAx>
        <c:axId val="36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83232"/>
        <c:crosses val="autoZero"/>
        <c:crossBetween val="midCat"/>
      </c:valAx>
      <c:valAx>
        <c:axId val="367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Increase in investment</c:v>
          </c:tx>
          <c:marker>
            <c:symbol val="none"/>
          </c:marker>
          <c:xVal>
            <c:numRef>
              <c:f>'Cost of Demand Fulfillment'!$A$16:$A$26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'Cost of Demand Fulfillment'!$N$17:$N$26</c:f>
              <c:numCache>
                <c:formatCode>"$"#,##0.00</c:formatCode>
                <c:ptCount val="10"/>
                <c:pt idx="0">
                  <c:v>371914687.00900328</c:v>
                </c:pt>
                <c:pt idx="1">
                  <c:v>375019560.15055692</c:v>
                </c:pt>
                <c:pt idx="2">
                  <c:v>379166125.07676339</c:v>
                </c:pt>
                <c:pt idx="3">
                  <c:v>383329928.07364297</c:v>
                </c:pt>
                <c:pt idx="4">
                  <c:v>387510969.14119673</c:v>
                </c:pt>
                <c:pt idx="5">
                  <c:v>391709248.2794261</c:v>
                </c:pt>
                <c:pt idx="6">
                  <c:v>395924765.48832703</c:v>
                </c:pt>
                <c:pt idx="7">
                  <c:v>400157520.76790476</c:v>
                </c:pt>
                <c:pt idx="8">
                  <c:v>404407514.11815548</c:v>
                </c:pt>
                <c:pt idx="9">
                  <c:v>408674745.53908062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3-4E62-A817-EB7171F5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08704"/>
        <c:axId val="262810240"/>
      </c:scatterChart>
      <c:valAx>
        <c:axId val="2628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810240"/>
        <c:crosses val="autoZero"/>
        <c:crossBetween val="midCat"/>
      </c:valAx>
      <c:valAx>
        <c:axId val="262810240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6280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CO2 Emissions over 10 years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Emissions</c:v>
          </c:tx>
          <c:marker>
            <c:symbol val="none"/>
          </c:marker>
          <c:xVal>
            <c:numRef>
              <c:f>'CO2 Reduction Analysis'!$A$16:$A$26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'CO2 Reduction Analysis'!$J$16:$J$26</c:f>
              <c:numCache>
                <c:formatCode>0.00</c:formatCode>
                <c:ptCount val="11"/>
                <c:pt idx="0">
                  <c:v>17158887.140311509</c:v>
                </c:pt>
                <c:pt idx="1">
                  <c:v>17065506.933481857</c:v>
                </c:pt>
                <c:pt idx="2">
                  <c:v>16932606.31652702</c:v>
                </c:pt>
                <c:pt idx="3">
                  <c:v>16797422.353353888</c:v>
                </c:pt>
                <c:pt idx="4">
                  <c:v>16659944.410851881</c:v>
                </c:pt>
                <c:pt idx="5">
                  <c:v>16520161.855910445</c:v>
                </c:pt>
                <c:pt idx="6">
                  <c:v>16378064.055419017</c:v>
                </c:pt>
                <c:pt idx="7">
                  <c:v>16233640.376267023</c:v>
                </c:pt>
                <c:pt idx="8">
                  <c:v>16086880.185343912</c:v>
                </c:pt>
                <c:pt idx="9">
                  <c:v>15937772.849539118</c:v>
                </c:pt>
                <c:pt idx="10">
                  <c:v>15786307.735742072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5-4B55-AC83-37FCF688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68672"/>
        <c:axId val="263090944"/>
      </c:scatterChart>
      <c:valAx>
        <c:axId val="2630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090944"/>
        <c:crosses val="autoZero"/>
        <c:crossBetween val="midCat"/>
      </c:valAx>
      <c:valAx>
        <c:axId val="263090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306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member house %</c:v>
          </c:tx>
          <c:marker>
            <c:symbol val="none"/>
          </c:marker>
          <c:xVal>
            <c:numRef>
              <c:f>'1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'1 memb. house forecast'!$D$8:$D$67</c:f>
              <c:numCache>
                <c:formatCode>0.000%</c:formatCode>
                <c:ptCount val="60"/>
                <c:pt idx="0">
                  <c:v>4.027154326701949E-2</c:v>
                </c:pt>
                <c:pt idx="1">
                  <c:v>4.0915183836431314E-2</c:v>
                </c:pt>
                <c:pt idx="2">
                  <c:v>4.2111847443873411E-2</c:v>
                </c:pt>
                <c:pt idx="3">
                  <c:v>4.1387567728622031E-2</c:v>
                </c:pt>
                <c:pt idx="4">
                  <c:v>4.2705034399912634E-2</c:v>
                </c:pt>
                <c:pt idx="5">
                  <c:v>4.6689639130364224E-2</c:v>
                </c:pt>
                <c:pt idx="6">
                  <c:v>4.8724681170292571E-2</c:v>
                </c:pt>
                <c:pt idx="7">
                  <c:v>4.8584449807510525E-2</c:v>
                </c:pt>
                <c:pt idx="8">
                  <c:v>5.0905729361419252E-2</c:v>
                </c:pt>
                <c:pt idx="9">
                  <c:v>5.3563427935791864E-2</c:v>
                </c:pt>
                <c:pt idx="10">
                  <c:v>5.5182900471427043E-2</c:v>
                </c:pt>
                <c:pt idx="11">
                  <c:v>5.7480904146599905E-2</c:v>
                </c:pt>
                <c:pt idx="12">
                  <c:v>6.0417255275171375E-2</c:v>
                </c:pt>
                <c:pt idx="13">
                  <c:v>6.2164821648216483E-2</c:v>
                </c:pt>
                <c:pt idx="14">
                  <c:v>6.5217073135034664E-2</c:v>
                </c:pt>
                <c:pt idx="15">
                  <c:v>6.7420893270002807E-2</c:v>
                </c:pt>
                <c:pt idx="16">
                  <c:v>7.1782415392280863E-2</c:v>
                </c:pt>
                <c:pt idx="17">
                  <c:v>7.3809365406730845E-2</c:v>
                </c:pt>
                <c:pt idx="18">
                  <c:v>7.892512619048743E-2</c:v>
                </c:pt>
                <c:pt idx="19">
                  <c:v>8.0710397897897898E-2</c:v>
                </c:pt>
                <c:pt idx="20">
                  <c:v>8.3216970876789212E-2</c:v>
                </c:pt>
                <c:pt idx="21">
                  <c:v>8.5041025019198899E-2</c:v>
                </c:pt>
                <c:pt idx="22">
                  <c:v>8.6256612754426698E-2</c:v>
                </c:pt>
                <c:pt idx="23">
                  <c:v>8.5184529604389769E-2</c:v>
                </c:pt>
                <c:pt idx="24">
                  <c:v>8.7575927811523471E-2</c:v>
                </c:pt>
                <c:pt idx="25">
                  <c:v>8.9688948869201798E-2</c:v>
                </c:pt>
                <c:pt idx="26">
                  <c:v>9.084825450208911E-2</c:v>
                </c:pt>
                <c:pt idx="27">
                  <c:v>8.9720451659751912E-2</c:v>
                </c:pt>
                <c:pt idx="28">
                  <c:v>9.1877552562321343E-2</c:v>
                </c:pt>
                <c:pt idx="29">
                  <c:v>9.4438021409500361E-2</c:v>
                </c:pt>
                <c:pt idx="30">
                  <c:v>9.487136121572623E-2</c:v>
                </c:pt>
                <c:pt idx="31">
                  <c:v>9.6251535169144017E-2</c:v>
                </c:pt>
                <c:pt idx="32">
                  <c:v>9.6847820378681684E-2</c:v>
                </c:pt>
                <c:pt idx="33">
                  <c:v>9.4025144681700257E-2</c:v>
                </c:pt>
                <c:pt idx="34">
                  <c:v>9.3127916287031667E-2</c:v>
                </c:pt>
                <c:pt idx="35">
                  <c:v>9.6386105622522825E-2</c:v>
                </c:pt>
                <c:pt idx="36">
                  <c:v>9.6700155729969664E-2</c:v>
                </c:pt>
                <c:pt idx="37">
                  <c:v>9.7427577504439505E-2</c:v>
                </c:pt>
                <c:pt idx="38">
                  <c:v>0.10003305684637685</c:v>
                </c:pt>
                <c:pt idx="39">
                  <c:v>0.10030650676539225</c:v>
                </c:pt>
                <c:pt idx="40">
                  <c:v>9.9575600177361126E-2</c:v>
                </c:pt>
                <c:pt idx="41">
                  <c:v>0.10247179092223523</c:v>
                </c:pt>
                <c:pt idx="42">
                  <c:v>0.10405178180766241</c:v>
                </c:pt>
                <c:pt idx="43">
                  <c:v>0.1047586503927871</c:v>
                </c:pt>
                <c:pt idx="44">
                  <c:v>0.1046151452575599</c:v>
                </c:pt>
                <c:pt idx="45">
                  <c:v>0.10528798116226584</c:v>
                </c:pt>
                <c:pt idx="46">
                  <c:v>0.10565483934760661</c:v>
                </c:pt>
                <c:pt idx="47">
                  <c:v>0.10678795736988519</c:v>
                </c:pt>
                <c:pt idx="48">
                  <c:v>0.11025157663833288</c:v>
                </c:pt>
                <c:pt idx="49">
                  <c:v>0.10770324705370023</c:v>
                </c:pt>
                <c:pt idx="50">
                  <c:v>0.10590096258271668</c:v>
                </c:pt>
                <c:pt idx="51">
                  <c:v>0.1100795092760822</c:v>
                </c:pt>
                <c:pt idx="52">
                  <c:v>0.11020385122413673</c:v>
                </c:pt>
                <c:pt idx="53">
                  <c:v>0.11025680606691605</c:v>
                </c:pt>
                <c:pt idx="54">
                  <c:v>0.11184068468680683</c:v>
                </c:pt>
                <c:pt idx="55">
                  <c:v>0.11282801381144848</c:v>
                </c:pt>
                <c:pt idx="56">
                  <c:v>0.11412354676943419</c:v>
                </c:pt>
                <c:pt idx="57">
                  <c:v>0.11357105117333986</c:v>
                </c:pt>
                <c:pt idx="58">
                  <c:v>0.11382129356275936</c:v>
                </c:pt>
                <c:pt idx="59">
                  <c:v>0.11587550665158888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4-4E56-94B6-54C5971183F5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'1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'1 memb. house forecast'!$G$68:$G$77</c:f>
              <c:numCache>
                <c:formatCode>0.000%</c:formatCode>
                <c:ptCount val="10"/>
                <c:pt idx="0">
                  <c:v>0.11717489873361059</c:v>
                </c:pt>
                <c:pt idx="1">
                  <c:v>0.11847432073095396</c:v>
                </c:pt>
                <c:pt idx="2">
                  <c:v>0.11977374272829733</c:v>
                </c:pt>
                <c:pt idx="3">
                  <c:v>0.1210731647256407</c:v>
                </c:pt>
                <c:pt idx="4">
                  <c:v>0.12237258672298407</c:v>
                </c:pt>
                <c:pt idx="5">
                  <c:v>0.12367200872032744</c:v>
                </c:pt>
                <c:pt idx="6">
                  <c:v>0.12497143071767081</c:v>
                </c:pt>
                <c:pt idx="7">
                  <c:v>0.12627085271501418</c:v>
                </c:pt>
                <c:pt idx="8">
                  <c:v>0.12757027471235755</c:v>
                </c:pt>
                <c:pt idx="9">
                  <c:v>0.12886969670970091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74-4E56-94B6-54C59711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71104"/>
        <c:axId val="261872640"/>
      </c:scatterChart>
      <c:valAx>
        <c:axId val="2618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872640"/>
        <c:crosses val="autoZero"/>
        <c:crossBetween val="midCat"/>
      </c:valAx>
      <c:valAx>
        <c:axId val="26187264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187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member house %</c:v>
          </c:tx>
          <c:marker>
            <c:symbol val="none"/>
          </c:marker>
          <c:xVal>
            <c:numRef>
              <c:f>'2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'2 memb. house forecast'!$D$8:$D$67</c:f>
              <c:numCache>
                <c:formatCode>0.000%</c:formatCode>
                <c:ptCount val="60"/>
                <c:pt idx="0">
                  <c:v>0.17091389679725663</c:v>
                </c:pt>
                <c:pt idx="1">
                  <c:v>0.17471796022390593</c:v>
                </c:pt>
                <c:pt idx="2">
                  <c:v>0.17425164547831576</c:v>
                </c:pt>
                <c:pt idx="3">
                  <c:v>0.1686070250168287</c:v>
                </c:pt>
                <c:pt idx="4">
                  <c:v>0.17060172545593535</c:v>
                </c:pt>
                <c:pt idx="5">
                  <c:v>0.17439237472884739</c:v>
                </c:pt>
                <c:pt idx="6">
                  <c:v>0.17874825849319473</c:v>
                </c:pt>
                <c:pt idx="7">
                  <c:v>0.17712200505911987</c:v>
                </c:pt>
                <c:pt idx="8">
                  <c:v>0.1804915035938344</c:v>
                </c:pt>
                <c:pt idx="9">
                  <c:v>0.18574422832305942</c:v>
                </c:pt>
                <c:pt idx="10">
                  <c:v>0.18646541596952762</c:v>
                </c:pt>
                <c:pt idx="11">
                  <c:v>0.18974825111612187</c:v>
                </c:pt>
                <c:pt idx="12">
                  <c:v>0.19313298339008758</c:v>
                </c:pt>
                <c:pt idx="13">
                  <c:v>0.2030209102091021</c:v>
                </c:pt>
                <c:pt idx="14">
                  <c:v>0.20973084785122234</c:v>
                </c:pt>
                <c:pt idx="15">
                  <c:v>0.21043212444255269</c:v>
                </c:pt>
                <c:pt idx="16">
                  <c:v>0.21387643248629795</c:v>
                </c:pt>
                <c:pt idx="17">
                  <c:v>0.21645741657716908</c:v>
                </c:pt>
                <c:pt idx="18">
                  <c:v>0.22035763021583413</c:v>
                </c:pt>
                <c:pt idx="19">
                  <c:v>0.22454954954954956</c:v>
                </c:pt>
                <c:pt idx="20">
                  <c:v>0.23039311558771758</c:v>
                </c:pt>
                <c:pt idx="21">
                  <c:v>0.23161733335129722</c:v>
                </c:pt>
                <c:pt idx="22">
                  <c:v>0.23608480370091409</c:v>
                </c:pt>
                <c:pt idx="23">
                  <c:v>0.23399415877511284</c:v>
                </c:pt>
                <c:pt idx="24">
                  <c:v>0.23603454934868859</c:v>
                </c:pt>
                <c:pt idx="25">
                  <c:v>0.23847108247534882</c:v>
                </c:pt>
                <c:pt idx="26">
                  <c:v>0.23792650806043394</c:v>
                </c:pt>
                <c:pt idx="27">
                  <c:v>0.24291786807764335</c:v>
                </c:pt>
                <c:pt idx="28">
                  <c:v>0.24592744321926116</c:v>
                </c:pt>
                <c:pt idx="29">
                  <c:v>0.2493283538639407</c:v>
                </c:pt>
                <c:pt idx="30">
                  <c:v>0.24844177326408798</c:v>
                </c:pt>
                <c:pt idx="31">
                  <c:v>0.24628805281389873</c:v>
                </c:pt>
                <c:pt idx="32">
                  <c:v>0.24831241440880977</c:v>
                </c:pt>
                <c:pt idx="33">
                  <c:v>0.24778287766912793</c:v>
                </c:pt>
                <c:pt idx="34">
                  <c:v>0.2462085803425984</c:v>
                </c:pt>
                <c:pt idx="35">
                  <c:v>0.24812835891859872</c:v>
                </c:pt>
                <c:pt idx="36">
                  <c:v>0.25263206949983885</c:v>
                </c:pt>
                <c:pt idx="37">
                  <c:v>0.25111323338204328</c:v>
                </c:pt>
                <c:pt idx="38">
                  <c:v>0.2505101013363325</c:v>
                </c:pt>
                <c:pt idx="39">
                  <c:v>0.25834033938178375</c:v>
                </c:pt>
                <c:pt idx="40">
                  <c:v>0.25833615893941031</c:v>
                </c:pt>
                <c:pt idx="41">
                  <c:v>0.2609621239092369</c:v>
                </c:pt>
                <c:pt idx="42">
                  <c:v>0.26209116057061238</c:v>
                </c:pt>
                <c:pt idx="43">
                  <c:v>0.26395577719165236</c:v>
                </c:pt>
                <c:pt idx="44">
                  <c:v>0.26424995049644989</c:v>
                </c:pt>
                <c:pt idx="45">
                  <c:v>0.26164606580629834</c:v>
                </c:pt>
                <c:pt idx="46">
                  <c:v>0.26211614989366167</c:v>
                </c:pt>
                <c:pt idx="47">
                  <c:v>0.26467168157074206</c:v>
                </c:pt>
                <c:pt idx="48">
                  <c:v>0.26554017000274199</c:v>
                </c:pt>
                <c:pt idx="49">
                  <c:v>0.26701777306006913</c:v>
                </c:pt>
                <c:pt idx="50">
                  <c:v>0.26635952160920628</c:v>
                </c:pt>
                <c:pt idx="51">
                  <c:v>0.26760455386461751</c:v>
                </c:pt>
                <c:pt idx="52">
                  <c:v>0.27217575236343228</c:v>
                </c:pt>
                <c:pt idx="53">
                  <c:v>0.27262366530802606</c:v>
                </c:pt>
                <c:pt idx="54">
                  <c:v>0.27212767210411637</c:v>
                </c:pt>
                <c:pt idx="55">
                  <c:v>0.27105776667454107</c:v>
                </c:pt>
                <c:pt idx="56">
                  <c:v>0.27595659254720478</c:v>
                </c:pt>
                <c:pt idx="57">
                  <c:v>0.2803451075400456</c:v>
                </c:pt>
                <c:pt idx="58">
                  <c:v>0.28049592198750961</c:v>
                </c:pt>
                <c:pt idx="59">
                  <c:v>0.28190157935529775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6-401B-AEA5-98C6B7DD6E06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'2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'2 memb. house forecast'!$G$68:$G$77</c:f>
              <c:numCache>
                <c:formatCode>0.000%</c:formatCode>
                <c:ptCount val="10"/>
                <c:pt idx="0">
                  <c:v>0.28382100935754673</c:v>
                </c:pt>
                <c:pt idx="1">
                  <c:v>0.28574043935979571</c:v>
                </c:pt>
                <c:pt idx="2">
                  <c:v>0.28765986936204468</c:v>
                </c:pt>
                <c:pt idx="3">
                  <c:v>0.28957929936429366</c:v>
                </c:pt>
                <c:pt idx="4">
                  <c:v>0.29149872936654264</c:v>
                </c:pt>
                <c:pt idx="5">
                  <c:v>0.29341815936879162</c:v>
                </c:pt>
                <c:pt idx="6">
                  <c:v>0.2953375893710406</c:v>
                </c:pt>
                <c:pt idx="7">
                  <c:v>0.29725701937328963</c:v>
                </c:pt>
                <c:pt idx="8">
                  <c:v>0.29917644937553861</c:v>
                </c:pt>
                <c:pt idx="9">
                  <c:v>0.30109587937778759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6-401B-AEA5-98C6B7DD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25216"/>
        <c:axId val="262026752"/>
      </c:scatterChart>
      <c:valAx>
        <c:axId val="2620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026752"/>
        <c:crosses val="autoZero"/>
        <c:crossBetween val="midCat"/>
      </c:valAx>
      <c:valAx>
        <c:axId val="26202675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202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 member household %</c:v>
          </c:tx>
          <c:marker>
            <c:symbol val="none"/>
          </c:marker>
          <c:xVal>
            <c:numRef>
              <c:f>'3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'3 memb. house forecast'!$D$8:$D$67</c:f>
              <c:numCache>
                <c:formatCode>0.000%</c:formatCode>
                <c:ptCount val="60"/>
                <c:pt idx="0">
                  <c:v>0.17429654341257228</c:v>
                </c:pt>
                <c:pt idx="1">
                  <c:v>0.16879239226109319</c:v>
                </c:pt>
                <c:pt idx="2">
                  <c:v>0.1703577224776846</c:v>
                </c:pt>
                <c:pt idx="3">
                  <c:v>0.16534611946721989</c:v>
                </c:pt>
                <c:pt idx="4">
                  <c:v>0.16436605875286667</c:v>
                </c:pt>
                <c:pt idx="5">
                  <c:v>0.16655396815951617</c:v>
                </c:pt>
                <c:pt idx="6">
                  <c:v>0.16064194620083591</c:v>
                </c:pt>
                <c:pt idx="7">
                  <c:v>0.16481218413506477</c:v>
                </c:pt>
                <c:pt idx="8">
                  <c:v>0.16479184843574723</c:v>
                </c:pt>
                <c:pt idx="9">
                  <c:v>0.16637570102121216</c:v>
                </c:pt>
                <c:pt idx="10">
                  <c:v>0.16704384220670576</c:v>
                </c:pt>
                <c:pt idx="11">
                  <c:v>0.16679305167054193</c:v>
                </c:pt>
                <c:pt idx="12">
                  <c:v>0.17163080491903226</c:v>
                </c:pt>
                <c:pt idx="13">
                  <c:v>0.17422878228782288</c:v>
                </c:pt>
                <c:pt idx="14">
                  <c:v>0.17435614727506013</c:v>
                </c:pt>
                <c:pt idx="15">
                  <c:v>0.17969876079827421</c:v>
                </c:pt>
                <c:pt idx="16">
                  <c:v>0.17994710819822926</c:v>
                </c:pt>
                <c:pt idx="17">
                  <c:v>0.182394479979471</c:v>
                </c:pt>
                <c:pt idx="18">
                  <c:v>0.18471737580447911</c:v>
                </c:pt>
                <c:pt idx="19">
                  <c:v>0.1885135135135135</c:v>
                </c:pt>
                <c:pt idx="20">
                  <c:v>0.19280538890834581</c:v>
                </c:pt>
                <c:pt idx="21">
                  <c:v>0.1962868652574</c:v>
                </c:pt>
                <c:pt idx="22">
                  <c:v>0.19543446966489436</c:v>
                </c:pt>
                <c:pt idx="23">
                  <c:v>0.19638463580847862</c:v>
                </c:pt>
                <c:pt idx="24">
                  <c:v>0.19926442189529861</c:v>
                </c:pt>
                <c:pt idx="25">
                  <c:v>0.20197644805293746</c:v>
                </c:pt>
                <c:pt idx="26">
                  <c:v>0.20704033219798038</c:v>
                </c:pt>
                <c:pt idx="27">
                  <c:v>0.20585849749667709</c:v>
                </c:pt>
                <c:pt idx="28">
                  <c:v>0.20352919942411254</c:v>
                </c:pt>
                <c:pt idx="29">
                  <c:v>0.20306586706812946</c:v>
                </c:pt>
                <c:pt idx="30">
                  <c:v>0.19958502287324223</c:v>
                </c:pt>
                <c:pt idx="31">
                  <c:v>0.19685254623868259</c:v>
                </c:pt>
                <c:pt idx="32">
                  <c:v>0.19872910969003366</c:v>
                </c:pt>
                <c:pt idx="33">
                  <c:v>0.20312113350628616</c:v>
                </c:pt>
                <c:pt idx="34">
                  <c:v>0.19995030232750766</c:v>
                </c:pt>
                <c:pt idx="35">
                  <c:v>0.19673568647624837</c:v>
                </c:pt>
                <c:pt idx="36">
                  <c:v>0.19484498848530274</c:v>
                </c:pt>
                <c:pt idx="37">
                  <c:v>0.19635480790251872</c:v>
                </c:pt>
                <c:pt idx="38">
                  <c:v>0.19755455329561561</c:v>
                </c:pt>
                <c:pt idx="39">
                  <c:v>0.19663935878633876</c:v>
                </c:pt>
                <c:pt idx="40">
                  <c:v>0.19195242548783623</c:v>
                </c:pt>
                <c:pt idx="41">
                  <c:v>0.19011428945093109</c:v>
                </c:pt>
                <c:pt idx="42">
                  <c:v>0.19246777197201179</c:v>
                </c:pt>
                <c:pt idx="43">
                  <c:v>0.19102587375997096</c:v>
                </c:pt>
                <c:pt idx="44">
                  <c:v>0.19060281180164634</c:v>
                </c:pt>
                <c:pt idx="45">
                  <c:v>0.19164389974636137</c:v>
                </c:pt>
                <c:pt idx="46">
                  <c:v>0.19696701603921854</c:v>
                </c:pt>
                <c:pt idx="47">
                  <c:v>0.19354373977381478</c:v>
                </c:pt>
                <c:pt idx="48">
                  <c:v>0.19045105566218809</c:v>
                </c:pt>
                <c:pt idx="49">
                  <c:v>0.18990364987343838</c:v>
                </c:pt>
                <c:pt idx="50">
                  <c:v>0.18858391738112745</c:v>
                </c:pt>
                <c:pt idx="51">
                  <c:v>0.18719183904788891</c:v>
                </c:pt>
                <c:pt idx="52">
                  <c:v>0.19167460841903231</c:v>
                </c:pt>
                <c:pt idx="53">
                  <c:v>0.1899983906513264</c:v>
                </c:pt>
                <c:pt idx="54">
                  <c:v>0.19010462673968945</c:v>
                </c:pt>
                <c:pt idx="55">
                  <c:v>0.18745449308942169</c:v>
                </c:pt>
                <c:pt idx="56">
                  <c:v>0.18791299159907768</c:v>
                </c:pt>
                <c:pt idx="57">
                  <c:v>0.18855590922563434</c:v>
                </c:pt>
                <c:pt idx="58">
                  <c:v>0.18470960283565976</c:v>
                </c:pt>
                <c:pt idx="59">
                  <c:v>0.18462447428941717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F-4730-8C3B-6CEA52601858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'3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'3 memb. house forecast'!$F$68:$F$77</c:f>
              <c:numCache>
                <c:formatCode>0.000%</c:formatCode>
                <c:ptCount val="10"/>
                <c:pt idx="0">
                  <c:v>0.18462447428941717</c:v>
                </c:pt>
                <c:pt idx="1">
                  <c:v>0.18462447428941717</c:v>
                </c:pt>
                <c:pt idx="2">
                  <c:v>0.18462447428941717</c:v>
                </c:pt>
                <c:pt idx="3">
                  <c:v>0.18462447428941717</c:v>
                </c:pt>
                <c:pt idx="4">
                  <c:v>0.18462447428941717</c:v>
                </c:pt>
                <c:pt idx="5">
                  <c:v>0.18462447428941717</c:v>
                </c:pt>
                <c:pt idx="6">
                  <c:v>0.18462447428941717</c:v>
                </c:pt>
                <c:pt idx="7">
                  <c:v>0.18462447428941717</c:v>
                </c:pt>
                <c:pt idx="8">
                  <c:v>0.18462447428941717</c:v>
                </c:pt>
                <c:pt idx="9">
                  <c:v>0.18462447428941717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EF-4730-8C3B-6CEA5260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08544"/>
        <c:axId val="262510080"/>
      </c:scatterChart>
      <c:valAx>
        <c:axId val="2625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510080"/>
        <c:crosses val="autoZero"/>
        <c:crossBetween val="midCat"/>
      </c:valAx>
      <c:valAx>
        <c:axId val="26251008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2508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 member household %</c:v>
          </c:tx>
          <c:marker>
            <c:symbol val="none"/>
          </c:marker>
          <c:xVal>
            <c:numRef>
              <c:f>'4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'4 memb. house forecast'!$D$8:$D$67</c:f>
              <c:numCache>
                <c:formatCode>0.000%</c:formatCode>
                <c:ptCount val="60"/>
                <c:pt idx="0">
                  <c:v>0.2164195180456337</c:v>
                </c:pt>
                <c:pt idx="1">
                  <c:v>0.2160818763915017</c:v>
                </c:pt>
                <c:pt idx="2">
                  <c:v>0.21068884681273103</c:v>
                </c:pt>
                <c:pt idx="3">
                  <c:v>0.2084551804809146</c:v>
                </c:pt>
                <c:pt idx="4">
                  <c:v>0.20891121546357977</c:v>
                </c:pt>
                <c:pt idx="5">
                  <c:v>0.20056367285336391</c:v>
                </c:pt>
                <c:pt idx="6">
                  <c:v>0.20287214660808059</c:v>
                </c:pt>
                <c:pt idx="7">
                  <c:v>0.2019211981347796</c:v>
                </c:pt>
                <c:pt idx="8">
                  <c:v>0.19990444139764843</c:v>
                </c:pt>
                <c:pt idx="9">
                  <c:v>0.20142032433657259</c:v>
                </c:pt>
                <c:pt idx="10">
                  <c:v>0.20323743751176024</c:v>
                </c:pt>
                <c:pt idx="11">
                  <c:v>0.202062000632762</c:v>
                </c:pt>
                <c:pt idx="12">
                  <c:v>0.21173053378736734</c:v>
                </c:pt>
                <c:pt idx="13">
                  <c:v>0.21134563345633456</c:v>
                </c:pt>
                <c:pt idx="14">
                  <c:v>0.21270679149367977</c:v>
                </c:pt>
                <c:pt idx="15">
                  <c:v>0.21481431321524963</c:v>
                </c:pt>
                <c:pt idx="16">
                  <c:v>0.21860028362270514</c:v>
                </c:pt>
                <c:pt idx="17">
                  <c:v>0.22106693785224821</c:v>
                </c:pt>
                <c:pt idx="18">
                  <c:v>0.22579716030087402</c:v>
                </c:pt>
                <c:pt idx="19">
                  <c:v>0.23036786786786786</c:v>
                </c:pt>
                <c:pt idx="20">
                  <c:v>0.23043859928408661</c:v>
                </c:pt>
                <c:pt idx="21">
                  <c:v>0.22936286595799146</c:v>
                </c:pt>
                <c:pt idx="22">
                  <c:v>0.22939962652143492</c:v>
                </c:pt>
                <c:pt idx="23">
                  <c:v>0.23547216567837861</c:v>
                </c:pt>
                <c:pt idx="24">
                  <c:v>0.23863277272567676</c:v>
                </c:pt>
                <c:pt idx="25">
                  <c:v>0.23736531638405781</c:v>
                </c:pt>
                <c:pt idx="26">
                  <c:v>0.23634788129413076</c:v>
                </c:pt>
                <c:pt idx="27">
                  <c:v>0.23753328209200508</c:v>
                </c:pt>
                <c:pt idx="28">
                  <c:v>0.23745702880696437</c:v>
                </c:pt>
                <c:pt idx="29">
                  <c:v>0.24204213695758856</c:v>
                </c:pt>
                <c:pt idx="30">
                  <c:v>0.23852522244176502</c:v>
                </c:pt>
                <c:pt idx="31">
                  <c:v>0.23756461991048078</c:v>
                </c:pt>
                <c:pt idx="32">
                  <c:v>0.23769607704520024</c:v>
                </c:pt>
                <c:pt idx="33">
                  <c:v>0.23942526441827977</c:v>
                </c:pt>
                <c:pt idx="34">
                  <c:v>0.23780730713556025</c:v>
                </c:pt>
                <c:pt idx="35">
                  <c:v>0.23883738059884721</c:v>
                </c:pt>
                <c:pt idx="36">
                  <c:v>0.23484545451014963</c:v>
                </c:pt>
                <c:pt idx="37">
                  <c:v>0.23620108389234717</c:v>
                </c:pt>
                <c:pt idx="38">
                  <c:v>0.2334193317957467</c:v>
                </c:pt>
                <c:pt idx="39">
                  <c:v>0.22665666341183877</c:v>
                </c:pt>
                <c:pt idx="40">
                  <c:v>0.22816986425912608</c:v>
                </c:pt>
                <c:pt idx="41">
                  <c:v>0.22802670871084696</c:v>
                </c:pt>
                <c:pt idx="42">
                  <c:v>0.22844744978213311</c:v>
                </c:pt>
                <c:pt idx="43">
                  <c:v>0.22733598869513527</c:v>
                </c:pt>
                <c:pt idx="44">
                  <c:v>0.22723543888433143</c:v>
                </c:pt>
                <c:pt idx="45">
                  <c:v>0.22893157346786197</c:v>
                </c:pt>
                <c:pt idx="46">
                  <c:v>0.22201636881529052</c:v>
                </c:pt>
                <c:pt idx="47">
                  <c:v>0.22189063941742043</c:v>
                </c:pt>
                <c:pt idx="48">
                  <c:v>0.2175075404442007</c:v>
                </c:pt>
                <c:pt idx="49">
                  <c:v>0.21908766772815111</c:v>
                </c:pt>
                <c:pt idx="50">
                  <c:v>0.21750187187599074</c:v>
                </c:pt>
                <c:pt idx="51">
                  <c:v>0.21401163469071391</c:v>
                </c:pt>
                <c:pt idx="52">
                  <c:v>0.21316880900279261</c:v>
                </c:pt>
                <c:pt idx="53">
                  <c:v>0.21494329509214341</c:v>
                </c:pt>
                <c:pt idx="54">
                  <c:v>0.21257745584934795</c:v>
                </c:pt>
                <c:pt idx="55">
                  <c:v>0.21311310954989823</c:v>
                </c:pt>
                <c:pt idx="56">
                  <c:v>0.20983923762839221</c:v>
                </c:pt>
                <c:pt idx="57">
                  <c:v>0.20892021804404695</c:v>
                </c:pt>
                <c:pt idx="58">
                  <c:v>0.2097827713924478</c:v>
                </c:pt>
                <c:pt idx="59">
                  <c:v>0.20854351168316329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2-4AAA-B054-F1FABCF7D729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'4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'4 memb. house forecast'!$F$68:$F$77</c:f>
              <c:numCache>
                <c:formatCode>0.000%</c:formatCode>
                <c:ptCount val="10"/>
                <c:pt idx="0">
                  <c:v>0.20859175931493534</c:v>
                </c:pt>
                <c:pt idx="1">
                  <c:v>0.20859175931493534</c:v>
                </c:pt>
                <c:pt idx="2">
                  <c:v>0.20859175931493534</c:v>
                </c:pt>
                <c:pt idx="3">
                  <c:v>0.20859175931493534</c:v>
                </c:pt>
                <c:pt idx="4">
                  <c:v>0.20859175931493534</c:v>
                </c:pt>
                <c:pt idx="5">
                  <c:v>0.20859175931493534</c:v>
                </c:pt>
                <c:pt idx="6">
                  <c:v>0.20859175931493534</c:v>
                </c:pt>
                <c:pt idx="7">
                  <c:v>0.20859175931493534</c:v>
                </c:pt>
                <c:pt idx="8">
                  <c:v>0.20859175931493534</c:v>
                </c:pt>
                <c:pt idx="9">
                  <c:v>0.20859175931493534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2-4AAA-B054-F1FABCF7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88288"/>
        <c:axId val="262589824"/>
      </c:scatterChart>
      <c:valAx>
        <c:axId val="2625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589824"/>
        <c:crosses val="autoZero"/>
        <c:crossBetween val="midCat"/>
      </c:valAx>
      <c:valAx>
        <c:axId val="26258982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258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member household %</c:v>
          </c:tx>
          <c:marker>
            <c:symbol val="none"/>
          </c:marker>
          <c:xVal>
            <c:numRef>
              <c:f>'5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'5 memb. house forecast'!$D$8:$D$67</c:f>
              <c:numCache>
                <c:formatCode>0.000%</c:formatCode>
                <c:ptCount val="60"/>
                <c:pt idx="0">
                  <c:v>0.17675929645608091</c:v>
                </c:pt>
                <c:pt idx="1">
                  <c:v>0.17408513257739194</c:v>
                </c:pt>
                <c:pt idx="2">
                  <c:v>0.16950680732125145</c:v>
                </c:pt>
                <c:pt idx="3">
                  <c:v>0.17214932850726669</c:v>
                </c:pt>
                <c:pt idx="4">
                  <c:v>0.17276400567871575</c:v>
                </c:pt>
                <c:pt idx="5">
                  <c:v>0.17075176215385782</c:v>
                </c:pt>
                <c:pt idx="6">
                  <c:v>0.16764012431679348</c:v>
                </c:pt>
                <c:pt idx="7">
                  <c:v>0.16571522119126958</c:v>
                </c:pt>
                <c:pt idx="8">
                  <c:v>0.16408554572271386</c:v>
                </c:pt>
                <c:pt idx="9">
                  <c:v>0.16445996261220203</c:v>
                </c:pt>
                <c:pt idx="10">
                  <c:v>0.16649969232646958</c:v>
                </c:pt>
                <c:pt idx="11">
                  <c:v>0.16672776670165271</c:v>
                </c:pt>
                <c:pt idx="12">
                  <c:v>0.15938279131783867</c:v>
                </c:pt>
                <c:pt idx="13">
                  <c:v>0.15808118081180811</c:v>
                </c:pt>
                <c:pt idx="14">
                  <c:v>0.1577981919922723</c:v>
                </c:pt>
                <c:pt idx="15">
                  <c:v>0.15475511013514168</c:v>
                </c:pt>
                <c:pt idx="16">
                  <c:v>0.1501475604614618</c:v>
                </c:pt>
                <c:pt idx="17">
                  <c:v>0.14933423306119734</c:v>
                </c:pt>
                <c:pt idx="18">
                  <c:v>0.15005925876958962</c:v>
                </c:pt>
                <c:pt idx="19">
                  <c:v>0.14515296546546547</c:v>
                </c:pt>
                <c:pt idx="20">
                  <c:v>0.13779285814999614</c:v>
                </c:pt>
                <c:pt idx="21">
                  <c:v>0.13735634506824029</c:v>
                </c:pt>
                <c:pt idx="22">
                  <c:v>0.13599878775453811</c:v>
                </c:pt>
                <c:pt idx="23">
                  <c:v>0.13507832551553234</c:v>
                </c:pt>
                <c:pt idx="24">
                  <c:v>0.13320283697903865</c:v>
                </c:pt>
                <c:pt idx="25">
                  <c:v>0.13295313554341437</c:v>
                </c:pt>
                <c:pt idx="26">
                  <c:v>0.13461224980052677</c:v>
                </c:pt>
                <c:pt idx="27">
                  <c:v>0.13083524780561134</c:v>
                </c:pt>
                <c:pt idx="28">
                  <c:v>0.12762286927942715</c:v>
                </c:pt>
                <c:pt idx="29">
                  <c:v>0.12958819566320376</c:v>
                </c:pt>
                <c:pt idx="30">
                  <c:v>0.1281437817368814</c:v>
                </c:pt>
                <c:pt idx="31">
                  <c:v>0.12660810242893339</c:v>
                </c:pt>
                <c:pt idx="32">
                  <c:v>0.12904828656031478</c:v>
                </c:pt>
                <c:pt idx="33">
                  <c:v>0.12779884254639792</c:v>
                </c:pt>
                <c:pt idx="34">
                  <c:v>0.13309904430586944</c:v>
                </c:pt>
                <c:pt idx="35">
                  <c:v>0.12892011863145136</c:v>
                </c:pt>
                <c:pt idx="36">
                  <c:v>0.12875878165570862</c:v>
                </c:pt>
                <c:pt idx="37">
                  <c:v>0.12990599362551636</c:v>
                </c:pt>
                <c:pt idx="38">
                  <c:v>0.13389922601383827</c:v>
                </c:pt>
                <c:pt idx="39">
                  <c:v>0.13123616855233047</c:v>
                </c:pt>
                <c:pt idx="40">
                  <c:v>0.13005861114319675</c:v>
                </c:pt>
                <c:pt idx="41">
                  <c:v>0.12675012533331395</c:v>
                </c:pt>
                <c:pt idx="42">
                  <c:v>0.12562150825362961</c:v>
                </c:pt>
                <c:pt idx="43">
                  <c:v>0.12509744038783943</c:v>
                </c:pt>
                <c:pt idx="44">
                  <c:v>0.12641085117818449</c:v>
                </c:pt>
                <c:pt idx="45">
                  <c:v>0.12517730248677655</c:v>
                </c:pt>
                <c:pt idx="46">
                  <c:v>0.12673862284070764</c:v>
                </c:pt>
                <c:pt idx="47">
                  <c:v>0.12352031173357207</c:v>
                </c:pt>
                <c:pt idx="48">
                  <c:v>0.12565122018097066</c:v>
                </c:pt>
                <c:pt idx="49">
                  <c:v>0.12598323398927627</c:v>
                </c:pt>
                <c:pt idx="50">
                  <c:v>0.12423522904342078</c:v>
                </c:pt>
                <c:pt idx="51">
                  <c:v>0.12414781724534529</c:v>
                </c:pt>
                <c:pt idx="52">
                  <c:v>0.12072017028002563</c:v>
                </c:pt>
                <c:pt idx="53">
                  <c:v>0.12193279491314443</c:v>
                </c:pt>
                <c:pt idx="54">
                  <c:v>0.12193366442232823</c:v>
                </c:pt>
                <c:pt idx="55">
                  <c:v>0.12162682553499947</c:v>
                </c:pt>
                <c:pt idx="56">
                  <c:v>0.12170856378089878</c:v>
                </c:pt>
                <c:pt idx="57">
                  <c:v>0.11789778218791479</c:v>
                </c:pt>
                <c:pt idx="58">
                  <c:v>0.11850280731590027</c:v>
                </c:pt>
                <c:pt idx="59">
                  <c:v>0.11799105497884452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E-491D-BC61-1AC7748E7167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'5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'5 memb. house forecast'!$G$68:$G$77</c:f>
              <c:numCache>
                <c:formatCode>0.000%</c:formatCode>
                <c:ptCount val="10"/>
                <c:pt idx="0">
                  <c:v>0.11703257250304451</c:v>
                </c:pt>
                <c:pt idx="1">
                  <c:v>0.11607409002724449</c:v>
                </c:pt>
                <c:pt idx="2">
                  <c:v>0.11511560755144448</c:v>
                </c:pt>
                <c:pt idx="3">
                  <c:v>0.11415712507564447</c:v>
                </c:pt>
                <c:pt idx="4">
                  <c:v>0.11319864259984445</c:v>
                </c:pt>
                <c:pt idx="5">
                  <c:v>0.11224016012404445</c:v>
                </c:pt>
                <c:pt idx="6">
                  <c:v>0.11128167764824444</c:v>
                </c:pt>
                <c:pt idx="7">
                  <c:v>0.11032319517244442</c:v>
                </c:pt>
                <c:pt idx="8">
                  <c:v>0.10936471269664441</c:v>
                </c:pt>
                <c:pt idx="9">
                  <c:v>0.1084062302208444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E-491D-BC61-1AC7748E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08608"/>
        <c:axId val="262310144"/>
      </c:scatterChart>
      <c:valAx>
        <c:axId val="262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310144"/>
        <c:crosses val="autoZero"/>
        <c:crossBetween val="midCat"/>
      </c:valAx>
      <c:valAx>
        <c:axId val="26231014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230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6 member household %</c:v>
          </c:tx>
          <c:marker>
            <c:symbol val="none"/>
          </c:marker>
          <c:xVal>
            <c:numRef>
              <c:f>'6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'6 memb. house forecast'!$D$8:$D$67</c:f>
              <c:numCache>
                <c:formatCode>0.000%</c:formatCode>
                <c:ptCount val="60"/>
                <c:pt idx="0">
                  <c:v>0.10514732852426947</c:v>
                </c:pt>
                <c:pt idx="1">
                  <c:v>0.10648763397248925</c:v>
                </c:pt>
                <c:pt idx="2">
                  <c:v>0.11387611576954287</c:v>
                </c:pt>
                <c:pt idx="3">
                  <c:v>0.11497588805879562</c:v>
                </c:pt>
                <c:pt idx="4">
                  <c:v>0.11050562411270066</c:v>
                </c:pt>
                <c:pt idx="5">
                  <c:v>0.10798500478743259</c:v>
                </c:pt>
                <c:pt idx="6">
                  <c:v>0.11140285071267816</c:v>
                </c:pt>
                <c:pt idx="7">
                  <c:v>0.11061411800740385</c:v>
                </c:pt>
                <c:pt idx="8">
                  <c:v>0.11301882088994142</c:v>
                </c:pt>
                <c:pt idx="9">
                  <c:v>0.10990776646530814</c:v>
                </c:pt>
                <c:pt idx="10">
                  <c:v>0.10783321551895117</c:v>
                </c:pt>
                <c:pt idx="11">
                  <c:v>0.10350178529280309</c:v>
                </c:pt>
                <c:pt idx="12">
                  <c:v>0.10034349953159155</c:v>
                </c:pt>
                <c:pt idx="13">
                  <c:v>9.5793357933579334E-2</c:v>
                </c:pt>
                <c:pt idx="14">
                  <c:v>8.9658839772267129E-2</c:v>
                </c:pt>
                <c:pt idx="15">
                  <c:v>8.877559904423786E-2</c:v>
                </c:pt>
                <c:pt idx="16">
                  <c:v>8.6265378866275721E-2</c:v>
                </c:pt>
                <c:pt idx="17">
                  <c:v>8.1659807825731581E-2</c:v>
                </c:pt>
                <c:pt idx="18">
                  <c:v>7.7145002195643658E-2</c:v>
                </c:pt>
                <c:pt idx="19">
                  <c:v>7.2438063063063066E-2</c:v>
                </c:pt>
                <c:pt idx="20">
                  <c:v>6.8744058692161797E-2</c:v>
                </c:pt>
                <c:pt idx="21">
                  <c:v>6.868490899047465E-2</c:v>
                </c:pt>
                <c:pt idx="22">
                  <c:v>6.6316957620433464E-2</c:v>
                </c:pt>
                <c:pt idx="23">
                  <c:v>6.5315514647313916E-2</c:v>
                </c:pt>
                <c:pt idx="24">
                  <c:v>6.2462694427864188E-2</c:v>
                </c:pt>
                <c:pt idx="25">
                  <c:v>6.0050934894756318E-2</c:v>
                </c:pt>
                <c:pt idx="26">
                  <c:v>5.5028869994938098E-2</c:v>
                </c:pt>
                <c:pt idx="27">
                  <c:v>5.544255096884329E-2</c:v>
                </c:pt>
                <c:pt idx="28">
                  <c:v>5.4801650429606996E-2</c:v>
                </c:pt>
                <c:pt idx="29">
                  <c:v>4.9980453641860816E-2</c:v>
                </c:pt>
                <c:pt idx="30">
                  <c:v>5.3039521827549369E-2</c:v>
                </c:pt>
                <c:pt idx="31">
                  <c:v>5.4764226580765199E-2</c:v>
                </c:pt>
                <c:pt idx="32">
                  <c:v>5.1530441175876511E-2</c:v>
                </c:pt>
                <c:pt idx="33">
                  <c:v>5.3091199361404912E-2</c:v>
                </c:pt>
                <c:pt idx="34">
                  <c:v>5.1732910508691179E-2</c:v>
                </c:pt>
                <c:pt idx="35">
                  <c:v>5.3290619775286152E-2</c:v>
                </c:pt>
                <c:pt idx="36">
                  <c:v>5.4921028206153862E-2</c:v>
                </c:pt>
                <c:pt idx="37">
                  <c:v>5.3182063997974892E-2</c:v>
                </c:pt>
                <c:pt idx="38">
                  <c:v>5.088474559527021E-2</c:v>
                </c:pt>
                <c:pt idx="39">
                  <c:v>5.3542547135311612E-2</c:v>
                </c:pt>
                <c:pt idx="40">
                  <c:v>5.4661504812224503E-2</c:v>
                </c:pt>
                <c:pt idx="41">
                  <c:v>5.5691585593571312E-2</c:v>
                </c:pt>
                <c:pt idx="42">
                  <c:v>5.2895550452910015E-2</c:v>
                </c:pt>
                <c:pt idx="43">
                  <c:v>5.3840486080707337E-2</c:v>
                </c:pt>
                <c:pt idx="44">
                  <c:v>5.2530338604282766E-2</c:v>
                </c:pt>
                <c:pt idx="45">
                  <c:v>5.2341790283474361E-2</c:v>
                </c:pt>
                <c:pt idx="46">
                  <c:v>5.3332223112711678E-2</c:v>
                </c:pt>
                <c:pt idx="47">
                  <c:v>5.5609866532204122E-2</c:v>
                </c:pt>
                <c:pt idx="48">
                  <c:v>5.5401700027419794E-2</c:v>
                </c:pt>
                <c:pt idx="49">
                  <c:v>5.3890748754797095E-2</c:v>
                </c:pt>
                <c:pt idx="50">
                  <c:v>5.6338408197130464E-2</c:v>
                </c:pt>
                <c:pt idx="51">
                  <c:v>5.6406580767756238E-2</c:v>
                </c:pt>
                <c:pt idx="52">
                  <c:v>5.4471012880581503E-2</c:v>
                </c:pt>
                <c:pt idx="53">
                  <c:v>5.3896758640395968E-2</c:v>
                </c:pt>
                <c:pt idx="54">
                  <c:v>5.4453016116051273E-2</c:v>
                </c:pt>
                <c:pt idx="55">
                  <c:v>5.4753914807827347E-2</c:v>
                </c:pt>
                <c:pt idx="56">
                  <c:v>5.4430236870535498E-2</c:v>
                </c:pt>
                <c:pt idx="57">
                  <c:v>5.4085748527687209E-2</c:v>
                </c:pt>
                <c:pt idx="58">
                  <c:v>5.4477533511039775E-2</c:v>
                </c:pt>
                <c:pt idx="59">
                  <c:v>5.5442613369248946E-2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5-4899-97BC-96FD64BB25A0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'6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'6 memb. house forecast'!$F$68:$F$77</c:f>
              <c:numCache>
                <c:formatCode>0.000%</c:formatCode>
                <c:ptCount val="10"/>
                <c:pt idx="0">
                  <c:v>5.5442613369248946E-2</c:v>
                </c:pt>
                <c:pt idx="1">
                  <c:v>5.5442613369248946E-2</c:v>
                </c:pt>
                <c:pt idx="2">
                  <c:v>5.5442613369248946E-2</c:v>
                </c:pt>
                <c:pt idx="3">
                  <c:v>5.5442613369248946E-2</c:v>
                </c:pt>
                <c:pt idx="4">
                  <c:v>5.5442613369248946E-2</c:v>
                </c:pt>
                <c:pt idx="5">
                  <c:v>5.5442613369248946E-2</c:v>
                </c:pt>
                <c:pt idx="6">
                  <c:v>5.5442613369248946E-2</c:v>
                </c:pt>
                <c:pt idx="7">
                  <c:v>5.5442613369248946E-2</c:v>
                </c:pt>
                <c:pt idx="8">
                  <c:v>5.5442613369248946E-2</c:v>
                </c:pt>
                <c:pt idx="9">
                  <c:v>5.5442613369248946E-2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5-4899-97BC-96FD64BB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44160"/>
        <c:axId val="262445696"/>
      </c:scatterChart>
      <c:valAx>
        <c:axId val="262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445696"/>
        <c:crosses val="autoZero"/>
        <c:crossBetween val="midCat"/>
      </c:valAx>
      <c:valAx>
        <c:axId val="2624456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244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6 member household %</c:v>
          </c:tx>
          <c:marker>
            <c:symbol val="none"/>
          </c:marker>
          <c:xVal>
            <c:numRef>
              <c:f>'7 memb. house forecast'!$A$8:$A$77</c:f>
              <c:numCache>
                <c:formatCode>General</c:formatCode>
                <c:ptCount val="7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</c:numCache>
            </c:numRef>
          </c:xVal>
          <c:yVal>
            <c:numRef>
              <c:f>'7 memb. house forecast'!$D$8:$D$67</c:f>
              <c:numCache>
                <c:formatCode>0.000%</c:formatCode>
                <c:ptCount val="60"/>
                <c:pt idx="0">
                  <c:v>0.11619187349716754</c:v>
                </c:pt>
                <c:pt idx="1">
                  <c:v>0.11891982073718668</c:v>
                </c:pt>
                <c:pt idx="2">
                  <c:v>0.11920701469660085</c:v>
                </c:pt>
                <c:pt idx="3">
                  <c:v>0.12907889074035248</c:v>
                </c:pt>
                <c:pt idx="4">
                  <c:v>0.13014633613628918</c:v>
                </c:pt>
                <c:pt idx="5">
                  <c:v>0.1330635781866179</c:v>
                </c:pt>
                <c:pt idx="6">
                  <c:v>0.12996999249812452</c:v>
                </c:pt>
                <c:pt idx="7">
                  <c:v>0.13123082366485178</c:v>
                </c:pt>
                <c:pt idx="8">
                  <c:v>0.12680211059869542</c:v>
                </c:pt>
                <c:pt idx="9">
                  <c:v>0.11852858930585382</c:v>
                </c:pt>
                <c:pt idx="10">
                  <c:v>0.11373749599515859</c:v>
                </c:pt>
                <c:pt idx="11">
                  <c:v>0.1136862404395185</c:v>
                </c:pt>
                <c:pt idx="12">
                  <c:v>0.10336213177891121</c:v>
                </c:pt>
                <c:pt idx="13">
                  <c:v>9.5365313653136538E-2</c:v>
                </c:pt>
                <c:pt idx="14">
                  <c:v>9.0532108480463655E-2</c:v>
                </c:pt>
                <c:pt idx="15">
                  <c:v>8.4103199094541128E-2</c:v>
                </c:pt>
                <c:pt idx="16">
                  <c:v>7.9380820972749219E-2</c:v>
                </c:pt>
                <c:pt idx="17">
                  <c:v>7.5277759297451938E-2</c:v>
                </c:pt>
                <c:pt idx="18">
                  <c:v>6.2998446523092028E-2</c:v>
                </c:pt>
                <c:pt idx="19">
                  <c:v>5.8267642642642642E-2</c:v>
                </c:pt>
                <c:pt idx="20">
                  <c:v>5.6609008500902849E-2</c:v>
                </c:pt>
                <c:pt idx="21">
                  <c:v>5.1650656355397472E-2</c:v>
                </c:pt>
                <c:pt idx="22">
                  <c:v>5.0508741983358363E-2</c:v>
                </c:pt>
                <c:pt idx="23">
                  <c:v>4.8570669970793873E-2</c:v>
                </c:pt>
                <c:pt idx="24">
                  <c:v>4.2826796811909693E-2</c:v>
                </c:pt>
                <c:pt idx="25">
                  <c:v>3.9494133780283408E-2</c:v>
                </c:pt>
                <c:pt idx="26">
                  <c:v>3.8195904149900907E-2</c:v>
                </c:pt>
                <c:pt idx="27">
                  <c:v>3.7692101899467909E-2</c:v>
                </c:pt>
                <c:pt idx="28">
                  <c:v>3.8784256278306423E-2</c:v>
                </c:pt>
                <c:pt idx="29">
                  <c:v>3.1556971395776325E-2</c:v>
                </c:pt>
                <c:pt idx="30">
                  <c:v>3.7393316640747784E-2</c:v>
                </c:pt>
                <c:pt idx="31">
                  <c:v>4.1670916858095292E-2</c:v>
                </c:pt>
                <c:pt idx="32">
                  <c:v>3.7835850741083366E-2</c:v>
                </c:pt>
                <c:pt idx="33">
                  <c:v>3.4755537816803031E-2</c:v>
                </c:pt>
                <c:pt idx="34">
                  <c:v>3.8073939092741378E-2</c:v>
                </c:pt>
                <c:pt idx="35">
                  <c:v>3.7701729977045358E-2</c:v>
                </c:pt>
                <c:pt idx="36">
                  <c:v>3.7297521912876656E-2</c:v>
                </c:pt>
                <c:pt idx="37">
                  <c:v>3.5815239695160074E-2</c:v>
                </c:pt>
                <c:pt idx="38">
                  <c:v>3.3698985116819853E-2</c:v>
                </c:pt>
                <c:pt idx="39">
                  <c:v>3.3278415967004336E-2</c:v>
                </c:pt>
                <c:pt idx="40">
                  <c:v>3.7245835180844997E-2</c:v>
                </c:pt>
                <c:pt idx="41">
                  <c:v>3.5983376079864571E-2</c:v>
                </c:pt>
                <c:pt idx="42">
                  <c:v>3.4424777161040698E-2</c:v>
                </c:pt>
                <c:pt idx="43">
                  <c:v>3.3985783491907555E-2</c:v>
                </c:pt>
                <c:pt idx="44">
                  <c:v>3.4355463777545191E-2</c:v>
                </c:pt>
                <c:pt idx="45">
                  <c:v>3.497138704696158E-2</c:v>
                </c:pt>
                <c:pt idx="46">
                  <c:v>3.3174779950803347E-2</c:v>
                </c:pt>
                <c:pt idx="47">
                  <c:v>3.3975803602361326E-2</c:v>
                </c:pt>
                <c:pt idx="48">
                  <c:v>3.5196737044145873E-2</c:v>
                </c:pt>
                <c:pt idx="49">
                  <c:v>3.6413679540567755E-2</c:v>
                </c:pt>
                <c:pt idx="50">
                  <c:v>4.108008931040763E-2</c:v>
                </c:pt>
                <c:pt idx="51">
                  <c:v>4.0558065107595888E-2</c:v>
                </c:pt>
                <c:pt idx="52">
                  <c:v>3.7585795829998901E-2</c:v>
                </c:pt>
                <c:pt idx="53">
                  <c:v>3.6348289328047664E-2</c:v>
                </c:pt>
                <c:pt idx="54">
                  <c:v>3.6962880081659898E-2</c:v>
                </c:pt>
                <c:pt idx="55">
                  <c:v>3.9165876531863736E-2</c:v>
                </c:pt>
                <c:pt idx="56">
                  <c:v>3.6028830804456839E-2</c:v>
                </c:pt>
                <c:pt idx="57">
                  <c:v>3.6624183301331201E-2</c:v>
                </c:pt>
                <c:pt idx="58">
                  <c:v>3.8210069394683459E-2</c:v>
                </c:pt>
                <c:pt idx="59">
                  <c:v>3.5621259672439426E-2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A-47C5-BC8C-1E4D4617CF32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xVal>
            <c:numRef>
              <c:f>'7 memb. house forecast'!$A$68:$A$77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xVal>
          <c:yVal>
            <c:numRef>
              <c:f>'7 memb. house forecast'!$F$68:$F$77</c:f>
              <c:numCache>
                <c:formatCode>0.000%</c:formatCode>
                <c:ptCount val="10"/>
                <c:pt idx="0">
                  <c:v>3.5621259672439426E-2</c:v>
                </c:pt>
                <c:pt idx="1">
                  <c:v>3.5621259672439426E-2</c:v>
                </c:pt>
                <c:pt idx="2">
                  <c:v>3.5621259672439426E-2</c:v>
                </c:pt>
                <c:pt idx="3">
                  <c:v>3.5621259672439426E-2</c:v>
                </c:pt>
                <c:pt idx="4">
                  <c:v>3.5621259672439426E-2</c:v>
                </c:pt>
                <c:pt idx="5">
                  <c:v>3.5621259672439426E-2</c:v>
                </c:pt>
                <c:pt idx="6">
                  <c:v>3.5621259672439426E-2</c:v>
                </c:pt>
                <c:pt idx="7">
                  <c:v>3.5621259672439426E-2</c:v>
                </c:pt>
                <c:pt idx="8">
                  <c:v>3.5621259672439426E-2</c:v>
                </c:pt>
                <c:pt idx="9">
                  <c:v>3.5621259672439426E-2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A-47C5-BC8C-1E4D4617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67648"/>
        <c:axId val="262734976"/>
      </c:scatterChart>
      <c:valAx>
        <c:axId val="2626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734976"/>
        <c:crosses val="autoZero"/>
        <c:crossBetween val="midCat"/>
      </c:valAx>
      <c:valAx>
        <c:axId val="26273497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6266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distr.'!$D$6:$D$16</c:f>
              <c:numCache>
                <c:formatCode>0</c:formatCode>
                <c:ptCount val="11"/>
                <c:pt idx="0">
                  <c:v>711174.33452346164</c:v>
                </c:pt>
                <c:pt idx="1">
                  <c:v>721915.40949380002</c:v>
                </c:pt>
                <c:pt idx="2">
                  <c:v>731898.96315577999</c:v>
                </c:pt>
                <c:pt idx="3">
                  <c:v>741925.9018076834</c:v>
                </c:pt>
                <c:pt idx="4">
                  <c:v>751996.2254495098</c:v>
                </c:pt>
                <c:pt idx="5">
                  <c:v>762109.93408125977</c:v>
                </c:pt>
                <c:pt idx="6">
                  <c:v>772267.02770293294</c:v>
                </c:pt>
                <c:pt idx="7">
                  <c:v>782467.50631452934</c:v>
                </c:pt>
                <c:pt idx="8">
                  <c:v>792711.36991604907</c:v>
                </c:pt>
                <c:pt idx="9">
                  <c:v>802998.61850749201</c:v>
                </c:pt>
                <c:pt idx="10">
                  <c:v>813329.25208885828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7-4802-8845-3BB374723BAF}"/>
            </c:ext>
          </c:extLst>
        </c:ser>
        <c:ser>
          <c:idx val="1"/>
          <c:order val="1"/>
          <c:tx>
            <c:v>2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distr.'!$F$6:$F$16</c:f>
              <c:numCache>
                <c:formatCode>0</c:formatCode>
                <c:ptCount val="11"/>
                <c:pt idx="0">
                  <c:v>1730142.7531352045</c:v>
                </c:pt>
                <c:pt idx="1">
                  <c:v>1748623.317858475</c:v>
                </c:pt>
                <c:pt idx="2">
                  <c:v>1765219.0787743507</c:v>
                </c:pt>
                <c:pt idx="3">
                  <c:v>1781878.9254541092</c:v>
                </c:pt>
                <c:pt idx="4">
                  <c:v>1798602.8578977506</c:v>
                </c:pt>
                <c:pt idx="5">
                  <c:v>1815390.876105275</c:v>
                </c:pt>
                <c:pt idx="6">
                  <c:v>1832242.9800766823</c:v>
                </c:pt>
                <c:pt idx="7">
                  <c:v>1849159.1698119724</c:v>
                </c:pt>
                <c:pt idx="8">
                  <c:v>1866139.4453111459</c:v>
                </c:pt>
                <c:pt idx="9">
                  <c:v>1883183.8065742019</c:v>
                </c:pt>
                <c:pt idx="10">
                  <c:v>1900292.253601141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7-4802-8845-3BB374723BAF}"/>
            </c:ext>
          </c:extLst>
        </c:ser>
        <c:ser>
          <c:idx val="2"/>
          <c:order val="2"/>
          <c:tx>
            <c:v>3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distr.'!$H$6:$H$16</c:f>
              <c:numCache>
                <c:formatCode>0</c:formatCode>
                <c:ptCount val="11"/>
                <c:pt idx="0">
                  <c:v>1133114.2485038689</c:v>
                </c:pt>
                <c:pt idx="1">
                  <c:v>1137472.7386130099</c:v>
                </c:pt>
                <c:pt idx="2">
                  <c:v>1140554.8516498117</c:v>
                </c:pt>
                <c:pt idx="3">
                  <c:v>1143636.9646866133</c:v>
                </c:pt>
                <c:pt idx="4">
                  <c:v>1146719.0777234149</c:v>
                </c:pt>
                <c:pt idx="5">
                  <c:v>1149801.1907602167</c:v>
                </c:pt>
                <c:pt idx="6">
                  <c:v>1152883.3037970182</c:v>
                </c:pt>
                <c:pt idx="7">
                  <c:v>1155965.4168338201</c:v>
                </c:pt>
                <c:pt idx="8">
                  <c:v>1159047.5298706219</c:v>
                </c:pt>
                <c:pt idx="9">
                  <c:v>1162129.6429074232</c:v>
                </c:pt>
                <c:pt idx="10">
                  <c:v>1165211.755944225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7-4802-8845-3BB374723BAF}"/>
            </c:ext>
          </c:extLst>
        </c:ser>
        <c:ser>
          <c:idx val="3"/>
          <c:order val="3"/>
          <c:tx>
            <c:v>4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distr.'!$J$6:$J$16</c:f>
              <c:numCache>
                <c:formatCode>0</c:formatCode>
                <c:ptCount val="11"/>
                <c:pt idx="0">
                  <c:v>1279914.9486042464</c:v>
                </c:pt>
                <c:pt idx="1">
                  <c:v>1285135.3572339769</c:v>
                </c:pt>
                <c:pt idx="2">
                  <c:v>1288617.5790966437</c:v>
                </c:pt>
                <c:pt idx="3">
                  <c:v>1292099.8009593103</c:v>
                </c:pt>
                <c:pt idx="4">
                  <c:v>1295582.022821977</c:v>
                </c:pt>
                <c:pt idx="5">
                  <c:v>1299064.2446846438</c:v>
                </c:pt>
                <c:pt idx="6">
                  <c:v>1302546.4665473108</c:v>
                </c:pt>
                <c:pt idx="7">
                  <c:v>1306028.6884099771</c:v>
                </c:pt>
                <c:pt idx="8">
                  <c:v>1309510.9102726441</c:v>
                </c:pt>
                <c:pt idx="9">
                  <c:v>1312993.1321353107</c:v>
                </c:pt>
                <c:pt idx="10">
                  <c:v>1316475.3539979777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D7-4802-8845-3BB374723BAF}"/>
            </c:ext>
          </c:extLst>
        </c:ser>
        <c:ser>
          <c:idx val="4"/>
          <c:order val="4"/>
          <c:tx>
            <c:v>5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distr.'!$L$6:$L$16</c:f>
              <c:numCache>
                <c:formatCode>0</c:formatCode>
                <c:ptCount val="11"/>
                <c:pt idx="0">
                  <c:v>724158.30082716036</c:v>
                </c:pt>
                <c:pt idx="1">
                  <c:v>721038.53654463356</c:v>
                </c:pt>
                <c:pt idx="2">
                  <c:v>717071.05485851259</c:v>
                </c:pt>
                <c:pt idx="3">
                  <c:v>713071.57144189987</c:v>
                </c:pt>
                <c:pt idx="4">
                  <c:v>709040.08629479515</c:v>
                </c:pt>
                <c:pt idx="5">
                  <c:v>704976.59941719857</c:v>
                </c:pt>
                <c:pt idx="6">
                  <c:v>700881.11080911034</c:v>
                </c:pt>
                <c:pt idx="7">
                  <c:v>696753.62047052989</c:v>
                </c:pt>
                <c:pt idx="8">
                  <c:v>692594.12840145756</c:v>
                </c:pt>
                <c:pt idx="9">
                  <c:v>688402.63460189349</c:v>
                </c:pt>
                <c:pt idx="10">
                  <c:v>684179.13907183742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D7-4802-8845-3BB374723BAF}"/>
            </c:ext>
          </c:extLst>
        </c:ser>
        <c:ser>
          <c:idx val="5"/>
          <c:order val="5"/>
          <c:tx>
            <c:v>6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distr.'!$N$6:$N$16</c:f>
              <c:numCache>
                <c:formatCode>0</c:formatCode>
                <c:ptCount val="11"/>
                <c:pt idx="0">
                  <c:v>340273.49529242853</c:v>
                </c:pt>
                <c:pt idx="1">
                  <c:v>337778.87270084245</c:v>
                </c:pt>
                <c:pt idx="2">
                  <c:v>338694.12335412565</c:v>
                </c:pt>
                <c:pt idx="3">
                  <c:v>339609.37400740891</c:v>
                </c:pt>
                <c:pt idx="4">
                  <c:v>340524.62466069218</c:v>
                </c:pt>
                <c:pt idx="5">
                  <c:v>341439.87531397538</c:v>
                </c:pt>
                <c:pt idx="6">
                  <c:v>342355.1259672587</c:v>
                </c:pt>
                <c:pt idx="7">
                  <c:v>343270.37662054191</c:v>
                </c:pt>
                <c:pt idx="8">
                  <c:v>344185.62727382517</c:v>
                </c:pt>
                <c:pt idx="9">
                  <c:v>345100.87792710843</c:v>
                </c:pt>
                <c:pt idx="10">
                  <c:v>346016.12858039164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D7-4802-8845-3BB374723BAF}"/>
            </c:ext>
          </c:extLst>
        </c:ser>
        <c:ser>
          <c:idx val="6"/>
          <c:order val="6"/>
          <c:tx>
            <c:v>7 or more member population</c:v>
          </c:tx>
          <c:xVal>
            <c:numRef>
              <c:f>'MO household size distr.'!$A$6:$A$16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xVal>
          <c:yVal>
            <c:numRef>
              <c:f>'MO household size distr.'!$P$6:$P$16</c:f>
              <c:numCache>
                <c:formatCode>0</c:formatCode>
                <c:ptCount val="11"/>
                <c:pt idx="0">
                  <c:v>218621.91911362973</c:v>
                </c:pt>
                <c:pt idx="1">
                  <c:v>219462.84179495362</c:v>
                </c:pt>
                <c:pt idx="2">
                  <c:v>220057.50157257129</c:v>
                </c:pt>
                <c:pt idx="3">
                  <c:v>220652.16135018895</c:v>
                </c:pt>
                <c:pt idx="4">
                  <c:v>221246.82112780662</c:v>
                </c:pt>
                <c:pt idx="5">
                  <c:v>221841.48090542431</c:v>
                </c:pt>
                <c:pt idx="6">
                  <c:v>222436.14068304197</c:v>
                </c:pt>
                <c:pt idx="7">
                  <c:v>223030.80046065964</c:v>
                </c:pt>
                <c:pt idx="8">
                  <c:v>223625.46023827727</c:v>
                </c:pt>
                <c:pt idx="9">
                  <c:v>224220.12001589494</c:v>
                </c:pt>
                <c:pt idx="10">
                  <c:v>224814.77979351263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D7-4802-8845-3BB37472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5312"/>
        <c:axId val="212763776"/>
      </c:scatterChart>
      <c:valAx>
        <c:axId val="2127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63776"/>
        <c:crosses val="autoZero"/>
        <c:crossBetween val="midCat"/>
      </c:valAx>
      <c:valAx>
        <c:axId val="212763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76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282574</xdr:colOff>
      <xdr:row>82</xdr:row>
      <xdr:rowOff>42332</xdr:rowOff>
    </xdr:from>
    <xdr:to>
      <xdr:col>9</xdr:col>
      <xdr:colOff>10583</xdr:colOff>
      <xdr:row>107</xdr:row>
      <xdr:rowOff>52917</xdr:rowOff>
    </xdr:to>
    <xdr:graphicFrame macro="">
      <xdr:nvGraphicFramePr>
        <xdr:cNvPr id="4" name="Chart 3" title="Fig. 1 Population vs Yea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10582</xdr:colOff>
      <xdr:row>2</xdr:row>
      <xdr:rowOff>74082</xdr:rowOff>
    </xdr:from>
    <xdr:to>
      <xdr:col>11</xdr:col>
      <xdr:colOff>613832</xdr:colOff>
      <xdr:row>6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619749" y="253999"/>
          <a:ext cx="5058833" cy="740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growth from 1960 to 2019 has a steady increasing trend,</a:t>
          </a:r>
          <a:r>
            <a:rPr lang="en-IN" sz="1100" baseline="0"/>
            <a:t> Holt's Model is the most preferrable method of forecasting. The smoothing constants were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807357</xdr:colOff>
      <xdr:row>18</xdr:row>
      <xdr:rowOff>111579</xdr:rowOff>
    </xdr:from>
    <xdr:to>
      <xdr:col>7</xdr:col>
      <xdr:colOff>290285</xdr:colOff>
      <xdr:row>33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1120775</xdr:colOff>
      <xdr:row>29</xdr:row>
      <xdr:rowOff>104775</xdr:rowOff>
    </xdr:from>
    <xdr:to>
      <xdr:col>11</xdr:col>
      <xdr:colOff>288925</xdr:colOff>
      <xdr:row>44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746126</xdr:colOff>
      <xdr:row>32</xdr:row>
      <xdr:rowOff>89959</xdr:rowOff>
    </xdr:from>
    <xdr:to>
      <xdr:col>7</xdr:col>
      <xdr:colOff>663576</xdr:colOff>
      <xdr:row>49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69</xdr:row>
      <xdr:rowOff>3175</xdr:rowOff>
    </xdr:from>
    <xdr:to>
      <xdr:col>13</xdr:col>
      <xdr:colOff>523875</xdr:colOff>
      <xdr:row>83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328084</xdr:colOff>
      <xdr:row>0</xdr:row>
      <xdr:rowOff>52916</xdr:rowOff>
    </xdr:from>
    <xdr:to>
      <xdr:col>14</xdr:col>
      <xdr:colOff>95250</xdr:colOff>
      <xdr:row>4</xdr:row>
      <xdr:rowOff>137583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937251" y="52916"/>
          <a:ext cx="5090582" cy="80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1 member household</a:t>
          </a:r>
          <a:r>
            <a:rPr lang="en-IN" sz="1100"/>
            <a:t> from 1960 to 2019 has a steady increasing trend,</a:t>
          </a:r>
          <a:r>
            <a:rPr lang="en-IN" sz="1100" baseline="0"/>
            <a:t> Holt's Model is the most preferrable method of forecasting. The smoothing constants were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69</xdr:row>
      <xdr:rowOff>3175</xdr:rowOff>
    </xdr:from>
    <xdr:to>
      <xdr:col>13</xdr:col>
      <xdr:colOff>231775</xdr:colOff>
      <xdr:row>83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455083</xdr:colOff>
      <xdr:row>0</xdr:row>
      <xdr:rowOff>74083</xdr:rowOff>
    </xdr:from>
    <xdr:to>
      <xdr:col>13</xdr:col>
      <xdr:colOff>550332</xdr:colOff>
      <xdr:row>4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757333" y="74083"/>
          <a:ext cx="5090582" cy="80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2 member household</a:t>
          </a:r>
          <a:r>
            <a:rPr lang="en-IN" sz="1100"/>
            <a:t> from 1960 to 2019 has a steady increasing trend,</a:t>
          </a:r>
          <a:r>
            <a:rPr lang="en-IN" sz="1100" baseline="0"/>
            <a:t> Holt's Model is the most preferrable method of forecasting. The smoothing constants were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71</xdr:row>
      <xdr:rowOff>3175</xdr:rowOff>
    </xdr:from>
    <xdr:to>
      <xdr:col>11</xdr:col>
      <xdr:colOff>606425</xdr:colOff>
      <xdr:row>85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846666</xdr:colOff>
      <xdr:row>0</xdr:row>
      <xdr:rowOff>63501</xdr:rowOff>
    </xdr:from>
    <xdr:to>
      <xdr:col>14</xdr:col>
      <xdr:colOff>116415</xdr:colOff>
      <xdr:row>4</xdr:row>
      <xdr:rowOff>148167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233583" y="63501"/>
          <a:ext cx="5090582" cy="804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3 member household</a:t>
          </a:r>
          <a:r>
            <a:rPr lang="en-IN" sz="1100"/>
            <a:t> from 1960 to 2019 does not have any observable trend,</a:t>
          </a:r>
          <a:r>
            <a:rPr lang="en-IN" sz="1100" baseline="0"/>
            <a:t> simple exponentiation is the most preferrable method of forecasting. The smoothing constant was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71</xdr:row>
      <xdr:rowOff>3175</xdr:rowOff>
    </xdr:from>
    <xdr:to>
      <xdr:col>11</xdr:col>
      <xdr:colOff>606425</xdr:colOff>
      <xdr:row>85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423332</xdr:colOff>
      <xdr:row>0</xdr:row>
      <xdr:rowOff>116416</xdr:rowOff>
    </xdr:from>
    <xdr:to>
      <xdr:col>15</xdr:col>
      <xdr:colOff>603249</xdr:colOff>
      <xdr:row>4</xdr:row>
      <xdr:rowOff>116416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847415" y="116416"/>
          <a:ext cx="5905501" cy="71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4 member household</a:t>
          </a:r>
          <a:r>
            <a:rPr lang="en-IN" sz="1100"/>
            <a:t> from 1960 to 2019 does not have any observable trend,</a:t>
          </a:r>
          <a:r>
            <a:rPr lang="en-IN" sz="1100" baseline="0"/>
            <a:t> simple exponentiation is the most preferrable method of forecasting. The smoothing constant was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69</xdr:row>
      <xdr:rowOff>168275</xdr:rowOff>
    </xdr:from>
    <xdr:to>
      <xdr:col>12</xdr:col>
      <xdr:colOff>358775</xdr:colOff>
      <xdr:row>84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263070</xdr:colOff>
      <xdr:row>0</xdr:row>
      <xdr:rowOff>90714</xdr:rowOff>
    </xdr:from>
    <xdr:to>
      <xdr:col>13</xdr:col>
      <xdr:colOff>344714</xdr:colOff>
      <xdr:row>4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943927" y="90714"/>
          <a:ext cx="565150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5 member household</a:t>
          </a:r>
          <a:r>
            <a:rPr lang="en-IN" sz="1100"/>
            <a:t> from 1960 to 2019 has a steady increasing trend,</a:t>
          </a:r>
          <a:r>
            <a:rPr lang="en-IN" sz="1100" baseline="0"/>
            <a:t> Holt's Model is the most preferrable method of forecasting. The smoothing constants were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71</xdr:row>
      <xdr:rowOff>3175</xdr:rowOff>
    </xdr:from>
    <xdr:to>
      <xdr:col>11</xdr:col>
      <xdr:colOff>606425</xdr:colOff>
      <xdr:row>85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10584</xdr:colOff>
      <xdr:row>0</xdr:row>
      <xdr:rowOff>0</xdr:rowOff>
    </xdr:from>
    <xdr:to>
      <xdr:col>15</xdr:col>
      <xdr:colOff>190501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434667" y="0"/>
          <a:ext cx="5905501" cy="71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6 member household</a:t>
          </a:r>
          <a:r>
            <a:rPr lang="en-IN" sz="1100"/>
            <a:t> from 1960 to 2019 does not have any observable trend,</a:t>
          </a:r>
          <a:r>
            <a:rPr lang="en-IN" sz="1100" baseline="0"/>
            <a:t> simple exponentiation is the most preferrable method of forecasting. The smoothing constant was calculated using solver by setting standard deviation as the value to be minimized</a:t>
          </a:r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71</xdr:row>
      <xdr:rowOff>3175</xdr:rowOff>
    </xdr:from>
    <xdr:to>
      <xdr:col>11</xdr:col>
      <xdr:colOff>606425</xdr:colOff>
      <xdr:row>85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42332</xdr:colOff>
      <xdr:row>0</xdr:row>
      <xdr:rowOff>74084</xdr:rowOff>
    </xdr:from>
    <xdr:to>
      <xdr:col>15</xdr:col>
      <xdr:colOff>222250</xdr:colOff>
      <xdr:row>4</xdr:row>
      <xdr:rowOff>21167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614582" y="74084"/>
          <a:ext cx="5905501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Since the population living</a:t>
          </a:r>
          <a:r>
            <a:rPr lang="en-IN" sz="1100" baseline="0"/>
            <a:t> in 6 member household</a:t>
          </a:r>
          <a:r>
            <a:rPr lang="en-IN" sz="1100"/>
            <a:t> from 1960 to 2019 does not have any observable trend,</a:t>
          </a:r>
          <a:r>
            <a:rPr lang="en-IN" sz="1100" baseline="0"/>
            <a:t> simple exponentiation is the most preferrable method of forecasting. The smoothing constant was calculated using solver by setting standard deviation as the value to be minimize.</a:t>
          </a:r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10584</xdr:colOff>
      <xdr:row>18</xdr:row>
      <xdr:rowOff>168274</xdr:rowOff>
    </xdr:from>
    <xdr:to>
      <xdr:col>10</xdr:col>
      <xdr:colOff>222250</xdr:colOff>
      <xdr:row>48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eea.europa.eu/articles/forests-health-and-climate-change/key-facts/trees-help-tackle-climate-chan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9"/>
  <sheetViews>
    <sheetView zoomScale="60" zoomScaleNormal="60" workbookViewId="0">
      <selection activeCell="B26" sqref="B26"/>
    </sheetView>
  </sheetViews>
  <sheetFormatPr defaultRowHeight="14.4" x14ac:dyDescent="0.3"/>
  <cols>
    <col min="1" max="1" width="13.88671875" bestFit="1" customWidth="1"/>
    <col min="2" max="2" width="31.21875" bestFit="1" customWidth="1"/>
    <col min="7" max="7" width="14.88671875" bestFit="1" customWidth="1"/>
    <col min="9" max="9" width="23.21875" bestFit="1" customWidth="1"/>
    <col min="10" max="10" width="9.88671875" customWidth="1"/>
  </cols>
  <sheetData>
    <row r="2" spans="1:13" x14ac:dyDescent="0.3">
      <c r="A2" s="129" t="s">
        <v>4</v>
      </c>
      <c r="B2" s="129"/>
      <c r="C2" s="129"/>
      <c r="D2" s="129"/>
    </row>
    <row r="4" spans="1:13" x14ac:dyDescent="0.3">
      <c r="A4" s="114" t="s">
        <v>31</v>
      </c>
      <c r="B4" s="115">
        <v>0.99985558823936749</v>
      </c>
      <c r="C4" s="116"/>
      <c r="D4" s="116" t="s">
        <v>62</v>
      </c>
      <c r="E4" s="73">
        <v>1</v>
      </c>
    </row>
    <row r="5" spans="1:13" x14ac:dyDescent="0.3">
      <c r="A5" s="114" t="s">
        <v>32</v>
      </c>
      <c r="B5" s="115">
        <v>0</v>
      </c>
      <c r="C5" s="116"/>
      <c r="D5" s="116" t="s">
        <v>62</v>
      </c>
      <c r="E5" s="73">
        <v>1</v>
      </c>
    </row>
    <row r="8" spans="1:13" ht="15.6" x14ac:dyDescent="0.3">
      <c r="A8" s="74" t="s">
        <v>5</v>
      </c>
      <c r="B8" s="74" t="s">
        <v>1</v>
      </c>
      <c r="C8" s="74" t="s">
        <v>2</v>
      </c>
      <c r="D8" s="74" t="s">
        <v>3</v>
      </c>
      <c r="E8" s="74" t="s">
        <v>33</v>
      </c>
      <c r="F8" s="74" t="s">
        <v>61</v>
      </c>
      <c r="G8" s="74" t="s">
        <v>63</v>
      </c>
      <c r="H8" s="74" t="s">
        <v>64</v>
      </c>
      <c r="I8" s="84" t="s">
        <v>65</v>
      </c>
      <c r="J8" s="84" t="s">
        <v>66</v>
      </c>
      <c r="K8" s="84" t="s">
        <v>67</v>
      </c>
      <c r="L8" s="84" t="s">
        <v>68</v>
      </c>
      <c r="M8" s="84" t="s">
        <v>69</v>
      </c>
    </row>
    <row r="9" spans="1:13" x14ac:dyDescent="0.3">
      <c r="A9" s="34"/>
      <c r="B9" s="34"/>
      <c r="C9" s="34">
        <v>-58.583049720292685</v>
      </c>
      <c r="D9" s="34">
        <v>3.2078910808557938E-2</v>
      </c>
      <c r="E9" s="34"/>
      <c r="F9" s="34"/>
      <c r="G9" s="34"/>
      <c r="H9" s="34"/>
      <c r="I9" s="34"/>
      <c r="J9" s="34"/>
      <c r="K9" s="34"/>
      <c r="L9" s="34"/>
      <c r="M9" s="34"/>
    </row>
    <row r="10" spans="1:13" x14ac:dyDescent="0.3">
      <c r="A10" s="34">
        <v>1960</v>
      </c>
      <c r="B10" s="34">
        <v>4.3259999999999996</v>
      </c>
      <c r="C10" s="34">
        <f>$B$4*B10+(1-$B$4)*(C9+D9)</f>
        <v>4.3169198259421631</v>
      </c>
      <c r="D10" s="34">
        <f>$B$5*(C10-C9)+(1-$B$5)*D9</f>
        <v>3.2078910808557938E-2</v>
      </c>
      <c r="E10" s="34">
        <f>C9+D9</f>
        <v>-58.550970809484127</v>
      </c>
      <c r="F10" s="34">
        <f>E10-B10</f>
        <v>-62.876970809484128</v>
      </c>
      <c r="G10" s="34">
        <f>ABS(F10)</f>
        <v>62.876970809484128</v>
      </c>
      <c r="H10" s="34">
        <f>SUM($F$10:F10)</f>
        <v>-62.876970809484128</v>
      </c>
      <c r="I10" s="34">
        <f>SUMSQ($F$10:F10)/A10</f>
        <v>2.0170987031513872</v>
      </c>
      <c r="J10" s="34">
        <f>SUM($G$10:G10)/A10</f>
        <v>3.2080087147695981E-2</v>
      </c>
      <c r="K10" s="34">
        <f>(G10/B10)*100</f>
        <v>1453.4667316108214</v>
      </c>
      <c r="L10" s="34">
        <f>AVERAGE($K$10:K10)</f>
        <v>1453.4667316108214</v>
      </c>
      <c r="M10" s="34">
        <f>H10/J10</f>
        <v>-1960.0000000000002</v>
      </c>
    </row>
    <row r="11" spans="1:13" x14ac:dyDescent="0.3">
      <c r="A11" s="34">
        <v>1961</v>
      </c>
      <c r="B11" s="34">
        <v>4.3490000000000002</v>
      </c>
      <c r="C11" s="34">
        <f t="shared" ref="C11:C69" si="0">$B$4*B11+(1-$B$4)*(C10+D10)</f>
        <v>4.3489999998175719</v>
      </c>
      <c r="D11" s="34">
        <f t="shared" ref="D11:D69" si="1">$B$5*(C11-C10)+(1-$B$5)*D10</f>
        <v>3.2078910808557938E-2</v>
      </c>
      <c r="E11" s="34">
        <f t="shared" ref="E11:E69" si="2">C10+D10</f>
        <v>4.3489987367507208</v>
      </c>
      <c r="F11" s="34">
        <f t="shared" ref="F11:F69" si="3">E11-B11</f>
        <v>-1.2632492794040218E-6</v>
      </c>
      <c r="G11" s="34">
        <f t="shared" ref="G11:G69" si="4">ABS(F11)</f>
        <v>1.2632492794040218E-6</v>
      </c>
      <c r="H11" s="34">
        <f>SUM($F$10:F11)</f>
        <v>-62.876972072733409</v>
      </c>
      <c r="I11" s="34">
        <f>SUMSQ($F$10:F11)/A11</f>
        <v>2.0160700959595723</v>
      </c>
      <c r="J11" s="34">
        <f>SUM($G$10:G11)/A11</f>
        <v>3.2063728746931877E-2</v>
      </c>
      <c r="K11" s="34">
        <f t="shared" ref="K11:K69" si="5">(G11/B11)*100</f>
        <v>2.9046890765785737E-5</v>
      </c>
      <c r="L11" s="34">
        <f>AVERAGE($K$10:K11)</f>
        <v>726.73338032885613</v>
      </c>
      <c r="M11" s="34">
        <f t="shared" ref="M11:M69" si="6">H11/J11</f>
        <v>-1961</v>
      </c>
    </row>
    <row r="12" spans="1:13" x14ac:dyDescent="0.3">
      <c r="A12" s="34">
        <v>1962</v>
      </c>
      <c r="B12" s="34">
        <v>4.3570000000000002</v>
      </c>
      <c r="C12" s="34">
        <f t="shared" si="0"/>
        <v>4.3570034772778783</v>
      </c>
      <c r="D12" s="34">
        <f t="shared" si="1"/>
        <v>3.2078910808557938E-2</v>
      </c>
      <c r="E12" s="34">
        <f t="shared" si="2"/>
        <v>4.3810789106261296</v>
      </c>
      <c r="F12" s="34">
        <f t="shared" si="3"/>
        <v>2.4078910626129435E-2</v>
      </c>
      <c r="G12" s="34">
        <f t="shared" si="4"/>
        <v>2.4078910626129435E-2</v>
      </c>
      <c r="H12" s="34">
        <f>SUM($F$10:F12)</f>
        <v>-62.852893162107279</v>
      </c>
      <c r="I12" s="34">
        <f>SUMSQ($F$10:F12)/A12</f>
        <v>2.0150428328086942</v>
      </c>
      <c r="J12" s="34">
        <f>SUM($G$10:G12)/A12</f>
        <v>3.2059659012925353E-2</v>
      </c>
      <c r="K12" s="34">
        <f t="shared" si="5"/>
        <v>0.55264885531625974</v>
      </c>
      <c r="L12" s="34">
        <f>AVERAGE($K$10:K12)</f>
        <v>484.67313650434284</v>
      </c>
      <c r="M12" s="34">
        <f t="shared" si="6"/>
        <v>-1960.4978685758058</v>
      </c>
    </row>
    <row r="13" spans="1:13" x14ac:dyDescent="0.3">
      <c r="A13" s="34">
        <v>1963</v>
      </c>
      <c r="B13" s="34">
        <v>4.3920000000000003</v>
      </c>
      <c r="C13" s="34">
        <f t="shared" si="0"/>
        <v>4.391999578662527</v>
      </c>
      <c r="D13" s="34">
        <f t="shared" si="1"/>
        <v>3.2078910808557938E-2</v>
      </c>
      <c r="E13" s="34">
        <f t="shared" si="2"/>
        <v>4.389082388086436</v>
      </c>
      <c r="F13" s="34">
        <f t="shared" si="3"/>
        <v>-2.9176119135643219E-3</v>
      </c>
      <c r="G13" s="34">
        <f t="shared" si="4"/>
        <v>2.9176119135643219E-3</v>
      </c>
      <c r="H13" s="34">
        <f>SUM($F$10:F13)</f>
        <v>-62.855810774020846</v>
      </c>
      <c r="I13" s="34">
        <f>SUMSQ($F$10:F13)/A13</f>
        <v>2.0140163252588472</v>
      </c>
      <c r="J13" s="34">
        <f>SUM($G$10:G13)/A13</f>
        <v>3.2044813344509988E-2</v>
      </c>
      <c r="K13" s="34">
        <f t="shared" si="5"/>
        <v>6.6430143751464527E-2</v>
      </c>
      <c r="L13" s="34">
        <f>AVERAGE($K$10:K13)</f>
        <v>363.52145991419496</v>
      </c>
      <c r="M13" s="34">
        <f t="shared" si="6"/>
        <v>-1961.4971726708307</v>
      </c>
    </row>
    <row r="14" spans="1:13" x14ac:dyDescent="0.3">
      <c r="A14" s="34">
        <v>1964</v>
      </c>
      <c r="B14" s="34">
        <v>4.4420000000000002</v>
      </c>
      <c r="C14" s="34">
        <f t="shared" si="0"/>
        <v>4.4419974119231114</v>
      </c>
      <c r="D14" s="34">
        <f t="shared" si="1"/>
        <v>3.2078910808557938E-2</v>
      </c>
      <c r="E14" s="34">
        <f t="shared" si="2"/>
        <v>4.4240784894710847</v>
      </c>
      <c r="F14" s="34">
        <f t="shared" si="3"/>
        <v>-1.7921510528915441E-2</v>
      </c>
      <c r="G14" s="34">
        <f t="shared" si="4"/>
        <v>1.7921510528915441E-2</v>
      </c>
      <c r="H14" s="34">
        <f>SUM($F$10:F14)</f>
        <v>-62.87373228454976</v>
      </c>
      <c r="I14" s="34">
        <f>SUMSQ($F$10:F14)/A14</f>
        <v>2.0129910222320047</v>
      </c>
      <c r="J14" s="34">
        <f>SUM($G$10:G14)/A14</f>
        <v>3.2037622253463349E-2</v>
      </c>
      <c r="K14" s="34">
        <f t="shared" si="5"/>
        <v>0.40345588763879869</v>
      </c>
      <c r="L14" s="34">
        <f>AVERAGE($K$10:K14)</f>
        <v>290.89785910888372</v>
      </c>
      <c r="M14" s="34">
        <f t="shared" si="6"/>
        <v>-1962.4968353496629</v>
      </c>
    </row>
    <row r="15" spans="1:13" x14ac:dyDescent="0.3">
      <c r="A15" s="34">
        <v>1965</v>
      </c>
      <c r="B15" s="34">
        <v>4.4669999999999996</v>
      </c>
      <c r="C15" s="34">
        <f t="shared" si="0"/>
        <v>4.467001021904224</v>
      </c>
      <c r="D15" s="34">
        <f t="shared" si="1"/>
        <v>3.2078910808557938E-2</v>
      </c>
      <c r="E15" s="34">
        <f t="shared" si="2"/>
        <v>4.4740763227316691</v>
      </c>
      <c r="F15" s="34">
        <f t="shared" si="3"/>
        <v>7.076322731669471E-3</v>
      </c>
      <c r="G15" s="34">
        <f t="shared" si="4"/>
        <v>7.076322731669471E-3</v>
      </c>
      <c r="H15" s="34">
        <f>SUM($F$10:F15)</f>
        <v>-62.86665596181809</v>
      </c>
      <c r="I15" s="34">
        <f>SUMSQ($F$10:F15)/A15</f>
        <v>2.0119666248030539</v>
      </c>
      <c r="J15" s="34">
        <f>SUM($G$10:G15)/A15</f>
        <v>3.2024919302052771E-2</v>
      </c>
      <c r="K15" s="34">
        <f t="shared" si="5"/>
        <v>0.1584133138945483</v>
      </c>
      <c r="L15" s="34">
        <f>AVERAGE($K$10:K15)</f>
        <v>242.44128480971884</v>
      </c>
      <c r="M15" s="34">
        <f t="shared" si="6"/>
        <v>-1963.054313076392</v>
      </c>
    </row>
    <row r="16" spans="1:13" x14ac:dyDescent="0.3">
      <c r="A16" s="34">
        <v>1966</v>
      </c>
      <c r="B16" s="34">
        <v>4.5229999999999997</v>
      </c>
      <c r="C16" s="34">
        <f t="shared" si="0"/>
        <v>4.5229965456609689</v>
      </c>
      <c r="D16" s="34">
        <f t="shared" si="1"/>
        <v>3.2078910808557938E-2</v>
      </c>
      <c r="E16" s="34">
        <f t="shared" si="2"/>
        <v>4.4990799327127817</v>
      </c>
      <c r="F16" s="34">
        <f t="shared" si="3"/>
        <v>-2.3920067287217961E-2</v>
      </c>
      <c r="G16" s="34">
        <f t="shared" si="4"/>
        <v>2.3920067287217961E-2</v>
      </c>
      <c r="H16" s="34">
        <f>SUM($F$10:F16)</f>
        <v>-62.890576029105304</v>
      </c>
      <c r="I16" s="34">
        <f>SUMSQ($F$10:F16)/A16</f>
        <v>2.0109435350496541</v>
      </c>
      <c r="J16" s="34">
        <f>SUM($G$10:G16)/A16</f>
        <v>3.2020796793398219E-2</v>
      </c>
      <c r="K16" s="34">
        <f t="shared" si="5"/>
        <v>0.52885401917351227</v>
      </c>
      <c r="L16" s="34">
        <f>AVERAGE($K$10:K16)</f>
        <v>207.88236612535522</v>
      </c>
      <c r="M16" s="34">
        <f t="shared" si="6"/>
        <v>-1964.0540625794658</v>
      </c>
    </row>
    <row r="17" spans="1:13" x14ac:dyDescent="0.3">
      <c r="A17" s="34">
        <v>1967</v>
      </c>
      <c r="B17" s="34">
        <v>4.5389999999999997</v>
      </c>
      <c r="C17" s="34">
        <f t="shared" si="0"/>
        <v>4.5390023214849711</v>
      </c>
      <c r="D17" s="34">
        <f t="shared" si="1"/>
        <v>3.2078910808557938E-2</v>
      </c>
      <c r="E17" s="34">
        <f t="shared" si="2"/>
        <v>4.5550754564695266</v>
      </c>
      <c r="F17" s="34">
        <f t="shared" si="3"/>
        <v>1.6075456469526905E-2</v>
      </c>
      <c r="G17" s="34">
        <f t="shared" si="4"/>
        <v>1.6075456469526905E-2</v>
      </c>
      <c r="H17" s="34">
        <f>SUM($F$10:F17)</f>
        <v>-62.874500572635775</v>
      </c>
      <c r="I17" s="34">
        <f>SUMSQ($F$10:F17)/A17</f>
        <v>2.0099213260436808</v>
      </c>
      <c r="J17" s="34">
        <f>SUM($G$10:G17)/A17</f>
        <v>3.2012690367204083E-2</v>
      </c>
      <c r="K17" s="34">
        <f t="shared" si="5"/>
        <v>0.35416295372387985</v>
      </c>
      <c r="L17" s="34">
        <f>AVERAGE($K$10:K17)</f>
        <v>181.94134072890131</v>
      </c>
      <c r="M17" s="34">
        <f t="shared" si="6"/>
        <v>-1964.0492520756259</v>
      </c>
    </row>
    <row r="18" spans="1:13" x14ac:dyDescent="0.3">
      <c r="A18" s="34">
        <v>1968</v>
      </c>
      <c r="B18" s="34">
        <v>4.5679999999999996</v>
      </c>
      <c r="C18" s="34">
        <f t="shared" si="0"/>
        <v>4.56800044496618</v>
      </c>
      <c r="D18" s="34">
        <f t="shared" si="1"/>
        <v>3.2078910808557938E-2</v>
      </c>
      <c r="E18" s="34">
        <f t="shared" si="2"/>
        <v>4.5710812322935288</v>
      </c>
      <c r="F18" s="34">
        <f t="shared" si="3"/>
        <v>3.0812322935291903E-3</v>
      </c>
      <c r="G18" s="34">
        <f t="shared" si="4"/>
        <v>3.0812322935291903E-3</v>
      </c>
      <c r="H18" s="34">
        <f>SUM($F$10:F18)</f>
        <v>-62.871419340342243</v>
      </c>
      <c r="I18" s="34">
        <f>SUMSQ($F$10:F18)/A18</f>
        <v>2.0089000293810533</v>
      </c>
      <c r="J18" s="34">
        <f>SUM($G$10:G18)/A18</f>
        <v>3.1997989423060959E-2</v>
      </c>
      <c r="K18" s="34">
        <f t="shared" si="5"/>
        <v>6.7452545830323785E-2</v>
      </c>
      <c r="L18" s="34">
        <f>AVERAGE($K$10:K18)</f>
        <v>161.73313093078229</v>
      </c>
      <c r="M18" s="34">
        <f t="shared" si="6"/>
        <v>-1964.8553072847383</v>
      </c>
    </row>
    <row r="19" spans="1:13" x14ac:dyDescent="0.3">
      <c r="A19" s="34">
        <v>1969</v>
      </c>
      <c r="B19" s="34">
        <v>4.6399999999999997</v>
      </c>
      <c r="C19" s="34">
        <f t="shared" si="0"/>
        <v>4.6399942349894818</v>
      </c>
      <c r="D19" s="34">
        <f t="shared" si="1"/>
        <v>3.2078910808557938E-2</v>
      </c>
      <c r="E19" s="34">
        <f t="shared" si="2"/>
        <v>4.6000793557747377</v>
      </c>
      <c r="F19" s="34">
        <f t="shared" si="3"/>
        <v>-3.9920644225261981E-2</v>
      </c>
      <c r="G19" s="34">
        <f t="shared" si="4"/>
        <v>3.9920644225261981E-2</v>
      </c>
      <c r="H19" s="34">
        <f>SUM($F$10:F19)</f>
        <v>-62.911339984567505</v>
      </c>
      <c r="I19" s="34">
        <f>SUMSQ($F$10:F19)/A19</f>
        <v>2.0078805746469008</v>
      </c>
      <c r="J19" s="34">
        <f>SUM($G$10:G19)/A19</f>
        <v>3.2002013117729419E-2</v>
      </c>
      <c r="K19" s="34">
        <f t="shared" si="5"/>
        <v>0.86035871175133583</v>
      </c>
      <c r="L19" s="34">
        <f>AVERAGE($K$10:K19)</f>
        <v>145.6458537088792</v>
      </c>
      <c r="M19" s="34">
        <f t="shared" si="6"/>
        <v>-1965.8557026749679</v>
      </c>
    </row>
    <row r="20" spans="1:13" x14ac:dyDescent="0.3">
      <c r="A20" s="34">
        <v>1970</v>
      </c>
      <c r="B20" s="34">
        <v>4.6776</v>
      </c>
      <c r="C20" s="34">
        <f t="shared" si="0"/>
        <v>4.6775992018572543</v>
      </c>
      <c r="D20" s="34">
        <f t="shared" si="1"/>
        <v>3.2078910808557938E-2</v>
      </c>
      <c r="E20" s="34">
        <f t="shared" si="2"/>
        <v>4.6720731457980396</v>
      </c>
      <c r="F20" s="34">
        <f t="shared" si="3"/>
        <v>-5.5268542019604183E-3</v>
      </c>
      <c r="G20" s="34">
        <f t="shared" si="4"/>
        <v>5.5268542019604183E-3</v>
      </c>
      <c r="H20" s="34">
        <f>SUM($F$10:F20)</f>
        <v>-62.916866838769465</v>
      </c>
      <c r="I20" s="34">
        <f>SUMSQ($F$10:F20)/A20</f>
        <v>2.0068613614344493</v>
      </c>
      <c r="J20" s="34">
        <f>SUM($G$10:G20)/A20</f>
        <v>3.1988573950767103E-2</v>
      </c>
      <c r="K20" s="34">
        <f t="shared" si="5"/>
        <v>0.11815576795708095</v>
      </c>
      <c r="L20" s="34">
        <f>AVERAGE($K$10:K20)</f>
        <v>132.41606298697718</v>
      </c>
      <c r="M20" s="34">
        <f t="shared" si="6"/>
        <v>-1966.8543816802651</v>
      </c>
    </row>
    <row r="21" spans="1:13" x14ac:dyDescent="0.3">
      <c r="A21" s="34">
        <v>1971</v>
      </c>
      <c r="B21" s="34">
        <v>4.7257999999999996</v>
      </c>
      <c r="C21" s="34">
        <f t="shared" si="0"/>
        <v>4.7257976718098647</v>
      </c>
      <c r="D21" s="34">
        <f t="shared" si="1"/>
        <v>3.2078910808557938E-2</v>
      </c>
      <c r="E21" s="34">
        <f t="shared" si="2"/>
        <v>4.709678112665812</v>
      </c>
      <c r="F21" s="34">
        <f t="shared" si="3"/>
        <v>-1.6121887334187512E-2</v>
      </c>
      <c r="G21" s="34">
        <f t="shared" si="4"/>
        <v>1.6121887334187512E-2</v>
      </c>
      <c r="H21" s="34">
        <f>SUM($F$10:F21)</f>
        <v>-62.932988726103652</v>
      </c>
      <c r="I21" s="34">
        <f>SUMSQ($F$10:F21)/A21</f>
        <v>2.0058432988032044</v>
      </c>
      <c r="J21" s="34">
        <f>SUM($G$10:G21)/A21</f>
        <v>3.1980523881453768E-2</v>
      </c>
      <c r="K21" s="34">
        <f t="shared" si="5"/>
        <v>0.34114620454076588</v>
      </c>
      <c r="L21" s="34">
        <f>AVERAGE($K$10:K21)</f>
        <v>121.40981992177416</v>
      </c>
      <c r="M21" s="34">
        <f t="shared" si="6"/>
        <v>-1967.8535898719258</v>
      </c>
    </row>
    <row r="22" spans="1:13" x14ac:dyDescent="0.3">
      <c r="A22" s="34">
        <v>1972</v>
      </c>
      <c r="B22" s="34">
        <v>4.7587999999999999</v>
      </c>
      <c r="C22" s="34">
        <f t="shared" si="0"/>
        <v>4.7587998666476699</v>
      </c>
      <c r="D22" s="34">
        <f t="shared" si="1"/>
        <v>3.2078910808557938E-2</v>
      </c>
      <c r="E22" s="34">
        <f t="shared" si="2"/>
        <v>4.7578765826184224</v>
      </c>
      <c r="F22" s="34">
        <f t="shared" si="3"/>
        <v>-9.2341738157752928E-4</v>
      </c>
      <c r="G22" s="34">
        <f t="shared" si="4"/>
        <v>9.2341738157752928E-4</v>
      </c>
      <c r="H22" s="34">
        <f>SUM($F$10:F22)</f>
        <v>-62.93391214348523</v>
      </c>
      <c r="I22" s="34">
        <f>SUMSQ($F$10:F22)/A22</f>
        <v>2.004826137319379</v>
      </c>
      <c r="J22" s="34">
        <f>SUM($G$10:G22)/A22</f>
        <v>3.1964774841646532E-2</v>
      </c>
      <c r="K22" s="34">
        <f t="shared" si="5"/>
        <v>1.9404416692811829E-2</v>
      </c>
      <c r="L22" s="34">
        <f>AVERAGE($K$10:K22)</f>
        <v>112.07209565215251</v>
      </c>
      <c r="M22" s="34">
        <f t="shared" si="6"/>
        <v>-1968.8520396361239</v>
      </c>
    </row>
    <row r="23" spans="1:13" x14ac:dyDescent="0.3">
      <c r="A23" s="34">
        <v>1973</v>
      </c>
      <c r="B23" s="34">
        <v>4.7826000000000004</v>
      </c>
      <c r="C23" s="34">
        <f t="shared" si="0"/>
        <v>4.7826011955528287</v>
      </c>
      <c r="D23" s="34">
        <f t="shared" si="1"/>
        <v>3.2078910808557938E-2</v>
      </c>
      <c r="E23" s="34">
        <f t="shared" si="2"/>
        <v>4.7908787774562276</v>
      </c>
      <c r="F23" s="34">
        <f t="shared" si="3"/>
        <v>8.2787774562271821E-3</v>
      </c>
      <c r="G23" s="34">
        <f t="shared" si="4"/>
        <v>8.2787774562271821E-3</v>
      </c>
      <c r="H23" s="34">
        <f>SUM($F$10:F23)</f>
        <v>-62.925633366029004</v>
      </c>
      <c r="I23" s="34">
        <f>SUMSQ($F$10:F23)/A23</f>
        <v>2.0038100412224895</v>
      </c>
      <c r="J23" s="34">
        <f>SUM($G$10:G23)/A23</f>
        <v>3.1952769774547987E-2</v>
      </c>
      <c r="K23" s="34">
        <f t="shared" si="5"/>
        <v>0.17310202517934137</v>
      </c>
      <c r="L23" s="34">
        <f>AVERAGE($K$10:K23)</f>
        <v>104.07931039308301</v>
      </c>
      <c r="M23" s="34">
        <f t="shared" si="6"/>
        <v>-1969.3326684985063</v>
      </c>
    </row>
    <row r="24" spans="1:13" x14ac:dyDescent="0.3">
      <c r="A24" s="34">
        <v>1974</v>
      </c>
      <c r="B24" s="34">
        <v>4.7958999999999996</v>
      </c>
      <c r="C24" s="34">
        <f t="shared" si="0"/>
        <v>4.7959027120682238</v>
      </c>
      <c r="D24" s="34">
        <f t="shared" si="1"/>
        <v>3.2078910808557938E-2</v>
      </c>
      <c r="E24" s="34">
        <f t="shared" si="2"/>
        <v>4.8146801063613864</v>
      </c>
      <c r="F24" s="34">
        <f t="shared" si="3"/>
        <v>1.8780106361386828E-2</v>
      </c>
      <c r="G24" s="34">
        <f t="shared" si="4"/>
        <v>1.8780106361386828E-2</v>
      </c>
      <c r="H24" s="34">
        <f>SUM($F$10:F24)</f>
        <v>-62.906853259667614</v>
      </c>
      <c r="I24" s="34">
        <f>SUMSQ($F$10:F24)/A24</f>
        <v>2.0027951185533772</v>
      </c>
      <c r="J24" s="34">
        <f>SUM($G$10:G24)/A24</f>
        <v>3.1946096692778404E-2</v>
      </c>
      <c r="K24" s="34">
        <f t="shared" si="5"/>
        <v>0.39158669616520009</v>
      </c>
      <c r="L24" s="34">
        <f>AVERAGE($K$10:K24)</f>
        <v>97.166795479955155</v>
      </c>
      <c r="M24" s="34">
        <f t="shared" si="6"/>
        <v>-1969.1561652941489</v>
      </c>
    </row>
    <row r="25" spans="1:13" x14ac:dyDescent="0.3">
      <c r="A25" s="34">
        <v>1975</v>
      </c>
      <c r="B25" s="34">
        <v>4.8083</v>
      </c>
      <c r="C25" s="34">
        <f t="shared" si="0"/>
        <v>4.8083028422578122</v>
      </c>
      <c r="D25" s="34">
        <f t="shared" si="1"/>
        <v>3.2078910808557938E-2</v>
      </c>
      <c r="E25" s="34">
        <f t="shared" si="2"/>
        <v>4.8279816228767816</v>
      </c>
      <c r="F25" s="34">
        <f t="shared" si="3"/>
        <v>1.9681622876781546E-2</v>
      </c>
      <c r="G25" s="34">
        <f t="shared" si="4"/>
        <v>1.9681622876781546E-2</v>
      </c>
      <c r="H25" s="34">
        <f>SUM($F$10:F25)</f>
        <v>-62.887171636790832</v>
      </c>
      <c r="I25" s="34">
        <f>SUMSQ($F$10:F25)/A25</f>
        <v>2.0017812412104536</v>
      </c>
      <c r="J25" s="34">
        <f>SUM($G$10:G25)/A25</f>
        <v>3.1939886832618405E-2</v>
      </c>
      <c r="K25" s="34">
        <f t="shared" si="5"/>
        <v>0.40932601702850374</v>
      </c>
      <c r="L25" s="34">
        <f>AVERAGE($K$10:K25)</f>
        <v>91.119453638522231</v>
      </c>
      <c r="M25" s="34">
        <f t="shared" si="6"/>
        <v>-1968.9228069702399</v>
      </c>
    </row>
    <row r="26" spans="1:13" x14ac:dyDescent="0.3">
      <c r="A26" s="34">
        <v>1976</v>
      </c>
      <c r="B26" s="34">
        <v>4.8390000000000004</v>
      </c>
      <c r="C26" s="34">
        <f t="shared" si="0"/>
        <v>4.8390001995413936</v>
      </c>
      <c r="D26" s="34">
        <f t="shared" si="1"/>
        <v>3.2078910808557938E-2</v>
      </c>
      <c r="E26" s="34">
        <f t="shared" si="2"/>
        <v>4.84038175306637</v>
      </c>
      <c r="F26" s="34">
        <f t="shared" si="3"/>
        <v>1.3817530663695621E-3</v>
      </c>
      <c r="G26" s="34">
        <f t="shared" si="4"/>
        <v>1.3817530663695621E-3</v>
      </c>
      <c r="H26" s="34">
        <f>SUM($F$10:F26)</f>
        <v>-62.885789883724463</v>
      </c>
      <c r="I26" s="34">
        <f>SUMSQ($F$10:F26)/A26</f>
        <v>2.0007681949898215</v>
      </c>
      <c r="J26" s="34">
        <f>SUM($G$10:G26)/A26</f>
        <v>3.192442219002415E-2</v>
      </c>
      <c r="K26" s="34">
        <f t="shared" si="5"/>
        <v>2.8554516767298244E-2</v>
      </c>
      <c r="L26" s="34">
        <f>AVERAGE($K$10:K26)</f>
        <v>85.761165454889593</v>
      </c>
      <c r="M26" s="34">
        <f t="shared" si="6"/>
        <v>-1969.8332990776955</v>
      </c>
    </row>
    <row r="27" spans="1:13" x14ac:dyDescent="0.3">
      <c r="A27" s="34">
        <v>1977</v>
      </c>
      <c r="B27" s="34">
        <v>4.8632</v>
      </c>
      <c r="C27" s="34">
        <f t="shared" si="0"/>
        <v>4.8632011378361977</v>
      </c>
      <c r="D27" s="34">
        <f t="shared" si="1"/>
        <v>3.2078910808557938E-2</v>
      </c>
      <c r="E27" s="34">
        <f t="shared" si="2"/>
        <v>4.8710791103499513</v>
      </c>
      <c r="F27" s="34">
        <f t="shared" si="3"/>
        <v>7.8791103499513682E-3</v>
      </c>
      <c r="G27" s="34">
        <f t="shared" si="4"/>
        <v>7.8791103499513682E-3</v>
      </c>
      <c r="H27" s="34">
        <f>SUM($F$10:F27)</f>
        <v>-62.877910773374509</v>
      </c>
      <c r="I27" s="34">
        <f>SUMSQ($F$10:F27)/A27</f>
        <v>1.9997562040365542</v>
      </c>
      <c r="J27" s="34">
        <f>SUM($G$10:G27)/A27</f>
        <v>3.1912259665067111E-2</v>
      </c>
      <c r="K27" s="34">
        <f t="shared" si="5"/>
        <v>0.16201493563808539</v>
      </c>
      <c r="L27" s="34">
        <f>AVERAGE($K$10:K27)</f>
        <v>81.005657092708958</v>
      </c>
      <c r="M27" s="34">
        <f t="shared" si="6"/>
        <v>-1970.33715046522</v>
      </c>
    </row>
    <row r="28" spans="1:13" x14ac:dyDescent="0.3">
      <c r="A28" s="34">
        <v>1978</v>
      </c>
      <c r="B28" s="34">
        <v>4.8894000000000002</v>
      </c>
      <c r="C28" s="34">
        <f t="shared" si="0"/>
        <v>4.8894008491481777</v>
      </c>
      <c r="D28" s="34">
        <f t="shared" si="1"/>
        <v>3.2078910808557938E-2</v>
      </c>
      <c r="E28" s="34">
        <f t="shared" si="2"/>
        <v>4.8952800486447554</v>
      </c>
      <c r="F28" s="34">
        <f t="shared" si="3"/>
        <v>5.8800486447552203E-3</v>
      </c>
      <c r="G28" s="34">
        <f t="shared" si="4"/>
        <v>5.8800486447552203E-3</v>
      </c>
      <c r="H28" s="34">
        <f>SUM($F$10:F28)</f>
        <v>-62.872030724729754</v>
      </c>
      <c r="I28" s="34">
        <f>SUMSQ($F$10:F28)/A28</f>
        <v>1.998745222424287</v>
      </c>
      <c r="J28" s="34">
        <f>SUM($G$10:G28)/A28</f>
        <v>3.1899098789930448E-2</v>
      </c>
      <c r="K28" s="34">
        <f t="shared" si="5"/>
        <v>0.12026114952254305</v>
      </c>
      <c r="L28" s="34">
        <f>AVERAGE($K$10:K28)</f>
        <v>76.748530990435981</v>
      </c>
      <c r="M28" s="34">
        <f t="shared" si="6"/>
        <v>-1970.9657360156048</v>
      </c>
    </row>
    <row r="29" spans="1:13" x14ac:dyDescent="0.3">
      <c r="A29" s="34">
        <v>1979</v>
      </c>
      <c r="B29" s="34">
        <v>4.9123999999999999</v>
      </c>
      <c r="C29" s="34">
        <f t="shared" si="0"/>
        <v>4.9124013112241212</v>
      </c>
      <c r="D29" s="34">
        <f t="shared" si="1"/>
        <v>3.2078910808557938E-2</v>
      </c>
      <c r="E29" s="34">
        <f t="shared" si="2"/>
        <v>4.9214797599567355</v>
      </c>
      <c r="F29" s="34">
        <f t="shared" si="3"/>
        <v>9.0797599567356002E-3</v>
      </c>
      <c r="G29" s="34">
        <f t="shared" si="4"/>
        <v>9.0797599567356002E-3</v>
      </c>
      <c r="H29" s="34">
        <f>SUM($F$10:F29)</f>
        <v>-62.86295096477302</v>
      </c>
      <c r="I29" s="34">
        <f>SUMSQ($F$10:F29)/A29</f>
        <v>1.9977352867090856</v>
      </c>
      <c r="J29" s="34">
        <f>SUM($G$10:G29)/A29</f>
        <v>3.1887568047720652E-2</v>
      </c>
      <c r="K29" s="34">
        <f t="shared" si="5"/>
        <v>0.18483348173470401</v>
      </c>
      <c r="L29" s="34">
        <f>AVERAGE($K$10:K29)</f>
        <v>72.920346115000925</v>
      </c>
      <c r="M29" s="34">
        <f t="shared" si="6"/>
        <v>-1971.3937064970532</v>
      </c>
    </row>
    <row r="30" spans="1:13" x14ac:dyDescent="0.3">
      <c r="A30" s="34">
        <v>1980</v>
      </c>
      <c r="B30" s="34">
        <v>4.9321000000000002</v>
      </c>
      <c r="C30" s="34">
        <f t="shared" si="0"/>
        <v>4.9321017878496614</v>
      </c>
      <c r="D30" s="34">
        <f t="shared" si="1"/>
        <v>3.2078910808557938E-2</v>
      </c>
      <c r="E30" s="34">
        <f t="shared" si="2"/>
        <v>4.9444802220326789</v>
      </c>
      <c r="F30" s="34">
        <f t="shared" si="3"/>
        <v>1.2380222032678745E-2</v>
      </c>
      <c r="G30" s="34">
        <f t="shared" si="4"/>
        <v>1.2380222032678745E-2</v>
      </c>
      <c r="H30" s="34">
        <f>SUM($F$10:F30)</f>
        <v>-62.850570742740345</v>
      </c>
      <c r="I30" s="34">
        <f>SUMSQ($F$10:F30)/A30</f>
        <v>1.9967264069026152</v>
      </c>
      <c r="J30" s="34">
        <f>SUM($G$10:G30)/A30</f>
        <v>3.1877715852763555E-2</v>
      </c>
      <c r="K30" s="34">
        <f t="shared" si="5"/>
        <v>0.25101319990832999</v>
      </c>
      <c r="L30" s="34">
        <f>AVERAGE($K$10:K30)</f>
        <v>69.459901690472705</v>
      </c>
      <c r="M30" s="34">
        <f t="shared" si="6"/>
        <v>-1971.614623614624</v>
      </c>
    </row>
    <row r="31" spans="1:13" x14ac:dyDescent="0.3">
      <c r="A31" s="34">
        <v>1981</v>
      </c>
      <c r="B31" s="34">
        <v>4.9294000000000002</v>
      </c>
      <c r="C31" s="34">
        <f t="shared" si="0"/>
        <v>4.9294050227419293</v>
      </c>
      <c r="D31" s="34">
        <f t="shared" si="1"/>
        <v>3.2078910808557938E-2</v>
      </c>
      <c r="E31" s="34">
        <f t="shared" si="2"/>
        <v>4.9641806986582191</v>
      </c>
      <c r="F31" s="34">
        <f t="shared" si="3"/>
        <v>3.4780698658218867E-2</v>
      </c>
      <c r="G31" s="34">
        <f t="shared" si="4"/>
        <v>3.4780698658218867E-2</v>
      </c>
      <c r="H31" s="34">
        <f>SUM($F$10:F31)</f>
        <v>-62.815790044082128</v>
      </c>
      <c r="I31" s="34">
        <f>SUMSQ($F$10:F31)/A31</f>
        <v>1.9957190789319421</v>
      </c>
      <c r="J31" s="34">
        <f>SUM($G$10:G31)/A31</f>
        <v>3.1879181265588113E-2</v>
      </c>
      <c r="K31" s="34">
        <f t="shared" si="5"/>
        <v>0.70557671639994457</v>
      </c>
      <c r="L31" s="34">
        <f>AVERAGE($K$10:K31)</f>
        <v>66.334705100742127</v>
      </c>
      <c r="M31" s="34">
        <f t="shared" si="6"/>
        <v>-1970.4329769562949</v>
      </c>
    </row>
    <row r="32" spans="1:13" x14ac:dyDescent="0.3">
      <c r="A32" s="34">
        <v>1982</v>
      </c>
      <c r="B32" s="34">
        <v>4.9436999999999998</v>
      </c>
      <c r="C32" s="34">
        <f t="shared" si="0"/>
        <v>4.9437025682091544</v>
      </c>
      <c r="D32" s="34">
        <f t="shared" si="1"/>
        <v>3.2078910808557938E-2</v>
      </c>
      <c r="E32" s="34">
        <f t="shared" si="2"/>
        <v>4.961483933550487</v>
      </c>
      <c r="F32" s="34">
        <f t="shared" si="3"/>
        <v>1.7783933550487241E-2</v>
      </c>
      <c r="G32" s="34">
        <f t="shared" si="4"/>
        <v>1.7783933550487241E-2</v>
      </c>
      <c r="H32" s="34">
        <f>SUM($F$10:F32)</f>
        <v>-62.798006110531638</v>
      </c>
      <c r="I32" s="34">
        <f>SUMSQ($F$10:F32)/A32</f>
        <v>1.9947123166662308</v>
      </c>
      <c r="J32" s="34">
        <f>SUM($G$10:G32)/A32</f>
        <v>3.1872069637073938E-2</v>
      </c>
      <c r="K32" s="34">
        <f t="shared" si="5"/>
        <v>0.35972922205002816</v>
      </c>
      <c r="L32" s="34">
        <f>AVERAGE($K$10:K32)</f>
        <v>63.466227888625077</v>
      </c>
      <c r="M32" s="34">
        <f t="shared" si="6"/>
        <v>-1970.3146618845333</v>
      </c>
    </row>
    <row r="33" spans="1:13" x14ac:dyDescent="0.3">
      <c r="A33" s="34">
        <v>1983</v>
      </c>
      <c r="B33" s="34">
        <v>4.9752999999999998</v>
      </c>
      <c r="C33" s="34">
        <f t="shared" si="0"/>
        <v>4.9753000695312322</v>
      </c>
      <c r="D33" s="34">
        <f t="shared" si="1"/>
        <v>3.2078910808557938E-2</v>
      </c>
      <c r="E33" s="34">
        <f t="shared" si="2"/>
        <v>4.9757814790177122</v>
      </c>
      <c r="F33" s="34">
        <f t="shared" si="3"/>
        <v>4.8147901771233848E-4</v>
      </c>
      <c r="G33" s="34">
        <f t="shared" si="4"/>
        <v>4.8147901771233848E-4</v>
      </c>
      <c r="H33" s="34">
        <f>SUM($F$10:F33)</f>
        <v>-62.797524631513923</v>
      </c>
      <c r="I33" s="34">
        <f>SUMSQ($F$10:F33)/A33</f>
        <v>1.9937064104207218</v>
      </c>
      <c r="J33" s="34">
        <f>SUM($G$10:G33)/A33</f>
        <v>3.1856239788047531E-2</v>
      </c>
      <c r="K33" s="34">
        <f t="shared" si="5"/>
        <v>9.6773866442694621E-3</v>
      </c>
      <c r="L33" s="34">
        <f>AVERAGE($K$10:K33)</f>
        <v>60.822204951042544</v>
      </c>
      <c r="M33" s="34">
        <f t="shared" si="6"/>
        <v>-1971.278627023506</v>
      </c>
    </row>
    <row r="34" spans="1:13" x14ac:dyDescent="0.3">
      <c r="A34" s="34">
        <v>1984</v>
      </c>
      <c r="B34" s="34">
        <v>5.0003000000000002</v>
      </c>
      <c r="C34" s="34">
        <f t="shared" si="0"/>
        <v>5.0003010222880144</v>
      </c>
      <c r="D34" s="34">
        <f t="shared" si="1"/>
        <v>3.2078910808557938E-2</v>
      </c>
      <c r="E34" s="34">
        <f t="shared" si="2"/>
        <v>5.0073789803397899</v>
      </c>
      <c r="F34" s="34">
        <f t="shared" si="3"/>
        <v>7.0789803397897089E-3</v>
      </c>
      <c r="G34" s="34">
        <f t="shared" si="4"/>
        <v>7.0789803397897089E-3</v>
      </c>
      <c r="H34" s="34">
        <f>SUM($F$10:F34)</f>
        <v>-62.790445651174132</v>
      </c>
      <c r="I34" s="34">
        <f>SUMSQ($F$10:F34)/A34</f>
        <v>1.9927015433348054</v>
      </c>
      <c r="J34" s="34">
        <f>SUM($G$10:G34)/A34</f>
        <v>3.1843751250019182E-2</v>
      </c>
      <c r="K34" s="34">
        <f t="shared" si="5"/>
        <v>0.14157111252904245</v>
      </c>
      <c r="L34" s="34">
        <f>AVERAGE($K$10:K34)</f>
        <v>58.394979597501994</v>
      </c>
      <c r="M34" s="34">
        <f t="shared" si="6"/>
        <v>-1971.8294229275612</v>
      </c>
    </row>
    <row r="35" spans="1:13" x14ac:dyDescent="0.3">
      <c r="A35" s="34">
        <v>1985</v>
      </c>
      <c r="B35" s="34">
        <v>5.0231000000000003</v>
      </c>
      <c r="C35" s="34">
        <f t="shared" si="0"/>
        <v>5.0231013401314772</v>
      </c>
      <c r="D35" s="34">
        <f t="shared" si="1"/>
        <v>3.2078910808557938E-2</v>
      </c>
      <c r="E35" s="34">
        <f t="shared" si="2"/>
        <v>5.0323799330965722</v>
      </c>
      <c r="F35" s="34">
        <f t="shared" si="3"/>
        <v>9.2799330965718241E-3</v>
      </c>
      <c r="G35" s="34">
        <f t="shared" si="4"/>
        <v>9.2799330965718241E-3</v>
      </c>
      <c r="H35" s="34">
        <f>SUM($F$10:F35)</f>
        <v>-62.78116571807756</v>
      </c>
      <c r="I35" s="34">
        <f>SUMSQ($F$10:F35)/A35</f>
        <v>1.9916977068480668</v>
      </c>
      <c r="J35" s="34">
        <f>SUM($G$10:G35)/A35</f>
        <v>3.1832384087221471E-2</v>
      </c>
      <c r="K35" s="34">
        <f t="shared" si="5"/>
        <v>0.18474513938746637</v>
      </c>
      <c r="L35" s="34">
        <f>AVERAGE($K$10:K35)</f>
        <v>56.156124426036051</v>
      </c>
      <c r="M35" s="34">
        <f t="shared" si="6"/>
        <v>-1972.242027051939</v>
      </c>
    </row>
    <row r="36" spans="1:13" x14ac:dyDescent="0.3">
      <c r="A36" s="34">
        <v>1986</v>
      </c>
      <c r="B36" s="34">
        <v>5.0567000000000002</v>
      </c>
      <c r="C36" s="34">
        <f t="shared" si="0"/>
        <v>5.0566997805303631</v>
      </c>
      <c r="D36" s="34">
        <f t="shared" si="1"/>
        <v>3.2078910808557938E-2</v>
      </c>
      <c r="E36" s="34">
        <f t="shared" si="2"/>
        <v>5.055180250940035</v>
      </c>
      <c r="F36" s="34">
        <f t="shared" si="3"/>
        <v>-1.5197490599652141E-3</v>
      </c>
      <c r="G36" s="34">
        <f t="shared" si="4"/>
        <v>1.5197490599652141E-3</v>
      </c>
      <c r="H36" s="34">
        <f>SUM($F$10:F36)</f>
        <v>-62.782685467137526</v>
      </c>
      <c r="I36" s="34">
        <f>SUMSQ($F$10:F36)/A36</f>
        <v>1.9906948390750503</v>
      </c>
      <c r="J36" s="34">
        <f>SUM($G$10:G36)/A36</f>
        <v>3.1817120927590425E-2</v>
      </c>
      <c r="K36" s="34">
        <f t="shared" si="5"/>
        <v>3.0054166946135108E-2</v>
      </c>
      <c r="L36" s="34">
        <f>AVERAGE($K$10:K36)</f>
        <v>54.077381083106793</v>
      </c>
      <c r="M36" s="34">
        <f t="shared" si="6"/>
        <v>-1973.2359068571509</v>
      </c>
    </row>
    <row r="37" spans="1:13" x14ac:dyDescent="0.3">
      <c r="A37" s="34">
        <v>1987</v>
      </c>
      <c r="B37" s="34">
        <v>5.0816999999999997</v>
      </c>
      <c r="C37" s="34">
        <f t="shared" si="0"/>
        <v>5.0817010222462793</v>
      </c>
      <c r="D37" s="34">
        <f t="shared" si="1"/>
        <v>3.2078910808557938E-2</v>
      </c>
      <c r="E37" s="34">
        <f t="shared" si="2"/>
        <v>5.0887786913389208</v>
      </c>
      <c r="F37" s="34">
        <f t="shared" si="3"/>
        <v>7.0786913389211392E-3</v>
      </c>
      <c r="G37" s="34">
        <f t="shared" si="4"/>
        <v>7.0786913389211392E-3</v>
      </c>
      <c r="H37" s="34">
        <f>SUM($F$10:F37)</f>
        <v>-62.775606775798607</v>
      </c>
      <c r="I37" s="34">
        <f>SUMSQ($F$10:F37)/A37</f>
        <v>1.9896930047865731</v>
      </c>
      <c r="J37" s="34">
        <f>SUM($G$10:G37)/A37</f>
        <v>3.1804670786881484E-2</v>
      </c>
      <c r="K37" s="34">
        <f t="shared" si="5"/>
        <v>0.13929770232247357</v>
      </c>
      <c r="L37" s="34">
        <f>AVERAGE($K$10:K37)</f>
        <v>52.151020962364498</v>
      </c>
      <c r="M37" s="34">
        <f t="shared" si="6"/>
        <v>-1973.7857749400678</v>
      </c>
    </row>
    <row r="38" spans="1:13" x14ac:dyDescent="0.3">
      <c r="A38" s="34">
        <v>1988</v>
      </c>
      <c r="B38" s="34">
        <v>5.0957999999999997</v>
      </c>
      <c r="C38" s="34">
        <f t="shared" si="0"/>
        <v>5.0958025965137885</v>
      </c>
      <c r="D38" s="34">
        <f t="shared" si="1"/>
        <v>3.2078910808557938E-2</v>
      </c>
      <c r="E38" s="34">
        <f t="shared" si="2"/>
        <v>5.113779933054837</v>
      </c>
      <c r="F38" s="34">
        <f t="shared" si="3"/>
        <v>1.797993305483736E-2</v>
      </c>
      <c r="G38" s="34">
        <f t="shared" si="4"/>
        <v>1.797993305483736E-2</v>
      </c>
      <c r="H38" s="34">
        <f>SUM($F$10:F38)</f>
        <v>-62.757626842743768</v>
      </c>
      <c r="I38" s="34">
        <f>SUMSQ($F$10:F38)/A38</f>
        <v>1.988692315789192</v>
      </c>
      <c r="J38" s="34">
        <f>SUM($G$10:G38)/A38</f>
        <v>3.1797716693454901E-2</v>
      </c>
      <c r="K38" s="34">
        <f t="shared" si="5"/>
        <v>0.35283827965849057</v>
      </c>
      <c r="L38" s="34">
        <f>AVERAGE($K$10:K38)</f>
        <v>50.364876731926358</v>
      </c>
      <c r="M38" s="34">
        <f t="shared" si="6"/>
        <v>-1973.6519904167055</v>
      </c>
    </row>
    <row r="39" spans="1:13" x14ac:dyDescent="0.3">
      <c r="A39" s="34">
        <v>1989</v>
      </c>
      <c r="B39" s="34">
        <v>5.1170999999999998</v>
      </c>
      <c r="C39" s="34">
        <f t="shared" si="0"/>
        <v>5.1171015569764542</v>
      </c>
      <c r="D39" s="34">
        <f t="shared" si="1"/>
        <v>3.2078910808557938E-2</v>
      </c>
      <c r="E39" s="34">
        <f t="shared" si="2"/>
        <v>5.1278815073223463</v>
      </c>
      <c r="F39" s="34">
        <f t="shared" si="3"/>
        <v>1.0781507322346506E-2</v>
      </c>
      <c r="G39" s="34">
        <f t="shared" si="4"/>
        <v>1.0781507322346506E-2</v>
      </c>
      <c r="H39" s="34">
        <f>SUM($F$10:F39)</f>
        <v>-62.746845335421419</v>
      </c>
      <c r="I39" s="34">
        <f>SUMSQ($F$10:F39)/A39</f>
        <v>1.9876925289239888</v>
      </c>
      <c r="J39" s="34">
        <f>SUM($G$10:G39)/A39</f>
        <v>3.1787150474565457E-2</v>
      </c>
      <c r="K39" s="34">
        <f t="shared" si="5"/>
        <v>0.21069565422498107</v>
      </c>
      <c r="L39" s="34">
        <f>AVERAGE($K$10:K39)</f>
        <v>48.693070696002984</v>
      </c>
      <c r="M39" s="34">
        <f t="shared" si="6"/>
        <v>-1973.9688647344599</v>
      </c>
    </row>
    <row r="40" spans="1:13" x14ac:dyDescent="0.3">
      <c r="A40" s="34">
        <v>1990</v>
      </c>
      <c r="B40" s="34">
        <v>5.1264000000000003</v>
      </c>
      <c r="C40" s="34">
        <f t="shared" si="0"/>
        <v>5.1264032897674614</v>
      </c>
      <c r="D40" s="34">
        <f t="shared" si="1"/>
        <v>3.2078910808557938E-2</v>
      </c>
      <c r="E40" s="34">
        <f t="shared" si="2"/>
        <v>5.1491804677850119</v>
      </c>
      <c r="F40" s="34">
        <f t="shared" si="3"/>
        <v>2.2780467785011638E-2</v>
      </c>
      <c r="G40" s="34">
        <f t="shared" si="4"/>
        <v>2.2780467785011638E-2</v>
      </c>
      <c r="H40" s="34">
        <f>SUM($F$10:F40)</f>
        <v>-62.724064867636407</v>
      </c>
      <c r="I40" s="34">
        <f>SUMSQ($F$10:F40)/A40</f>
        <v>1.9866939492359428</v>
      </c>
      <c r="J40" s="34">
        <f>SUM($G$10:G40)/A40</f>
        <v>3.1782624503364679E-2</v>
      </c>
      <c r="K40" s="34">
        <f t="shared" si="5"/>
        <v>0.44437554199851037</v>
      </c>
      <c r="L40" s="34">
        <f>AVERAGE($K$10:K40)</f>
        <v>47.13666117490606</v>
      </c>
      <c r="M40" s="34">
        <f t="shared" si="6"/>
        <v>-1973.5332071458133</v>
      </c>
    </row>
    <row r="41" spans="1:13" x14ac:dyDescent="0.3">
      <c r="A41" s="34">
        <v>1991</v>
      </c>
      <c r="B41" s="34">
        <v>5.1577999999999999</v>
      </c>
      <c r="C41" s="34">
        <f t="shared" si="0"/>
        <v>5.1578000985177868</v>
      </c>
      <c r="D41" s="34">
        <f t="shared" si="1"/>
        <v>3.2078910808557938E-2</v>
      </c>
      <c r="E41" s="34">
        <f t="shared" si="2"/>
        <v>5.1584822005760191</v>
      </c>
      <c r="F41" s="34">
        <f t="shared" si="3"/>
        <v>6.8220057601919848E-4</v>
      </c>
      <c r="G41" s="34">
        <f t="shared" si="4"/>
        <v>6.8220057601919848E-4</v>
      </c>
      <c r="H41" s="34">
        <f>SUM($F$10:F41)</f>
        <v>-62.723382667060392</v>
      </c>
      <c r="I41" s="34">
        <f>SUMSQ($F$10:F41)/A41</f>
        <v>1.9856961122274857</v>
      </c>
      <c r="J41" s="34">
        <f>SUM($G$10:G41)/A41</f>
        <v>3.176700399913196E-2</v>
      </c>
      <c r="K41" s="34">
        <f t="shared" si="5"/>
        <v>1.3226580635526746E-2</v>
      </c>
      <c r="L41" s="34">
        <f>AVERAGE($K$10:K41)</f>
        <v>45.664053843835106</v>
      </c>
      <c r="M41" s="34">
        <f t="shared" si="6"/>
        <v>-1974.4821598150811</v>
      </c>
    </row>
    <row r="42" spans="1:13" x14ac:dyDescent="0.3">
      <c r="A42" s="34">
        <v>1992</v>
      </c>
      <c r="B42" s="34">
        <v>5.1936999999999998</v>
      </c>
      <c r="C42" s="34">
        <f t="shared" si="0"/>
        <v>5.1936994482040086</v>
      </c>
      <c r="D42" s="34">
        <f t="shared" si="1"/>
        <v>3.2078910808557938E-2</v>
      </c>
      <c r="E42" s="34">
        <f t="shared" si="2"/>
        <v>5.1898790093263445</v>
      </c>
      <c r="F42" s="34">
        <f t="shared" si="3"/>
        <v>-3.8209906736552668E-3</v>
      </c>
      <c r="G42" s="34">
        <f t="shared" si="4"/>
        <v>3.8209906736552668E-3</v>
      </c>
      <c r="H42" s="34">
        <f>SUM($F$10:F42)</f>
        <v>-62.727203657734044</v>
      </c>
      <c r="I42" s="34">
        <f>SUMSQ($F$10:F42)/A42</f>
        <v>1.9846992841590831</v>
      </c>
      <c r="J42" s="34">
        <f>SUM($G$10:G42)/A42</f>
        <v>3.1752974875976593E-2</v>
      </c>
      <c r="K42" s="34">
        <f t="shared" si="5"/>
        <v>7.3569722426310089E-2</v>
      </c>
      <c r="L42" s="34">
        <f>AVERAGE($K$10:K42)</f>
        <v>44.282524021974233</v>
      </c>
      <c r="M42" s="34">
        <f t="shared" si="6"/>
        <v>-1975.4748618905526</v>
      </c>
    </row>
    <row r="43" spans="1:13" x14ac:dyDescent="0.3">
      <c r="A43" s="34">
        <v>1993</v>
      </c>
      <c r="B43" s="34">
        <v>5.2378</v>
      </c>
      <c r="C43" s="34">
        <f t="shared" si="0"/>
        <v>5.2377982639336587</v>
      </c>
      <c r="D43" s="34">
        <f t="shared" si="1"/>
        <v>3.2078910808557938E-2</v>
      </c>
      <c r="E43" s="34">
        <f t="shared" si="2"/>
        <v>5.2257783590125664</v>
      </c>
      <c r="F43" s="34">
        <f t="shared" si="3"/>
        <v>-1.2021640987433635E-2</v>
      </c>
      <c r="G43" s="34">
        <f t="shared" si="4"/>
        <v>1.2021640987433635E-2</v>
      </c>
      <c r="H43" s="34">
        <f>SUM($F$10:F43)</f>
        <v>-62.739225298721479</v>
      </c>
      <c r="I43" s="34">
        <f>SUMSQ($F$10:F43)/A43</f>
        <v>1.983703521608001</v>
      </c>
      <c r="J43" s="34">
        <f>SUM($G$10:G43)/A43</f>
        <v>3.1743074557919124E-2</v>
      </c>
      <c r="K43" s="34">
        <f t="shared" si="5"/>
        <v>0.22951699162689745</v>
      </c>
      <c r="L43" s="34">
        <f>AVERAGE($K$10:K43)</f>
        <v>42.986847344611078</v>
      </c>
      <c r="M43" s="34">
        <f t="shared" si="6"/>
        <v>-1976.4697078805673</v>
      </c>
    </row>
    <row r="44" spans="1:13" x14ac:dyDescent="0.3">
      <c r="A44" s="34">
        <v>1994</v>
      </c>
      <c r="B44" s="34">
        <v>5.2812000000000001</v>
      </c>
      <c r="C44" s="34">
        <f t="shared" si="0"/>
        <v>5.2811983648508694</v>
      </c>
      <c r="D44" s="34">
        <f t="shared" si="1"/>
        <v>3.2078910808557938E-2</v>
      </c>
      <c r="E44" s="34">
        <f t="shared" si="2"/>
        <v>5.2698771747422164</v>
      </c>
      <c r="F44" s="34">
        <f t="shared" si="3"/>
        <v>-1.132282525778372E-2</v>
      </c>
      <c r="G44" s="34">
        <f t="shared" si="4"/>
        <v>1.132282525778372E-2</v>
      </c>
      <c r="H44" s="34">
        <f>SUM($F$10:F44)</f>
        <v>-62.750548123979264</v>
      </c>
      <c r="I44" s="34">
        <f>SUMSQ($F$10:F44)/A44</f>
        <v>1.9827087496344622</v>
      </c>
      <c r="J44" s="34">
        <f>SUM($G$10:G44)/A44</f>
        <v>3.1732833710727479E-2</v>
      </c>
      <c r="K44" s="34">
        <f t="shared" si="5"/>
        <v>0.21439872108202149</v>
      </c>
      <c r="L44" s="34">
        <f>AVERAGE($K$10:K44)</f>
        <v>41.764777383938821</v>
      </c>
      <c r="M44" s="34">
        <f t="shared" si="6"/>
        <v>-1977.4643732105797</v>
      </c>
    </row>
    <row r="45" spans="1:13" x14ac:dyDescent="0.3">
      <c r="A45" s="34">
        <v>1995</v>
      </c>
      <c r="B45" s="34">
        <v>5.3246000000000002</v>
      </c>
      <c r="C45" s="34">
        <f t="shared" si="0"/>
        <v>5.3245983648654427</v>
      </c>
      <c r="D45" s="34">
        <f t="shared" si="1"/>
        <v>3.2078910808557938E-2</v>
      </c>
      <c r="E45" s="34">
        <f t="shared" si="2"/>
        <v>5.3132772756594271</v>
      </c>
      <c r="F45" s="34">
        <f t="shared" si="3"/>
        <v>-1.1322724340573131E-2</v>
      </c>
      <c r="G45" s="34">
        <f t="shared" si="4"/>
        <v>1.1322724340573131E-2</v>
      </c>
      <c r="H45" s="34">
        <f>SUM($F$10:F45)</f>
        <v>-62.761870848319838</v>
      </c>
      <c r="I45" s="34">
        <f>SUMSQ($F$10:F45)/A45</f>
        <v>1.9817149749249143</v>
      </c>
      <c r="J45" s="34">
        <f>SUM($G$10:G45)/A45</f>
        <v>3.1722603079464243E-2</v>
      </c>
      <c r="K45" s="34">
        <f t="shared" si="5"/>
        <v>0.21264929460566301</v>
      </c>
      <c r="L45" s="34">
        <f>AVERAGE($K$10:K45)</f>
        <v>40.610551603679568</v>
      </c>
      <c r="M45" s="34">
        <f t="shared" si="6"/>
        <v>-1978.4590404231042</v>
      </c>
    </row>
    <row r="46" spans="1:13" x14ac:dyDescent="0.3">
      <c r="A46" s="34">
        <v>1996</v>
      </c>
      <c r="B46" s="34">
        <v>5.3678999999999997</v>
      </c>
      <c r="C46" s="34">
        <f t="shared" si="0"/>
        <v>5.3678983793066211</v>
      </c>
      <c r="D46" s="34">
        <f t="shared" si="1"/>
        <v>3.2078910808557938E-2</v>
      </c>
      <c r="E46" s="34">
        <f t="shared" si="2"/>
        <v>5.3566772756740004</v>
      </c>
      <c r="F46" s="34">
        <f t="shared" si="3"/>
        <v>-1.1222724325999245E-2</v>
      </c>
      <c r="G46" s="34">
        <f t="shared" si="4"/>
        <v>1.1222724325999245E-2</v>
      </c>
      <c r="H46" s="34">
        <f>SUM($F$10:F46)</f>
        <v>-62.773093572645834</v>
      </c>
      <c r="I46" s="34">
        <f>SUMSQ($F$10:F46)/A46</f>
        <v>1.9807221948520768</v>
      </c>
      <c r="J46" s="34">
        <f>SUM($G$10:G46)/A46</f>
        <v>3.1712332599126834E-2</v>
      </c>
      <c r="K46" s="34">
        <f t="shared" si="5"/>
        <v>0.20907103943812749</v>
      </c>
      <c r="L46" s="34">
        <f>AVERAGE($K$10:K46)</f>
        <v>39.518619696537904</v>
      </c>
      <c r="M46" s="34">
        <f t="shared" si="6"/>
        <v>-1979.4536834031005</v>
      </c>
    </row>
    <row r="47" spans="1:13" x14ac:dyDescent="0.3">
      <c r="A47" s="34">
        <v>1997</v>
      </c>
      <c r="B47" s="34">
        <v>5.4070999999999998</v>
      </c>
      <c r="C47" s="34">
        <f t="shared" si="0"/>
        <v>5.4070989713969242</v>
      </c>
      <c r="D47" s="34">
        <f t="shared" si="1"/>
        <v>3.2078910808557938E-2</v>
      </c>
      <c r="E47" s="34">
        <f t="shared" si="2"/>
        <v>5.3999772901151788</v>
      </c>
      <c r="F47" s="34">
        <f t="shared" si="3"/>
        <v>-7.1227098848209991E-3</v>
      </c>
      <c r="G47" s="34">
        <f t="shared" si="4"/>
        <v>7.1227098848209991E-3</v>
      </c>
      <c r="H47" s="34">
        <f>SUM($F$10:F47)</f>
        <v>-62.780216282530652</v>
      </c>
      <c r="I47" s="34">
        <f>SUMSQ($F$10:F47)/A47</f>
        <v>1.9797303713859495</v>
      </c>
      <c r="J47" s="34">
        <f>SUM($G$10:G47)/A47</f>
        <v>3.1700019317847765E-2</v>
      </c>
      <c r="K47" s="34">
        <f t="shared" si="5"/>
        <v>0.13172883587914036</v>
      </c>
      <c r="L47" s="34">
        <f>AVERAGE($K$10:K47)</f>
        <v>38.482122568625833</v>
      </c>
      <c r="M47" s="34">
        <f t="shared" si="6"/>
        <v>-1980.4472562950173</v>
      </c>
    </row>
    <row r="48" spans="1:13" x14ac:dyDescent="0.3">
      <c r="A48" s="34">
        <v>1998</v>
      </c>
      <c r="B48" s="34">
        <v>5.4375999999999998</v>
      </c>
      <c r="C48" s="34">
        <f t="shared" si="0"/>
        <v>5.4376002278647473</v>
      </c>
      <c r="D48" s="34">
        <f t="shared" si="1"/>
        <v>3.2078910808557938E-2</v>
      </c>
      <c r="E48" s="34">
        <f t="shared" si="2"/>
        <v>5.4391778822054819</v>
      </c>
      <c r="F48" s="34">
        <f t="shared" si="3"/>
        <v>1.5778822054821617E-3</v>
      </c>
      <c r="G48" s="34">
        <f t="shared" si="4"/>
        <v>1.5778822054821617E-3</v>
      </c>
      <c r="H48" s="34">
        <f>SUM($F$10:F48)</f>
        <v>-62.778638400325171</v>
      </c>
      <c r="I48" s="34">
        <f>SUMSQ($F$10:F48)/A48</f>
        <v>1.978739516590317</v>
      </c>
      <c r="J48" s="34">
        <f>SUM($G$10:G48)/A48</f>
        <v>3.1684943173146879E-2</v>
      </c>
      <c r="K48" s="34">
        <f t="shared" si="5"/>
        <v>2.9017989655034607E-2</v>
      </c>
      <c r="L48" s="34">
        <f>AVERAGE($K$10:K48)</f>
        <v>37.496145528139401</v>
      </c>
      <c r="M48" s="34">
        <f t="shared" si="6"/>
        <v>-1981.3397820302966</v>
      </c>
    </row>
    <row r="49" spans="1:13" x14ac:dyDescent="0.3">
      <c r="A49" s="34">
        <v>1999</v>
      </c>
      <c r="B49" s="34">
        <v>5.4683000000000002</v>
      </c>
      <c r="C49" s="34">
        <f t="shared" si="0"/>
        <v>5.4683001991638438</v>
      </c>
      <c r="D49" s="34">
        <f t="shared" si="1"/>
        <v>3.2078910808557938E-2</v>
      </c>
      <c r="E49" s="34">
        <f t="shared" si="2"/>
        <v>5.469679138673305</v>
      </c>
      <c r="F49" s="34">
        <f t="shared" si="3"/>
        <v>1.3791386733048583E-3</v>
      </c>
      <c r="G49" s="34">
        <f t="shared" si="4"/>
        <v>1.3791386733048583E-3</v>
      </c>
      <c r="H49" s="34">
        <f>SUM($F$10:F49)</f>
        <v>-62.777259261651864</v>
      </c>
      <c r="I49" s="34">
        <f>SUMSQ($F$10:F49)/A49</f>
        <v>1.9777496528511642</v>
      </c>
      <c r="J49" s="34">
        <f>SUM($G$10:G49)/A49</f>
        <v>3.1669782690655714E-2</v>
      </c>
      <c r="K49" s="34">
        <f t="shared" si="5"/>
        <v>2.5220611036425547E-2</v>
      </c>
      <c r="L49" s="34">
        <f>AVERAGE($K$10:K49)</f>
        <v>36.559372405211832</v>
      </c>
      <c r="M49" s="34">
        <f t="shared" si="6"/>
        <v>-1982.2447117761412</v>
      </c>
    </row>
    <row r="50" spans="1:13" x14ac:dyDescent="0.3">
      <c r="A50" s="34">
        <v>2000</v>
      </c>
      <c r="B50" s="34">
        <v>5.5026999999999999</v>
      </c>
      <c r="C50" s="34">
        <f t="shared" si="0"/>
        <v>5.502699664836185</v>
      </c>
      <c r="D50" s="34">
        <f t="shared" si="1"/>
        <v>3.2078910808557938E-2</v>
      </c>
      <c r="E50" s="34">
        <f t="shared" si="2"/>
        <v>5.5003791099724015</v>
      </c>
      <c r="F50" s="34">
        <f t="shared" si="3"/>
        <v>-2.3208900275983879E-3</v>
      </c>
      <c r="G50" s="34">
        <f t="shared" si="4"/>
        <v>2.3208900275983879E-3</v>
      </c>
      <c r="H50" s="34">
        <f>SUM($F$10:F50)</f>
        <v>-62.779580151679461</v>
      </c>
      <c r="I50" s="34">
        <f>SUMSQ($F$10:F50)/A50</f>
        <v>1.9767607807180039</v>
      </c>
      <c r="J50" s="34">
        <f>SUM($G$10:G50)/A50</f>
        <v>3.1655108244324187E-2</v>
      </c>
      <c r="K50" s="34">
        <f t="shared" si="5"/>
        <v>4.2177295284103945E-2</v>
      </c>
      <c r="L50" s="34">
        <f>AVERAGE($K$10:K50)</f>
        <v>35.66870910984774</v>
      </c>
      <c r="M50" s="34">
        <f t="shared" si="6"/>
        <v>-1983.2369444807046</v>
      </c>
    </row>
    <row r="51" spans="1:13" x14ac:dyDescent="0.3">
      <c r="A51" s="34">
        <v>2001</v>
      </c>
      <c r="B51" s="34">
        <v>5.6429</v>
      </c>
      <c r="C51" s="34">
        <f t="shared" si="0"/>
        <v>5.6428843859947468</v>
      </c>
      <c r="D51" s="34">
        <f t="shared" si="1"/>
        <v>3.2078910808557938E-2</v>
      </c>
      <c r="E51" s="34">
        <f t="shared" si="2"/>
        <v>5.5347785756447427</v>
      </c>
      <c r="F51" s="34">
        <f t="shared" si="3"/>
        <v>-0.10812142435525729</v>
      </c>
      <c r="G51" s="34">
        <f t="shared" si="4"/>
        <v>0.10812142435525729</v>
      </c>
      <c r="H51" s="34">
        <f>SUM($F$10:F51)</f>
        <v>-62.887701576034715</v>
      </c>
      <c r="I51" s="34">
        <f>SUMSQ($F$10:F51)/A51</f>
        <v>1.9757787364709707</v>
      </c>
      <c r="J51" s="34">
        <f>SUM($G$10:G51)/A51</f>
        <v>3.1693322295354133E-2</v>
      </c>
      <c r="K51" s="34">
        <f t="shared" si="5"/>
        <v>1.916061322285656</v>
      </c>
      <c r="L51" s="34">
        <f>AVERAGE($K$10:K51)</f>
        <v>34.865074638715313</v>
      </c>
      <c r="M51" s="34">
        <f t="shared" si="6"/>
        <v>-1984.2571564437505</v>
      </c>
    </row>
    <row r="52" spans="1:13" x14ac:dyDescent="0.3">
      <c r="A52" s="34">
        <v>2002</v>
      </c>
      <c r="B52" s="34">
        <v>5.6791999999999998</v>
      </c>
      <c r="C52" s="34">
        <f t="shared" si="0"/>
        <v>5.6791993881702316</v>
      </c>
      <c r="D52" s="34">
        <f t="shared" si="1"/>
        <v>3.2078910808557938E-2</v>
      </c>
      <c r="E52" s="34">
        <f t="shared" si="2"/>
        <v>5.6749632968033046</v>
      </c>
      <c r="F52" s="34">
        <f t="shared" si="3"/>
        <v>-4.236703196695224E-3</v>
      </c>
      <c r="G52" s="34">
        <f t="shared" si="4"/>
        <v>4.236703196695224E-3</v>
      </c>
      <c r="H52" s="34">
        <f>SUM($F$10:F52)</f>
        <v>-62.891938279231411</v>
      </c>
      <c r="I52" s="34">
        <f>SUMSQ($F$10:F52)/A52</f>
        <v>1.9747918429710623</v>
      </c>
      <c r="J52" s="34">
        <f>SUM($G$10:G52)/A52</f>
        <v>3.1679607700399764E-2</v>
      </c>
      <c r="K52" s="34">
        <f t="shared" si="5"/>
        <v>7.4600352104085513E-2</v>
      </c>
      <c r="L52" s="34">
        <f>AVERAGE($K$10:K52)</f>
        <v>34.055993841352262</v>
      </c>
      <c r="M52" s="34">
        <f t="shared" si="6"/>
        <v>-1985.2499082063373</v>
      </c>
    </row>
    <row r="53" spans="1:13" x14ac:dyDescent="0.3">
      <c r="A53" s="34">
        <v>2003</v>
      </c>
      <c r="B53" s="34">
        <v>5.7130999999999998</v>
      </c>
      <c r="C53" s="34">
        <f t="shared" si="0"/>
        <v>5.7130997369249474</v>
      </c>
      <c r="D53" s="34">
        <f t="shared" si="1"/>
        <v>3.2078910808557938E-2</v>
      </c>
      <c r="E53" s="34">
        <f t="shared" si="2"/>
        <v>5.7112782989787894</v>
      </c>
      <c r="F53" s="34">
        <f t="shared" si="3"/>
        <v>-1.8217010212104867E-3</v>
      </c>
      <c r="G53" s="34">
        <f t="shared" si="4"/>
        <v>1.8217010212104867E-3</v>
      </c>
      <c r="H53" s="34">
        <f>SUM($F$10:F53)</f>
        <v>-62.893759980252625</v>
      </c>
      <c r="I53" s="34">
        <f>SUMSQ($F$10:F53)/A53</f>
        <v>1.9738059275819577</v>
      </c>
      <c r="J53" s="34">
        <f>SUM($G$10:G53)/A53</f>
        <v>3.1664701106950341E-2</v>
      </c>
      <c r="K53" s="34">
        <f t="shared" si="5"/>
        <v>3.1886384295924927E-2</v>
      </c>
      <c r="L53" s="34">
        <f>AVERAGE($K$10:K53)</f>
        <v>33.28271867187371</v>
      </c>
      <c r="M53" s="34">
        <f t="shared" si="6"/>
        <v>-1986.2420228703047</v>
      </c>
    </row>
    <row r="54" spans="1:13" x14ac:dyDescent="0.3">
      <c r="A54" s="34">
        <v>2004</v>
      </c>
      <c r="B54" s="34">
        <v>5.7558999999999996</v>
      </c>
      <c r="C54" s="34">
        <f t="shared" si="0"/>
        <v>5.7558984517106424</v>
      </c>
      <c r="D54" s="34">
        <f t="shared" si="1"/>
        <v>3.2078910808557938E-2</v>
      </c>
      <c r="E54" s="34">
        <f t="shared" si="2"/>
        <v>5.7451786477335052</v>
      </c>
      <c r="F54" s="34">
        <f t="shared" si="3"/>
        <v>-1.0721352266494399E-2</v>
      </c>
      <c r="G54" s="34">
        <f t="shared" si="4"/>
        <v>1.0721352266494399E-2</v>
      </c>
      <c r="H54" s="34">
        <f>SUM($F$10:F54)</f>
        <v>-62.904481332519119</v>
      </c>
      <c r="I54" s="34">
        <f>SUMSQ($F$10:F54)/A54</f>
        <v>1.9728210518433411</v>
      </c>
      <c r="J54" s="34">
        <f>SUM($G$10:G54)/A54</f>
        <v>3.1654250334075866E-2</v>
      </c>
      <c r="K54" s="34">
        <f t="shared" si="5"/>
        <v>0.18626717396922116</v>
      </c>
      <c r="L54" s="34">
        <f>AVERAGE($K$10:K54)</f>
        <v>32.547241971920279</v>
      </c>
      <c r="M54" s="34">
        <f t="shared" si="6"/>
        <v>-1987.2364901595004</v>
      </c>
    </row>
    <row r="55" spans="1:13" x14ac:dyDescent="0.3">
      <c r="A55" s="34">
        <v>2005</v>
      </c>
      <c r="B55" s="34">
        <v>5.8036000000000003</v>
      </c>
      <c r="C55" s="34">
        <f t="shared" si="0"/>
        <v>5.8035977439074165</v>
      </c>
      <c r="D55" s="34">
        <f t="shared" si="1"/>
        <v>3.2078910808557938E-2</v>
      </c>
      <c r="E55" s="34">
        <f t="shared" si="2"/>
        <v>5.7879773625192001</v>
      </c>
      <c r="F55" s="34">
        <f t="shared" si="3"/>
        <v>-1.5622637480800172E-2</v>
      </c>
      <c r="G55" s="34">
        <f t="shared" si="4"/>
        <v>1.5622637480800172E-2</v>
      </c>
      <c r="H55" s="34">
        <f>SUM($F$10:F55)</f>
        <v>-62.920103969999921</v>
      </c>
      <c r="I55" s="34">
        <f>SUMSQ($F$10:F55)/A55</f>
        <v>1.9718372229231209</v>
      </c>
      <c r="J55" s="34">
        <f>SUM($G$10:G55)/A55</f>
        <v>3.1646254517191434E-2</v>
      </c>
      <c r="K55" s="34">
        <f t="shared" si="5"/>
        <v>0.26918873597077969</v>
      </c>
      <c r="L55" s="34">
        <f>AVERAGE($K$10:K55)</f>
        <v>31.845545162443113</v>
      </c>
      <c r="M55" s="34">
        <f t="shared" si="6"/>
        <v>-1988.2322546517901</v>
      </c>
    </row>
    <row r="56" spans="1:13" x14ac:dyDescent="0.3">
      <c r="A56" s="34">
        <v>2006</v>
      </c>
      <c r="B56" s="34">
        <v>5.8579999999999997</v>
      </c>
      <c r="C56" s="34">
        <f t="shared" si="0"/>
        <v>5.857996776246404</v>
      </c>
      <c r="D56" s="34">
        <f t="shared" si="1"/>
        <v>3.2078910808557938E-2</v>
      </c>
      <c r="E56" s="34">
        <f t="shared" si="2"/>
        <v>5.8356766547159742</v>
      </c>
      <c r="F56" s="34">
        <f t="shared" si="3"/>
        <v>-2.2323345284025464E-2</v>
      </c>
      <c r="G56" s="34">
        <f t="shared" si="4"/>
        <v>2.2323345284025464E-2</v>
      </c>
      <c r="H56" s="34">
        <f>SUM($F$10:F56)</f>
        <v>-62.94242731528395</v>
      </c>
      <c r="I56" s="34">
        <f>SUMSQ($F$10:F56)/A56</f>
        <v>1.970854501641377</v>
      </c>
      <c r="J56" s="34">
        <f>SUM($G$10:G56)/A56</f>
        <v>3.1641607005111094E-2</v>
      </c>
      <c r="K56" s="34">
        <f t="shared" si="5"/>
        <v>0.38107451833433709</v>
      </c>
      <c r="L56" s="34">
        <f>AVERAGE($K$10:K56)</f>
        <v>31.176088340228034</v>
      </c>
      <c r="M56" s="34">
        <f t="shared" si="6"/>
        <v>-1989.2297918091458</v>
      </c>
    </row>
    <row r="57" spans="1:13" x14ac:dyDescent="0.3">
      <c r="A57" s="34">
        <v>2007</v>
      </c>
      <c r="B57" s="34">
        <v>5.9058000000000002</v>
      </c>
      <c r="C57" s="34">
        <f t="shared" si="0"/>
        <v>5.9057977292242834</v>
      </c>
      <c r="D57" s="34">
        <f t="shared" si="1"/>
        <v>3.2078910808557938E-2</v>
      </c>
      <c r="E57" s="34">
        <f t="shared" si="2"/>
        <v>5.8900756870549618</v>
      </c>
      <c r="F57" s="34">
        <f t="shared" si="3"/>
        <v>-1.5724312945038399E-2</v>
      </c>
      <c r="G57" s="34">
        <f t="shared" si="4"/>
        <v>1.5724312945038399E-2</v>
      </c>
      <c r="H57" s="34">
        <f>SUM($F$10:F57)</f>
        <v>-62.95815162822899</v>
      </c>
      <c r="I57" s="34">
        <f>SUMSQ($F$10:F57)/A57</f>
        <v>1.9698726345523767</v>
      </c>
      <c r="J57" s="34">
        <f>SUM($G$10:G57)/A57</f>
        <v>3.1633676116192277E-2</v>
      </c>
      <c r="K57" s="34">
        <f t="shared" si="5"/>
        <v>0.26625203943645903</v>
      </c>
      <c r="L57" s="34">
        <f>AVERAGE($K$10:K57)</f>
        <v>30.532133417294876</v>
      </c>
      <c r="M57" s="34">
        <f t="shared" si="6"/>
        <v>-1990.2255873449594</v>
      </c>
    </row>
    <row r="58" spans="1:13" x14ac:dyDescent="0.3">
      <c r="A58" s="34">
        <v>2008</v>
      </c>
      <c r="B58" s="34">
        <v>5.9518000000000004</v>
      </c>
      <c r="C58" s="34">
        <f t="shared" si="0"/>
        <v>5.9517979893030732</v>
      </c>
      <c r="D58" s="34">
        <f t="shared" si="1"/>
        <v>3.2078910808557938E-2</v>
      </c>
      <c r="E58" s="34">
        <f t="shared" si="2"/>
        <v>5.9378766400328411</v>
      </c>
      <c r="F58" s="34">
        <f t="shared" si="3"/>
        <v>-1.3923359967159321E-2</v>
      </c>
      <c r="G58" s="34">
        <f t="shared" si="4"/>
        <v>1.3923359967159321E-2</v>
      </c>
      <c r="H58" s="34">
        <f>SUM($F$10:F58)</f>
        <v>-62.972074988196148</v>
      </c>
      <c r="I58" s="34">
        <f>SUMSQ($F$10:F58)/A58</f>
        <v>1.9688917188279744</v>
      </c>
      <c r="J58" s="34">
        <f>SUM($G$10:G58)/A58</f>
        <v>3.1624856237632004E-2</v>
      </c>
      <c r="K58" s="34">
        <f t="shared" si="5"/>
        <v>0.23393527953155885</v>
      </c>
      <c r="L58" s="34">
        <f>AVERAGE($K$10:K58)</f>
        <v>29.91380284305481</v>
      </c>
      <c r="M58" s="34">
        <f t="shared" si="6"/>
        <v>-1991.2209091171303</v>
      </c>
    </row>
    <row r="59" spans="1:13" x14ac:dyDescent="0.3">
      <c r="A59" s="34">
        <v>2009</v>
      </c>
      <c r="B59" s="34">
        <v>5.9821999999999997</v>
      </c>
      <c r="C59" s="34">
        <f t="shared" si="0"/>
        <v>5.9822002421640974</v>
      </c>
      <c r="D59" s="34">
        <f t="shared" si="1"/>
        <v>3.2078910808557938E-2</v>
      </c>
      <c r="E59" s="34">
        <f t="shared" si="2"/>
        <v>5.983876900111631</v>
      </c>
      <c r="F59" s="34">
        <f t="shared" si="3"/>
        <v>1.676900111631241E-3</v>
      </c>
      <c r="G59" s="34">
        <f t="shared" si="4"/>
        <v>1.676900111631241E-3</v>
      </c>
      <c r="H59" s="34">
        <f>SUM($F$10:F59)</f>
        <v>-62.970398088084515</v>
      </c>
      <c r="I59" s="34">
        <f>SUMSQ($F$10:F59)/A59</f>
        <v>1.9679116845289031</v>
      </c>
      <c r="J59" s="34">
        <f>SUM($G$10:G59)/A59</f>
        <v>3.1609949340605618E-2</v>
      </c>
      <c r="K59" s="34">
        <f t="shared" si="5"/>
        <v>2.803149529656717E-2</v>
      </c>
      <c r="L59" s="34">
        <f>AVERAGE($K$10:K59)</f>
        <v>29.316087416099645</v>
      </c>
      <c r="M59" s="34">
        <f t="shared" si="6"/>
        <v>-1992.1068967735985</v>
      </c>
    </row>
    <row r="60" spans="1:13" x14ac:dyDescent="0.3">
      <c r="A60" s="34">
        <v>2010</v>
      </c>
      <c r="B60" s="34">
        <v>6.0117000000000003</v>
      </c>
      <c r="C60" s="34">
        <f t="shared" si="0"/>
        <v>6.0117003724600213</v>
      </c>
      <c r="D60" s="34">
        <f t="shared" si="1"/>
        <v>3.2078910808557938E-2</v>
      </c>
      <c r="E60" s="34">
        <f t="shared" si="2"/>
        <v>6.0142791529726551</v>
      </c>
      <c r="F60" s="34">
        <f t="shared" si="3"/>
        <v>2.5791529726548745E-3</v>
      </c>
      <c r="G60" s="34">
        <f t="shared" si="4"/>
        <v>2.5791529726548745E-3</v>
      </c>
      <c r="H60" s="34">
        <f>SUM($F$10:F60)</f>
        <v>-62.967818935111858</v>
      </c>
      <c r="I60" s="34">
        <f>SUMSQ($F$10:F60)/A60</f>
        <v>1.9669326272988041</v>
      </c>
      <c r="J60" s="34">
        <f>SUM($G$10:G60)/A60</f>
        <v>3.1595506158333009E-2</v>
      </c>
      <c r="K60" s="34">
        <f t="shared" si="5"/>
        <v>4.2902223541674972E-2</v>
      </c>
      <c r="L60" s="34">
        <f>AVERAGE($K$10:K60)</f>
        <v>28.742103392716153</v>
      </c>
      <c r="M60" s="34">
        <f t="shared" si="6"/>
        <v>-1992.9359137202714</v>
      </c>
    </row>
    <row r="61" spans="1:13" x14ac:dyDescent="0.3">
      <c r="A61" s="34">
        <v>2011</v>
      </c>
      <c r="B61" s="34">
        <v>6.0103</v>
      </c>
      <c r="C61" s="34">
        <f t="shared" si="0"/>
        <v>6.0103048348022412</v>
      </c>
      <c r="D61" s="34">
        <f t="shared" si="1"/>
        <v>3.2078910808557938E-2</v>
      </c>
      <c r="E61" s="34">
        <f t="shared" si="2"/>
        <v>6.0437792832685791</v>
      </c>
      <c r="F61" s="34">
        <f t="shared" si="3"/>
        <v>3.3479283268579074E-2</v>
      </c>
      <c r="G61" s="34">
        <f t="shared" si="4"/>
        <v>3.3479283268579074E-2</v>
      </c>
      <c r="H61" s="34">
        <f>SUM($F$10:F61)</f>
        <v>-62.934339651843281</v>
      </c>
      <c r="I61" s="34">
        <f>SUMSQ($F$10:F61)/A61</f>
        <v>1.9659550978284459</v>
      </c>
      <c r="J61" s="34">
        <f>SUM($G$10:G61)/A61</f>
        <v>3.1596442894837359E-2</v>
      </c>
      <c r="K61" s="34">
        <f t="shared" si="5"/>
        <v>0.55703181652461731</v>
      </c>
      <c r="L61" s="34">
        <f>AVERAGE($K$10:K61)</f>
        <v>28.200082785481701</v>
      </c>
      <c r="M61" s="34">
        <f t="shared" si="6"/>
        <v>-1991.8172390894772</v>
      </c>
    </row>
    <row r="62" spans="1:13" x14ac:dyDescent="0.3">
      <c r="A62" s="34">
        <v>2012</v>
      </c>
      <c r="B62" s="34">
        <v>6.0244</v>
      </c>
      <c r="C62" s="34">
        <f t="shared" si="0"/>
        <v>6.0244025970643662</v>
      </c>
      <c r="D62" s="34">
        <f t="shared" si="1"/>
        <v>3.2078910808557938E-2</v>
      </c>
      <c r="E62" s="34">
        <f t="shared" si="2"/>
        <v>6.0423837456107989</v>
      </c>
      <c r="F62" s="34">
        <f t="shared" si="3"/>
        <v>1.7983745610798962E-2</v>
      </c>
      <c r="G62" s="34">
        <f t="shared" si="4"/>
        <v>1.7983745610798962E-2</v>
      </c>
      <c r="H62" s="34">
        <f>SUM($F$10:F62)</f>
        <v>-62.916355906232482</v>
      </c>
      <c r="I62" s="34">
        <f>SUMSQ($F$10:F62)/A62</f>
        <v>1.9649781437117848</v>
      </c>
      <c r="J62" s="34">
        <f>SUM($G$10:G62)/A62</f>
        <v>3.1589677140720043E-2</v>
      </c>
      <c r="K62" s="34">
        <f t="shared" si="5"/>
        <v>0.29851513197661117</v>
      </c>
      <c r="L62" s="34">
        <f>AVERAGE($K$10:K62)</f>
        <v>27.673638112774057</v>
      </c>
      <c r="M62" s="34">
        <f t="shared" si="6"/>
        <v>-1991.6745469085979</v>
      </c>
    </row>
    <row r="63" spans="1:13" x14ac:dyDescent="0.3">
      <c r="A63" s="34">
        <v>2013</v>
      </c>
      <c r="B63" s="34">
        <v>6.0407000000000002</v>
      </c>
      <c r="C63" s="34">
        <f t="shared" si="0"/>
        <v>6.0407022790353375</v>
      </c>
      <c r="D63" s="34">
        <f t="shared" si="1"/>
        <v>3.2078910808557938E-2</v>
      </c>
      <c r="E63" s="34">
        <f t="shared" si="2"/>
        <v>6.0564815078729239</v>
      </c>
      <c r="F63" s="34">
        <f t="shared" si="3"/>
        <v>1.5781507872923761E-2</v>
      </c>
      <c r="G63" s="34">
        <f t="shared" si="4"/>
        <v>1.5781507872923761E-2</v>
      </c>
      <c r="H63" s="34">
        <f>SUM($F$10:F63)</f>
        <v>-62.900574398359559</v>
      </c>
      <c r="I63" s="34">
        <f>SUMSQ($F$10:F63)/A63</f>
        <v>1.9640021233005971</v>
      </c>
      <c r="J63" s="34">
        <f>SUM($G$10:G63)/A63</f>
        <v>3.1581824100845327E-2</v>
      </c>
      <c r="K63" s="34">
        <f t="shared" si="5"/>
        <v>0.26125296526766367</v>
      </c>
      <c r="L63" s="34">
        <f>AVERAGE($K$10:K63)</f>
        <v>27.166001350783198</v>
      </c>
      <c r="M63" s="34">
        <f t="shared" si="6"/>
        <v>-1991.6700883871983</v>
      </c>
    </row>
    <row r="64" spans="1:13" x14ac:dyDescent="0.3">
      <c r="A64" s="34">
        <v>2014</v>
      </c>
      <c r="B64" s="34">
        <v>6.0561999999999996</v>
      </c>
      <c r="C64" s="34">
        <f t="shared" si="0"/>
        <v>6.0562023945188175</v>
      </c>
      <c r="D64" s="34">
        <f t="shared" si="1"/>
        <v>3.2078910808557938E-2</v>
      </c>
      <c r="E64" s="34">
        <f t="shared" si="2"/>
        <v>6.0727811898438953</v>
      </c>
      <c r="F64" s="34">
        <f t="shared" si="3"/>
        <v>1.6581189843895672E-2</v>
      </c>
      <c r="G64" s="34">
        <f t="shared" si="4"/>
        <v>1.6581189843895672E-2</v>
      </c>
      <c r="H64" s="34">
        <f>SUM($F$10:F64)</f>
        <v>-62.883993208515662</v>
      </c>
      <c r="I64" s="34">
        <f>SUMSQ($F$10:F64)/A64</f>
        <v>1.9630270849751534</v>
      </c>
      <c r="J64" s="34">
        <f>SUM($G$10:G64)/A64</f>
        <v>3.1574375920975943E-2</v>
      </c>
      <c r="K64" s="34">
        <f t="shared" si="5"/>
        <v>0.27378867679230662</v>
      </c>
      <c r="L64" s="34">
        <f>AVERAGE($K$10:K64)</f>
        <v>26.677052029437906</v>
      </c>
      <c r="M64" s="34">
        <f t="shared" si="6"/>
        <v>-1991.6147627399237</v>
      </c>
    </row>
    <row r="65" spans="1:13" x14ac:dyDescent="0.3">
      <c r="A65" s="34">
        <v>2015</v>
      </c>
      <c r="B65" s="34">
        <v>6.0716999999999999</v>
      </c>
      <c r="C65" s="34">
        <f t="shared" si="0"/>
        <v>6.071702394535496</v>
      </c>
      <c r="D65" s="34">
        <f t="shared" si="1"/>
        <v>3.2078910808557938E-2</v>
      </c>
      <c r="E65" s="34">
        <f t="shared" si="2"/>
        <v>6.0882813053273752</v>
      </c>
      <c r="F65" s="34">
        <f t="shared" si="3"/>
        <v>1.658130532737534E-2</v>
      </c>
      <c r="G65" s="34">
        <f t="shared" si="4"/>
        <v>1.658130532737534E-2</v>
      </c>
      <c r="H65" s="34">
        <f>SUM($F$10:F65)</f>
        <v>-62.867411903188284</v>
      </c>
      <c r="I65" s="34">
        <f>SUMSQ($F$10:F65)/A65</f>
        <v>1.9620530144315858</v>
      </c>
      <c r="J65" s="34">
        <f>SUM($G$10:G65)/A65</f>
        <v>3.1566935191152813E-2</v>
      </c>
      <c r="K65" s="34">
        <f t="shared" si="5"/>
        <v>0.27309164364799543</v>
      </c>
      <c r="L65" s="34">
        <f>AVERAGE($K$10:K65)</f>
        <v>26.205552736834516</v>
      </c>
      <c r="M65" s="34">
        <f t="shared" si="6"/>
        <v>-1991.5589373024713</v>
      </c>
    </row>
    <row r="66" spans="1:13" x14ac:dyDescent="0.3">
      <c r="A66" s="34">
        <v>2016</v>
      </c>
      <c r="B66" s="34">
        <v>6.0871000000000004</v>
      </c>
      <c r="C66" s="34">
        <f t="shared" si="0"/>
        <v>6.0871024089766745</v>
      </c>
      <c r="D66" s="34">
        <f t="shared" si="1"/>
        <v>3.2078910808557938E-2</v>
      </c>
      <c r="E66" s="34">
        <f t="shared" si="2"/>
        <v>6.1037813053440537</v>
      </c>
      <c r="F66" s="34">
        <f t="shared" si="3"/>
        <v>1.6681305344053321E-2</v>
      </c>
      <c r="G66" s="34">
        <f t="shared" si="4"/>
        <v>1.6681305344053321E-2</v>
      </c>
      <c r="H66" s="34">
        <f>SUM($F$10:F66)</f>
        <v>-62.850730597844233</v>
      </c>
      <c r="I66" s="34">
        <f>SUMSQ($F$10:F66)/A66</f>
        <v>1.9610799118777744</v>
      </c>
      <c r="J66" s="34">
        <f>SUM($G$10:G66)/A66</f>
        <v>3.1559551446188973E-2</v>
      </c>
      <c r="K66" s="34">
        <f t="shared" si="5"/>
        <v>0.27404355676846642</v>
      </c>
      <c r="L66" s="34">
        <f>AVERAGE($K$10:K66)</f>
        <v>25.750613979289497</v>
      </c>
      <c r="M66" s="34">
        <f t="shared" si="6"/>
        <v>-1991.4963210110477</v>
      </c>
    </row>
    <row r="67" spans="1:13" x14ac:dyDescent="0.3">
      <c r="A67" s="34">
        <v>2017</v>
      </c>
      <c r="B67" s="34">
        <v>6.1067</v>
      </c>
      <c r="C67" s="34">
        <f t="shared" si="0"/>
        <v>6.1067018024493649</v>
      </c>
      <c r="D67" s="34">
        <f t="shared" si="1"/>
        <v>3.2078910808557938E-2</v>
      </c>
      <c r="E67" s="34">
        <f t="shared" si="2"/>
        <v>6.1191813197852323</v>
      </c>
      <c r="F67" s="34">
        <f t="shared" si="3"/>
        <v>1.2481319785232259E-2</v>
      </c>
      <c r="G67" s="34">
        <f t="shared" si="4"/>
        <v>1.2481319785232259E-2</v>
      </c>
      <c r="H67" s="34">
        <f>SUM($F$10:F67)</f>
        <v>-62.838249278059003</v>
      </c>
      <c r="I67" s="34">
        <f>SUMSQ($F$10:F67)/A67</f>
        <v>1.9601077134997207</v>
      </c>
      <c r="J67" s="34">
        <f>SUM($G$10:G67)/A67</f>
        <v>3.1550092729450772E-2</v>
      </c>
      <c r="K67" s="34">
        <f t="shared" si="5"/>
        <v>0.20438730877941047</v>
      </c>
      <c r="L67" s="34">
        <f>AVERAGE($K$10:K67)</f>
        <v>25.310161795315185</v>
      </c>
      <c r="M67" s="34">
        <f t="shared" si="6"/>
        <v>-1991.6977682731806</v>
      </c>
    </row>
    <row r="68" spans="1:13" x14ac:dyDescent="0.3">
      <c r="A68" s="34">
        <v>2018</v>
      </c>
      <c r="B68" s="34">
        <v>6.1215999999999999</v>
      </c>
      <c r="C68" s="34">
        <f t="shared" si="0"/>
        <v>6.1216024810970504</v>
      </c>
      <c r="D68" s="34">
        <f t="shared" si="1"/>
        <v>3.2078910808557938E-2</v>
      </c>
      <c r="E68" s="34">
        <f t="shared" si="2"/>
        <v>6.1387807132579226</v>
      </c>
      <c r="F68" s="34">
        <f t="shared" si="3"/>
        <v>1.7180713257922697E-2</v>
      </c>
      <c r="G68" s="34">
        <f t="shared" si="4"/>
        <v>1.7180713257922697E-2</v>
      </c>
      <c r="H68" s="34">
        <f>SUM($F$10:F68)</f>
        <v>-62.821068564801081</v>
      </c>
      <c r="I68" s="34">
        <f>SUMSQ($F$10:F68)/A68</f>
        <v>1.9591365477234115</v>
      </c>
      <c r="J68" s="34">
        <f>SUM($G$10:G68)/A68</f>
        <v>3.1542972125153682E-2</v>
      </c>
      <c r="K68" s="34">
        <f t="shared" si="5"/>
        <v>0.28065723434923379</v>
      </c>
      <c r="L68" s="34">
        <f>AVERAGE($K$10:K68)</f>
        <v>24.885932904451359</v>
      </c>
      <c r="M68" s="34">
        <f t="shared" si="6"/>
        <v>-1991.6027036242708</v>
      </c>
    </row>
    <row r="69" spans="1:13" x14ac:dyDescent="0.3">
      <c r="A69" s="34">
        <v>2019</v>
      </c>
      <c r="B69" s="34">
        <v>6.1374000000000004</v>
      </c>
      <c r="C69" s="34">
        <f t="shared" si="0"/>
        <v>6.1374023512244715</v>
      </c>
      <c r="D69" s="34">
        <f t="shared" si="1"/>
        <v>3.2078910808557938E-2</v>
      </c>
      <c r="E69" s="34">
        <f t="shared" si="2"/>
        <v>6.1536813919056081</v>
      </c>
      <c r="F69" s="34">
        <f t="shared" si="3"/>
        <v>1.6281391905607734E-2</v>
      </c>
      <c r="G69" s="34">
        <f t="shared" si="4"/>
        <v>1.6281391905607734E-2</v>
      </c>
      <c r="H69" s="34">
        <f>SUM($F$10:F69)</f>
        <v>-62.804787172895473</v>
      </c>
      <c r="I69" s="34">
        <f>SUMSQ($F$10:F69)/A69</f>
        <v>1.9581663290686315</v>
      </c>
      <c r="J69" s="34">
        <f>SUM($G$10:G69)/A69</f>
        <v>3.153541314535202E-2</v>
      </c>
      <c r="K69" s="34">
        <f t="shared" si="5"/>
        <v>0.26528158349802416</v>
      </c>
      <c r="L69" s="34">
        <f>AVERAGE($K$10:K69)</f>
        <v>24.475588715768804</v>
      </c>
      <c r="M69" s="34">
        <f t="shared" si="6"/>
        <v>-1991.5637979251342</v>
      </c>
    </row>
    <row r="70" spans="1:13" x14ac:dyDescent="0.3">
      <c r="A70" s="112">
        <v>2020</v>
      </c>
      <c r="C70">
        <v>1</v>
      </c>
      <c r="E70" s="113">
        <f>$C$69+($D$69*C70)</f>
        <v>6.1694812620330293</v>
      </c>
      <c r="I70" s="38" t="s">
        <v>70</v>
      </c>
      <c r="J70" s="38">
        <f>1.25*J69</f>
        <v>3.9419266431690025E-2</v>
      </c>
    </row>
    <row r="71" spans="1:13" x14ac:dyDescent="0.3">
      <c r="A71" s="68">
        <v>2021</v>
      </c>
      <c r="C71">
        <v>2</v>
      </c>
      <c r="E71" s="113">
        <f t="shared" ref="E71:E79" si="7">$C$69+($D$69*C71)</f>
        <v>6.201560172841587</v>
      </c>
    </row>
    <row r="72" spans="1:13" x14ac:dyDescent="0.3">
      <c r="A72" s="68">
        <v>2022</v>
      </c>
      <c r="C72">
        <v>3</v>
      </c>
      <c r="E72" s="113">
        <f t="shared" si="7"/>
        <v>6.2336390836501456</v>
      </c>
    </row>
    <row r="73" spans="1:13" x14ac:dyDescent="0.3">
      <c r="A73" s="68">
        <v>2023</v>
      </c>
      <c r="C73">
        <v>4</v>
      </c>
      <c r="E73" s="113">
        <f t="shared" si="7"/>
        <v>6.2657179944587034</v>
      </c>
    </row>
    <row r="74" spans="1:13" x14ac:dyDescent="0.3">
      <c r="A74" s="68">
        <v>2024</v>
      </c>
      <c r="C74">
        <v>5</v>
      </c>
      <c r="E74" s="113">
        <f t="shared" si="7"/>
        <v>6.2977969052672611</v>
      </c>
    </row>
    <row r="75" spans="1:13" x14ac:dyDescent="0.3">
      <c r="A75" s="68">
        <v>2025</v>
      </c>
      <c r="C75">
        <v>6</v>
      </c>
      <c r="E75" s="113">
        <f t="shared" si="7"/>
        <v>6.3298758160758188</v>
      </c>
    </row>
    <row r="76" spans="1:13" x14ac:dyDescent="0.3">
      <c r="A76" s="68">
        <v>2026</v>
      </c>
      <c r="C76">
        <v>7</v>
      </c>
      <c r="E76" s="113">
        <f t="shared" si="7"/>
        <v>6.3619547268843775</v>
      </c>
    </row>
    <row r="77" spans="1:13" x14ac:dyDescent="0.3">
      <c r="A77" s="68">
        <v>2027</v>
      </c>
      <c r="C77">
        <v>8</v>
      </c>
      <c r="E77" s="113">
        <f t="shared" si="7"/>
        <v>6.3940336376929352</v>
      </c>
    </row>
    <row r="78" spans="1:13" x14ac:dyDescent="0.3">
      <c r="A78" s="68">
        <v>2028</v>
      </c>
      <c r="C78">
        <v>9</v>
      </c>
      <c r="E78" s="113">
        <f t="shared" si="7"/>
        <v>6.4261125485014929</v>
      </c>
    </row>
    <row r="79" spans="1:13" x14ac:dyDescent="0.3">
      <c r="A79" s="68">
        <v>2029</v>
      </c>
      <c r="C79">
        <v>10</v>
      </c>
      <c r="E79" s="113">
        <f t="shared" si="7"/>
        <v>6.4581914593100507</v>
      </c>
    </row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"/>
  <sheetViews>
    <sheetView workbookViewId="0">
      <selection activeCell="B17" sqref="B17:B1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t="s">
        <v>8</v>
      </c>
      <c r="B4">
        <v>0.92796893869153529</v>
      </c>
    </row>
    <row r="5" spans="1:9" x14ac:dyDescent="0.3">
      <c r="A5" t="s">
        <v>9</v>
      </c>
      <c r="B5">
        <v>0.86112635117629444</v>
      </c>
    </row>
    <row r="6" spans="1:9" x14ac:dyDescent="0.3">
      <c r="A6" t="s">
        <v>10</v>
      </c>
      <c r="B6">
        <v>0.85873197792071332</v>
      </c>
    </row>
    <row r="7" spans="1:9" x14ac:dyDescent="0.3">
      <c r="A7" t="s">
        <v>11</v>
      </c>
      <c r="B7">
        <v>6.7798890879930528E-3</v>
      </c>
    </row>
    <row r="8" spans="1:9" ht="15" thickBot="1" x14ac:dyDescent="0.35">
      <c r="A8" s="2" t="s">
        <v>12</v>
      </c>
      <c r="B8" s="2">
        <v>60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t="s">
        <v>14</v>
      </c>
      <c r="B12">
        <v>1</v>
      </c>
      <c r="C12">
        <v>1.653180237220089E-2</v>
      </c>
      <c r="D12">
        <v>1.653180237220089E-2</v>
      </c>
      <c r="E12">
        <v>359.64582763738463</v>
      </c>
      <c r="F12">
        <v>1.5333328712116163E-26</v>
      </c>
    </row>
    <row r="13" spans="1:9" x14ac:dyDescent="0.3">
      <c r="A13" t="s">
        <v>15</v>
      </c>
      <c r="B13">
        <v>58</v>
      </c>
      <c r="C13">
        <v>2.6660799706382616E-3</v>
      </c>
      <c r="D13">
        <v>4.5966896045487266E-5</v>
      </c>
    </row>
    <row r="14" spans="1:9" ht="15" thickBot="1" x14ac:dyDescent="0.35">
      <c r="A14" s="2" t="s">
        <v>16</v>
      </c>
      <c r="B14" s="2">
        <v>59</v>
      </c>
      <c r="C14" s="2">
        <v>1.9197882342839152E-2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t="s">
        <v>17</v>
      </c>
      <c r="B17">
        <v>2.0462345701445819</v>
      </c>
      <c r="C17">
        <v>0.10055578495044473</v>
      </c>
      <c r="D17">
        <v>20.349247645503382</v>
      </c>
      <c r="E17">
        <v>4.3496402479696284E-28</v>
      </c>
      <c r="F17">
        <v>1.8449502972773284</v>
      </c>
      <c r="G17">
        <v>2.2475188430118354</v>
      </c>
      <c r="H17">
        <v>1.8449502972773284</v>
      </c>
      <c r="I17">
        <v>2.2475188430118354</v>
      </c>
    </row>
    <row r="18" spans="1:9" ht="15" thickBot="1" x14ac:dyDescent="0.35">
      <c r="A18" s="2" t="s">
        <v>30</v>
      </c>
      <c r="B18" s="2">
        <v>-9.5848247580001178E-4</v>
      </c>
      <c r="C18" s="2">
        <v>5.0541329718874643E-5</v>
      </c>
      <c r="D18" s="2">
        <v>-18.964330403085278</v>
      </c>
      <c r="E18" s="2">
        <v>1.5333328712116163E-26</v>
      </c>
      <c r="F18" s="2">
        <v>-1.0596519391702322E-3</v>
      </c>
      <c r="G18" s="2">
        <v>-8.573130124297912E-4</v>
      </c>
      <c r="H18" s="2">
        <v>-1.0596519391702322E-3</v>
      </c>
      <c r="I18" s="2">
        <v>-8.573130124297912E-4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7"/>
  <sheetViews>
    <sheetView zoomScale="60" zoomScaleNormal="60" workbookViewId="0">
      <selection sqref="A1:H1"/>
    </sheetView>
  </sheetViews>
  <sheetFormatPr defaultRowHeight="14.4" x14ac:dyDescent="0.3"/>
  <cols>
    <col min="2" max="2" width="14.5546875" bestFit="1" customWidth="1"/>
    <col min="3" max="3" width="13.77734375" bestFit="1" customWidth="1"/>
    <col min="4" max="4" width="13.6640625" bestFit="1" customWidth="1"/>
    <col min="8" max="8" width="14.88671875" bestFit="1" customWidth="1"/>
    <col min="10" max="10" width="26.21875" bestFit="1" customWidth="1"/>
    <col min="11" max="11" width="11.77734375" bestFit="1" customWidth="1"/>
  </cols>
  <sheetData>
    <row r="1" spans="1:14" x14ac:dyDescent="0.3">
      <c r="A1" s="132" t="s">
        <v>151</v>
      </c>
      <c r="B1" s="132"/>
      <c r="C1" s="132"/>
      <c r="D1" s="132"/>
      <c r="E1" s="132"/>
      <c r="F1" s="132"/>
      <c r="G1" s="132"/>
      <c r="H1" s="132"/>
    </row>
    <row r="2" spans="1:14" x14ac:dyDescent="0.3">
      <c r="A2" s="60"/>
    </row>
    <row r="3" spans="1:14" x14ac:dyDescent="0.3">
      <c r="A3" s="117" t="s">
        <v>31</v>
      </c>
      <c r="B3" s="120">
        <v>1</v>
      </c>
      <c r="C3" s="115" t="s">
        <v>62</v>
      </c>
      <c r="D3" s="115">
        <v>1</v>
      </c>
    </row>
    <row r="6" spans="1:14" ht="15.6" x14ac:dyDescent="0.3">
      <c r="A6" s="34" t="s">
        <v>0</v>
      </c>
      <c r="B6" s="34" t="s">
        <v>34</v>
      </c>
      <c r="C6" s="34" t="s">
        <v>82</v>
      </c>
      <c r="D6" s="34" t="s">
        <v>83</v>
      </c>
      <c r="E6" s="34" t="s">
        <v>2</v>
      </c>
      <c r="F6" s="74" t="s">
        <v>33</v>
      </c>
      <c r="G6" s="74" t="s">
        <v>61</v>
      </c>
      <c r="H6" s="74" t="s">
        <v>63</v>
      </c>
      <c r="I6" s="74" t="s">
        <v>64</v>
      </c>
      <c r="J6" s="84" t="s">
        <v>65</v>
      </c>
      <c r="K6" s="84" t="s">
        <v>66</v>
      </c>
      <c r="L6" s="84" t="s">
        <v>67</v>
      </c>
      <c r="M6" s="84" t="s">
        <v>68</v>
      </c>
      <c r="N6" s="84" t="s">
        <v>69</v>
      </c>
    </row>
    <row r="7" spans="1:14" x14ac:dyDescent="0.3">
      <c r="A7" s="34"/>
      <c r="B7" s="34"/>
      <c r="C7" s="34"/>
      <c r="D7" s="34"/>
      <c r="E7" s="89">
        <f>AVERAGE(D8:D67)</f>
        <v>7.0551586945996683E-2</v>
      </c>
      <c r="F7" s="34"/>
      <c r="G7" s="34"/>
      <c r="H7" s="34"/>
      <c r="I7" s="34"/>
      <c r="J7" s="34"/>
      <c r="K7" s="34"/>
      <c r="L7" s="34"/>
      <c r="M7" s="34"/>
      <c r="N7" s="34"/>
    </row>
    <row r="8" spans="1:14" ht="15.6" x14ac:dyDescent="0.3">
      <c r="A8" s="85">
        <v>1960</v>
      </c>
      <c r="B8" s="86">
        <v>171759</v>
      </c>
      <c r="C8" s="32">
        <v>18060</v>
      </c>
      <c r="D8" s="87">
        <f>C8/B8</f>
        <v>0.10514732852426947</v>
      </c>
      <c r="E8" s="34">
        <f>$B$3*D8+(1-$B$3)*E7</f>
        <v>0.10514732852426947</v>
      </c>
      <c r="F8" s="89">
        <f>E7</f>
        <v>7.0551586945996683E-2</v>
      </c>
      <c r="G8" s="89">
        <f>F8-D8</f>
        <v>-3.459574157827279E-2</v>
      </c>
      <c r="H8" s="34">
        <f>ABS(G8)</f>
        <v>3.459574157827279E-2</v>
      </c>
      <c r="I8" s="89">
        <f>SUM($G$8:G8)</f>
        <v>-3.459574157827279E-2</v>
      </c>
      <c r="J8" s="34">
        <f>SUMSQ($G$8:G8)/A8</f>
        <v>6.1064557926052688E-7</v>
      </c>
      <c r="K8" s="34">
        <f>SUM($H$8:H8)/A8</f>
        <v>1.765088856034326E-5</v>
      </c>
      <c r="L8" s="34">
        <f>(H8/D8)*100</f>
        <v>32.902159345196878</v>
      </c>
      <c r="M8" s="34">
        <f>AVERAGE($L$8:L8)</f>
        <v>32.902159345196878</v>
      </c>
      <c r="N8" s="34">
        <f>I8/K8</f>
        <v>-1960</v>
      </c>
    </row>
    <row r="9" spans="1:14" ht="15.6" x14ac:dyDescent="0.3">
      <c r="A9" s="85">
        <v>1961</v>
      </c>
      <c r="B9" s="86">
        <v>173823</v>
      </c>
      <c r="C9" s="32">
        <v>18510</v>
      </c>
      <c r="D9" s="87">
        <f t="shared" ref="D9:D67" si="0">C9/B9</f>
        <v>0.10648763397248925</v>
      </c>
      <c r="E9" s="34">
        <f t="shared" ref="E9:E67" si="1">$B$3*D9+(1-$B$3)*E8</f>
        <v>0.10648763397248925</v>
      </c>
      <c r="F9" s="89">
        <f t="shared" ref="F9:F67" si="2">E8</f>
        <v>0.10514732852426947</v>
      </c>
      <c r="G9" s="89">
        <f t="shared" ref="G9:G67" si="3">F9-D9</f>
        <v>-1.3403054482197807E-3</v>
      </c>
      <c r="H9" s="34">
        <f t="shared" ref="H9:H67" si="4">ABS(G9)</f>
        <v>1.3403054482197807E-3</v>
      </c>
      <c r="I9" s="89">
        <f>SUM($G$8:G9)</f>
        <v>-3.5936047026492571E-2</v>
      </c>
      <c r="J9" s="34">
        <f>SUMSQ($G$8:G9)/A9</f>
        <v>6.1125025703475805E-7</v>
      </c>
      <c r="K9" s="34">
        <f>SUM($H$8:H9)/A9</f>
        <v>1.8325368193009981E-5</v>
      </c>
      <c r="L9" s="34">
        <f t="shared" ref="L9:L67" si="5">(H9/D9)*100</f>
        <v>1.2586489137001995</v>
      </c>
      <c r="M9" s="34">
        <f>AVERAGE($L$8:L9)</f>
        <v>17.080404129448539</v>
      </c>
      <c r="N9" s="34">
        <f t="shared" ref="N9:N67" si="6">I9/K9</f>
        <v>-1961</v>
      </c>
    </row>
    <row r="10" spans="1:14" ht="15.6" x14ac:dyDescent="0.3">
      <c r="A10" s="85">
        <v>1962</v>
      </c>
      <c r="B10" s="86">
        <v>177456</v>
      </c>
      <c r="C10" s="32">
        <v>20208</v>
      </c>
      <c r="D10" s="87">
        <f t="shared" si="0"/>
        <v>0.11387611576954287</v>
      </c>
      <c r="E10" s="34">
        <f t="shared" si="1"/>
        <v>0.11387611576954287</v>
      </c>
      <c r="F10" s="89">
        <f t="shared" si="2"/>
        <v>0.10648763397248925</v>
      </c>
      <c r="G10" s="89">
        <f t="shared" si="3"/>
        <v>-7.3884817970536198E-3</v>
      </c>
      <c r="H10" s="34">
        <f t="shared" si="4"/>
        <v>7.3884817970536198E-3</v>
      </c>
      <c r="I10" s="89">
        <f>SUM($G$8:G10)</f>
        <v>-4.3324528823546191E-2</v>
      </c>
      <c r="J10" s="34">
        <f>SUMSQ($G$8:G10)/A10</f>
        <v>6.3876219027041451E-7</v>
      </c>
      <c r="K10" s="34">
        <f>SUM($H$8:H10)/A10</f>
        <v>2.2081818972245764E-5</v>
      </c>
      <c r="L10" s="34">
        <f t="shared" si="5"/>
        <v>6.4881751077689387</v>
      </c>
      <c r="M10" s="34">
        <f>AVERAGE($L$8:L10)</f>
        <v>13.549661122222005</v>
      </c>
      <c r="N10" s="34">
        <f t="shared" si="6"/>
        <v>-1962</v>
      </c>
    </row>
    <row r="11" spans="1:14" ht="15.6" x14ac:dyDescent="0.3">
      <c r="A11" s="85">
        <v>1963</v>
      </c>
      <c r="B11" s="86">
        <v>181238</v>
      </c>
      <c r="C11" s="32">
        <v>20838</v>
      </c>
      <c r="D11" s="87">
        <f t="shared" si="0"/>
        <v>0.11497588805879562</v>
      </c>
      <c r="E11" s="34">
        <f t="shared" si="1"/>
        <v>0.11497588805879562</v>
      </c>
      <c r="F11" s="89">
        <f t="shared" si="2"/>
        <v>0.11387611576954287</v>
      </c>
      <c r="G11" s="89">
        <f t="shared" si="3"/>
        <v>-1.0997722892527456E-3</v>
      </c>
      <c r="H11" s="34">
        <f t="shared" si="4"/>
        <v>1.0997722892527456E-3</v>
      </c>
      <c r="I11" s="89">
        <f>SUM($G$8:G11)</f>
        <v>-4.4424301112798936E-2</v>
      </c>
      <c r="J11" s="34">
        <f>SUMSQ($G$8:G11)/A11</f>
        <v>6.3905293754394371E-7</v>
      </c>
      <c r="K11" s="34">
        <f>SUM($H$8:H11)/A11</f>
        <v>2.2630820740091153E-5</v>
      </c>
      <c r="L11" s="34">
        <f t="shared" si="5"/>
        <v>0.95652428332656247</v>
      </c>
      <c r="M11" s="34">
        <f>AVERAGE($L$8:L11)</f>
        <v>10.401376912498145</v>
      </c>
      <c r="N11" s="34">
        <f t="shared" si="6"/>
        <v>-1963.0000000000002</v>
      </c>
    </row>
    <row r="12" spans="1:14" ht="15.6" x14ac:dyDescent="0.3">
      <c r="A12" s="85">
        <v>1964</v>
      </c>
      <c r="B12" s="86">
        <v>183140</v>
      </c>
      <c r="C12" s="32">
        <v>20238</v>
      </c>
      <c r="D12" s="87">
        <f t="shared" si="0"/>
        <v>0.11050562411270066</v>
      </c>
      <c r="E12" s="34">
        <f t="shared" si="1"/>
        <v>0.11050562411270066</v>
      </c>
      <c r="F12" s="89">
        <f t="shared" si="2"/>
        <v>0.11497588805879562</v>
      </c>
      <c r="G12" s="89">
        <f t="shared" si="3"/>
        <v>4.4702639460949545E-3</v>
      </c>
      <c r="H12" s="34">
        <f t="shared" si="4"/>
        <v>4.4702639460949545E-3</v>
      </c>
      <c r="I12" s="89">
        <f>SUM($G$8:G12)</f>
        <v>-3.9954037166703982E-2</v>
      </c>
      <c r="J12" s="34">
        <f>SUMSQ($G$8:G12)/A12</f>
        <v>6.4890233001350205E-7</v>
      </c>
      <c r="K12" s="34">
        <f>SUM($H$8:H12)/A12</f>
        <v>2.4895399724487723E-5</v>
      </c>
      <c r="L12" s="34">
        <f t="shared" si="5"/>
        <v>4.0452818415250027</v>
      </c>
      <c r="M12" s="34">
        <f>AVERAGE($L$8:L12)</f>
        <v>9.1301578983035174</v>
      </c>
      <c r="N12" s="34">
        <f t="shared" si="6"/>
        <v>-1604.8763068224293</v>
      </c>
    </row>
    <row r="13" spans="1:14" ht="15.6" x14ac:dyDescent="0.3">
      <c r="A13" s="85">
        <v>1965</v>
      </c>
      <c r="B13" s="86">
        <v>184859</v>
      </c>
      <c r="C13" s="32">
        <v>19962</v>
      </c>
      <c r="D13" s="87">
        <f t="shared" si="0"/>
        <v>0.10798500478743259</v>
      </c>
      <c r="E13" s="34">
        <f t="shared" si="1"/>
        <v>0.10798500478743259</v>
      </c>
      <c r="F13" s="89">
        <f t="shared" si="2"/>
        <v>0.11050562411270066</v>
      </c>
      <c r="G13" s="89">
        <f t="shared" si="3"/>
        <v>2.5206193252680781E-3</v>
      </c>
      <c r="H13" s="34">
        <f t="shared" si="4"/>
        <v>2.5206193252680781E-3</v>
      </c>
      <c r="I13" s="89">
        <f>SUM($G$8:G13)</f>
        <v>-3.7433417841435904E-2</v>
      </c>
      <c r="J13" s="34">
        <f>SUMSQ($G$8:G13)/A13</f>
        <v>6.5180544423889707E-7</v>
      </c>
      <c r="K13" s="34">
        <f>SUM($H$8:H13)/A13</f>
        <v>2.6165488236214744E-5</v>
      </c>
      <c r="L13" s="34">
        <f t="shared" si="5"/>
        <v>2.3342308779166996</v>
      </c>
      <c r="M13" s="34">
        <f>AVERAGE($L$8:L13)</f>
        <v>7.9975033949057144</v>
      </c>
      <c r="N13" s="34">
        <f t="shared" si="6"/>
        <v>-1430.6409077291976</v>
      </c>
    </row>
    <row r="14" spans="1:14" ht="15.6" x14ac:dyDescent="0.3">
      <c r="A14" s="85">
        <v>1966</v>
      </c>
      <c r="B14" s="86">
        <v>186620</v>
      </c>
      <c r="C14" s="32">
        <v>20790</v>
      </c>
      <c r="D14" s="87">
        <f t="shared" si="0"/>
        <v>0.11140285071267816</v>
      </c>
      <c r="E14" s="34">
        <f t="shared" si="1"/>
        <v>0.11140285071267816</v>
      </c>
      <c r="F14" s="89">
        <f t="shared" si="2"/>
        <v>0.10798500478743259</v>
      </c>
      <c r="G14" s="89">
        <f t="shared" si="3"/>
        <v>-3.4178459252455773E-3</v>
      </c>
      <c r="H14" s="34">
        <f t="shared" si="4"/>
        <v>3.4178459252455773E-3</v>
      </c>
      <c r="I14" s="89">
        <f>SUM($G$8:G14)</f>
        <v>-4.0851263766681481E-2</v>
      </c>
      <c r="J14" s="34">
        <f>SUMSQ($G$8:G14)/A14</f>
        <v>6.5741575213537674E-7</v>
      </c>
      <c r="K14" s="34">
        <f>SUM($H$8:H14)/A14</f>
        <v>2.7890656312007907E-5</v>
      </c>
      <c r="L14" s="34">
        <f t="shared" si="5"/>
        <v>3.0680058036042794</v>
      </c>
      <c r="M14" s="34">
        <f>AVERAGE($L$8:L14)</f>
        <v>7.2932894532912238</v>
      </c>
      <c r="N14" s="34">
        <f t="shared" si="6"/>
        <v>-1464.6935270968713</v>
      </c>
    </row>
    <row r="15" spans="1:14" ht="15.6" x14ac:dyDescent="0.3">
      <c r="A15" s="85">
        <v>1967</v>
      </c>
      <c r="B15" s="86">
        <v>189361</v>
      </c>
      <c r="C15" s="32">
        <v>20946</v>
      </c>
      <c r="D15" s="87">
        <f t="shared" si="0"/>
        <v>0.11061411800740385</v>
      </c>
      <c r="E15" s="34">
        <f t="shared" si="1"/>
        <v>0.11061411800740385</v>
      </c>
      <c r="F15" s="89">
        <f t="shared" si="2"/>
        <v>0.11140285071267816</v>
      </c>
      <c r="G15" s="89">
        <f t="shared" si="3"/>
        <v>7.887327052743115E-4</v>
      </c>
      <c r="H15" s="34">
        <f t="shared" si="4"/>
        <v>7.887327052743115E-4</v>
      </c>
      <c r="I15" s="89">
        <f>SUM($G$8:G15)</f>
        <v>-4.0062531061407169E-2</v>
      </c>
      <c r="J15" s="34">
        <f>SUMSQ($G$8:G15)/A15</f>
        <v>6.5739779765049314E-7</v>
      </c>
      <c r="K15" s="34">
        <f>SUM($H$8:H15)/A15</f>
        <v>2.827745959058559E-5</v>
      </c>
      <c r="L15" s="34">
        <f t="shared" si="5"/>
        <v>0.71304885803231588</v>
      </c>
      <c r="M15" s="34">
        <f>AVERAGE($L$8:L15)</f>
        <v>6.4707593788838604</v>
      </c>
      <c r="N15" s="34">
        <f t="shared" si="6"/>
        <v>-1416.7655666899152</v>
      </c>
    </row>
    <row r="16" spans="1:14" ht="15.6" x14ac:dyDescent="0.3">
      <c r="A16" s="85">
        <v>1968</v>
      </c>
      <c r="B16" s="86">
        <v>192552</v>
      </c>
      <c r="C16" s="32">
        <v>21762</v>
      </c>
      <c r="D16" s="87">
        <f t="shared" si="0"/>
        <v>0.11301882088994142</v>
      </c>
      <c r="E16" s="34">
        <f t="shared" si="1"/>
        <v>0.11301882088994142</v>
      </c>
      <c r="F16" s="89">
        <f t="shared" si="2"/>
        <v>0.11061411800740385</v>
      </c>
      <c r="G16" s="89">
        <f t="shared" si="3"/>
        <v>-2.4047028825375655E-3</v>
      </c>
      <c r="H16" s="34">
        <f t="shared" si="4"/>
        <v>2.4047028825375655E-3</v>
      </c>
      <c r="I16" s="89">
        <f>SUM($G$8:G16)</f>
        <v>-4.2467233943944735E-2</v>
      </c>
      <c r="J16" s="34">
        <f>SUMSQ($G$8:G16)/A16</f>
        <v>6.6000206500599816E-7</v>
      </c>
      <c r="K16" s="34">
        <f>SUM($H$8:H16)/A16</f>
        <v>2.9484992833952957E-5</v>
      </c>
      <c r="L16" s="34">
        <f t="shared" si="5"/>
        <v>2.1277012656850167</v>
      </c>
      <c r="M16" s="34">
        <f>AVERAGE($L$8:L16)</f>
        <v>5.9881973663062116</v>
      </c>
      <c r="N16" s="34">
        <f t="shared" si="6"/>
        <v>-1440.2999581211461</v>
      </c>
    </row>
    <row r="17" spans="1:14" ht="15.6" x14ac:dyDescent="0.3">
      <c r="A17" s="85">
        <v>1969</v>
      </c>
      <c r="B17" s="86">
        <v>194181</v>
      </c>
      <c r="C17" s="32">
        <v>21342</v>
      </c>
      <c r="D17" s="87">
        <f t="shared" si="0"/>
        <v>0.10990776646530814</v>
      </c>
      <c r="E17" s="34">
        <f t="shared" si="1"/>
        <v>0.10990776646530814</v>
      </c>
      <c r="F17" s="89">
        <f t="shared" si="2"/>
        <v>0.11301882088994142</v>
      </c>
      <c r="G17" s="89">
        <f t="shared" si="3"/>
        <v>3.111054424633275E-3</v>
      </c>
      <c r="H17" s="34">
        <f t="shared" si="4"/>
        <v>3.111054424633275E-3</v>
      </c>
      <c r="I17" s="89">
        <f>SUM($G$8:G17)</f>
        <v>-3.935617951931146E-2</v>
      </c>
      <c r="J17" s="34">
        <f>SUMSQ($G$8:G17)/A17</f>
        <v>6.6458238880895619E-7</v>
      </c>
      <c r="K17" s="34">
        <f>SUM($H$8:H17)/A17</f>
        <v>3.1050035714501115E-5</v>
      </c>
      <c r="L17" s="34">
        <f t="shared" si="5"/>
        <v>2.8306047194719985</v>
      </c>
      <c r="M17" s="34">
        <f>AVERAGE($L$8:L17)</f>
        <v>5.6724381016227898</v>
      </c>
      <c r="N17" s="34">
        <f t="shared" si="6"/>
        <v>-1267.5083494648341</v>
      </c>
    </row>
    <row r="18" spans="1:14" ht="15.6" x14ac:dyDescent="0.3">
      <c r="A18" s="85">
        <v>1970</v>
      </c>
      <c r="B18" s="86">
        <v>196637</v>
      </c>
      <c r="C18" s="32">
        <v>21204</v>
      </c>
      <c r="D18" s="87">
        <f t="shared" si="0"/>
        <v>0.10783321551895117</v>
      </c>
      <c r="E18" s="34">
        <f t="shared" si="1"/>
        <v>0.10783321551895117</v>
      </c>
      <c r="F18" s="89">
        <f t="shared" si="2"/>
        <v>0.10990776646530814</v>
      </c>
      <c r="G18" s="89">
        <f t="shared" si="3"/>
        <v>2.0745509463569733E-3</v>
      </c>
      <c r="H18" s="34">
        <f t="shared" si="4"/>
        <v>2.0745509463569733E-3</v>
      </c>
      <c r="I18" s="89">
        <f>SUM($G$8:G18)</f>
        <v>-3.7281628572954487E-2</v>
      </c>
      <c r="J18" s="34">
        <f>SUMSQ($G$8:G18)/A18</f>
        <v>6.664296879156677E-7</v>
      </c>
      <c r="K18" s="34">
        <f>SUM($H$8:H18)/A18</f>
        <v>3.208734582142623E-5</v>
      </c>
      <c r="L18" s="34">
        <f t="shared" si="5"/>
        <v>1.9238515112186199</v>
      </c>
      <c r="M18" s="34">
        <f>AVERAGE($L$8:L18)</f>
        <v>5.3316575024951387</v>
      </c>
      <c r="N18" s="34">
        <f t="shared" si="6"/>
        <v>-1161.8794767393877</v>
      </c>
    </row>
    <row r="19" spans="1:14" ht="15.6" x14ac:dyDescent="0.3">
      <c r="A19" s="85">
        <v>1971</v>
      </c>
      <c r="B19" s="86">
        <v>199127</v>
      </c>
      <c r="C19" s="32">
        <v>20610</v>
      </c>
      <c r="D19" s="87">
        <f t="shared" si="0"/>
        <v>0.10350178529280309</v>
      </c>
      <c r="E19" s="34">
        <f t="shared" si="1"/>
        <v>0.10350178529280309</v>
      </c>
      <c r="F19" s="89">
        <f t="shared" si="2"/>
        <v>0.10783321551895117</v>
      </c>
      <c r="G19" s="89">
        <f t="shared" si="3"/>
        <v>4.3314302261480836E-3</v>
      </c>
      <c r="H19" s="34">
        <f t="shared" si="4"/>
        <v>4.3314302261480836E-3</v>
      </c>
      <c r="I19" s="89">
        <f>SUM($G$8:G19)</f>
        <v>-3.2950198346806403E-2</v>
      </c>
      <c r="J19" s="34">
        <f>SUMSQ($G$8:G19)/A19</f>
        <v>6.7561023490505047E-7</v>
      </c>
      <c r="K19" s="34">
        <f>SUM($H$8:H19)/A19</f>
        <v>3.4268646115858832E-5</v>
      </c>
      <c r="L19" s="34">
        <f t="shared" si="5"/>
        <v>4.1848845543046558</v>
      </c>
      <c r="M19" s="34">
        <f>AVERAGE($L$8:L19)</f>
        <v>5.2360930901459319</v>
      </c>
      <c r="N19" s="34">
        <f t="shared" si="6"/>
        <v>-961.52612027347413</v>
      </c>
    </row>
    <row r="20" spans="1:14" ht="15.6" x14ac:dyDescent="0.3">
      <c r="A20" s="85">
        <v>1972</v>
      </c>
      <c r="B20" s="86">
        <v>201747</v>
      </c>
      <c r="C20" s="32">
        <v>20244</v>
      </c>
      <c r="D20" s="87">
        <f t="shared" si="0"/>
        <v>0.10034349953159155</v>
      </c>
      <c r="E20" s="34">
        <f t="shared" si="1"/>
        <v>0.10034349953159155</v>
      </c>
      <c r="F20" s="89">
        <f t="shared" si="2"/>
        <v>0.10350178529280309</v>
      </c>
      <c r="G20" s="89">
        <f t="shared" si="3"/>
        <v>3.158285761211535E-3</v>
      </c>
      <c r="H20" s="34">
        <f t="shared" si="4"/>
        <v>3.158285761211535E-3</v>
      </c>
      <c r="I20" s="89">
        <f>SUM($G$8:G20)</f>
        <v>-2.9791912585594868E-2</v>
      </c>
      <c r="J20" s="34">
        <f>SUMSQ($G$8:G20)/A20</f>
        <v>6.8032583263048979E-7</v>
      </c>
      <c r="K20" s="34">
        <f>SUM($H$8:H20)/A20</f>
        <v>3.5852833293899237E-5</v>
      </c>
      <c r="L20" s="34">
        <f t="shared" si="5"/>
        <v>3.1474742020704585</v>
      </c>
      <c r="M20" s="34">
        <f>AVERAGE($L$8:L20)</f>
        <v>5.0754300987555103</v>
      </c>
      <c r="N20" s="34">
        <f t="shared" si="6"/>
        <v>-830.95002119858395</v>
      </c>
    </row>
    <row r="21" spans="1:14" ht="15.6" x14ac:dyDescent="0.3">
      <c r="A21" s="85">
        <v>1973</v>
      </c>
      <c r="B21" s="86">
        <v>203250</v>
      </c>
      <c r="C21" s="32">
        <v>19470</v>
      </c>
      <c r="D21" s="87">
        <f t="shared" si="0"/>
        <v>9.5793357933579334E-2</v>
      </c>
      <c r="E21" s="34">
        <f t="shared" si="1"/>
        <v>9.5793357933579334E-2</v>
      </c>
      <c r="F21" s="89">
        <f t="shared" si="2"/>
        <v>0.10034349953159155</v>
      </c>
      <c r="G21" s="89">
        <f t="shared" si="3"/>
        <v>4.5501415980122167E-3</v>
      </c>
      <c r="H21" s="34">
        <f t="shared" si="4"/>
        <v>4.5501415980122167E-3</v>
      </c>
      <c r="I21" s="89">
        <f>SUM($G$8:G21)</f>
        <v>-2.5241770987582651E-2</v>
      </c>
      <c r="J21" s="34">
        <f>SUMSQ($G$8:G21)/A21</f>
        <v>6.9047457197632392E-7</v>
      </c>
      <c r="K21" s="34">
        <f>SUM($H$8:H21)/A21</f>
        <v>3.814086611940269E-5</v>
      </c>
      <c r="L21" s="34">
        <f t="shared" si="5"/>
        <v>4.7499552121005806</v>
      </c>
      <c r="M21" s="34">
        <f>AVERAGE($L$8:L21)</f>
        <v>5.0521818925658737</v>
      </c>
      <c r="N21" s="34">
        <f t="shared" si="6"/>
        <v>-661.80382240302288</v>
      </c>
    </row>
    <row r="22" spans="1:14" ht="15.6" x14ac:dyDescent="0.3">
      <c r="A22" s="85">
        <v>1974</v>
      </c>
      <c r="B22" s="86">
        <v>204977</v>
      </c>
      <c r="C22" s="32">
        <v>18378</v>
      </c>
      <c r="D22" s="87">
        <f t="shared" si="0"/>
        <v>8.9658839772267129E-2</v>
      </c>
      <c r="E22" s="34">
        <f t="shared" si="1"/>
        <v>8.9658839772267129E-2</v>
      </c>
      <c r="F22" s="89">
        <f t="shared" si="2"/>
        <v>9.5793357933579334E-2</v>
      </c>
      <c r="G22" s="89">
        <f t="shared" si="3"/>
        <v>6.1345181613122052E-3</v>
      </c>
      <c r="H22" s="34">
        <f t="shared" si="4"/>
        <v>6.1345181613122052E-3</v>
      </c>
      <c r="I22" s="89">
        <f>SUM($G$8:G22)</f>
        <v>-1.9107252826270446E-2</v>
      </c>
      <c r="J22" s="34">
        <f>SUMSQ($G$8:G22)/A22</f>
        <v>7.0918877587677626E-7</v>
      </c>
      <c r="K22" s="34">
        <f>SUM($H$8:H22)/A22</f>
        <v>4.122920314837574E-5</v>
      </c>
      <c r="L22" s="34">
        <f t="shared" si="5"/>
        <v>6.8420673041206443</v>
      </c>
      <c r="M22" s="34">
        <f>AVERAGE($L$8:L22)</f>
        <v>5.1715075866695246</v>
      </c>
      <c r="N22" s="34">
        <f t="shared" si="6"/>
        <v>-463.43977974803988</v>
      </c>
    </row>
    <row r="23" spans="1:14" ht="15.6" x14ac:dyDescent="0.3">
      <c r="A23" s="85">
        <v>1975</v>
      </c>
      <c r="B23" s="86">
        <v>206746</v>
      </c>
      <c r="C23" s="32">
        <v>18354</v>
      </c>
      <c r="D23" s="87">
        <f t="shared" si="0"/>
        <v>8.877559904423786E-2</v>
      </c>
      <c r="E23" s="34">
        <f t="shared" si="1"/>
        <v>8.877559904423786E-2</v>
      </c>
      <c r="F23" s="89">
        <f t="shared" si="2"/>
        <v>8.9658839772267129E-2</v>
      </c>
      <c r="G23" s="89">
        <f t="shared" si="3"/>
        <v>8.8324072802926923E-4</v>
      </c>
      <c r="H23" s="34">
        <f t="shared" si="4"/>
        <v>8.8324072802926923E-4</v>
      </c>
      <c r="I23" s="89">
        <f>SUM($G$8:G23)</f>
        <v>-1.8224012098241177E-2</v>
      </c>
      <c r="J23" s="34">
        <f>SUMSQ($G$8:G23)/A23</f>
        <v>7.092246874756486E-7</v>
      </c>
      <c r="K23" s="34">
        <f>SUM($H$8:H23)/A23</f>
        <v>4.1655538097682521E-5</v>
      </c>
      <c r="L23" s="34">
        <f t="shared" si="5"/>
        <v>0.99491384742911237</v>
      </c>
      <c r="M23" s="34">
        <f>AVERAGE($L$8:L23)</f>
        <v>4.9104704779669994</v>
      </c>
      <c r="N23" s="34">
        <f t="shared" si="6"/>
        <v>-437.49313849951341</v>
      </c>
    </row>
    <row r="24" spans="1:14" ht="15.6" x14ac:dyDescent="0.3">
      <c r="A24" s="85">
        <v>1976</v>
      </c>
      <c r="B24" s="86">
        <v>208728</v>
      </c>
      <c r="C24" s="32">
        <v>18006</v>
      </c>
      <c r="D24" s="87">
        <f t="shared" si="0"/>
        <v>8.6265378866275721E-2</v>
      </c>
      <c r="E24" s="34">
        <f t="shared" si="1"/>
        <v>8.6265378866275721E-2</v>
      </c>
      <c r="F24" s="89">
        <f t="shared" si="2"/>
        <v>8.877559904423786E-2</v>
      </c>
      <c r="G24" s="89">
        <f t="shared" si="3"/>
        <v>2.5102201779621386E-3</v>
      </c>
      <c r="H24" s="34">
        <f t="shared" si="4"/>
        <v>2.5102201779621386E-3</v>
      </c>
      <c r="I24" s="89">
        <f>SUM($G$8:G24)</f>
        <v>-1.5713791920279038E-2</v>
      </c>
      <c r="J24" s="34">
        <f>SUMSQ($G$8:G24)/A24</f>
        <v>7.1205463719952138E-7</v>
      </c>
      <c r="K24" s="34">
        <f>SUM($H$8:H24)/A24</f>
        <v>4.2904811700852794E-5</v>
      </c>
      <c r="L24" s="34">
        <f t="shared" si="5"/>
        <v>2.9098813579122589</v>
      </c>
      <c r="M24" s="34">
        <f>AVERAGE($L$8:L24)</f>
        <v>4.7927887650226024</v>
      </c>
      <c r="N24" s="34">
        <f t="shared" si="6"/>
        <v>-366.24777728523873</v>
      </c>
    </row>
    <row r="25" spans="1:14" ht="15.6" x14ac:dyDescent="0.3">
      <c r="A25" s="85">
        <v>1977</v>
      </c>
      <c r="B25" s="86">
        <v>210434</v>
      </c>
      <c r="C25" s="32">
        <v>17184</v>
      </c>
      <c r="D25" s="87">
        <f t="shared" si="0"/>
        <v>8.1659807825731581E-2</v>
      </c>
      <c r="E25" s="34">
        <f t="shared" si="1"/>
        <v>8.1659807825731581E-2</v>
      </c>
      <c r="F25" s="89">
        <f t="shared" si="2"/>
        <v>8.6265378866275721E-2</v>
      </c>
      <c r="G25" s="89">
        <f t="shared" si="3"/>
        <v>4.6055710405441402E-3</v>
      </c>
      <c r="H25" s="34">
        <f t="shared" si="4"/>
        <v>4.6055710405441402E-3</v>
      </c>
      <c r="I25" s="89">
        <f>SUM($G$8:G25)</f>
        <v>-1.1108220879734898E-2</v>
      </c>
      <c r="J25" s="34">
        <f>SUMSQ($G$8:G25)/A25</f>
        <v>7.2242349403932885E-7</v>
      </c>
      <c r="K25" s="34">
        <f>SUM($H$8:H25)/A25</f>
        <v>4.521268536238202E-5</v>
      </c>
      <c r="L25" s="34">
        <f t="shared" si="5"/>
        <v>5.6399484191449352</v>
      </c>
      <c r="M25" s="34">
        <f>AVERAGE($L$8:L25)</f>
        <v>4.8398531902516204</v>
      </c>
      <c r="N25" s="34">
        <f t="shared" si="6"/>
        <v>-245.68814682653621</v>
      </c>
    </row>
    <row r="26" spans="1:14" ht="15.6" x14ac:dyDescent="0.3">
      <c r="A26" s="85">
        <v>1978</v>
      </c>
      <c r="B26" s="86">
        <v>211783</v>
      </c>
      <c r="C26" s="32">
        <v>16338</v>
      </c>
      <c r="D26" s="87">
        <f t="shared" si="0"/>
        <v>7.7145002195643658E-2</v>
      </c>
      <c r="E26" s="34">
        <f t="shared" si="1"/>
        <v>7.7145002195643658E-2</v>
      </c>
      <c r="F26" s="89">
        <f t="shared" si="2"/>
        <v>8.1659807825731581E-2</v>
      </c>
      <c r="G26" s="89">
        <f t="shared" si="3"/>
        <v>4.514805630087923E-3</v>
      </c>
      <c r="H26" s="34">
        <f t="shared" si="4"/>
        <v>4.514805630087923E-3</v>
      </c>
      <c r="I26" s="89">
        <f>SUM($G$8:G26)</f>
        <v>-6.593415249646975E-3</v>
      </c>
      <c r="J26" s="34">
        <f>SUMSQ($G$8:G26)/A26</f>
        <v>7.3236335570941701E-7</v>
      </c>
      <c r="K26" s="34">
        <f>SUM($H$8:H26)/A26</f>
        <v>4.7472338013911622E-5</v>
      </c>
      <c r="L26" s="34">
        <f t="shared" si="5"/>
        <v>5.8523630845691672</v>
      </c>
      <c r="M26" s="34">
        <f>AVERAGE($L$8:L26)</f>
        <v>4.8931431846893858</v>
      </c>
      <c r="N26" s="34">
        <f t="shared" si="6"/>
        <v>-138.8896255270763</v>
      </c>
    </row>
    <row r="27" spans="1:14" ht="15.6" x14ac:dyDescent="0.3">
      <c r="A27" s="85">
        <v>1979</v>
      </c>
      <c r="B27" s="86">
        <v>213120</v>
      </c>
      <c r="C27" s="32">
        <v>15438</v>
      </c>
      <c r="D27" s="87">
        <f t="shared" si="0"/>
        <v>7.2438063063063066E-2</v>
      </c>
      <c r="E27" s="34">
        <f t="shared" si="1"/>
        <v>7.2438063063063066E-2</v>
      </c>
      <c r="F27" s="89">
        <f t="shared" si="2"/>
        <v>7.7145002195643658E-2</v>
      </c>
      <c r="G27" s="89">
        <f t="shared" si="3"/>
        <v>4.7069391325805926E-3</v>
      </c>
      <c r="H27" s="34">
        <f t="shared" si="4"/>
        <v>4.7069391325805926E-3</v>
      </c>
      <c r="I27" s="89">
        <f>SUM($G$8:G27)</f>
        <v>-1.8864761170663824E-3</v>
      </c>
      <c r="J27" s="34">
        <f>SUMSQ($G$8:G27)/A27</f>
        <v>7.4318847579133169E-7</v>
      </c>
      <c r="K27" s="34">
        <f>SUM($H$8:H27)/A27</f>
        <v>4.982679319054966E-5</v>
      </c>
      <c r="L27" s="34">
        <f t="shared" si="5"/>
        <v>6.4978809945302238</v>
      </c>
      <c r="M27" s="34">
        <f>AVERAGE($L$8:L27)</f>
        <v>4.9733800751814279</v>
      </c>
      <c r="N27" s="34">
        <f t="shared" si="6"/>
        <v>-37.860676882255767</v>
      </c>
    </row>
    <row r="28" spans="1:14" ht="15.6" x14ac:dyDescent="0.3">
      <c r="A28" s="85">
        <v>1980</v>
      </c>
      <c r="B28" s="86">
        <v>219859</v>
      </c>
      <c r="C28" s="32">
        <v>15114</v>
      </c>
      <c r="D28" s="87">
        <f t="shared" si="0"/>
        <v>6.8744058692161797E-2</v>
      </c>
      <c r="E28" s="34">
        <f t="shared" si="1"/>
        <v>6.8744058692161797E-2</v>
      </c>
      <c r="F28" s="89">
        <f t="shared" si="2"/>
        <v>7.2438063063063066E-2</v>
      </c>
      <c r="G28" s="89">
        <f t="shared" si="3"/>
        <v>3.6940043709012688E-3</v>
      </c>
      <c r="H28" s="34">
        <f t="shared" si="4"/>
        <v>3.6940043709012688E-3</v>
      </c>
      <c r="I28" s="89">
        <f>SUM($G$8:G28)</f>
        <v>1.8075282538348864E-3</v>
      </c>
      <c r="J28" s="34">
        <f>SUMSQ($G$8:G28)/A28</f>
        <v>7.4970487973903181E-7</v>
      </c>
      <c r="K28" s="34">
        <f>SUM($H$8:H28)/A28</f>
        <v>5.1667286916666185E-5</v>
      </c>
      <c r="L28" s="34">
        <f t="shared" si="5"/>
        <v>5.3735616447133916</v>
      </c>
      <c r="M28" s="34">
        <f>AVERAGE($L$8:L28)</f>
        <v>4.9924363403972354</v>
      </c>
      <c r="N28" s="34">
        <f t="shared" si="6"/>
        <v>34.983997838907939</v>
      </c>
    </row>
    <row r="29" spans="1:14" ht="15.6" x14ac:dyDescent="0.3">
      <c r="A29" s="85">
        <v>1981</v>
      </c>
      <c r="B29" s="86">
        <v>222669</v>
      </c>
      <c r="C29" s="32">
        <v>15294</v>
      </c>
      <c r="D29" s="87">
        <f t="shared" si="0"/>
        <v>6.868490899047465E-2</v>
      </c>
      <c r="E29" s="34">
        <f t="shared" si="1"/>
        <v>6.868490899047465E-2</v>
      </c>
      <c r="F29" s="89">
        <f t="shared" si="2"/>
        <v>6.8744058692161797E-2</v>
      </c>
      <c r="G29" s="89">
        <f t="shared" si="3"/>
        <v>5.9149701687147282E-5</v>
      </c>
      <c r="H29" s="34">
        <f t="shared" si="4"/>
        <v>5.9149701687147282E-5</v>
      </c>
      <c r="I29" s="89">
        <f>SUM($G$8:G29)</f>
        <v>1.8666779555220336E-3</v>
      </c>
      <c r="J29" s="34">
        <f>SUMSQ($G$8:G29)/A29</f>
        <v>7.4932819816784082E-7</v>
      </c>
      <c r="K29" s="34">
        <f>SUM($H$8:H29)/A29</f>
        <v>5.167106400640393E-5</v>
      </c>
      <c r="L29" s="34">
        <f t="shared" si="5"/>
        <v>8.6117463874561248E-2</v>
      </c>
      <c r="M29" s="34">
        <f>AVERAGE($L$8:L29)</f>
        <v>4.7694218460098412</v>
      </c>
      <c r="N29" s="34">
        <f t="shared" si="6"/>
        <v>36.126176060370739</v>
      </c>
    </row>
    <row r="30" spans="1:14" ht="15.6" x14ac:dyDescent="0.3">
      <c r="A30" s="85">
        <v>1982</v>
      </c>
      <c r="B30" s="86">
        <v>224377</v>
      </c>
      <c r="C30" s="32">
        <v>14880</v>
      </c>
      <c r="D30" s="87">
        <f t="shared" si="0"/>
        <v>6.6316957620433464E-2</v>
      </c>
      <c r="E30" s="34">
        <f t="shared" si="1"/>
        <v>6.6316957620433464E-2</v>
      </c>
      <c r="F30" s="89">
        <f t="shared" si="2"/>
        <v>6.868490899047465E-2</v>
      </c>
      <c r="G30" s="89">
        <f t="shared" si="3"/>
        <v>2.3679513700411853E-3</v>
      </c>
      <c r="H30" s="34">
        <f t="shared" si="4"/>
        <v>2.3679513700411853E-3</v>
      </c>
      <c r="I30" s="89">
        <f>SUM($G$8:G30)</f>
        <v>4.2346293255632189E-3</v>
      </c>
      <c r="J30" s="34">
        <f>SUMSQ($G$8:G30)/A30</f>
        <v>7.5177918983923945E-7</v>
      </c>
      <c r="K30" s="34">
        <f>SUM($H$8:H30)/A30</f>
        <v>5.2839722082102614E-5</v>
      </c>
      <c r="L30" s="34">
        <f t="shared" si="5"/>
        <v>3.5706574230895907</v>
      </c>
      <c r="M30" s="34">
        <f>AVERAGE($L$8:L30)</f>
        <v>4.7173016537089607</v>
      </c>
      <c r="N30" s="34">
        <f t="shared" si="6"/>
        <v>80.141021918764665</v>
      </c>
    </row>
    <row r="31" spans="1:14" ht="15.6" x14ac:dyDescent="0.3">
      <c r="A31" s="85">
        <v>1983</v>
      </c>
      <c r="B31" s="86">
        <v>225980</v>
      </c>
      <c r="C31" s="32">
        <v>14760</v>
      </c>
      <c r="D31" s="87">
        <f t="shared" si="0"/>
        <v>6.5315514647313916E-2</v>
      </c>
      <c r="E31" s="34">
        <f t="shared" si="1"/>
        <v>6.5315514647313916E-2</v>
      </c>
      <c r="F31" s="89">
        <f t="shared" si="2"/>
        <v>6.6316957620433464E-2</v>
      </c>
      <c r="G31" s="89">
        <f t="shared" si="3"/>
        <v>1.0014429731195484E-3</v>
      </c>
      <c r="H31" s="34">
        <f t="shared" si="4"/>
        <v>1.0014429731195484E-3</v>
      </c>
      <c r="I31" s="89">
        <f>SUM($G$8:G31)</f>
        <v>5.2360722986827674E-3</v>
      </c>
      <c r="J31" s="34">
        <f>SUMSQ($G$8:G31)/A31</f>
        <v>7.51905820620163E-7</v>
      </c>
      <c r="K31" s="34">
        <f>SUM($H$8:H31)/A31</f>
        <v>5.3318089833508281E-5</v>
      </c>
      <c r="L31" s="34">
        <f t="shared" si="5"/>
        <v>1.5332390451595905</v>
      </c>
      <c r="M31" s="34">
        <f>AVERAGE($L$8:L31)</f>
        <v>4.5846323783527367</v>
      </c>
      <c r="N31" s="34">
        <f t="shared" si="6"/>
        <v>98.204423958791295</v>
      </c>
    </row>
    <row r="32" spans="1:14" ht="15.6" x14ac:dyDescent="0.3">
      <c r="A32" s="85">
        <v>1984</v>
      </c>
      <c r="B32" s="86">
        <v>227848</v>
      </c>
      <c r="C32" s="32">
        <v>14232</v>
      </c>
      <c r="D32" s="87">
        <f t="shared" si="0"/>
        <v>6.2462694427864188E-2</v>
      </c>
      <c r="E32" s="34">
        <f t="shared" si="1"/>
        <v>6.2462694427864188E-2</v>
      </c>
      <c r="F32" s="89">
        <f t="shared" si="2"/>
        <v>6.5315514647313916E-2</v>
      </c>
      <c r="G32" s="89">
        <f t="shared" si="3"/>
        <v>2.8528202194497282E-3</v>
      </c>
      <c r="H32" s="34">
        <f t="shared" si="4"/>
        <v>2.8528202194497282E-3</v>
      </c>
      <c r="I32" s="89">
        <f>SUM($G$8:G32)</f>
        <v>8.0888925181324955E-3</v>
      </c>
      <c r="J32" s="34">
        <f>SUMSQ($G$8:G32)/A32</f>
        <v>7.5562894430155461E-7</v>
      </c>
      <c r="K32" s="34">
        <f>SUM($H$8:H32)/A32</f>
        <v>5.4729129213355169E-5</v>
      </c>
      <c r="L32" s="34">
        <f t="shared" si="5"/>
        <v>4.567238486236521</v>
      </c>
      <c r="M32" s="34">
        <f>AVERAGE($L$8:L32)</f>
        <v>4.5839366226680882</v>
      </c>
      <c r="N32" s="34">
        <f t="shared" si="6"/>
        <v>147.79867018528444</v>
      </c>
    </row>
    <row r="33" spans="1:14" ht="15.6" x14ac:dyDescent="0.3">
      <c r="A33" s="85">
        <v>1985</v>
      </c>
      <c r="B33" s="86">
        <v>229705</v>
      </c>
      <c r="C33" s="32">
        <v>13794</v>
      </c>
      <c r="D33" s="87">
        <f t="shared" si="0"/>
        <v>6.0050934894756318E-2</v>
      </c>
      <c r="E33" s="34">
        <f t="shared" si="1"/>
        <v>6.0050934894756318E-2</v>
      </c>
      <c r="F33" s="89">
        <f t="shared" si="2"/>
        <v>6.2462694427864188E-2</v>
      </c>
      <c r="G33" s="89">
        <f t="shared" si="3"/>
        <v>2.4117595331078698E-3</v>
      </c>
      <c r="H33" s="34">
        <f t="shared" si="4"/>
        <v>2.4117595331078698E-3</v>
      </c>
      <c r="I33" s="89">
        <f>SUM($G$8:G33)</f>
        <v>1.0500652051240365E-2</v>
      </c>
      <c r="J33" s="34">
        <f>SUMSQ($G$8:G33)/A33</f>
        <v>7.5817854384877623E-7</v>
      </c>
      <c r="K33" s="34">
        <f>SUM($H$8:H33)/A33</f>
        <v>5.5916550071740319E-5</v>
      </c>
      <c r="L33" s="34">
        <f t="shared" si="5"/>
        <v>4.0161898184177414</v>
      </c>
      <c r="M33" s="34">
        <f>AVERAGE($L$8:L33)</f>
        <v>4.5621002071199976</v>
      </c>
      <c r="N33" s="34">
        <f t="shared" si="6"/>
        <v>187.79148638047491</v>
      </c>
    </row>
    <row r="34" spans="1:14" ht="15.6" x14ac:dyDescent="0.3">
      <c r="A34" s="85">
        <v>1986</v>
      </c>
      <c r="B34" s="86">
        <v>233114</v>
      </c>
      <c r="C34" s="32">
        <v>12828</v>
      </c>
      <c r="D34" s="87">
        <f t="shared" si="0"/>
        <v>5.5028869994938098E-2</v>
      </c>
      <c r="E34" s="34">
        <f t="shared" si="1"/>
        <v>5.5028869994938098E-2</v>
      </c>
      <c r="F34" s="89">
        <f t="shared" si="2"/>
        <v>6.0050934894756318E-2</v>
      </c>
      <c r="G34" s="89">
        <f t="shared" si="3"/>
        <v>5.0220648998182196E-3</v>
      </c>
      <c r="H34" s="34">
        <f t="shared" si="4"/>
        <v>5.0220648998182196E-3</v>
      </c>
      <c r="I34" s="89">
        <f>SUM($G$8:G34)</f>
        <v>1.5522716951058585E-2</v>
      </c>
      <c r="J34" s="34">
        <f>SUMSQ($G$8:G34)/A34</f>
        <v>7.7049624642387065E-7</v>
      </c>
      <c r="K34" s="34">
        <f>SUM($H$8:H34)/A34</f>
        <v>5.8417128294170568E-5</v>
      </c>
      <c r="L34" s="34">
        <f t="shared" si="5"/>
        <v>9.1262366468367979</v>
      </c>
      <c r="M34" s="34">
        <f>AVERAGE($L$8:L34)</f>
        <v>4.7311422974798791</v>
      </c>
      <c r="N34" s="34">
        <f t="shared" si="6"/>
        <v>265.72201346308896</v>
      </c>
    </row>
    <row r="35" spans="1:14" ht="15.6" x14ac:dyDescent="0.3">
      <c r="A35" s="85">
        <v>1987</v>
      </c>
      <c r="B35" s="86">
        <v>235487</v>
      </c>
      <c r="C35" s="32">
        <v>13056</v>
      </c>
      <c r="D35" s="87">
        <f t="shared" si="0"/>
        <v>5.544255096884329E-2</v>
      </c>
      <c r="E35" s="34">
        <f t="shared" si="1"/>
        <v>5.544255096884329E-2</v>
      </c>
      <c r="F35" s="89">
        <f t="shared" si="2"/>
        <v>5.5028869994938098E-2</v>
      </c>
      <c r="G35" s="89">
        <f t="shared" si="3"/>
        <v>-4.1368097390519221E-4</v>
      </c>
      <c r="H35" s="34">
        <f t="shared" si="4"/>
        <v>4.1368097390519221E-4</v>
      </c>
      <c r="I35" s="89">
        <f>SUM($G$8:G35)</f>
        <v>1.5109035977153393E-2</v>
      </c>
      <c r="J35" s="34">
        <f>SUMSQ($G$8:G35)/A35</f>
        <v>7.7019460359636558E-7</v>
      </c>
      <c r="K35" s="34">
        <f>SUM($H$8:H35)/A35</f>
        <v>5.8595922378524373E-5</v>
      </c>
      <c r="L35" s="34">
        <f t="shared" si="5"/>
        <v>0.74614347045045959</v>
      </c>
      <c r="M35" s="34">
        <f>AVERAGE($L$8:L35)</f>
        <v>4.5888209108002576</v>
      </c>
      <c r="N35" s="34">
        <f t="shared" si="6"/>
        <v>257.85132077195379</v>
      </c>
    </row>
    <row r="36" spans="1:14" ht="15.6" x14ac:dyDescent="0.3">
      <c r="A36" s="85">
        <v>1988</v>
      </c>
      <c r="B36" s="86">
        <v>238241</v>
      </c>
      <c r="C36" s="32">
        <v>13056</v>
      </c>
      <c r="D36" s="87">
        <f t="shared" si="0"/>
        <v>5.4801650429606996E-2</v>
      </c>
      <c r="E36" s="34">
        <f t="shared" si="1"/>
        <v>5.4801650429606996E-2</v>
      </c>
      <c r="F36" s="89">
        <f t="shared" si="2"/>
        <v>5.544255096884329E-2</v>
      </c>
      <c r="G36" s="89">
        <f t="shared" si="3"/>
        <v>6.4090053923629431E-4</v>
      </c>
      <c r="H36" s="34">
        <f t="shared" si="4"/>
        <v>6.4090053923629431E-4</v>
      </c>
      <c r="I36" s="89">
        <f>SUM($G$8:G36)</f>
        <v>1.5749936516389687E-2</v>
      </c>
      <c r="J36" s="34">
        <f>SUMSQ($G$8:G36)/A36</f>
        <v>7.700137982128631E-7</v>
      </c>
      <c r="K36" s="34">
        <f>SUM($H$8:H36)/A36</f>
        <v>5.8888832145555448E-5</v>
      </c>
      <c r="L36" s="34">
        <f t="shared" si="5"/>
        <v>1.1694913094990349</v>
      </c>
      <c r="M36" s="34">
        <f>AVERAGE($L$8:L36)</f>
        <v>4.4709129935140082</v>
      </c>
      <c r="N36" s="34">
        <f t="shared" si="6"/>
        <v>267.45200987278184</v>
      </c>
    </row>
    <row r="37" spans="1:14" ht="15.6" x14ac:dyDescent="0.3">
      <c r="A37" s="85">
        <v>1989</v>
      </c>
      <c r="B37" s="86">
        <v>240454</v>
      </c>
      <c r="C37" s="32">
        <v>12018</v>
      </c>
      <c r="D37" s="87">
        <f t="shared" si="0"/>
        <v>4.9980453641860816E-2</v>
      </c>
      <c r="E37" s="34">
        <f t="shared" si="1"/>
        <v>4.9980453641860816E-2</v>
      </c>
      <c r="F37" s="89">
        <f t="shared" si="2"/>
        <v>5.4801650429606996E-2</v>
      </c>
      <c r="G37" s="89">
        <f t="shared" si="3"/>
        <v>4.8211967877461806E-3</v>
      </c>
      <c r="H37" s="34">
        <f t="shared" si="4"/>
        <v>4.8211967877461806E-3</v>
      </c>
      <c r="I37" s="89">
        <f>SUM($G$8:G37)</f>
        <v>2.0571133304135868E-2</v>
      </c>
      <c r="J37" s="34">
        <f>SUMSQ($G$8:G37)/A37</f>
        <v>7.8131290563768023E-7</v>
      </c>
      <c r="K37" s="34">
        <f>SUM($H$8:H37)/A37</f>
        <v>6.1283154898496945E-5</v>
      </c>
      <c r="L37" s="34">
        <f t="shared" si="5"/>
        <v>9.6461645232211701</v>
      </c>
      <c r="M37" s="34">
        <f>AVERAGE($L$8:L37)</f>
        <v>4.6434213778375799</v>
      </c>
      <c r="N37" s="34">
        <f t="shared" si="6"/>
        <v>335.67353603462089</v>
      </c>
    </row>
    <row r="38" spans="1:14" ht="15.6" x14ac:dyDescent="0.3">
      <c r="A38" s="85">
        <v>1990</v>
      </c>
      <c r="B38" s="86">
        <v>242423</v>
      </c>
      <c r="C38" s="32">
        <v>12858</v>
      </c>
      <c r="D38" s="87">
        <f t="shared" si="0"/>
        <v>5.3039521827549369E-2</v>
      </c>
      <c r="E38" s="34">
        <f t="shared" si="1"/>
        <v>5.3039521827549369E-2</v>
      </c>
      <c r="F38" s="89">
        <f t="shared" si="2"/>
        <v>4.9980453641860816E-2</v>
      </c>
      <c r="G38" s="89">
        <f t="shared" si="3"/>
        <v>-3.0590681856885529E-3</v>
      </c>
      <c r="H38" s="34">
        <f t="shared" si="4"/>
        <v>3.0590681856885529E-3</v>
      </c>
      <c r="I38" s="89">
        <f>SUM($G$8:G38)</f>
        <v>1.7512065118447315E-2</v>
      </c>
      <c r="J38" s="34">
        <f>SUMSQ($G$8:G38)/A38</f>
        <v>7.8562274747640095E-7</v>
      </c>
      <c r="K38" s="34">
        <f>SUM($H$8:H38)/A38</f>
        <v>6.2789579537084905E-5</v>
      </c>
      <c r="L38" s="34">
        <f t="shared" si="5"/>
        <v>5.7675259509968582</v>
      </c>
      <c r="M38" s="34">
        <f>AVERAGE($L$8:L38)</f>
        <v>4.679682815681427</v>
      </c>
      <c r="N38" s="34">
        <f t="shared" si="6"/>
        <v>278.90081837710517</v>
      </c>
    </row>
    <row r="39" spans="1:14" ht="15.6" x14ac:dyDescent="0.3">
      <c r="A39" s="85">
        <v>1991</v>
      </c>
      <c r="B39" s="86">
        <v>245087</v>
      </c>
      <c r="C39" s="32">
        <v>13422</v>
      </c>
      <c r="D39" s="87">
        <f t="shared" si="0"/>
        <v>5.4764226580765199E-2</v>
      </c>
      <c r="E39" s="34">
        <f t="shared" si="1"/>
        <v>5.4764226580765199E-2</v>
      </c>
      <c r="F39" s="89">
        <f t="shared" si="2"/>
        <v>5.3039521827549369E-2</v>
      </c>
      <c r="G39" s="89">
        <f t="shared" si="3"/>
        <v>-1.7247047532158305E-3</v>
      </c>
      <c r="H39" s="34">
        <f t="shared" si="4"/>
        <v>1.7247047532158305E-3</v>
      </c>
      <c r="I39" s="89">
        <f>SUM($G$8:G39)</f>
        <v>1.5787360365231484E-2</v>
      </c>
      <c r="J39" s="34">
        <f>SUMSQ($G$8:G39)/A39</f>
        <v>7.8672218682260328E-7</v>
      </c>
      <c r="K39" s="34">
        <f>SUM($H$8:H39)/A39</f>
        <v>6.3624293336019496E-5</v>
      </c>
      <c r="L39" s="34">
        <f t="shared" si="5"/>
        <v>3.149327327159948</v>
      </c>
      <c r="M39" s="34">
        <f>AVERAGE($L$8:L39)</f>
        <v>4.6318592066651307</v>
      </c>
      <c r="N39" s="34">
        <f t="shared" si="6"/>
        <v>248.1341565847116</v>
      </c>
    </row>
    <row r="40" spans="1:14" ht="15.6" x14ac:dyDescent="0.3">
      <c r="A40" s="85">
        <v>1992</v>
      </c>
      <c r="B40" s="86">
        <v>247543</v>
      </c>
      <c r="C40" s="32">
        <v>12756</v>
      </c>
      <c r="D40" s="87">
        <f t="shared" si="0"/>
        <v>5.1530441175876511E-2</v>
      </c>
      <c r="E40" s="34">
        <f t="shared" si="1"/>
        <v>5.1530441175876511E-2</v>
      </c>
      <c r="F40" s="89">
        <f t="shared" si="2"/>
        <v>5.4764226580765199E-2</v>
      </c>
      <c r="G40" s="89">
        <f t="shared" si="3"/>
        <v>3.233785404888688E-3</v>
      </c>
      <c r="H40" s="34">
        <f t="shared" si="4"/>
        <v>3.233785404888688E-3</v>
      </c>
      <c r="I40" s="89">
        <f>SUM($G$8:G40)</f>
        <v>1.9021145770120172E-2</v>
      </c>
      <c r="J40" s="34">
        <f>SUMSQ($G$8:G40)/A40</f>
        <v>7.915769287192139E-7</v>
      </c>
      <c r="K40" s="34">
        <f>SUM($H$8:H40)/A40</f>
        <v>6.5215739677160388E-5</v>
      </c>
      <c r="L40" s="34">
        <f t="shared" si="5"/>
        <v>6.2754855791969311</v>
      </c>
      <c r="M40" s="34">
        <f>AVERAGE($L$8:L40)</f>
        <v>4.6816660664388214</v>
      </c>
      <c r="N40" s="34">
        <f t="shared" si="6"/>
        <v>291.66495487563543</v>
      </c>
    </row>
    <row r="41" spans="1:14" ht="15.6" x14ac:dyDescent="0.3">
      <c r="A41" s="85">
        <v>1993</v>
      </c>
      <c r="B41" s="86">
        <v>250550</v>
      </c>
      <c r="C41" s="32">
        <v>13302</v>
      </c>
      <c r="D41" s="87">
        <f t="shared" si="0"/>
        <v>5.3091199361404912E-2</v>
      </c>
      <c r="E41" s="34">
        <f t="shared" si="1"/>
        <v>5.3091199361404912E-2</v>
      </c>
      <c r="F41" s="89">
        <f t="shared" si="2"/>
        <v>5.1530441175876511E-2</v>
      </c>
      <c r="G41" s="89">
        <f t="shared" si="3"/>
        <v>-1.5607581855284006E-3</v>
      </c>
      <c r="H41" s="34">
        <f t="shared" si="4"/>
        <v>1.5607581855284006E-3</v>
      </c>
      <c r="I41" s="89">
        <f>SUM($G$8:G41)</f>
        <v>1.7460387584591772E-2</v>
      </c>
      <c r="J41" s="34">
        <f>SUMSQ($G$8:G41)/A41</f>
        <v>7.9240201110003408E-7</v>
      </c>
      <c r="K41" s="34">
        <f>SUM($H$8:H41)/A41</f>
        <v>6.5966137291737032E-5</v>
      </c>
      <c r="L41" s="34">
        <f t="shared" si="5"/>
        <v>2.9397681806054785</v>
      </c>
      <c r="M41" s="34">
        <f>AVERAGE($L$8:L41)</f>
        <v>4.630433775679017</v>
      </c>
      <c r="N41" s="34">
        <f t="shared" si="6"/>
        <v>264.68713041924423</v>
      </c>
    </row>
    <row r="42" spans="1:14" ht="15.6" x14ac:dyDescent="0.3">
      <c r="A42" s="85">
        <v>1994</v>
      </c>
      <c r="B42" s="86">
        <v>253533</v>
      </c>
      <c r="C42" s="32">
        <v>13116</v>
      </c>
      <c r="D42" s="87">
        <f t="shared" si="0"/>
        <v>5.1732910508691179E-2</v>
      </c>
      <c r="E42" s="34">
        <f t="shared" si="1"/>
        <v>5.1732910508691179E-2</v>
      </c>
      <c r="F42" s="89">
        <f t="shared" si="2"/>
        <v>5.3091199361404912E-2</v>
      </c>
      <c r="G42" s="89">
        <f t="shared" si="3"/>
        <v>1.3582888527137321E-3</v>
      </c>
      <c r="H42" s="34">
        <f t="shared" si="4"/>
        <v>1.3582888527137321E-3</v>
      </c>
      <c r="I42" s="89">
        <f>SUM($G$8:G42)</f>
        <v>1.8818676437305504E-2</v>
      </c>
      <c r="J42" s="34">
        <f>SUMSQ($G$8:G42)/A42</f>
        <v>7.929298679687936E-7</v>
      </c>
      <c r="K42" s="34">
        <f>SUM($H$8:H42)/A42</f>
        <v>6.6614242966472228E-5</v>
      </c>
      <c r="L42" s="34">
        <f t="shared" si="5"/>
        <v>2.625579808593097</v>
      </c>
      <c r="M42" s="34">
        <f>AVERAGE($L$8:L42)</f>
        <v>4.5731522337622765</v>
      </c>
      <c r="N42" s="34">
        <f t="shared" si="6"/>
        <v>282.50229379289317</v>
      </c>
    </row>
    <row r="43" spans="1:14" ht="15.6" x14ac:dyDescent="0.3">
      <c r="A43" s="85">
        <v>1995</v>
      </c>
      <c r="B43" s="86">
        <v>256593</v>
      </c>
      <c r="C43" s="32">
        <v>13674</v>
      </c>
      <c r="D43" s="87">
        <f t="shared" si="0"/>
        <v>5.3290619775286152E-2</v>
      </c>
      <c r="E43" s="34">
        <f t="shared" si="1"/>
        <v>5.3290619775286152E-2</v>
      </c>
      <c r="F43" s="89">
        <f t="shared" si="2"/>
        <v>5.1732910508691179E-2</v>
      </c>
      <c r="G43" s="89">
        <f t="shared" si="3"/>
        <v>-1.5577092665949727E-3</v>
      </c>
      <c r="H43" s="34">
        <f t="shared" si="4"/>
        <v>1.5577092665949727E-3</v>
      </c>
      <c r="I43" s="89">
        <f>SUM($G$8:G43)</f>
        <v>1.7260967170710531E-2</v>
      </c>
      <c r="J43" s="34">
        <f>SUMSQ($G$8:G43)/A43</f>
        <v>7.9374867914236104E-7</v>
      </c>
      <c r="K43" s="34">
        <f>SUM($H$8:H43)/A43</f>
        <v>6.7361659018416343E-5</v>
      </c>
      <c r="L43" s="34">
        <f t="shared" si="5"/>
        <v>2.9230458815518783</v>
      </c>
      <c r="M43" s="34">
        <f>AVERAGE($L$8:L43)</f>
        <v>4.5273159462008765</v>
      </c>
      <c r="N43" s="34">
        <f t="shared" si="6"/>
        <v>256.24320158135458</v>
      </c>
    </row>
    <row r="44" spans="1:14" ht="15.6" x14ac:dyDescent="0.3">
      <c r="A44" s="85">
        <v>1996</v>
      </c>
      <c r="B44" s="86">
        <v>257497</v>
      </c>
      <c r="C44" s="32">
        <v>14142</v>
      </c>
      <c r="D44" s="87">
        <f t="shared" si="0"/>
        <v>5.4921028206153862E-2</v>
      </c>
      <c r="E44" s="34">
        <f t="shared" si="1"/>
        <v>5.4921028206153862E-2</v>
      </c>
      <c r="F44" s="89">
        <f t="shared" si="2"/>
        <v>5.3290619775286152E-2</v>
      </c>
      <c r="G44" s="89">
        <f t="shared" si="3"/>
        <v>-1.6304084308677094E-3</v>
      </c>
      <c r="H44" s="34">
        <f t="shared" si="4"/>
        <v>1.6304084308677094E-3</v>
      </c>
      <c r="I44" s="89">
        <f>SUM($G$8:G44)</f>
        <v>1.5630558739842822E-2</v>
      </c>
      <c r="J44" s="34">
        <f>SUMSQ($G$8:G44)/A44</f>
        <v>7.946827888479232E-7</v>
      </c>
      <c r="K44" s="34">
        <f>SUM($H$8:H44)/A44</f>
        <v>6.8144748583471093E-5</v>
      </c>
      <c r="L44" s="34">
        <f t="shared" si="5"/>
        <v>2.9686414914661472</v>
      </c>
      <c r="M44" s="34">
        <f>AVERAGE($L$8:L44)</f>
        <v>4.485189609586425</v>
      </c>
      <c r="N44" s="34">
        <f t="shared" si="6"/>
        <v>229.37290201748729</v>
      </c>
    </row>
    <row r="45" spans="1:14" ht="15.6" x14ac:dyDescent="0.3">
      <c r="A45" s="85">
        <v>1997</v>
      </c>
      <c r="B45" s="86">
        <v>260727</v>
      </c>
      <c r="C45" s="32">
        <v>13866</v>
      </c>
      <c r="D45" s="87">
        <f t="shared" si="0"/>
        <v>5.3182063997974892E-2</v>
      </c>
      <c r="E45" s="34">
        <f t="shared" si="1"/>
        <v>5.3182063997974892E-2</v>
      </c>
      <c r="F45" s="89">
        <f t="shared" si="2"/>
        <v>5.4921028206153862E-2</v>
      </c>
      <c r="G45" s="89">
        <f t="shared" si="3"/>
        <v>1.7389642081789697E-3</v>
      </c>
      <c r="H45" s="34">
        <f t="shared" si="4"/>
        <v>1.7389642081789697E-3</v>
      </c>
      <c r="I45" s="89">
        <f>SUM($G$8:G45)</f>
        <v>1.7369522948021791E-2</v>
      </c>
      <c r="J45" s="34">
        <f>SUMSQ($G$8:G45)/A45</f>
        <v>7.9579912020920491E-7</v>
      </c>
      <c r="K45" s="34">
        <f>SUM($H$8:H45)/A45</f>
        <v>6.8981413310359186E-5</v>
      </c>
      <c r="L45" s="34">
        <f t="shared" si="5"/>
        <v>3.269832115288319</v>
      </c>
      <c r="M45" s="34">
        <f>AVERAGE($L$8:L45)</f>
        <v>4.4532065176312114</v>
      </c>
      <c r="N45" s="34">
        <f t="shared" si="6"/>
        <v>251.8000445985839</v>
      </c>
    </row>
    <row r="46" spans="1:14" ht="15.6" x14ac:dyDescent="0.3">
      <c r="A46" s="85">
        <v>1998</v>
      </c>
      <c r="B46" s="86">
        <v>263183</v>
      </c>
      <c r="C46" s="32">
        <v>13392</v>
      </c>
      <c r="D46" s="87">
        <f t="shared" si="0"/>
        <v>5.088474559527021E-2</v>
      </c>
      <c r="E46" s="34">
        <f t="shared" si="1"/>
        <v>5.088474559527021E-2</v>
      </c>
      <c r="F46" s="89">
        <f t="shared" si="2"/>
        <v>5.3182063997974892E-2</v>
      </c>
      <c r="G46" s="89">
        <f t="shared" si="3"/>
        <v>2.2973184027046817E-3</v>
      </c>
      <c r="H46" s="34">
        <f t="shared" si="4"/>
        <v>2.2973184027046817E-3</v>
      </c>
      <c r="I46" s="89">
        <f>SUM($G$8:G46)</f>
        <v>1.9666841350726473E-2</v>
      </c>
      <c r="J46" s="34">
        <f>SUMSQ($G$8:G46)/A46</f>
        <v>7.9804229975034418E-7</v>
      </c>
      <c r="K46" s="34">
        <f>SUM($H$8:H46)/A46</f>
        <v>7.0096697088834831E-5</v>
      </c>
      <c r="L46" s="34">
        <f t="shared" si="5"/>
        <v>4.5147487244550941</v>
      </c>
      <c r="M46" s="34">
        <f>AVERAGE($L$8:L46)</f>
        <v>4.4547845229343883</v>
      </c>
      <c r="N46" s="34">
        <f t="shared" si="6"/>
        <v>280.56730441667349</v>
      </c>
    </row>
    <row r="47" spans="1:14" ht="15.6" x14ac:dyDescent="0.3">
      <c r="A47" s="85">
        <v>1999</v>
      </c>
      <c r="B47" s="86">
        <v>265247</v>
      </c>
      <c r="C47" s="32">
        <v>14202</v>
      </c>
      <c r="D47" s="87">
        <f t="shared" si="0"/>
        <v>5.3542547135311612E-2</v>
      </c>
      <c r="E47" s="34">
        <f t="shared" si="1"/>
        <v>5.3542547135311612E-2</v>
      </c>
      <c r="F47" s="89">
        <f t="shared" si="2"/>
        <v>5.088474559527021E-2</v>
      </c>
      <c r="G47" s="89">
        <f t="shared" si="3"/>
        <v>-2.6578015400414018E-3</v>
      </c>
      <c r="H47" s="34">
        <f t="shared" si="4"/>
        <v>2.6578015400414018E-3</v>
      </c>
      <c r="I47" s="89">
        <f>SUM($G$8:G47)</f>
        <v>1.7009039810685071E-2</v>
      </c>
      <c r="J47" s="34">
        <f>SUMSQ($G$8:G47)/A47</f>
        <v>8.0117680036389908E-7</v>
      </c>
      <c r="K47" s="34">
        <f>SUM($H$8:H47)/A47</f>
        <v>7.1391196760146772E-5</v>
      </c>
      <c r="L47" s="34">
        <f t="shared" si="5"/>
        <v>4.9639056829415695</v>
      </c>
      <c r="M47" s="34">
        <f>AVERAGE($L$8:L47)</f>
        <v>4.4675125519345675</v>
      </c>
      <c r="N47" s="34">
        <f t="shared" si="6"/>
        <v>238.2512211951061</v>
      </c>
    </row>
    <row r="48" spans="1:14" ht="15.6" x14ac:dyDescent="0.3">
      <c r="A48" s="85">
        <v>2000</v>
      </c>
      <c r="B48" s="86">
        <v>268379</v>
      </c>
      <c r="C48" s="32">
        <v>14670</v>
      </c>
      <c r="D48" s="87">
        <f t="shared" si="0"/>
        <v>5.4661504812224503E-2</v>
      </c>
      <c r="E48" s="34">
        <f t="shared" si="1"/>
        <v>5.4661504812224503E-2</v>
      </c>
      <c r="F48" s="89">
        <f t="shared" si="2"/>
        <v>5.3542547135311612E-2</v>
      </c>
      <c r="G48" s="89">
        <f t="shared" si="3"/>
        <v>-1.1189576769128906E-3</v>
      </c>
      <c r="H48" s="34">
        <f t="shared" si="4"/>
        <v>1.1189576769128906E-3</v>
      </c>
      <c r="I48" s="89">
        <f>SUM($G$8:G48)</f>
        <v>1.5890082133772181E-2</v>
      </c>
      <c r="J48" s="34">
        <f>SUMSQ($G$8:G48)/A48</f>
        <v>8.0140224510507831E-7</v>
      </c>
      <c r="K48" s="34">
        <f>SUM($H$8:H48)/A48</f>
        <v>7.1914980000223146E-5</v>
      </c>
      <c r="L48" s="34">
        <f t="shared" si="5"/>
        <v>2.0470670918350695</v>
      </c>
      <c r="M48" s="34">
        <f>AVERAGE($L$8:L48)</f>
        <v>4.4084772968101893</v>
      </c>
      <c r="N48" s="34">
        <f t="shared" si="6"/>
        <v>220.95649798863707</v>
      </c>
    </row>
    <row r="49" spans="1:14" ht="15.6" x14ac:dyDescent="0.3">
      <c r="A49" s="85">
        <v>2001</v>
      </c>
      <c r="B49" s="86">
        <v>275266</v>
      </c>
      <c r="C49" s="32">
        <v>15330</v>
      </c>
      <c r="D49" s="87">
        <f t="shared" si="0"/>
        <v>5.5691585593571312E-2</v>
      </c>
      <c r="E49" s="34">
        <f t="shared" si="1"/>
        <v>5.5691585593571312E-2</v>
      </c>
      <c r="F49" s="89">
        <f t="shared" si="2"/>
        <v>5.4661504812224503E-2</v>
      </c>
      <c r="G49" s="89">
        <f t="shared" si="3"/>
        <v>-1.0300807813468094E-3</v>
      </c>
      <c r="H49" s="34">
        <f t="shared" si="4"/>
        <v>1.0300807813468094E-3</v>
      </c>
      <c r="I49" s="89">
        <f>SUM($G$8:G49)</f>
        <v>1.4860001352425371E-2</v>
      </c>
      <c r="J49" s="34">
        <f>SUMSQ($G$8:G49)/A49</f>
        <v>8.0153201230697474E-7</v>
      </c>
      <c r="K49" s="34">
        <f>SUM($H$8:H49)/A49</f>
        <v>7.2393823479156971E-5</v>
      </c>
      <c r="L49" s="34">
        <f t="shared" si="5"/>
        <v>1.8496165450633453</v>
      </c>
      <c r="M49" s="34">
        <f>AVERAGE($L$8:L49)</f>
        <v>4.3475520408162174</v>
      </c>
      <c r="N49" s="34">
        <f t="shared" si="6"/>
        <v>205.26614893746756</v>
      </c>
    </row>
    <row r="50" spans="1:14" ht="15.6" x14ac:dyDescent="0.3">
      <c r="A50" s="85">
        <v>2002</v>
      </c>
      <c r="B50" s="86">
        <v>276545</v>
      </c>
      <c r="C50" s="32">
        <v>14628</v>
      </c>
      <c r="D50" s="87">
        <f t="shared" si="0"/>
        <v>5.2895550452910015E-2</v>
      </c>
      <c r="E50" s="34">
        <f t="shared" si="1"/>
        <v>5.2895550452910015E-2</v>
      </c>
      <c r="F50" s="89">
        <f t="shared" si="2"/>
        <v>5.5691585593571312E-2</v>
      </c>
      <c r="G50" s="89">
        <f t="shared" si="3"/>
        <v>2.7960351406612974E-3</v>
      </c>
      <c r="H50" s="34">
        <f t="shared" si="4"/>
        <v>2.7960351406612974E-3</v>
      </c>
      <c r="I50" s="89">
        <f>SUM($G$8:G50)</f>
        <v>1.7656036493086669E-2</v>
      </c>
      <c r="J50" s="34">
        <f>SUMSQ($G$8:G50)/A50</f>
        <v>8.0503664791911553E-7</v>
      </c>
      <c r="K50" s="34">
        <f>SUM($H$8:H50)/A50</f>
        <v>7.3754283677549643E-5</v>
      </c>
      <c r="L50" s="34">
        <f t="shared" si="5"/>
        <v>5.2859552773733833</v>
      </c>
      <c r="M50" s="34">
        <f>AVERAGE($L$8:L50)</f>
        <v>4.3693753718989417</v>
      </c>
      <c r="N50" s="34">
        <f t="shared" si="6"/>
        <v>239.38997998106868</v>
      </c>
    </row>
    <row r="51" spans="1:14" ht="15.6" x14ac:dyDescent="0.3">
      <c r="A51" s="85">
        <v>2003</v>
      </c>
      <c r="B51" s="86">
        <v>280941</v>
      </c>
      <c r="C51" s="32">
        <v>15126</v>
      </c>
      <c r="D51" s="87">
        <f t="shared" si="0"/>
        <v>5.3840486080707337E-2</v>
      </c>
      <c r="E51" s="34">
        <f t="shared" si="1"/>
        <v>5.3840486080707337E-2</v>
      </c>
      <c r="F51" s="89">
        <f t="shared" si="2"/>
        <v>5.2895550452910015E-2</v>
      </c>
      <c r="G51" s="89">
        <f t="shared" si="3"/>
        <v>-9.4493562779732199E-4</v>
      </c>
      <c r="H51" s="34">
        <f t="shared" si="4"/>
        <v>9.4493562779732199E-4</v>
      </c>
      <c r="I51" s="89">
        <f>SUM($G$8:G51)</f>
        <v>1.6711100865289347E-2</v>
      </c>
      <c r="J51" s="34">
        <f>SUMSQ($G$8:G51)/A51</f>
        <v>8.0508051546417868E-7</v>
      </c>
      <c r="K51" s="34">
        <f>SUM($H$8:H51)/A51</f>
        <v>7.4189221942212537E-5</v>
      </c>
      <c r="L51" s="34">
        <f t="shared" si="5"/>
        <v>1.7550651871546177</v>
      </c>
      <c r="M51" s="34">
        <f>AVERAGE($L$8:L51)</f>
        <v>4.3099592313365713</v>
      </c>
      <c r="N51" s="34">
        <f t="shared" si="6"/>
        <v>225.24971185579969</v>
      </c>
    </row>
    <row r="52" spans="1:14" ht="15.6" x14ac:dyDescent="0.3">
      <c r="A52" s="85">
        <v>2004</v>
      </c>
      <c r="B52" s="86">
        <v>282808</v>
      </c>
      <c r="C52" s="32">
        <v>14856</v>
      </c>
      <c r="D52" s="87">
        <f t="shared" si="0"/>
        <v>5.2530338604282766E-2</v>
      </c>
      <c r="E52" s="34">
        <f t="shared" si="1"/>
        <v>5.2530338604282766E-2</v>
      </c>
      <c r="F52" s="89">
        <f t="shared" si="2"/>
        <v>5.3840486080707337E-2</v>
      </c>
      <c r="G52" s="89">
        <f t="shared" si="3"/>
        <v>1.310147476424571E-3</v>
      </c>
      <c r="H52" s="34">
        <f t="shared" si="4"/>
        <v>1.310147476424571E-3</v>
      </c>
      <c r="I52" s="89">
        <f>SUM($G$8:G52)</f>
        <v>1.8021248341713918E-2</v>
      </c>
      <c r="J52" s="34">
        <f>SUMSQ($G$8:G52)/A52</f>
        <v>8.055353088247163E-7</v>
      </c>
      <c r="K52" s="34">
        <f>SUM($H$8:H52)/A52</f>
        <v>7.4805967578181774E-5</v>
      </c>
      <c r="L52" s="34">
        <f t="shared" si="5"/>
        <v>2.4940777296222407</v>
      </c>
      <c r="M52" s="34">
        <f>AVERAGE($L$8:L52)</f>
        <v>4.2696063090762522</v>
      </c>
      <c r="N52" s="34">
        <f t="shared" si="6"/>
        <v>240.90656033396553</v>
      </c>
    </row>
    <row r="53" spans="1:14" ht="15.6" x14ac:dyDescent="0.3">
      <c r="A53" s="85">
        <v>2005</v>
      </c>
      <c r="B53" s="86">
        <v>286234</v>
      </c>
      <c r="C53" s="32">
        <v>14982</v>
      </c>
      <c r="D53" s="87">
        <f t="shared" si="0"/>
        <v>5.2341790283474361E-2</v>
      </c>
      <c r="E53" s="34">
        <f t="shared" si="1"/>
        <v>5.2341790283474361E-2</v>
      </c>
      <c r="F53" s="89">
        <f t="shared" si="2"/>
        <v>5.2530338604282766E-2</v>
      </c>
      <c r="G53" s="89">
        <f t="shared" si="3"/>
        <v>1.8854832080840433E-4</v>
      </c>
      <c r="H53" s="34">
        <f t="shared" si="4"/>
        <v>1.8854832080840433E-4</v>
      </c>
      <c r="I53" s="89">
        <f>SUM($G$8:G53)</f>
        <v>1.8209796662522322E-2</v>
      </c>
      <c r="J53" s="34">
        <f>SUMSQ($G$8:G53)/A53</f>
        <v>8.0515127648579119E-7</v>
      </c>
      <c r="K53" s="34">
        <f>SUM($H$8:H53)/A53</f>
        <v>7.48626969314138E-5</v>
      </c>
      <c r="L53" s="34">
        <f t="shared" si="5"/>
        <v>0.36022520396657859</v>
      </c>
      <c r="M53" s="34">
        <f>AVERAGE($L$8:L53)</f>
        <v>4.1846197633129991</v>
      </c>
      <c r="N53" s="34">
        <f t="shared" si="6"/>
        <v>243.2425948961658</v>
      </c>
    </row>
    <row r="54" spans="1:14" ht="15.6" x14ac:dyDescent="0.3">
      <c r="A54" s="85">
        <v>2006</v>
      </c>
      <c r="B54" s="86">
        <v>288231</v>
      </c>
      <c r="C54" s="32">
        <v>15372</v>
      </c>
      <c r="D54" s="87">
        <f t="shared" si="0"/>
        <v>5.3332223112711678E-2</v>
      </c>
      <c r="E54" s="34">
        <f t="shared" si="1"/>
        <v>5.3332223112711678E-2</v>
      </c>
      <c r="F54" s="89">
        <f t="shared" si="2"/>
        <v>5.2341790283474361E-2</v>
      </c>
      <c r="G54" s="89">
        <f t="shared" si="3"/>
        <v>-9.9043282923731712E-4</v>
      </c>
      <c r="H54" s="34">
        <f t="shared" si="4"/>
        <v>9.9043282923731712E-4</v>
      </c>
      <c r="I54" s="89">
        <f>SUM($G$8:G54)</f>
        <v>1.7219363833285005E-2</v>
      </c>
      <c r="J54" s="34">
        <f>SUMSQ($G$8:G54)/A54</f>
        <v>8.0523891652205506E-7</v>
      </c>
      <c r="K54" s="34">
        <f>SUM($H$8:H54)/A54</f>
        <v>7.5319112750110668E-5</v>
      </c>
      <c r="L54" s="34">
        <f t="shared" si="5"/>
        <v>1.8571002134003458</v>
      </c>
      <c r="M54" s="34">
        <f>AVERAGE($L$8:L54)</f>
        <v>4.135098070761666</v>
      </c>
      <c r="N54" s="34">
        <f t="shared" si="6"/>
        <v>228.61878219960451</v>
      </c>
    </row>
    <row r="55" spans="1:14" ht="15.6" x14ac:dyDescent="0.3">
      <c r="A55" s="85">
        <v>2007</v>
      </c>
      <c r="B55" s="86">
        <v>291531</v>
      </c>
      <c r="C55" s="32">
        <v>16212</v>
      </c>
      <c r="D55" s="87">
        <f t="shared" si="0"/>
        <v>5.5609866532204122E-2</v>
      </c>
      <c r="E55" s="34">
        <f t="shared" si="1"/>
        <v>5.5609866532204122E-2</v>
      </c>
      <c r="F55" s="89">
        <f t="shared" si="2"/>
        <v>5.3332223112711678E-2</v>
      </c>
      <c r="G55" s="89">
        <f t="shared" si="3"/>
        <v>-2.2776434194924436E-3</v>
      </c>
      <c r="H55" s="34">
        <f t="shared" si="4"/>
        <v>2.2776434194924436E-3</v>
      </c>
      <c r="I55" s="89">
        <f>SUM($G$8:G55)</f>
        <v>1.4941720413792561E-2</v>
      </c>
      <c r="J55" s="34">
        <f>SUMSQ($G$8:G55)/A55</f>
        <v>8.0742248434957634E-7</v>
      </c>
      <c r="K55" s="34">
        <f>SUM($H$8:H55)/A55</f>
        <v>7.6416434278133753E-5</v>
      </c>
      <c r="L55" s="34">
        <f t="shared" si="5"/>
        <v>4.0957541557368096</v>
      </c>
      <c r="M55" s="34">
        <f>AVERAGE($L$8:L55)</f>
        <v>4.1342784058653148</v>
      </c>
      <c r="N55" s="34">
        <f t="shared" si="6"/>
        <v>195.53019654658334</v>
      </c>
    </row>
    <row r="56" spans="1:14" ht="15.6" x14ac:dyDescent="0.3">
      <c r="A56" s="85">
        <v>2008</v>
      </c>
      <c r="B56" s="86">
        <v>291760</v>
      </c>
      <c r="C56" s="32">
        <v>16164</v>
      </c>
      <c r="D56" s="87">
        <f t="shared" si="0"/>
        <v>5.5401700027419794E-2</v>
      </c>
      <c r="E56" s="34">
        <f t="shared" si="1"/>
        <v>5.5401700027419794E-2</v>
      </c>
      <c r="F56" s="89">
        <f t="shared" si="2"/>
        <v>5.5609866532204122E-2</v>
      </c>
      <c r="G56" s="89">
        <f t="shared" si="3"/>
        <v>2.0816650478432813E-4</v>
      </c>
      <c r="H56" s="34">
        <f t="shared" si="4"/>
        <v>2.0816650478432813E-4</v>
      </c>
      <c r="I56" s="89">
        <f>SUM($G$8:G56)</f>
        <v>1.5149886918576889E-2</v>
      </c>
      <c r="J56" s="34">
        <f>SUMSQ($G$8:G56)/A56</f>
        <v>8.070419618442798E-7</v>
      </c>
      <c r="K56" s="34">
        <f>SUM($H$8:H56)/A56</f>
        <v>7.6482046863047206E-5</v>
      </c>
      <c r="L56" s="34">
        <f t="shared" si="5"/>
        <v>0.37574028356765393</v>
      </c>
      <c r="M56" s="34">
        <f>AVERAGE($L$8:L56)</f>
        <v>4.0575735462265872</v>
      </c>
      <c r="N56" s="34">
        <f t="shared" si="6"/>
        <v>198.08422420630396</v>
      </c>
    </row>
    <row r="57" spans="1:14" ht="15.6" x14ac:dyDescent="0.3">
      <c r="A57" s="85">
        <v>2009</v>
      </c>
      <c r="B57" s="86">
        <v>293928</v>
      </c>
      <c r="C57" s="32">
        <v>15840</v>
      </c>
      <c r="D57" s="87">
        <f t="shared" si="0"/>
        <v>5.3890748754797095E-2</v>
      </c>
      <c r="E57" s="34">
        <f t="shared" si="1"/>
        <v>5.3890748754797095E-2</v>
      </c>
      <c r="F57" s="89">
        <f t="shared" si="2"/>
        <v>5.5401700027419794E-2</v>
      </c>
      <c r="G57" s="89">
        <f t="shared" si="3"/>
        <v>1.5109512726226987E-3</v>
      </c>
      <c r="H57" s="34">
        <f t="shared" si="4"/>
        <v>1.5109512726226987E-3</v>
      </c>
      <c r="I57" s="89">
        <f>SUM($G$8:G57)</f>
        <v>1.6660838191199588E-2</v>
      </c>
      <c r="J57" s="34">
        <f>SUMSQ($G$8:G57)/A57</f>
        <v>8.0777662176782184E-7</v>
      </c>
      <c r="K57" s="34">
        <f>SUM($H$8:H57)/A57</f>
        <v>7.7196068379104758E-5</v>
      </c>
      <c r="L57" s="34">
        <f t="shared" si="5"/>
        <v>2.8037303387591197</v>
      </c>
      <c r="M57" s="34">
        <f>AVERAGE($L$8:L57)</f>
        <v>4.0324966820772383</v>
      </c>
      <c r="N57" s="34">
        <f t="shared" si="6"/>
        <v>215.82495768280995</v>
      </c>
    </row>
    <row r="58" spans="1:14" ht="15.6" x14ac:dyDescent="0.3">
      <c r="A58" s="85">
        <v>2010</v>
      </c>
      <c r="B58" s="86">
        <v>296494</v>
      </c>
      <c r="C58" s="32">
        <v>16704</v>
      </c>
      <c r="D58" s="87">
        <f t="shared" si="0"/>
        <v>5.6338408197130464E-2</v>
      </c>
      <c r="E58" s="34">
        <f t="shared" si="1"/>
        <v>5.6338408197130464E-2</v>
      </c>
      <c r="F58" s="89">
        <f t="shared" si="2"/>
        <v>5.3890748754797095E-2</v>
      </c>
      <c r="G58" s="89">
        <f t="shared" si="3"/>
        <v>-2.4476594423333692E-3</v>
      </c>
      <c r="H58" s="34">
        <f t="shared" si="4"/>
        <v>2.4476594423333692E-3</v>
      </c>
      <c r="I58" s="89">
        <f>SUM($G$8:G58)</f>
        <v>1.4213178748866219E-2</v>
      </c>
      <c r="J58" s="34">
        <f>SUMSQ($G$8:G58)/A58</f>
        <v>8.1035535814785961E-7</v>
      </c>
      <c r="K58" s="34">
        <f>SUM($H$8:H58)/A58</f>
        <v>7.8375403391022308E-5</v>
      </c>
      <c r="L58" s="34">
        <f t="shared" si="5"/>
        <v>4.3445662038744608</v>
      </c>
      <c r="M58" s="34">
        <f>AVERAGE($L$8:L58)</f>
        <v>4.0386156923085563</v>
      </c>
      <c r="N58" s="34">
        <f t="shared" si="6"/>
        <v>181.34743980780965</v>
      </c>
    </row>
    <row r="59" spans="1:14" ht="15.6" x14ac:dyDescent="0.3">
      <c r="A59" s="85">
        <v>2011</v>
      </c>
      <c r="B59" s="86">
        <v>299965</v>
      </c>
      <c r="C59" s="32">
        <v>16920</v>
      </c>
      <c r="D59" s="87">
        <f t="shared" si="0"/>
        <v>5.6406580767756238E-2</v>
      </c>
      <c r="E59" s="34">
        <f t="shared" si="1"/>
        <v>5.6406580767756238E-2</v>
      </c>
      <c r="F59" s="89">
        <f t="shared" si="2"/>
        <v>5.6338408197130464E-2</v>
      </c>
      <c r="G59" s="89">
        <f t="shared" si="3"/>
        <v>-6.8172570625774087E-5</v>
      </c>
      <c r="H59" s="34">
        <f t="shared" si="4"/>
        <v>6.8172570625774087E-5</v>
      </c>
      <c r="I59" s="89">
        <f>SUM($G$8:G59)</f>
        <v>1.4145006178240445E-2</v>
      </c>
      <c r="J59" s="34">
        <f>SUMSQ($G$8:G59)/A59</f>
        <v>8.0995470779541698E-7</v>
      </c>
      <c r="K59" s="34">
        <f>SUM($H$8:H59)/A59</f>
        <v>7.8370329878956057E-5</v>
      </c>
      <c r="L59" s="34">
        <f t="shared" si="5"/>
        <v>0.12085925028227142</v>
      </c>
      <c r="M59" s="34">
        <f>AVERAGE($L$8:L59)</f>
        <v>3.9632742222695891</v>
      </c>
      <c r="N59" s="34">
        <f t="shared" si="6"/>
        <v>180.48930252159946</v>
      </c>
    </row>
    <row r="60" spans="1:14" ht="15.6" x14ac:dyDescent="0.3">
      <c r="A60" s="85">
        <v>2012</v>
      </c>
      <c r="B60" s="86">
        <v>301151</v>
      </c>
      <c r="C60" s="32">
        <v>16404</v>
      </c>
      <c r="D60" s="87">
        <f t="shared" si="0"/>
        <v>5.4471012880581503E-2</v>
      </c>
      <c r="E60" s="34">
        <f t="shared" si="1"/>
        <v>5.4471012880581503E-2</v>
      </c>
      <c r="F60" s="89">
        <f t="shared" si="2"/>
        <v>5.6406580767756238E-2</v>
      </c>
      <c r="G60" s="89">
        <f t="shared" si="3"/>
        <v>1.9355678871747356E-3</v>
      </c>
      <c r="H60" s="34">
        <f t="shared" si="4"/>
        <v>1.9355678871747356E-3</v>
      </c>
      <c r="I60" s="89">
        <f>SUM($G$8:G60)</f>
        <v>1.608057406541518E-2</v>
      </c>
      <c r="J60" s="34">
        <f>SUMSQ($G$8:G60)/A60</f>
        <v>8.1141418510061902E-7</v>
      </c>
      <c r="K60" s="34">
        <f>SUM($H$8:H60)/A60</f>
        <v>7.9293390295107026E-5</v>
      </c>
      <c r="L60" s="34">
        <f t="shared" si="5"/>
        <v>3.5533906656337404</v>
      </c>
      <c r="M60" s="34">
        <f>AVERAGE($L$8:L60)</f>
        <v>3.9555405702575919</v>
      </c>
      <c r="N60" s="34">
        <f t="shared" si="6"/>
        <v>202.7984174414531</v>
      </c>
    </row>
    <row r="61" spans="1:14" ht="15.6" x14ac:dyDescent="0.3">
      <c r="A61" s="85">
        <v>2013</v>
      </c>
      <c r="B61" s="86">
        <v>304471</v>
      </c>
      <c r="C61" s="32">
        <v>16410</v>
      </c>
      <c r="D61" s="87">
        <f t="shared" si="0"/>
        <v>5.3896758640395968E-2</v>
      </c>
      <c r="E61" s="34">
        <f t="shared" si="1"/>
        <v>5.3896758640395968E-2</v>
      </c>
      <c r="F61" s="89">
        <f t="shared" si="2"/>
        <v>5.4471012880581503E-2</v>
      </c>
      <c r="G61" s="89">
        <f t="shared" si="3"/>
        <v>5.7425424018553439E-4</v>
      </c>
      <c r="H61" s="34">
        <f t="shared" si="4"/>
        <v>5.7425424018553439E-4</v>
      </c>
      <c r="I61" s="89">
        <f>SUM($G$8:G61)</f>
        <v>1.6654828305600715E-2</v>
      </c>
      <c r="J61" s="34">
        <f>SUMSQ($G$8:G61)/A61</f>
        <v>8.1117491721550744E-7</v>
      </c>
      <c r="K61" s="34">
        <f>SUM($H$8:H61)/A61</f>
        <v>7.9539272485812653E-5</v>
      </c>
      <c r="L61" s="34">
        <f t="shared" si="5"/>
        <v>1.0654708273219369</v>
      </c>
      <c r="M61" s="34">
        <f>AVERAGE($L$8:L61)</f>
        <v>3.9020207602032282</v>
      </c>
      <c r="N61" s="34">
        <f t="shared" si="6"/>
        <v>209.39125774090303</v>
      </c>
    </row>
    <row r="62" spans="1:14" ht="15.6" x14ac:dyDescent="0.3">
      <c r="A62" s="85">
        <v>2014</v>
      </c>
      <c r="B62" s="86">
        <v>305658</v>
      </c>
      <c r="C62" s="32">
        <v>16644</v>
      </c>
      <c r="D62" s="87">
        <f t="shared" si="0"/>
        <v>5.4453016116051273E-2</v>
      </c>
      <c r="E62" s="34">
        <f t="shared" si="1"/>
        <v>5.4453016116051273E-2</v>
      </c>
      <c r="F62" s="89">
        <f t="shared" si="2"/>
        <v>5.3896758640395968E-2</v>
      </c>
      <c r="G62" s="89">
        <f t="shared" si="3"/>
        <v>-5.5625747565530431E-4</v>
      </c>
      <c r="H62" s="34">
        <f t="shared" si="4"/>
        <v>5.5625747565530431E-4</v>
      </c>
      <c r="I62" s="89">
        <f>SUM($G$8:G62)</f>
        <v>1.6098570829945411E-2</v>
      </c>
      <c r="J62" s="34">
        <f>SUMSQ($G$8:G62)/A62</f>
        <v>8.1092578487290914E-7</v>
      </c>
      <c r="K62" s="34">
        <f>SUM($H$8:H62)/A62</f>
        <v>7.9775974672093429E-5</v>
      </c>
      <c r="L62" s="34">
        <f t="shared" si="5"/>
        <v>1.0215365747046925</v>
      </c>
      <c r="M62" s="34">
        <f>AVERAGE($L$8:L62)</f>
        <v>3.849648320466891</v>
      </c>
      <c r="N62" s="34">
        <f t="shared" si="6"/>
        <v>201.79723151131714</v>
      </c>
    </row>
    <row r="63" spans="1:14" ht="15.6" x14ac:dyDescent="0.3">
      <c r="A63" s="85">
        <v>2015</v>
      </c>
      <c r="B63" s="86">
        <v>309019</v>
      </c>
      <c r="C63" s="32">
        <v>16920</v>
      </c>
      <c r="D63" s="87">
        <f t="shared" si="0"/>
        <v>5.4753914807827347E-2</v>
      </c>
      <c r="E63" s="34">
        <f t="shared" si="1"/>
        <v>5.4753914807827347E-2</v>
      </c>
      <c r="F63" s="89">
        <f t="shared" si="2"/>
        <v>5.4453016116051273E-2</v>
      </c>
      <c r="G63" s="89">
        <f t="shared" si="3"/>
        <v>-3.0089869177607476E-4</v>
      </c>
      <c r="H63" s="34">
        <f t="shared" si="4"/>
        <v>3.0089869177607476E-4</v>
      </c>
      <c r="I63" s="89">
        <f>SUM($G$8:G63)</f>
        <v>1.5797672138169336E-2</v>
      </c>
      <c r="J63" s="34">
        <f>SUMSQ($G$8:G63)/A63</f>
        <v>8.105682733284128E-7</v>
      </c>
      <c r="K63" s="34">
        <f>SUM($H$8:H63)/A63</f>
        <v>7.9885712993236851E-5</v>
      </c>
      <c r="L63" s="34">
        <f t="shared" si="5"/>
        <v>0.54954735717465042</v>
      </c>
      <c r="M63" s="34">
        <f>AVERAGE($L$8:L63)</f>
        <v>3.790717946122387</v>
      </c>
      <c r="N63" s="34">
        <f t="shared" si="6"/>
        <v>197.75340979314751</v>
      </c>
    </row>
    <row r="64" spans="1:14" ht="15.6" x14ac:dyDescent="0.3">
      <c r="A64" s="85">
        <v>2016</v>
      </c>
      <c r="B64" s="86">
        <v>310085</v>
      </c>
      <c r="C64" s="32">
        <v>16878</v>
      </c>
      <c r="D64" s="87">
        <f t="shared" si="0"/>
        <v>5.4430236870535498E-2</v>
      </c>
      <c r="E64" s="34">
        <f t="shared" si="1"/>
        <v>5.4430236870535498E-2</v>
      </c>
      <c r="F64" s="89">
        <f t="shared" si="2"/>
        <v>5.4753914807827347E-2</v>
      </c>
      <c r="G64" s="89">
        <f t="shared" si="3"/>
        <v>3.2367793729184968E-4</v>
      </c>
      <c r="H64" s="34">
        <f t="shared" si="4"/>
        <v>3.2367793729184968E-4</v>
      </c>
      <c r="I64" s="89">
        <f>SUM($G$8:G64)</f>
        <v>1.6121350075461185E-2</v>
      </c>
      <c r="J64" s="34">
        <f>SUMSQ($G$8:G64)/A64</f>
        <v>8.1021817369238162E-7</v>
      </c>
      <c r="K64" s="34">
        <f>SUM($H$8:H64)/A64</f>
        <v>8.0006641675924655E-5</v>
      </c>
      <c r="L64" s="34">
        <f t="shared" si="5"/>
        <v>0.59466567830988992</v>
      </c>
      <c r="M64" s="34">
        <f>AVERAGE($L$8:L64)</f>
        <v>3.7346468537046236</v>
      </c>
      <c r="N64" s="34">
        <f t="shared" si="6"/>
        <v>201.50014720980809</v>
      </c>
    </row>
    <row r="65" spans="1:14" ht="15.6" x14ac:dyDescent="0.3">
      <c r="A65" s="85">
        <v>2017</v>
      </c>
      <c r="B65" s="86">
        <v>310396</v>
      </c>
      <c r="C65" s="32">
        <v>16788</v>
      </c>
      <c r="D65" s="87">
        <f t="shared" si="0"/>
        <v>5.4085748527687209E-2</v>
      </c>
      <c r="E65" s="34">
        <f t="shared" si="1"/>
        <v>5.4085748527687209E-2</v>
      </c>
      <c r="F65" s="89">
        <f t="shared" si="2"/>
        <v>5.4430236870535498E-2</v>
      </c>
      <c r="G65" s="89">
        <f t="shared" si="3"/>
        <v>3.4448834284828839E-4</v>
      </c>
      <c r="H65" s="34">
        <f t="shared" si="4"/>
        <v>3.4448834284828839E-4</v>
      </c>
      <c r="I65" s="89">
        <f>SUM($G$8:G65)</f>
        <v>1.6465838418309474E-2</v>
      </c>
      <c r="J65" s="34">
        <f>SUMSQ($G$8:G65)/A65</f>
        <v>8.0987531501348518E-7</v>
      </c>
      <c r="K65" s="34">
        <f>SUM($H$8:H65)/A65</f>
        <v>8.0137767953154378E-5</v>
      </c>
      <c r="L65" s="34">
        <f t="shared" si="5"/>
        <v>0.63692997180567856</v>
      </c>
      <c r="M65" s="34">
        <f>AVERAGE($L$8:L65)</f>
        <v>3.6812379419477455</v>
      </c>
      <c r="N65" s="34">
        <f t="shared" si="6"/>
        <v>205.46914193985043</v>
      </c>
    </row>
    <row r="66" spans="1:14" ht="15.6" x14ac:dyDescent="0.3">
      <c r="A66" s="85">
        <v>2018</v>
      </c>
      <c r="B66" s="86">
        <v>314001</v>
      </c>
      <c r="C66" s="32">
        <v>17106</v>
      </c>
      <c r="D66" s="87">
        <f t="shared" si="0"/>
        <v>5.4477533511039775E-2</v>
      </c>
      <c r="E66" s="34">
        <f t="shared" si="1"/>
        <v>5.4477533511039775E-2</v>
      </c>
      <c r="F66" s="89">
        <f t="shared" si="2"/>
        <v>5.4085748527687209E-2</v>
      </c>
      <c r="G66" s="89">
        <f t="shared" si="3"/>
        <v>-3.9178498335256523E-4</v>
      </c>
      <c r="H66" s="34">
        <f t="shared" si="4"/>
        <v>3.9178498335256523E-4</v>
      </c>
      <c r="I66" s="89">
        <f>SUM($G$8:G66)</f>
        <v>1.6074053434956909E-2</v>
      </c>
      <c r="J66" s="34">
        <f>SUMSQ($G$8:G66)/A66</f>
        <v>8.0955005245558982E-7</v>
      </c>
      <c r="K66" s="34">
        <f>SUM($H$8:H66)/A66</f>
        <v>8.0292201657514847E-5</v>
      </c>
      <c r="L66" s="34">
        <f t="shared" si="5"/>
        <v>0.71916799110071805</v>
      </c>
      <c r="M66" s="34">
        <f>AVERAGE($L$8:L66)</f>
        <v>3.6310333665096599</v>
      </c>
      <c r="N66" s="34">
        <f t="shared" si="6"/>
        <v>200.19445354756289</v>
      </c>
    </row>
    <row r="67" spans="1:14" ht="15.6" x14ac:dyDescent="0.3">
      <c r="A67" s="88">
        <v>2019</v>
      </c>
      <c r="B67" s="86">
        <v>314812</v>
      </c>
      <c r="C67" s="32">
        <v>17454</v>
      </c>
      <c r="D67" s="87">
        <f t="shared" si="0"/>
        <v>5.5442613369248946E-2</v>
      </c>
      <c r="E67" s="34">
        <f t="shared" si="1"/>
        <v>5.5442613369248946E-2</v>
      </c>
      <c r="F67" s="89">
        <f t="shared" si="2"/>
        <v>5.4477533511039775E-2</v>
      </c>
      <c r="G67" s="89">
        <f t="shared" si="3"/>
        <v>-9.6507985820917103E-4</v>
      </c>
      <c r="H67" s="34">
        <f t="shared" si="4"/>
        <v>9.6507985820917103E-4</v>
      </c>
      <c r="I67" s="89">
        <f>SUM($G$8:G67)</f>
        <v>1.5108973576747738E-2</v>
      </c>
      <c r="J67" s="34">
        <f>SUMSQ($G$8:G67)/A67</f>
        <v>8.0961039375339341E-7</v>
      </c>
      <c r="K67" s="34">
        <f>SUM($H$8:H67)/A67</f>
        <v>8.073043229473707E-5</v>
      </c>
      <c r="L67" s="34">
        <f t="shared" si="5"/>
        <v>1.7406824815087978</v>
      </c>
      <c r="M67" s="34">
        <f>AVERAGE($L$8:L67)</f>
        <v>3.5995275184263122</v>
      </c>
      <c r="N67" s="34">
        <f t="shared" si="6"/>
        <v>187.15338376470842</v>
      </c>
    </row>
    <row r="68" spans="1:14" x14ac:dyDescent="0.3">
      <c r="A68" s="50">
        <v>2020</v>
      </c>
      <c r="B68" s="1"/>
      <c r="C68" s="1"/>
      <c r="D68" s="1"/>
      <c r="F68" s="90">
        <f>$E$67</f>
        <v>5.5442613369248946E-2</v>
      </c>
      <c r="J68" s="40" t="s">
        <v>70</v>
      </c>
      <c r="K68" s="40">
        <f>1.25*K67</f>
        <v>1.0091304036842133E-4</v>
      </c>
    </row>
    <row r="69" spans="1:14" x14ac:dyDescent="0.3">
      <c r="A69" s="42">
        <v>2021</v>
      </c>
      <c r="B69" s="1"/>
      <c r="C69" s="1"/>
      <c r="D69" s="1"/>
      <c r="F69" s="90">
        <f t="shared" ref="F69:F77" si="7">$E$67</f>
        <v>5.5442613369248946E-2</v>
      </c>
    </row>
    <row r="70" spans="1:14" x14ac:dyDescent="0.3">
      <c r="A70" s="41">
        <v>2022</v>
      </c>
      <c r="B70" s="1"/>
      <c r="C70" s="1"/>
      <c r="D70" s="1"/>
      <c r="F70" s="90">
        <f t="shared" si="7"/>
        <v>5.5442613369248946E-2</v>
      </c>
    </row>
    <row r="71" spans="1:14" x14ac:dyDescent="0.3">
      <c r="A71" s="42">
        <v>2023</v>
      </c>
      <c r="B71" s="1"/>
      <c r="C71" s="1"/>
      <c r="D71" s="1"/>
      <c r="F71" s="90">
        <f t="shared" si="7"/>
        <v>5.5442613369248946E-2</v>
      </c>
    </row>
    <row r="72" spans="1:14" x14ac:dyDescent="0.3">
      <c r="A72" s="41">
        <v>2024</v>
      </c>
      <c r="F72" s="90">
        <f t="shared" si="7"/>
        <v>5.5442613369248946E-2</v>
      </c>
    </row>
    <row r="73" spans="1:14" x14ac:dyDescent="0.3">
      <c r="A73" s="42">
        <v>2025</v>
      </c>
      <c r="B73" s="1"/>
      <c r="C73" s="1"/>
      <c r="D73" s="1"/>
      <c r="F73" s="90">
        <f t="shared" si="7"/>
        <v>5.5442613369248946E-2</v>
      </c>
    </row>
    <row r="74" spans="1:14" x14ac:dyDescent="0.3">
      <c r="A74" s="41">
        <v>2026</v>
      </c>
      <c r="B74" s="1"/>
      <c r="C74" s="24"/>
      <c r="D74" s="24"/>
      <c r="F74" s="90">
        <f t="shared" si="7"/>
        <v>5.5442613369248946E-2</v>
      </c>
    </row>
    <row r="75" spans="1:14" x14ac:dyDescent="0.3">
      <c r="A75" s="42">
        <v>2027</v>
      </c>
      <c r="B75" s="14"/>
      <c r="C75" s="14"/>
      <c r="D75" s="27"/>
      <c r="F75" s="90">
        <f t="shared" si="7"/>
        <v>5.5442613369248946E-2</v>
      </c>
    </row>
    <row r="76" spans="1:14" x14ac:dyDescent="0.3">
      <c r="A76" s="41">
        <v>2028</v>
      </c>
      <c r="B76" s="14"/>
      <c r="C76" s="14"/>
      <c r="D76" s="14"/>
      <c r="F76" s="90">
        <f t="shared" si="7"/>
        <v>5.5442613369248946E-2</v>
      </c>
    </row>
    <row r="77" spans="1:14" x14ac:dyDescent="0.3">
      <c r="A77" s="42">
        <v>2029</v>
      </c>
      <c r="B77" s="14"/>
      <c r="C77" s="14"/>
      <c r="D77" s="14"/>
      <c r="F77" s="90">
        <f t="shared" si="7"/>
        <v>5.5442613369248946E-2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77"/>
  <sheetViews>
    <sheetView zoomScale="60" zoomScaleNormal="60" workbookViewId="0"/>
  </sheetViews>
  <sheetFormatPr defaultRowHeight="14.4" x14ac:dyDescent="0.3"/>
  <cols>
    <col min="2" max="2" width="16.88671875" bestFit="1" customWidth="1"/>
    <col min="3" max="3" width="15.21875" bestFit="1" customWidth="1"/>
    <col min="4" max="4" width="13.6640625" bestFit="1" customWidth="1"/>
    <col min="8" max="8" width="13.109375" bestFit="1" customWidth="1"/>
    <col min="10" max="10" width="26.21875" bestFit="1" customWidth="1"/>
    <col min="11" max="11" width="11.77734375" bestFit="1" customWidth="1"/>
  </cols>
  <sheetData>
    <row r="1" spans="1:14" x14ac:dyDescent="0.3">
      <c r="A1" s="48" t="s">
        <v>151</v>
      </c>
      <c r="B1" s="30"/>
      <c r="C1" s="30"/>
      <c r="D1" s="30"/>
      <c r="E1" s="30"/>
      <c r="F1" s="30"/>
      <c r="G1" s="30"/>
      <c r="H1" s="30"/>
    </row>
    <row r="3" spans="1:14" x14ac:dyDescent="0.3">
      <c r="A3" s="117" t="s">
        <v>31</v>
      </c>
      <c r="B3" s="120">
        <v>1</v>
      </c>
      <c r="C3" s="115" t="s">
        <v>62</v>
      </c>
      <c r="D3" s="115">
        <v>1</v>
      </c>
    </row>
    <row r="6" spans="1:14" ht="15.6" x14ac:dyDescent="0.3">
      <c r="A6" s="74" t="s">
        <v>0</v>
      </c>
      <c r="B6" s="74" t="s">
        <v>34</v>
      </c>
      <c r="C6" s="74" t="s">
        <v>81</v>
      </c>
      <c r="D6" s="74" t="s">
        <v>80</v>
      </c>
      <c r="E6" s="74" t="s">
        <v>2</v>
      </c>
      <c r="F6" s="74" t="s">
        <v>33</v>
      </c>
      <c r="G6" s="74" t="s">
        <v>61</v>
      </c>
      <c r="H6" s="74" t="s">
        <v>63</v>
      </c>
      <c r="I6" s="74" t="s">
        <v>64</v>
      </c>
      <c r="J6" s="84" t="s">
        <v>65</v>
      </c>
      <c r="K6" s="84" t="s">
        <v>66</v>
      </c>
      <c r="L6" s="84" t="s">
        <v>67</v>
      </c>
      <c r="M6" s="84" t="s">
        <v>68</v>
      </c>
      <c r="N6" s="84" t="s">
        <v>69</v>
      </c>
    </row>
    <row r="7" spans="1:14" x14ac:dyDescent="0.3">
      <c r="A7" s="34"/>
      <c r="B7" s="34"/>
      <c r="C7" s="34"/>
      <c r="D7" s="34"/>
      <c r="E7" s="89">
        <f>AVERAGE(D8:D67)</f>
        <v>6.1019564102040125E-2</v>
      </c>
      <c r="F7" s="34"/>
      <c r="G7" s="34"/>
      <c r="H7" s="34"/>
      <c r="I7" s="34"/>
      <c r="J7" s="34"/>
      <c r="K7" s="34"/>
      <c r="L7" s="34"/>
      <c r="M7" s="34"/>
      <c r="N7" s="34"/>
    </row>
    <row r="8" spans="1:14" ht="15.6" x14ac:dyDescent="0.3">
      <c r="A8" s="85">
        <v>1960</v>
      </c>
      <c r="B8" s="86">
        <v>171759</v>
      </c>
      <c r="C8" s="32">
        <v>19957</v>
      </c>
      <c r="D8" s="87">
        <f>C8/B8</f>
        <v>0.11619187349716754</v>
      </c>
      <c r="E8" s="34">
        <f>$B$3*D8+(1-$B$3)*E7</f>
        <v>0.11619187349716754</v>
      </c>
      <c r="F8" s="89">
        <f>E7</f>
        <v>6.1019564102040125E-2</v>
      </c>
      <c r="G8" s="89">
        <f>F8-D8</f>
        <v>-5.517230939512742E-2</v>
      </c>
      <c r="H8" s="34">
        <f>ABS(G8)</f>
        <v>5.517230939512742E-2</v>
      </c>
      <c r="I8" s="89">
        <f>SUM($G$8:G8)</f>
        <v>-5.517230939512742E-2</v>
      </c>
      <c r="J8" s="34">
        <f>SUMSQ($G$8:G8)/A8</f>
        <v>1.5530529204039109E-6</v>
      </c>
      <c r="K8" s="34">
        <f>SUM($H$8:H8)/A8</f>
        <v>2.8149137446493583E-5</v>
      </c>
      <c r="L8" s="34">
        <f>(H8/D8)*100</f>
        <v>47.483793603235405</v>
      </c>
      <c r="M8" s="34">
        <f>AVERAGE($L$8:L8)</f>
        <v>47.483793603235405</v>
      </c>
      <c r="N8" s="34">
        <f>I8/K8</f>
        <v>-1959.9999999999998</v>
      </c>
    </row>
    <row r="9" spans="1:14" ht="15.6" x14ac:dyDescent="0.3">
      <c r="A9" s="85">
        <v>1961</v>
      </c>
      <c r="B9" s="86">
        <v>173823</v>
      </c>
      <c r="C9" s="32">
        <v>20671</v>
      </c>
      <c r="D9" s="87">
        <f t="shared" ref="D9:D67" si="0">C9/B9</f>
        <v>0.11891982073718668</v>
      </c>
      <c r="E9" s="34">
        <f t="shared" ref="E9:E67" si="1">$B$3*D9+(1-$B$3)*E8</f>
        <v>0.11891982073718668</v>
      </c>
      <c r="F9" s="89">
        <f t="shared" ref="F9:F67" si="2">E8</f>
        <v>0.11619187349716754</v>
      </c>
      <c r="G9" s="89">
        <f t="shared" ref="G9:G67" si="3">F9-D9</f>
        <v>-2.7279472400191379E-3</v>
      </c>
      <c r="H9" s="34">
        <f t="shared" ref="H9:H67" si="4">ABS(G9)</f>
        <v>2.7279472400191379E-3</v>
      </c>
      <c r="I9" s="89">
        <f>SUM($G$8:G9)</f>
        <v>-5.7900256635146558E-2</v>
      </c>
      <c r="J9" s="34">
        <f>SUMSQ($G$8:G9)/A9</f>
        <v>1.556055798131562E-6</v>
      </c>
      <c r="K9" s="34">
        <f>SUM($H$8:H9)/A9</f>
        <v>2.9525883036790698E-5</v>
      </c>
      <c r="L9" s="34">
        <f t="shared" ref="L9:L67" si="5">(H9/D9)*100</f>
        <v>2.2939382376365272</v>
      </c>
      <c r="M9" s="34">
        <f>AVERAGE($L$8:L9)</f>
        <v>24.888865920435965</v>
      </c>
      <c r="N9" s="34">
        <f t="shared" ref="N9:N67" si="6">I9/K9</f>
        <v>-1961</v>
      </c>
    </row>
    <row r="10" spans="1:14" ht="15.6" x14ac:dyDescent="0.3">
      <c r="A10" s="85">
        <v>1962</v>
      </c>
      <c r="B10" s="86">
        <v>177456</v>
      </c>
      <c r="C10" s="32">
        <v>21154</v>
      </c>
      <c r="D10" s="87">
        <f t="shared" si="0"/>
        <v>0.11920701469660085</v>
      </c>
      <c r="E10" s="34">
        <f t="shared" si="1"/>
        <v>0.11920701469660085</v>
      </c>
      <c r="F10" s="89">
        <f t="shared" si="2"/>
        <v>0.11891982073718668</v>
      </c>
      <c r="G10" s="89">
        <f t="shared" si="3"/>
        <v>-2.8719395941416426E-4</v>
      </c>
      <c r="H10" s="34">
        <f t="shared" si="4"/>
        <v>2.8719395941416426E-4</v>
      </c>
      <c r="I10" s="89">
        <f>SUM($G$8:G10)</f>
        <v>-5.8187450594560722E-2</v>
      </c>
      <c r="J10" s="34">
        <f>SUMSQ($G$8:G10)/A10</f>
        <v>1.5553047403192238E-6</v>
      </c>
      <c r="K10" s="34">
        <f>SUM($H$8:H10)/A10</f>
        <v>2.9657212331580389E-5</v>
      </c>
      <c r="L10" s="34">
        <f t="shared" si="5"/>
        <v>0.24092035199867606</v>
      </c>
      <c r="M10" s="34">
        <f>AVERAGE($L$8:L10)</f>
        <v>16.672884064290201</v>
      </c>
      <c r="N10" s="34">
        <f t="shared" si="6"/>
        <v>-1962</v>
      </c>
    </row>
    <row r="11" spans="1:14" ht="15.6" x14ac:dyDescent="0.3">
      <c r="A11" s="85">
        <v>1963</v>
      </c>
      <c r="B11" s="86">
        <v>181238</v>
      </c>
      <c r="C11" s="32">
        <v>23394</v>
      </c>
      <c r="D11" s="87">
        <f t="shared" si="0"/>
        <v>0.12907889074035248</v>
      </c>
      <c r="E11" s="34">
        <f t="shared" si="1"/>
        <v>0.12907889074035248</v>
      </c>
      <c r="F11" s="89">
        <f t="shared" si="2"/>
        <v>0.11920701469660085</v>
      </c>
      <c r="G11" s="89">
        <f t="shared" si="3"/>
        <v>-9.871876043751629E-3</v>
      </c>
      <c r="H11" s="34">
        <f t="shared" si="4"/>
        <v>9.871876043751629E-3</v>
      </c>
      <c r="I11" s="89">
        <f>SUM($G$8:G11)</f>
        <v>-6.8059326638312351E-2</v>
      </c>
      <c r="J11" s="34">
        <f>SUMSQ($G$8:G11)/A11</f>
        <v>1.6041578385784589E-6</v>
      </c>
      <c r="K11" s="34">
        <f>SUM($H$8:H11)/A11</f>
        <v>3.4671078267097482E-5</v>
      </c>
      <c r="L11" s="34">
        <f t="shared" si="5"/>
        <v>7.6479399436498996</v>
      </c>
      <c r="M11" s="34">
        <f>AVERAGE($L$8:L11)</f>
        <v>14.416648034130127</v>
      </c>
      <c r="N11" s="34">
        <f t="shared" si="6"/>
        <v>-1962.9999999999998</v>
      </c>
    </row>
    <row r="12" spans="1:14" ht="15.6" x14ac:dyDescent="0.3">
      <c r="A12" s="85">
        <v>1964</v>
      </c>
      <c r="B12" s="86">
        <v>183140</v>
      </c>
      <c r="C12" s="32">
        <v>23835</v>
      </c>
      <c r="D12" s="87">
        <f t="shared" si="0"/>
        <v>0.13014633613628918</v>
      </c>
      <c r="E12" s="34">
        <f t="shared" si="1"/>
        <v>0.13014633613628918</v>
      </c>
      <c r="F12" s="89">
        <f t="shared" si="2"/>
        <v>0.12907889074035248</v>
      </c>
      <c r="G12" s="89">
        <f t="shared" si="3"/>
        <v>-1.0674453959367003E-3</v>
      </c>
      <c r="H12" s="34">
        <f t="shared" si="4"/>
        <v>1.0674453959367003E-3</v>
      </c>
      <c r="I12" s="89">
        <f>SUM($G$8:G12)</f>
        <v>-6.9126772034249051E-2</v>
      </c>
      <c r="J12" s="34">
        <f>SUMSQ($G$8:G12)/A12</f>
        <v>1.6039212203680351E-6</v>
      </c>
      <c r="K12" s="34">
        <f>SUM($H$8:H12)/A12</f>
        <v>3.5196930771002569E-5</v>
      </c>
      <c r="L12" s="34">
        <f t="shared" si="5"/>
        <v>0.82018858742121792</v>
      </c>
      <c r="M12" s="34">
        <f>AVERAGE($L$8:L12)</f>
        <v>11.697356144788346</v>
      </c>
      <c r="N12" s="34">
        <f t="shared" si="6"/>
        <v>-1964.0000000000002</v>
      </c>
    </row>
    <row r="13" spans="1:14" ht="15.6" x14ac:dyDescent="0.3">
      <c r="A13" s="85">
        <v>1965</v>
      </c>
      <c r="B13" s="86">
        <v>184859</v>
      </c>
      <c r="C13" s="32">
        <v>24598</v>
      </c>
      <c r="D13" s="87">
        <f t="shared" si="0"/>
        <v>0.1330635781866179</v>
      </c>
      <c r="E13" s="34">
        <f t="shared" si="1"/>
        <v>0.1330635781866179</v>
      </c>
      <c r="F13" s="89">
        <f t="shared" si="2"/>
        <v>0.13014633613628918</v>
      </c>
      <c r="G13" s="89">
        <f t="shared" si="3"/>
        <v>-2.9172420503287277E-3</v>
      </c>
      <c r="H13" s="34">
        <f t="shared" si="4"/>
        <v>2.9172420503287277E-3</v>
      </c>
      <c r="I13" s="89">
        <f>SUM($G$8:G13)</f>
        <v>-7.2044014084577779E-2</v>
      </c>
      <c r="J13" s="34">
        <f>SUMSQ($G$8:G13)/A13</f>
        <v>1.6074359175486141E-6</v>
      </c>
      <c r="K13" s="34">
        <f>SUM($H$8:H13)/A13</f>
        <v>3.6663620399276221E-5</v>
      </c>
      <c r="L13" s="34">
        <f t="shared" si="5"/>
        <v>2.1923670549708039</v>
      </c>
      <c r="M13" s="34">
        <f>AVERAGE($L$8:L13)</f>
        <v>10.113191296485422</v>
      </c>
      <c r="N13" s="34">
        <f t="shared" si="6"/>
        <v>-1965.0000000000002</v>
      </c>
    </row>
    <row r="14" spans="1:14" ht="15.6" x14ac:dyDescent="0.3">
      <c r="A14" s="85">
        <v>1966</v>
      </c>
      <c r="B14" s="86">
        <v>186620</v>
      </c>
      <c r="C14" s="32">
        <v>24255</v>
      </c>
      <c r="D14" s="87">
        <f t="shared" si="0"/>
        <v>0.12996999249812452</v>
      </c>
      <c r="E14" s="34">
        <f t="shared" si="1"/>
        <v>0.12996999249812452</v>
      </c>
      <c r="F14" s="89">
        <f t="shared" si="2"/>
        <v>0.1330635781866179</v>
      </c>
      <c r="G14" s="89">
        <f t="shared" si="3"/>
        <v>3.0935856884933832E-3</v>
      </c>
      <c r="H14" s="34">
        <f t="shared" si="4"/>
        <v>3.0935856884933832E-3</v>
      </c>
      <c r="I14" s="89">
        <f>SUM($G$8:G14)</f>
        <v>-6.8950428396084396E-2</v>
      </c>
      <c r="J14" s="34">
        <f>SUMSQ($G$8:G14)/A14</f>
        <v>1.6114861904349328E-6</v>
      </c>
      <c r="K14" s="34">
        <f>SUM($H$8:H14)/A14</f>
        <v>3.8218514635336298E-5</v>
      </c>
      <c r="L14" s="34">
        <f t="shared" si="5"/>
        <v>2.380230720208762</v>
      </c>
      <c r="M14" s="34">
        <f>AVERAGE($L$8:L14)</f>
        <v>9.0084826427316127</v>
      </c>
      <c r="N14" s="34">
        <f t="shared" si="6"/>
        <v>-1804.1106268513588</v>
      </c>
    </row>
    <row r="15" spans="1:14" ht="15.6" x14ac:dyDescent="0.3">
      <c r="A15" s="85">
        <v>1967</v>
      </c>
      <c r="B15" s="86">
        <v>189361</v>
      </c>
      <c r="C15" s="32">
        <v>24850</v>
      </c>
      <c r="D15" s="87">
        <f t="shared" si="0"/>
        <v>0.13123082366485178</v>
      </c>
      <c r="E15" s="34">
        <f t="shared" si="1"/>
        <v>0.13123082366485178</v>
      </c>
      <c r="F15" s="89">
        <f t="shared" si="2"/>
        <v>0.12996999249812452</v>
      </c>
      <c r="G15" s="89">
        <f t="shared" si="3"/>
        <v>-1.2608311667272609E-3</v>
      </c>
      <c r="H15" s="34">
        <f t="shared" si="4"/>
        <v>1.2608311667272609E-3</v>
      </c>
      <c r="I15" s="89">
        <f>SUM($G$8:G15)</f>
        <v>-7.0211259562811656E-2</v>
      </c>
      <c r="J15" s="34">
        <f>SUMSQ($G$8:G15)/A15</f>
        <v>1.6114751121637362E-6</v>
      </c>
      <c r="K15" s="34">
        <f>SUM($H$8:H15)/A15</f>
        <v>3.8840076736043939E-5</v>
      </c>
      <c r="L15" s="34">
        <f t="shared" si="5"/>
        <v>0.96077364411525501</v>
      </c>
      <c r="M15" s="34">
        <f>AVERAGE($L$8:L15)</f>
        <v>8.002519017904568</v>
      </c>
      <c r="N15" s="34">
        <f t="shared" si="6"/>
        <v>-1807.7013606323537</v>
      </c>
    </row>
    <row r="16" spans="1:14" ht="15.6" x14ac:dyDescent="0.3">
      <c r="A16" s="85">
        <v>1968</v>
      </c>
      <c r="B16" s="86">
        <v>192552</v>
      </c>
      <c r="C16" s="32">
        <v>24416</v>
      </c>
      <c r="D16" s="87">
        <f t="shared" si="0"/>
        <v>0.12680211059869542</v>
      </c>
      <c r="E16" s="34">
        <f t="shared" si="1"/>
        <v>0.12680211059869542</v>
      </c>
      <c r="F16" s="89">
        <f t="shared" si="2"/>
        <v>0.13123082366485178</v>
      </c>
      <c r="G16" s="89">
        <f t="shared" si="3"/>
        <v>4.428713066156359E-3</v>
      </c>
      <c r="H16" s="34">
        <f t="shared" si="4"/>
        <v>4.428713066156359E-3</v>
      </c>
      <c r="I16" s="89">
        <f>SUM($G$8:G16)</f>
        <v>-6.5782546496655298E-2</v>
      </c>
      <c r="J16" s="34">
        <f>SUMSQ($G$8:G16)/A16</f>
        <v>1.6206224822400475E-6</v>
      </c>
      <c r="K16" s="34">
        <f>SUM($H$8:H16)/A16</f>
        <v>4.1070703255058325E-5</v>
      </c>
      <c r="L16" s="34">
        <f t="shared" si="5"/>
        <v>3.4926177847089583</v>
      </c>
      <c r="M16" s="34">
        <f>AVERAGE($L$8:L16)</f>
        <v>7.5014188808828335</v>
      </c>
      <c r="N16" s="34">
        <f t="shared" si="6"/>
        <v>-1601.6902873109052</v>
      </c>
    </row>
    <row r="17" spans="1:14" ht="15.6" x14ac:dyDescent="0.3">
      <c r="A17" s="85">
        <v>1969</v>
      </c>
      <c r="B17" s="86">
        <v>194181</v>
      </c>
      <c r="C17" s="32">
        <v>23016</v>
      </c>
      <c r="D17" s="87">
        <f t="shared" si="0"/>
        <v>0.11852858930585382</v>
      </c>
      <c r="E17" s="34">
        <f t="shared" si="1"/>
        <v>0.11852858930585382</v>
      </c>
      <c r="F17" s="89">
        <f t="shared" si="2"/>
        <v>0.12680211059869542</v>
      </c>
      <c r="G17" s="89">
        <f t="shared" si="3"/>
        <v>8.2735212928416041E-3</v>
      </c>
      <c r="H17" s="34">
        <f t="shared" si="4"/>
        <v>8.2735212928416041E-3</v>
      </c>
      <c r="I17" s="89">
        <f>SUM($G$8:G17)</f>
        <v>-5.7509025203813693E-2</v>
      </c>
      <c r="J17" s="34">
        <f>SUMSQ($G$8:G17)/A17</f>
        <v>1.6545638393253005E-6</v>
      </c>
      <c r="K17" s="34">
        <f>SUM($H$8:H17)/A17</f>
        <v>4.5251734534685827E-5</v>
      </c>
      <c r="L17" s="34">
        <f t="shared" si="5"/>
        <v>6.9801904682189582</v>
      </c>
      <c r="M17" s="34">
        <f>AVERAGE($L$8:L17)</f>
        <v>7.4492960396164465</v>
      </c>
      <c r="N17" s="34">
        <f t="shared" si="6"/>
        <v>-1270.8689687846672</v>
      </c>
    </row>
    <row r="18" spans="1:14" ht="15.6" x14ac:dyDescent="0.3">
      <c r="A18" s="85">
        <v>1970</v>
      </c>
      <c r="B18" s="86">
        <v>196637</v>
      </c>
      <c r="C18" s="32">
        <v>22365</v>
      </c>
      <c r="D18" s="87">
        <f t="shared" si="0"/>
        <v>0.11373749599515859</v>
      </c>
      <c r="E18" s="34">
        <f t="shared" si="1"/>
        <v>0.11373749599515859</v>
      </c>
      <c r="F18" s="89">
        <f t="shared" si="2"/>
        <v>0.11852858930585382</v>
      </c>
      <c r="G18" s="89">
        <f t="shared" si="3"/>
        <v>4.7910933106952297E-3</v>
      </c>
      <c r="H18" s="34">
        <f t="shared" si="4"/>
        <v>4.7910933106952297E-3</v>
      </c>
      <c r="I18" s="89">
        <f>SUM($G$8:G18)</f>
        <v>-5.2717931893118464E-2</v>
      </c>
      <c r="J18" s="34">
        <f>SUMSQ($G$8:G18)/A18</f>
        <v>1.6653760277884798E-6</v>
      </c>
      <c r="K18" s="34">
        <f>SUM($H$8:H18)/A18</f>
        <v>4.7660791172330769E-5</v>
      </c>
      <c r="L18" s="34">
        <f t="shared" si="5"/>
        <v>4.2124132141076593</v>
      </c>
      <c r="M18" s="34">
        <f>AVERAGE($L$8:L18)</f>
        <v>7.155033964570193</v>
      </c>
      <c r="N18" s="34">
        <f t="shared" si="6"/>
        <v>-1106.1069402415542</v>
      </c>
    </row>
    <row r="19" spans="1:14" ht="15.6" x14ac:dyDescent="0.3">
      <c r="A19" s="85">
        <v>1971</v>
      </c>
      <c r="B19" s="86">
        <v>199127</v>
      </c>
      <c r="C19" s="32">
        <v>22638</v>
      </c>
      <c r="D19" s="87">
        <f t="shared" si="0"/>
        <v>0.1136862404395185</v>
      </c>
      <c r="E19" s="34">
        <f t="shared" si="1"/>
        <v>0.1136862404395185</v>
      </c>
      <c r="F19" s="89">
        <f t="shared" si="2"/>
        <v>0.11373749599515859</v>
      </c>
      <c r="G19" s="89">
        <f t="shared" si="3"/>
        <v>5.1255555640089545E-5</v>
      </c>
      <c r="H19" s="34">
        <f t="shared" si="4"/>
        <v>5.1255555640089545E-5</v>
      </c>
      <c r="I19" s="89">
        <f>SUM($G$8:G19)</f>
        <v>-5.2666676337478374E-2</v>
      </c>
      <c r="J19" s="34">
        <f>SUMSQ($G$8:G19)/A19</f>
        <v>1.6645324210427647E-6</v>
      </c>
      <c r="K19" s="34">
        <f>SUM($H$8:H19)/A19</f>
        <v>4.7662615000066822E-5</v>
      </c>
      <c r="L19" s="34">
        <f t="shared" si="5"/>
        <v>4.508510039731474E-2</v>
      </c>
      <c r="M19" s="34">
        <f>AVERAGE($L$8:L19)</f>
        <v>6.5625382258891198</v>
      </c>
      <c r="N19" s="34">
        <f t="shared" si="6"/>
        <v>-1104.9892318624259</v>
      </c>
    </row>
    <row r="20" spans="1:14" ht="15.6" x14ac:dyDescent="0.3">
      <c r="A20" s="85">
        <v>1972</v>
      </c>
      <c r="B20" s="86">
        <v>201747</v>
      </c>
      <c r="C20" s="32">
        <v>20853</v>
      </c>
      <c r="D20" s="87">
        <f t="shared" si="0"/>
        <v>0.10336213177891121</v>
      </c>
      <c r="E20" s="34">
        <f t="shared" si="1"/>
        <v>0.10336213177891121</v>
      </c>
      <c r="F20" s="89">
        <f t="shared" si="2"/>
        <v>0.1136862404395185</v>
      </c>
      <c r="G20" s="89">
        <f t="shared" si="3"/>
        <v>1.032410866060729E-2</v>
      </c>
      <c r="H20" s="34">
        <f t="shared" si="4"/>
        <v>1.032410866060729E-2</v>
      </c>
      <c r="I20" s="89">
        <f>SUM($G$8:G20)</f>
        <v>-4.2342567676871085E-2</v>
      </c>
      <c r="J20" s="34">
        <f>SUMSQ($G$8:G20)/A20</f>
        <v>1.7177386518820059E-6</v>
      </c>
      <c r="K20" s="34">
        <f>SUM($H$8:H20)/A20</f>
        <v>5.2873794536378801E-5</v>
      </c>
      <c r="L20" s="34">
        <f t="shared" si="5"/>
        <v>9.9882892147486633</v>
      </c>
      <c r="M20" s="34">
        <f>AVERAGE($L$8:L20)</f>
        <v>6.8260575327244686</v>
      </c>
      <c r="N20" s="34">
        <f t="shared" si="6"/>
        <v>-800.82331991017008</v>
      </c>
    </row>
    <row r="21" spans="1:14" ht="15.6" x14ac:dyDescent="0.3">
      <c r="A21" s="85">
        <v>1973</v>
      </c>
      <c r="B21" s="86">
        <v>203250</v>
      </c>
      <c r="C21" s="32">
        <v>19383</v>
      </c>
      <c r="D21" s="87">
        <f t="shared" si="0"/>
        <v>9.5365313653136538E-2</v>
      </c>
      <c r="E21" s="34">
        <f t="shared" si="1"/>
        <v>9.5365313653136538E-2</v>
      </c>
      <c r="F21" s="89">
        <f t="shared" si="2"/>
        <v>0.10336213177891121</v>
      </c>
      <c r="G21" s="89">
        <f t="shared" si="3"/>
        <v>7.9968181257746712E-3</v>
      </c>
      <c r="H21" s="34">
        <f t="shared" si="4"/>
        <v>7.9968181257746712E-3</v>
      </c>
      <c r="I21" s="89">
        <f>SUM($G$8:G21)</f>
        <v>-3.4345749551096413E-2</v>
      </c>
      <c r="J21" s="34">
        <f>SUMSQ($G$8:G21)/A21</f>
        <v>1.7492801427511576E-6</v>
      </c>
      <c r="K21" s="34">
        <f>SUM($H$8:H21)/A21</f>
        <v>5.690012212443673E-5</v>
      </c>
      <c r="L21" s="34">
        <f t="shared" si="5"/>
        <v>8.3854577932399614</v>
      </c>
      <c r="M21" s="34">
        <f>AVERAGE($L$8:L21)</f>
        <v>6.9374432656184331</v>
      </c>
      <c r="N21" s="34">
        <f t="shared" si="6"/>
        <v>-603.61468954292536</v>
      </c>
    </row>
    <row r="22" spans="1:14" ht="15.6" x14ac:dyDescent="0.3">
      <c r="A22" s="85">
        <v>1974</v>
      </c>
      <c r="B22" s="86">
        <v>204977</v>
      </c>
      <c r="C22" s="32">
        <v>18557</v>
      </c>
      <c r="D22" s="87">
        <f t="shared" si="0"/>
        <v>9.0532108480463655E-2</v>
      </c>
      <c r="E22" s="34">
        <f t="shared" si="1"/>
        <v>9.0532108480463655E-2</v>
      </c>
      <c r="F22" s="89">
        <f t="shared" si="2"/>
        <v>9.5365313653136538E-2</v>
      </c>
      <c r="G22" s="89">
        <f t="shared" si="3"/>
        <v>4.8332051726728831E-3</v>
      </c>
      <c r="H22" s="34">
        <f t="shared" si="4"/>
        <v>4.8332051726728831E-3</v>
      </c>
      <c r="I22" s="89">
        <f>SUM($G$8:G22)</f>
        <v>-2.951254437842353E-2</v>
      </c>
      <c r="J22" s="34">
        <f>SUMSQ($G$8:G22)/A22</f>
        <v>1.76022775779594E-6</v>
      </c>
      <c r="K22" s="34">
        <f>SUM($H$8:H22)/A22</f>
        <v>5.9319729546193794E-5</v>
      </c>
      <c r="L22" s="34">
        <f t="shared" si="5"/>
        <v>5.3386640980706455</v>
      </c>
      <c r="M22" s="34">
        <f>AVERAGE($L$8:L22)</f>
        <v>6.830857987781914</v>
      </c>
      <c r="N22" s="34">
        <f t="shared" si="6"/>
        <v>-497.51650259027826</v>
      </c>
    </row>
    <row r="23" spans="1:14" ht="15.6" x14ac:dyDescent="0.3">
      <c r="A23" s="85">
        <v>1975</v>
      </c>
      <c r="B23" s="86">
        <v>206746</v>
      </c>
      <c r="C23" s="32">
        <v>17388</v>
      </c>
      <c r="D23" s="87">
        <f t="shared" si="0"/>
        <v>8.4103199094541128E-2</v>
      </c>
      <c r="E23" s="34">
        <f t="shared" si="1"/>
        <v>8.4103199094541128E-2</v>
      </c>
      <c r="F23" s="89">
        <f t="shared" si="2"/>
        <v>9.0532108480463655E-2</v>
      </c>
      <c r="G23" s="89">
        <f t="shared" si="3"/>
        <v>6.4289093859225266E-3</v>
      </c>
      <c r="H23" s="34">
        <f t="shared" si="4"/>
        <v>6.4289093859225266E-3</v>
      </c>
      <c r="I23" s="89">
        <f>SUM($G$8:G23)</f>
        <v>-2.3083634992501004E-2</v>
      </c>
      <c r="J23" s="34">
        <f>SUMSQ($G$8:G23)/A23</f>
        <v>1.7802635290033359E-6</v>
      </c>
      <c r="K23" s="34">
        <f>SUM($H$8:H23)/A23</f>
        <v>6.2544838232966616E-5</v>
      </c>
      <c r="L23" s="34">
        <f t="shared" si="5"/>
        <v>7.6440723481823012</v>
      </c>
      <c r="M23" s="34">
        <f>AVERAGE($L$8:L23)</f>
        <v>6.8816838853069386</v>
      </c>
      <c r="N23" s="34">
        <f t="shared" si="6"/>
        <v>-369.07338230725333</v>
      </c>
    </row>
    <row r="24" spans="1:14" ht="15.6" x14ac:dyDescent="0.3">
      <c r="A24" s="85">
        <v>1976</v>
      </c>
      <c r="B24" s="86">
        <v>208728</v>
      </c>
      <c r="C24" s="32">
        <v>16569</v>
      </c>
      <c r="D24" s="87">
        <f t="shared" si="0"/>
        <v>7.9380820972749219E-2</v>
      </c>
      <c r="E24" s="34">
        <f t="shared" si="1"/>
        <v>7.9380820972749219E-2</v>
      </c>
      <c r="F24" s="89">
        <f t="shared" si="2"/>
        <v>8.4103199094541128E-2</v>
      </c>
      <c r="G24" s="89">
        <f t="shared" si="3"/>
        <v>4.7223781217919092E-3</v>
      </c>
      <c r="H24" s="34">
        <f t="shared" si="4"/>
        <v>4.7223781217919092E-3</v>
      </c>
      <c r="I24" s="89">
        <f>SUM($G$8:G24)</f>
        <v>-1.8361256870709095E-2</v>
      </c>
      <c r="J24" s="34">
        <f>SUMSQ($G$8:G24)/A24</f>
        <v>1.7906484437787283E-6</v>
      </c>
      <c r="K24" s="34">
        <f>SUM($H$8:H24)/A24</f>
        <v>6.4903053457439767E-5</v>
      </c>
      <c r="L24" s="34">
        <f t="shared" si="5"/>
        <v>5.949016480206299</v>
      </c>
      <c r="M24" s="34">
        <f>AVERAGE($L$8:L24)</f>
        <v>6.8268210967716065</v>
      </c>
      <c r="N24" s="34">
        <f t="shared" si="6"/>
        <v>-282.90282032338439</v>
      </c>
    </row>
    <row r="25" spans="1:14" ht="15.6" x14ac:dyDescent="0.3">
      <c r="A25" s="85">
        <v>1977</v>
      </c>
      <c r="B25" s="86">
        <v>210434</v>
      </c>
      <c r="C25" s="32">
        <v>15841</v>
      </c>
      <c r="D25" s="87">
        <f t="shared" si="0"/>
        <v>7.5277759297451938E-2</v>
      </c>
      <c r="E25" s="34">
        <f t="shared" si="1"/>
        <v>7.5277759297451938E-2</v>
      </c>
      <c r="F25" s="89">
        <f t="shared" si="2"/>
        <v>7.9380820972749219E-2</v>
      </c>
      <c r="G25" s="89">
        <f t="shared" si="3"/>
        <v>4.1030616752972815E-3</v>
      </c>
      <c r="H25" s="34">
        <f t="shared" si="4"/>
        <v>4.1030616752972815E-3</v>
      </c>
      <c r="I25" s="89">
        <f>SUM($G$8:G25)</f>
        <v>-1.4258195195411813E-2</v>
      </c>
      <c r="J25" s="34">
        <f>SUMSQ($G$8:G25)/A25</f>
        <v>1.7982581891846539E-6</v>
      </c>
      <c r="K25" s="34">
        <f>SUM($H$8:H25)/A25</f>
        <v>6.6945622310166035E-5</v>
      </c>
      <c r="L25" s="34">
        <f t="shared" si="5"/>
        <v>5.4505629731677798</v>
      </c>
      <c r="M25" s="34">
        <f>AVERAGE($L$8:L25)</f>
        <v>6.7503623121269491</v>
      </c>
      <c r="N25" s="34">
        <f t="shared" si="6"/>
        <v>-212.98174105174661</v>
      </c>
    </row>
    <row r="26" spans="1:14" ht="15.6" x14ac:dyDescent="0.3">
      <c r="A26" s="85">
        <v>1978</v>
      </c>
      <c r="B26" s="86">
        <v>211783</v>
      </c>
      <c r="C26" s="32">
        <v>13342</v>
      </c>
      <c r="D26" s="87">
        <f t="shared" si="0"/>
        <v>6.2998446523092028E-2</v>
      </c>
      <c r="E26" s="34">
        <f t="shared" si="1"/>
        <v>6.2998446523092028E-2</v>
      </c>
      <c r="F26" s="89">
        <f t="shared" si="2"/>
        <v>7.5277759297451938E-2</v>
      </c>
      <c r="G26" s="89">
        <f t="shared" si="3"/>
        <v>1.227931277435991E-2</v>
      </c>
      <c r="H26" s="34">
        <f t="shared" si="4"/>
        <v>1.227931277435991E-2</v>
      </c>
      <c r="I26" s="89">
        <f>SUM($G$8:G26)</f>
        <v>-1.9788824210519029E-3</v>
      </c>
      <c r="J26" s="34">
        <f>SUMSQ($G$8:G26)/A26</f>
        <v>1.8735783428860563E-6</v>
      </c>
      <c r="K26" s="34">
        <f>SUM($H$8:H26)/A26</f>
        <v>7.3119720971465189E-5</v>
      </c>
      <c r="L26" s="34">
        <f t="shared" si="5"/>
        <v>19.4914532850567</v>
      </c>
      <c r="M26" s="34">
        <f>AVERAGE($L$8:L26)</f>
        <v>7.4209460475443052</v>
      </c>
      <c r="N26" s="34">
        <f t="shared" si="6"/>
        <v>-27.063593716723254</v>
      </c>
    </row>
    <row r="27" spans="1:14" ht="15.6" x14ac:dyDescent="0.3">
      <c r="A27" s="85">
        <v>1979</v>
      </c>
      <c r="B27" s="86">
        <v>213120</v>
      </c>
      <c r="C27" s="32">
        <v>12418</v>
      </c>
      <c r="D27" s="87">
        <f t="shared" si="0"/>
        <v>5.8267642642642642E-2</v>
      </c>
      <c r="E27" s="34">
        <f t="shared" si="1"/>
        <v>5.8267642642642642E-2</v>
      </c>
      <c r="F27" s="89">
        <f t="shared" si="2"/>
        <v>6.2998446523092028E-2</v>
      </c>
      <c r="G27" s="89">
        <f t="shared" si="3"/>
        <v>4.7308038804493857E-3</v>
      </c>
      <c r="H27" s="34">
        <f t="shared" si="4"/>
        <v>4.7308038804493857E-3</v>
      </c>
      <c r="I27" s="89">
        <f>SUM($G$8:G27)</f>
        <v>2.7519214593974828E-3</v>
      </c>
      <c r="J27" s="34">
        <f>SUMSQ($G$8:G27)/A27</f>
        <v>1.8839406101990371E-6</v>
      </c>
      <c r="K27" s="34">
        <f>SUM($H$8:H27)/A27</f>
        <v>7.5473275372414122E-5</v>
      </c>
      <c r="L27" s="34">
        <f t="shared" si="5"/>
        <v>8.1190926316747714</v>
      </c>
      <c r="M27" s="34">
        <f>AVERAGE($L$8:L27)</f>
        <v>7.4558533767508282</v>
      </c>
      <c r="N27" s="34">
        <f t="shared" si="6"/>
        <v>36.462197325059044</v>
      </c>
    </row>
    <row r="28" spans="1:14" ht="15.6" x14ac:dyDescent="0.3">
      <c r="A28" s="85">
        <v>1980</v>
      </c>
      <c r="B28" s="86">
        <v>219859</v>
      </c>
      <c r="C28" s="32">
        <v>12446</v>
      </c>
      <c r="D28" s="87">
        <f t="shared" si="0"/>
        <v>5.6609008500902849E-2</v>
      </c>
      <c r="E28" s="34">
        <f t="shared" si="1"/>
        <v>5.6609008500902849E-2</v>
      </c>
      <c r="F28" s="89">
        <f t="shared" si="2"/>
        <v>5.8267642642642642E-2</v>
      </c>
      <c r="G28" s="89">
        <f t="shared" si="3"/>
        <v>1.6586341417397926E-3</v>
      </c>
      <c r="H28" s="34">
        <f t="shared" si="4"/>
        <v>1.6586341417397926E-3</v>
      </c>
      <c r="I28" s="89">
        <f>SUM($G$8:G28)</f>
        <v>4.4105556011372754E-3</v>
      </c>
      <c r="J28" s="34">
        <f>SUMSQ($G$8:G28)/A28</f>
        <v>1.8843785529293129E-6</v>
      </c>
      <c r="K28" s="34">
        <f>SUM($H$8:H28)/A28</f>
        <v>7.6272851567549146E-5</v>
      </c>
      <c r="L28" s="34">
        <f t="shared" si="5"/>
        <v>2.9299826753074809</v>
      </c>
      <c r="M28" s="34">
        <f>AVERAGE($L$8:L28)</f>
        <v>7.2403357243011452</v>
      </c>
      <c r="N28" s="34">
        <f t="shared" si="6"/>
        <v>57.826022109992529</v>
      </c>
    </row>
    <row r="29" spans="1:14" ht="15.6" x14ac:dyDescent="0.3">
      <c r="A29" s="85">
        <v>1981</v>
      </c>
      <c r="B29" s="86">
        <v>222669</v>
      </c>
      <c r="C29" s="32">
        <v>11501</v>
      </c>
      <c r="D29" s="87">
        <f t="shared" si="0"/>
        <v>5.1650656355397472E-2</v>
      </c>
      <c r="E29" s="34">
        <f t="shared" si="1"/>
        <v>5.1650656355397472E-2</v>
      </c>
      <c r="F29" s="89">
        <f t="shared" si="2"/>
        <v>5.6609008500902849E-2</v>
      </c>
      <c r="G29" s="89">
        <f t="shared" si="3"/>
        <v>4.9583521455053778E-3</v>
      </c>
      <c r="H29" s="34">
        <f t="shared" si="4"/>
        <v>4.9583521455053778E-3</v>
      </c>
      <c r="I29" s="89">
        <f>SUM($G$8:G29)</f>
        <v>9.3689077466426532E-3</v>
      </c>
      <c r="J29" s="34">
        <f>SUMSQ($G$8:G29)/A29</f>
        <v>1.895837855022149E-6</v>
      </c>
      <c r="K29" s="34">
        <f>SUM($H$8:H29)/A29</f>
        <v>7.8737303507951886E-5</v>
      </c>
      <c r="L29" s="34">
        <f t="shared" si="5"/>
        <v>9.5997853568171205</v>
      </c>
      <c r="M29" s="34">
        <f>AVERAGE($L$8:L29)</f>
        <v>7.3475834348700522</v>
      </c>
      <c r="N29" s="34">
        <f t="shared" si="6"/>
        <v>118.98944120808585</v>
      </c>
    </row>
    <row r="30" spans="1:14" ht="15.6" x14ac:dyDescent="0.3">
      <c r="A30" s="85">
        <v>1982</v>
      </c>
      <c r="B30" s="86">
        <v>224377</v>
      </c>
      <c r="C30" s="32">
        <v>11333</v>
      </c>
      <c r="D30" s="87">
        <f t="shared" si="0"/>
        <v>5.0508741983358363E-2</v>
      </c>
      <c r="E30" s="34">
        <f t="shared" si="1"/>
        <v>5.0508741983358363E-2</v>
      </c>
      <c r="F30" s="89">
        <f t="shared" si="2"/>
        <v>5.1650656355397472E-2</v>
      </c>
      <c r="G30" s="89">
        <f t="shared" si="3"/>
        <v>1.1419143720391087E-3</v>
      </c>
      <c r="H30" s="34">
        <f t="shared" si="4"/>
        <v>1.1419143720391087E-3</v>
      </c>
      <c r="I30" s="89">
        <f>SUM($G$8:G30)</f>
        <v>1.0510822118681762E-2</v>
      </c>
      <c r="J30" s="34">
        <f>SUMSQ($G$8:G30)/A30</f>
        <v>1.8955392327103666E-6</v>
      </c>
      <c r="K30" s="34">
        <f>SUM($H$8:H30)/A30</f>
        <v>7.927371978874461E-5</v>
      </c>
      <c r="L30" s="34">
        <f t="shared" si="5"/>
        <v>2.2608252100504642</v>
      </c>
      <c r="M30" s="34">
        <f>AVERAGE($L$8:L30)</f>
        <v>7.1264200337909394</v>
      </c>
      <c r="N30" s="34">
        <f t="shared" si="6"/>
        <v>132.58898594252798</v>
      </c>
    </row>
    <row r="31" spans="1:14" ht="15.6" x14ac:dyDescent="0.3">
      <c r="A31" s="85">
        <v>1983</v>
      </c>
      <c r="B31" s="86">
        <v>225980</v>
      </c>
      <c r="C31" s="32">
        <v>10976</v>
      </c>
      <c r="D31" s="87">
        <f t="shared" si="0"/>
        <v>4.8570669970793873E-2</v>
      </c>
      <c r="E31" s="34">
        <f t="shared" si="1"/>
        <v>4.8570669970793873E-2</v>
      </c>
      <c r="F31" s="89">
        <f t="shared" si="2"/>
        <v>5.0508741983358363E-2</v>
      </c>
      <c r="G31" s="89">
        <f t="shared" si="3"/>
        <v>1.9380720125644901E-3</v>
      </c>
      <c r="H31" s="34">
        <f t="shared" si="4"/>
        <v>1.9380720125644901E-3</v>
      </c>
      <c r="I31" s="89">
        <f>SUM($G$8:G31)</f>
        <v>1.2448894131246252E-2</v>
      </c>
      <c r="J31" s="34">
        <f>SUMSQ($G$8:G31)/A31</f>
        <v>1.896477499928307E-6</v>
      </c>
      <c r="K31" s="34">
        <f>SUM($H$8:H31)/A31</f>
        <v>8.0211086552625467E-5</v>
      </c>
      <c r="L31" s="34">
        <f t="shared" si="5"/>
        <v>3.9902105812620583</v>
      </c>
      <c r="M31" s="34">
        <f>AVERAGE($L$8:L31)</f>
        <v>6.9957446399355696</v>
      </c>
      <c r="N31" s="34">
        <f t="shared" si="6"/>
        <v>155.20166433699526</v>
      </c>
    </row>
    <row r="32" spans="1:14" ht="15.6" x14ac:dyDescent="0.3">
      <c r="A32" s="85">
        <v>1984</v>
      </c>
      <c r="B32" s="86">
        <v>227848</v>
      </c>
      <c r="C32" s="32">
        <v>9758</v>
      </c>
      <c r="D32" s="87">
        <f t="shared" si="0"/>
        <v>4.2826796811909693E-2</v>
      </c>
      <c r="E32" s="34">
        <f t="shared" si="1"/>
        <v>4.2826796811909693E-2</v>
      </c>
      <c r="F32" s="89">
        <f t="shared" si="2"/>
        <v>4.8570669970793873E-2</v>
      </c>
      <c r="G32" s="89">
        <f t="shared" si="3"/>
        <v>5.7438731588841802E-3</v>
      </c>
      <c r="H32" s="34">
        <f t="shared" si="4"/>
        <v>5.7438731588841802E-3</v>
      </c>
      <c r="I32" s="89">
        <f>SUM($G$8:G32)</f>
        <v>1.8192767290130432E-2</v>
      </c>
      <c r="J32" s="34">
        <f>SUMSQ($G$8:G32)/A32</f>
        <v>1.9121506861003943E-6</v>
      </c>
      <c r="K32" s="34">
        <f>SUM($H$8:H32)/A32</f>
        <v>8.3065754935857106E-5</v>
      </c>
      <c r="L32" s="34">
        <f t="shared" si="5"/>
        <v>13.411867303806545</v>
      </c>
      <c r="M32" s="34">
        <f>AVERAGE($L$8:L32)</f>
        <v>7.2523895464904085</v>
      </c>
      <c r="N32" s="34">
        <f t="shared" si="6"/>
        <v>219.01645635049945</v>
      </c>
    </row>
    <row r="33" spans="1:14" ht="15.6" x14ac:dyDescent="0.3">
      <c r="A33" s="85">
        <v>1985</v>
      </c>
      <c r="B33" s="86">
        <v>229705</v>
      </c>
      <c r="C33" s="32">
        <v>9072</v>
      </c>
      <c r="D33" s="87">
        <f t="shared" si="0"/>
        <v>3.9494133780283408E-2</v>
      </c>
      <c r="E33" s="34">
        <f t="shared" si="1"/>
        <v>3.9494133780283408E-2</v>
      </c>
      <c r="F33" s="89">
        <f t="shared" si="2"/>
        <v>4.2826796811909693E-2</v>
      </c>
      <c r="G33" s="89">
        <f t="shared" si="3"/>
        <v>3.3326630316262845E-3</v>
      </c>
      <c r="H33" s="34">
        <f t="shared" si="4"/>
        <v>3.3326630316262845E-3</v>
      </c>
      <c r="I33" s="89">
        <f>SUM($G$8:G33)</f>
        <v>2.1525430321756717E-2</v>
      </c>
      <c r="J33" s="34">
        <f>SUMSQ($G$8:G33)/A33</f>
        <v>1.9167826720934767E-6</v>
      </c>
      <c r="K33" s="34">
        <f>SUM($H$8:H33)/A33</f>
        <v>8.4702831649555052E-5</v>
      </c>
      <c r="L33" s="34">
        <f t="shared" si="5"/>
        <v>8.4383747980568309</v>
      </c>
      <c r="M33" s="34">
        <f>AVERAGE($L$8:L33)</f>
        <v>7.2980043638583476</v>
      </c>
      <c r="N33" s="34">
        <f t="shared" si="6"/>
        <v>254.12881603315077</v>
      </c>
    </row>
    <row r="34" spans="1:14" ht="15.6" x14ac:dyDescent="0.3">
      <c r="A34" s="85">
        <v>1986</v>
      </c>
      <c r="B34" s="86">
        <v>233114</v>
      </c>
      <c r="C34" s="32">
        <v>8904</v>
      </c>
      <c r="D34" s="87">
        <f t="shared" si="0"/>
        <v>3.8195904149900907E-2</v>
      </c>
      <c r="E34" s="34">
        <f t="shared" si="1"/>
        <v>3.8195904149900907E-2</v>
      </c>
      <c r="F34" s="89">
        <f t="shared" si="2"/>
        <v>3.9494133780283408E-2</v>
      </c>
      <c r="G34" s="89">
        <f t="shared" si="3"/>
        <v>1.2982296303825011E-3</v>
      </c>
      <c r="H34" s="34">
        <f t="shared" si="4"/>
        <v>1.2982296303825011E-3</v>
      </c>
      <c r="I34" s="89">
        <f>SUM($G$8:G34)</f>
        <v>2.2823659952139218E-2</v>
      </c>
      <c r="J34" s="34">
        <f>SUMSQ($G$8:G34)/A34</f>
        <v>1.9166661652964524E-6</v>
      </c>
      <c r="K34" s="34">
        <f>SUM($H$8:H34)/A34</f>
        <v>8.5313872333710612E-5</v>
      </c>
      <c r="L34" s="34">
        <f t="shared" si="5"/>
        <v>3.3988713169023623</v>
      </c>
      <c r="M34" s="34">
        <f>AVERAGE($L$8:L34)</f>
        <v>7.1535920287859032</v>
      </c>
      <c r="N34" s="34">
        <f t="shared" si="6"/>
        <v>267.52577661535543</v>
      </c>
    </row>
    <row r="35" spans="1:14" ht="15.6" x14ac:dyDescent="0.3">
      <c r="A35" s="85">
        <v>1987</v>
      </c>
      <c r="B35" s="86">
        <v>235487</v>
      </c>
      <c r="C35" s="32">
        <v>8876</v>
      </c>
      <c r="D35" s="87">
        <f t="shared" si="0"/>
        <v>3.7692101899467909E-2</v>
      </c>
      <c r="E35" s="34">
        <f t="shared" si="1"/>
        <v>3.7692101899467909E-2</v>
      </c>
      <c r="F35" s="89">
        <f t="shared" si="2"/>
        <v>3.8195904149900907E-2</v>
      </c>
      <c r="G35" s="89">
        <f t="shared" si="3"/>
        <v>5.0380225043299837E-4</v>
      </c>
      <c r="H35" s="34">
        <f t="shared" si="4"/>
        <v>5.0380225043299837E-4</v>
      </c>
      <c r="I35" s="89">
        <f>SUM($G$8:G35)</f>
        <v>2.3327462202572216E-2</v>
      </c>
      <c r="J35" s="34">
        <f>SUMSQ($G$8:G35)/A35</f>
        <v>1.9158293009493184E-6</v>
      </c>
      <c r="K35" s="34">
        <f>SUM($H$8:H35)/A35</f>
        <v>8.552448550839571E-5</v>
      </c>
      <c r="L35" s="34">
        <f t="shared" si="5"/>
        <v>1.3366255131558753</v>
      </c>
      <c r="M35" s="34">
        <f>AVERAGE($L$8:L35)</f>
        <v>6.9458432246562589</v>
      </c>
      <c r="N35" s="34">
        <f t="shared" si="6"/>
        <v>272.75770282514264</v>
      </c>
    </row>
    <row r="36" spans="1:14" ht="15.6" x14ac:dyDescent="0.3">
      <c r="A36" s="85">
        <v>1988</v>
      </c>
      <c r="B36" s="86">
        <v>238241</v>
      </c>
      <c r="C36" s="32">
        <v>9240</v>
      </c>
      <c r="D36" s="87">
        <f t="shared" si="0"/>
        <v>3.8784256278306423E-2</v>
      </c>
      <c r="E36" s="34">
        <f t="shared" si="1"/>
        <v>3.8784256278306423E-2</v>
      </c>
      <c r="F36" s="89">
        <f t="shared" si="2"/>
        <v>3.7692101899467909E-2</v>
      </c>
      <c r="G36" s="89">
        <f t="shared" si="3"/>
        <v>-1.0921543788385141E-3</v>
      </c>
      <c r="H36" s="34">
        <f t="shared" si="4"/>
        <v>1.0921543788385141E-3</v>
      </c>
      <c r="I36" s="89">
        <f>SUM($G$8:G36)</f>
        <v>2.2235307823733702E-2</v>
      </c>
      <c r="J36" s="34">
        <f>SUMSQ($G$8:G36)/A36</f>
        <v>1.915465604715046E-6</v>
      </c>
      <c r="K36" s="34">
        <f>SUM($H$8:H36)/A36</f>
        <v>8.6030838573451118E-5</v>
      </c>
      <c r="L36" s="34">
        <f t="shared" si="5"/>
        <v>2.8159734996630563</v>
      </c>
      <c r="M36" s="34">
        <f>AVERAGE($L$8:L36)</f>
        <v>6.8034339237944241</v>
      </c>
      <c r="N36" s="34">
        <f t="shared" si="6"/>
        <v>258.45741123108684</v>
      </c>
    </row>
    <row r="37" spans="1:14" ht="15.6" x14ac:dyDescent="0.3">
      <c r="A37" s="85">
        <v>1989</v>
      </c>
      <c r="B37" s="86">
        <v>240454</v>
      </c>
      <c r="C37" s="32">
        <v>7588</v>
      </c>
      <c r="D37" s="87">
        <f t="shared" si="0"/>
        <v>3.1556971395776325E-2</v>
      </c>
      <c r="E37" s="34">
        <f t="shared" si="1"/>
        <v>3.1556971395776325E-2</v>
      </c>
      <c r="F37" s="89">
        <f t="shared" si="2"/>
        <v>3.8784256278306423E-2</v>
      </c>
      <c r="G37" s="89">
        <f t="shared" si="3"/>
        <v>7.2272848825300981E-3</v>
      </c>
      <c r="H37" s="34">
        <f t="shared" si="4"/>
        <v>7.2272848825300981E-3</v>
      </c>
      <c r="I37" s="89">
        <f>SUM($G$8:G37)</f>
        <v>2.94625927062638E-2</v>
      </c>
      <c r="J37" s="34">
        <f>SUMSQ($G$8:G37)/A37</f>
        <v>1.9407638355690095E-6</v>
      </c>
      <c r="K37" s="34">
        <f>SUM($H$8:H37)/A37</f>
        <v>8.9621212652866224E-5</v>
      </c>
      <c r="L37" s="34">
        <f t="shared" si="5"/>
        <v>22.902339999260573</v>
      </c>
      <c r="M37" s="34">
        <f>AVERAGE($L$8:L37)</f>
        <v>7.3400641263099624</v>
      </c>
      <c r="N37" s="34">
        <f t="shared" si="6"/>
        <v>328.74574929467371</v>
      </c>
    </row>
    <row r="38" spans="1:14" ht="15.6" x14ac:dyDescent="0.3">
      <c r="A38" s="85">
        <v>1990</v>
      </c>
      <c r="B38" s="86">
        <v>242423</v>
      </c>
      <c r="C38" s="32">
        <v>9065</v>
      </c>
      <c r="D38" s="87">
        <f t="shared" si="0"/>
        <v>3.7393316640747784E-2</v>
      </c>
      <c r="E38" s="34">
        <f t="shared" si="1"/>
        <v>3.7393316640747784E-2</v>
      </c>
      <c r="F38" s="89">
        <f t="shared" si="2"/>
        <v>3.1556971395776325E-2</v>
      </c>
      <c r="G38" s="89">
        <f t="shared" si="3"/>
        <v>-5.8363452449714595E-3</v>
      </c>
      <c r="H38" s="34">
        <f t="shared" si="4"/>
        <v>5.8363452449714595E-3</v>
      </c>
      <c r="I38" s="89">
        <f>SUM($G$8:G38)</f>
        <v>2.3626247461292341E-2</v>
      </c>
      <c r="J38" s="34">
        <f>SUMSQ($G$8:G38)/A38</f>
        <v>1.9569056255101813E-6</v>
      </c>
      <c r="K38" s="34">
        <f>SUM($H$8:H38)/A38</f>
        <v>9.2509013674131846E-5</v>
      </c>
      <c r="L38" s="34">
        <f t="shared" si="5"/>
        <v>15.607990328976459</v>
      </c>
      <c r="M38" s="34">
        <f>AVERAGE($L$8:L38)</f>
        <v>7.6067714231701711</v>
      </c>
      <c r="N38" s="34">
        <f t="shared" si="6"/>
        <v>255.39400457253942</v>
      </c>
    </row>
    <row r="39" spans="1:14" ht="15.6" x14ac:dyDescent="0.3">
      <c r="A39" s="85">
        <v>1991</v>
      </c>
      <c r="B39" s="86">
        <v>245087</v>
      </c>
      <c r="C39" s="32">
        <v>10213</v>
      </c>
      <c r="D39" s="87">
        <f t="shared" si="0"/>
        <v>4.1670916858095292E-2</v>
      </c>
      <c r="E39" s="34">
        <f t="shared" si="1"/>
        <v>4.1670916858095292E-2</v>
      </c>
      <c r="F39" s="89">
        <f t="shared" si="2"/>
        <v>3.7393316640747784E-2</v>
      </c>
      <c r="G39" s="89">
        <f t="shared" si="3"/>
        <v>-4.2776002173475075E-3</v>
      </c>
      <c r="H39" s="34">
        <f t="shared" si="4"/>
        <v>4.2776002173475075E-3</v>
      </c>
      <c r="I39" s="89">
        <f>SUM($G$8:G39)</f>
        <v>1.9348647243944833E-2</v>
      </c>
      <c r="J39" s="34">
        <f>SUMSQ($G$8:G39)/A39</f>
        <v>1.9651130378627384E-6</v>
      </c>
      <c r="K39" s="34">
        <f>SUM($H$8:H39)/A39</f>
        <v>9.4611018296770409E-5</v>
      </c>
      <c r="L39" s="34">
        <f t="shared" si="5"/>
        <v>10.265193424743449</v>
      </c>
      <c r="M39" s="34">
        <f>AVERAGE($L$8:L39)</f>
        <v>7.6898471107193362</v>
      </c>
      <c r="N39" s="34">
        <f t="shared" si="6"/>
        <v>204.50733532169696</v>
      </c>
    </row>
    <row r="40" spans="1:14" ht="15.6" x14ac:dyDescent="0.3">
      <c r="A40" s="85">
        <v>1992</v>
      </c>
      <c r="B40" s="86">
        <v>247543</v>
      </c>
      <c r="C40" s="32">
        <v>9366</v>
      </c>
      <c r="D40" s="87">
        <f t="shared" si="0"/>
        <v>3.7835850741083366E-2</v>
      </c>
      <c r="E40" s="34">
        <f t="shared" si="1"/>
        <v>3.7835850741083366E-2</v>
      </c>
      <c r="F40" s="89">
        <f t="shared" si="2"/>
        <v>4.1670916858095292E-2</v>
      </c>
      <c r="G40" s="89">
        <f t="shared" si="3"/>
        <v>3.835066117011926E-3</v>
      </c>
      <c r="H40" s="34">
        <f t="shared" si="4"/>
        <v>3.835066117011926E-3</v>
      </c>
      <c r="I40" s="89">
        <f>SUM($G$8:G40)</f>
        <v>2.3183713360956759E-2</v>
      </c>
      <c r="J40" s="34">
        <f>SUMSQ($G$8:G40)/A40</f>
        <v>1.9715099349932553E-6</v>
      </c>
      <c r="K40" s="34">
        <f>SUM($H$8:H40)/A40</f>
        <v>9.6488756800141478E-5</v>
      </c>
      <c r="L40" s="34">
        <f t="shared" si="5"/>
        <v>10.136064187523845</v>
      </c>
      <c r="M40" s="34">
        <f>AVERAGE($L$8:L40)</f>
        <v>7.7639749009255334</v>
      </c>
      <c r="N40" s="34">
        <f t="shared" si="6"/>
        <v>240.27372856484732</v>
      </c>
    </row>
    <row r="41" spans="1:14" ht="15.6" x14ac:dyDescent="0.3">
      <c r="A41" s="85">
        <v>1993</v>
      </c>
      <c r="B41" s="86">
        <v>250550</v>
      </c>
      <c r="C41" s="32">
        <v>8708</v>
      </c>
      <c r="D41" s="87">
        <f t="shared" si="0"/>
        <v>3.4755537816803031E-2</v>
      </c>
      <c r="E41" s="34">
        <f t="shared" si="1"/>
        <v>3.4755537816803031E-2</v>
      </c>
      <c r="F41" s="89">
        <f t="shared" si="2"/>
        <v>3.7835850741083366E-2</v>
      </c>
      <c r="G41" s="89">
        <f t="shared" si="3"/>
        <v>3.0803129242803345E-3</v>
      </c>
      <c r="H41" s="34">
        <f t="shared" si="4"/>
        <v>3.0803129242803345E-3</v>
      </c>
      <c r="I41" s="89">
        <f>SUM($G$8:G41)</f>
        <v>2.6264026285237094E-2</v>
      </c>
      <c r="J41" s="34">
        <f>SUMSQ($G$8:G41)/A41</f>
        <v>1.9752815445148282E-6</v>
      </c>
      <c r="K41" s="34">
        <f>SUM($H$8:H41)/A41</f>
        <v>9.7985908916288077E-5</v>
      </c>
      <c r="L41" s="34">
        <f t="shared" si="5"/>
        <v>8.8627974641529388</v>
      </c>
      <c r="M41" s="34">
        <f>AVERAGE($L$8:L41)</f>
        <v>7.7962932116086927</v>
      </c>
      <c r="N41" s="34">
        <f t="shared" si="6"/>
        <v>268.03880859721511</v>
      </c>
    </row>
    <row r="42" spans="1:14" ht="15.6" x14ac:dyDescent="0.3">
      <c r="A42" s="85">
        <v>1994</v>
      </c>
      <c r="B42" s="86">
        <v>253533</v>
      </c>
      <c r="C42" s="32">
        <v>9653</v>
      </c>
      <c r="D42" s="87">
        <f t="shared" si="0"/>
        <v>3.8073939092741378E-2</v>
      </c>
      <c r="E42" s="34">
        <f t="shared" si="1"/>
        <v>3.8073939092741378E-2</v>
      </c>
      <c r="F42" s="89">
        <f t="shared" si="2"/>
        <v>3.4755537816803031E-2</v>
      </c>
      <c r="G42" s="89">
        <f t="shared" si="3"/>
        <v>-3.3184012759383472E-3</v>
      </c>
      <c r="H42" s="34">
        <f t="shared" si="4"/>
        <v>3.3184012759383472E-3</v>
      </c>
      <c r="I42" s="89">
        <f>SUM($G$8:G42)</f>
        <v>2.2945625009298747E-2</v>
      </c>
      <c r="J42" s="34">
        <f>SUMSQ($G$8:G42)/A42</f>
        <v>1.9798133928015057E-6</v>
      </c>
      <c r="K42" s="34">
        <f>SUM($H$8:H42)/A42</f>
        <v>9.9600961758325224E-5</v>
      </c>
      <c r="L42" s="34">
        <f t="shared" si="5"/>
        <v>8.715676273619362</v>
      </c>
      <c r="M42" s="34">
        <f>AVERAGE($L$8:L42)</f>
        <v>7.822561299094712</v>
      </c>
      <c r="N42" s="34">
        <f t="shared" si="6"/>
        <v>230.37553658341878</v>
      </c>
    </row>
    <row r="43" spans="1:14" ht="15.6" x14ac:dyDescent="0.3">
      <c r="A43" s="85">
        <v>1995</v>
      </c>
      <c r="B43" s="86">
        <v>256593</v>
      </c>
      <c r="C43" s="32">
        <v>9674</v>
      </c>
      <c r="D43" s="87">
        <f t="shared" si="0"/>
        <v>3.7701729977045358E-2</v>
      </c>
      <c r="E43" s="34">
        <f t="shared" si="1"/>
        <v>3.7701729977045358E-2</v>
      </c>
      <c r="F43" s="89">
        <f t="shared" si="2"/>
        <v>3.8073939092741378E-2</v>
      </c>
      <c r="G43" s="89">
        <f t="shared" si="3"/>
        <v>3.7220911569602055E-4</v>
      </c>
      <c r="H43" s="34">
        <f t="shared" si="4"/>
        <v>3.7220911569602055E-4</v>
      </c>
      <c r="I43" s="89">
        <f>SUM($G$8:G43)</f>
        <v>2.3317834124994767E-2</v>
      </c>
      <c r="J43" s="34">
        <f>SUMSQ($G$8:G43)/A43</f>
        <v>1.978890448557398E-6</v>
      </c>
      <c r="K43" s="34">
        <f>SUM($H$8:H43)/A43</f>
        <v>9.9737607449522063E-5</v>
      </c>
      <c r="L43" s="34">
        <f t="shared" si="5"/>
        <v>0.9872467813085487</v>
      </c>
      <c r="M43" s="34">
        <f>AVERAGE($L$8:L43)</f>
        <v>7.6326914513784301</v>
      </c>
      <c r="N43" s="34">
        <f t="shared" si="6"/>
        <v>233.79179349971969</v>
      </c>
    </row>
    <row r="44" spans="1:14" ht="15.6" x14ac:dyDescent="0.3">
      <c r="A44" s="85">
        <v>1996</v>
      </c>
      <c r="B44" s="86">
        <v>257497</v>
      </c>
      <c r="C44" s="32">
        <v>9604</v>
      </c>
      <c r="D44" s="87">
        <f t="shared" si="0"/>
        <v>3.7297521912876656E-2</v>
      </c>
      <c r="E44" s="34">
        <f t="shared" si="1"/>
        <v>3.7297521912876656E-2</v>
      </c>
      <c r="F44" s="89">
        <f t="shared" si="2"/>
        <v>3.7701729977045358E-2</v>
      </c>
      <c r="G44" s="89">
        <f t="shared" si="3"/>
        <v>4.0420806416870125E-4</v>
      </c>
      <c r="H44" s="34">
        <f t="shared" si="4"/>
        <v>4.0420806416870125E-4</v>
      </c>
      <c r="I44" s="89">
        <f>SUM($G$8:G44)</f>
        <v>2.3722042189163468E-2</v>
      </c>
      <c r="J44" s="34">
        <f>SUMSQ($G$8:G44)/A44</f>
        <v>1.9779808762681101E-6</v>
      </c>
      <c r="K44" s="34">
        <f>SUM($H$8:H44)/A44</f>
        <v>9.9890147758499603E-5</v>
      </c>
      <c r="L44" s="34">
        <f t="shared" si="5"/>
        <v>1.0837397323953359</v>
      </c>
      <c r="M44" s="34">
        <f>AVERAGE($L$8:L44)</f>
        <v>7.4556927562707784</v>
      </c>
      <c r="N44" s="34">
        <f t="shared" si="6"/>
        <v>237.48130042329396</v>
      </c>
    </row>
    <row r="45" spans="1:14" ht="15.6" x14ac:dyDescent="0.3">
      <c r="A45" s="85">
        <v>1997</v>
      </c>
      <c r="B45" s="86">
        <v>260727</v>
      </c>
      <c r="C45" s="32">
        <v>9338</v>
      </c>
      <c r="D45" s="87">
        <f t="shared" si="0"/>
        <v>3.5815239695160074E-2</v>
      </c>
      <c r="E45" s="34">
        <f t="shared" si="1"/>
        <v>3.5815239695160074E-2</v>
      </c>
      <c r="F45" s="89">
        <f t="shared" si="2"/>
        <v>3.7297521912876656E-2</v>
      </c>
      <c r="G45" s="89">
        <f t="shared" si="3"/>
        <v>1.4822822177165823E-3</v>
      </c>
      <c r="H45" s="34">
        <f t="shared" si="4"/>
        <v>1.4822822177165823E-3</v>
      </c>
      <c r="I45" s="89">
        <f>SUM($G$8:G45)</f>
        <v>2.5204324406880051E-2</v>
      </c>
      <c r="J45" s="34">
        <f>SUMSQ($G$8:G45)/A45</f>
        <v>1.9780906307481756E-6</v>
      </c>
      <c r="K45" s="34">
        <f>SUM($H$8:H45)/A45</f>
        <v>1.0058238214505847E-4</v>
      </c>
      <c r="L45" s="34">
        <f t="shared" si="5"/>
        <v>4.1386913233946379</v>
      </c>
      <c r="M45" s="34">
        <f>AVERAGE($L$8:L45)</f>
        <v>7.3684032448793007</v>
      </c>
      <c r="N45" s="34">
        <f t="shared" si="6"/>
        <v>250.58388824526679</v>
      </c>
    </row>
    <row r="46" spans="1:14" ht="15.6" x14ac:dyDescent="0.3">
      <c r="A46" s="85">
        <v>1998</v>
      </c>
      <c r="B46" s="86">
        <v>263183</v>
      </c>
      <c r="C46" s="32">
        <v>8869</v>
      </c>
      <c r="D46" s="87">
        <f t="shared" si="0"/>
        <v>3.3698985116819853E-2</v>
      </c>
      <c r="E46" s="34">
        <f t="shared" si="1"/>
        <v>3.3698985116819853E-2</v>
      </c>
      <c r="F46" s="89">
        <f t="shared" si="2"/>
        <v>3.5815239695160074E-2</v>
      </c>
      <c r="G46" s="89">
        <f t="shared" si="3"/>
        <v>2.1162545783402209E-3</v>
      </c>
      <c r="H46" s="34">
        <f t="shared" si="4"/>
        <v>2.1162545783402209E-3</v>
      </c>
      <c r="I46" s="89">
        <f>SUM($G$8:G46)</f>
        <v>2.7320578985220272E-2</v>
      </c>
      <c r="J46" s="34">
        <f>SUMSQ($G$8:G46)/A46</f>
        <v>1.9793421036258521E-6</v>
      </c>
      <c r="K46" s="34">
        <f>SUM($H$8:H46)/A46</f>
        <v>1.015912270880991E-4</v>
      </c>
      <c r="L46" s="34">
        <f t="shared" si="5"/>
        <v>6.2798762959895633</v>
      </c>
      <c r="M46" s="34">
        <f>AVERAGE($L$8:L46)</f>
        <v>7.3404922974718714</v>
      </c>
      <c r="N46" s="34">
        <f t="shared" si="6"/>
        <v>268.92655762025674</v>
      </c>
    </row>
    <row r="47" spans="1:14" ht="15.6" x14ac:dyDescent="0.3">
      <c r="A47" s="85">
        <v>1999</v>
      </c>
      <c r="B47" s="86">
        <v>265247</v>
      </c>
      <c r="C47" s="32">
        <v>8827</v>
      </c>
      <c r="D47" s="87">
        <f t="shared" si="0"/>
        <v>3.3278415967004336E-2</v>
      </c>
      <c r="E47" s="34">
        <f t="shared" si="1"/>
        <v>3.3278415967004336E-2</v>
      </c>
      <c r="F47" s="89">
        <f t="shared" si="2"/>
        <v>3.3698985116819853E-2</v>
      </c>
      <c r="G47" s="89">
        <f t="shared" si="3"/>
        <v>4.2056914981551674E-4</v>
      </c>
      <c r="H47" s="34">
        <f t="shared" si="4"/>
        <v>4.2056914981551674E-4</v>
      </c>
      <c r="I47" s="89">
        <f>SUM($G$8:G47)</f>
        <v>2.7741148135035788E-2</v>
      </c>
      <c r="J47" s="34">
        <f>SUMSQ($G$8:G47)/A47</f>
        <v>1.9784404209375834E-6</v>
      </c>
      <c r="K47" s="34">
        <f>SUM($H$8:H47)/A47</f>
        <v>1.0175079583383566E-4</v>
      </c>
      <c r="L47" s="34">
        <f t="shared" si="5"/>
        <v>1.263789569288732</v>
      </c>
      <c r="M47" s="34">
        <f>AVERAGE($L$8:L47)</f>
        <v>7.1885747292672928</v>
      </c>
      <c r="N47" s="34">
        <f t="shared" si="6"/>
        <v>272.63814408231781</v>
      </c>
    </row>
    <row r="48" spans="1:14" ht="15.6" x14ac:dyDescent="0.3">
      <c r="A48" s="85">
        <v>2000</v>
      </c>
      <c r="B48" s="86">
        <v>268379</v>
      </c>
      <c r="C48" s="32">
        <v>9996</v>
      </c>
      <c r="D48" s="87">
        <f t="shared" si="0"/>
        <v>3.7245835180844997E-2</v>
      </c>
      <c r="E48" s="34">
        <f t="shared" si="1"/>
        <v>3.7245835180844997E-2</v>
      </c>
      <c r="F48" s="89">
        <f t="shared" si="2"/>
        <v>3.3278415967004336E-2</v>
      </c>
      <c r="G48" s="89">
        <f t="shared" si="3"/>
        <v>-3.9674192138406603E-3</v>
      </c>
      <c r="H48" s="34">
        <f t="shared" si="4"/>
        <v>3.9674192138406603E-3</v>
      </c>
      <c r="I48" s="89">
        <f>SUM($G$8:G48)</f>
        <v>2.3773728921195128E-2</v>
      </c>
      <c r="J48" s="34">
        <f>SUMSQ($G$8:G48)/A48</f>
        <v>1.9853214083362907E-6</v>
      </c>
      <c r="K48" s="34">
        <f>SUM($H$8:H48)/A48</f>
        <v>1.0368363004283908E-4</v>
      </c>
      <c r="L48" s="34">
        <f t="shared" si="5"/>
        <v>10.651980804235119</v>
      </c>
      <c r="M48" s="34">
        <f>AVERAGE($L$8:L48)</f>
        <v>7.2730480481689472</v>
      </c>
      <c r="N48" s="34">
        <f t="shared" si="6"/>
        <v>229.29105502356072</v>
      </c>
    </row>
    <row r="49" spans="1:14" ht="15.6" x14ac:dyDescent="0.3">
      <c r="A49" s="85">
        <v>2001</v>
      </c>
      <c r="B49" s="86">
        <v>275266</v>
      </c>
      <c r="C49" s="32">
        <v>9905</v>
      </c>
      <c r="D49" s="87">
        <f t="shared" si="0"/>
        <v>3.5983376079864571E-2</v>
      </c>
      <c r="E49" s="34">
        <f t="shared" si="1"/>
        <v>3.5983376079864571E-2</v>
      </c>
      <c r="F49" s="89">
        <f t="shared" si="2"/>
        <v>3.7245835180844997E-2</v>
      </c>
      <c r="G49" s="89">
        <f t="shared" si="3"/>
        <v>1.2624591009804259E-3</v>
      </c>
      <c r="H49" s="34">
        <f t="shared" si="4"/>
        <v>1.2624591009804259E-3</v>
      </c>
      <c r="I49" s="89">
        <f>SUM($G$8:G49)</f>
        <v>2.5036188022175554E-2</v>
      </c>
      <c r="J49" s="34">
        <f>SUMSQ($G$8:G49)/A49</f>
        <v>1.9851257469536378E-6</v>
      </c>
      <c r="K49" s="34">
        <f>SUM($H$8:H49)/A49</f>
        <v>1.0426272822921468E-4</v>
      </c>
      <c r="L49" s="34">
        <f t="shared" si="5"/>
        <v>3.5084509529578791</v>
      </c>
      <c r="M49" s="34">
        <f>AVERAGE($L$8:L49)</f>
        <v>7.1834147839972555</v>
      </c>
      <c r="N49" s="34">
        <f t="shared" si="6"/>
        <v>240.12596301081973</v>
      </c>
    </row>
    <row r="50" spans="1:14" ht="15.6" x14ac:dyDescent="0.3">
      <c r="A50" s="85">
        <v>2002</v>
      </c>
      <c r="B50" s="86">
        <v>276545</v>
      </c>
      <c r="C50" s="32">
        <v>9520</v>
      </c>
      <c r="D50" s="87">
        <f t="shared" si="0"/>
        <v>3.4424777161040698E-2</v>
      </c>
      <c r="E50" s="34">
        <f t="shared" si="1"/>
        <v>3.4424777161040698E-2</v>
      </c>
      <c r="F50" s="89">
        <f t="shared" si="2"/>
        <v>3.5983376079864571E-2</v>
      </c>
      <c r="G50" s="89">
        <f t="shared" si="3"/>
        <v>1.5585989188238725E-3</v>
      </c>
      <c r="H50" s="34">
        <f t="shared" si="4"/>
        <v>1.5585989188238725E-3</v>
      </c>
      <c r="I50" s="89">
        <f>SUM($G$8:G50)</f>
        <v>2.6594786940999426E-2</v>
      </c>
      <c r="J50" s="34">
        <f>SUMSQ($G$8:G50)/A50</f>
        <v>1.9853475775444499E-6</v>
      </c>
      <c r="K50" s="34">
        <f>SUM($H$8:H50)/A50</f>
        <v>1.0498916988285836E-4</v>
      </c>
      <c r="L50" s="34">
        <f t="shared" si="5"/>
        <v>4.5275497689721407</v>
      </c>
      <c r="M50" s="34">
        <f>AVERAGE($L$8:L50)</f>
        <v>7.1216504813222539</v>
      </c>
      <c r="N50" s="34">
        <f t="shared" si="6"/>
        <v>253.30981253278367</v>
      </c>
    </row>
    <row r="51" spans="1:14" ht="15.6" x14ac:dyDescent="0.3">
      <c r="A51" s="85">
        <v>2003</v>
      </c>
      <c r="B51" s="86">
        <v>280941</v>
      </c>
      <c r="C51" s="32">
        <v>9548</v>
      </c>
      <c r="D51" s="87">
        <f t="shared" si="0"/>
        <v>3.3985783491907555E-2</v>
      </c>
      <c r="E51" s="34">
        <f t="shared" si="1"/>
        <v>3.3985783491907555E-2</v>
      </c>
      <c r="F51" s="89">
        <f t="shared" si="2"/>
        <v>3.4424777161040698E-2</v>
      </c>
      <c r="G51" s="89">
        <f t="shared" si="3"/>
        <v>4.3899366913314336E-4</v>
      </c>
      <c r="H51" s="34">
        <f t="shared" si="4"/>
        <v>4.3899366913314336E-4</v>
      </c>
      <c r="I51" s="89">
        <f>SUM($G$8:G51)</f>
        <v>2.703378061013257E-2</v>
      </c>
      <c r="J51" s="34">
        <f>SUMSQ($G$8:G51)/A51</f>
        <v>1.9844526039368586E-6</v>
      </c>
      <c r="K51" s="34">
        <f>SUM($H$8:H51)/A51</f>
        <v>1.0515592200430134E-4</v>
      </c>
      <c r="L51" s="34">
        <f t="shared" si="5"/>
        <v>1.2916979514027485</v>
      </c>
      <c r="M51" s="34">
        <f>AVERAGE($L$8:L51)</f>
        <v>6.989151560187719</v>
      </c>
      <c r="N51" s="34">
        <f t="shared" si="6"/>
        <v>257.08281659141147</v>
      </c>
    </row>
    <row r="52" spans="1:14" ht="15.6" x14ac:dyDescent="0.3">
      <c r="A52" s="85">
        <v>2004</v>
      </c>
      <c r="B52" s="86">
        <v>282808</v>
      </c>
      <c r="C52" s="32">
        <v>9716</v>
      </c>
      <c r="D52" s="87">
        <f t="shared" si="0"/>
        <v>3.4355463777545191E-2</v>
      </c>
      <c r="E52" s="34">
        <f t="shared" si="1"/>
        <v>3.4355463777545191E-2</v>
      </c>
      <c r="F52" s="89">
        <f t="shared" si="2"/>
        <v>3.3985783491907555E-2</v>
      </c>
      <c r="G52" s="89">
        <f t="shared" si="3"/>
        <v>-3.6968028563763577E-4</v>
      </c>
      <c r="H52" s="34">
        <f t="shared" si="4"/>
        <v>3.6968028563763577E-4</v>
      </c>
      <c r="I52" s="89">
        <f>SUM($G$8:G52)</f>
        <v>2.6664100324494934E-2</v>
      </c>
      <c r="J52" s="34">
        <f>SUMSQ($G$8:G52)/A52</f>
        <v>1.9835305534925733E-6</v>
      </c>
      <c r="K52" s="34">
        <f>SUM($H$8:H52)/A52</f>
        <v>1.0528792018974711E-4</v>
      </c>
      <c r="L52" s="34">
        <f t="shared" si="5"/>
        <v>1.0760451031351224</v>
      </c>
      <c r="M52" s="34">
        <f>AVERAGE($L$8:L52)</f>
        <v>6.8577491944754394</v>
      </c>
      <c r="N52" s="34">
        <f t="shared" si="6"/>
        <v>253.2493782424574</v>
      </c>
    </row>
    <row r="53" spans="1:14" ht="15.6" x14ac:dyDescent="0.3">
      <c r="A53" s="85">
        <v>2005</v>
      </c>
      <c r="B53" s="86">
        <v>286234</v>
      </c>
      <c r="C53" s="32">
        <v>10010</v>
      </c>
      <c r="D53" s="87">
        <f t="shared" si="0"/>
        <v>3.497138704696158E-2</v>
      </c>
      <c r="E53" s="34">
        <f t="shared" si="1"/>
        <v>3.497138704696158E-2</v>
      </c>
      <c r="F53" s="89">
        <f t="shared" si="2"/>
        <v>3.4355463777545191E-2</v>
      </c>
      <c r="G53" s="89">
        <f t="shared" si="3"/>
        <v>-6.1592326941638936E-4</v>
      </c>
      <c r="H53" s="34">
        <f t="shared" si="4"/>
        <v>6.1592326941638936E-4</v>
      </c>
      <c r="I53" s="89">
        <f>SUM($G$8:G53)</f>
        <v>2.6048177055078545E-2</v>
      </c>
      <c r="J53" s="34">
        <f>SUMSQ($G$8:G53)/A53</f>
        <v>1.9827304691635536E-6</v>
      </c>
      <c r="K53" s="34">
        <f>SUM($H$8:H53)/A53</f>
        <v>1.0554260116192998E-4</v>
      </c>
      <c r="L53" s="34">
        <f t="shared" si="5"/>
        <v>1.7612205903909168</v>
      </c>
      <c r="M53" s="34">
        <f>AVERAGE($L$8:L53)</f>
        <v>6.746955094386645</v>
      </c>
      <c r="N53" s="34">
        <f t="shared" si="6"/>
        <v>246.80249272152977</v>
      </c>
    </row>
    <row r="54" spans="1:14" ht="15.6" x14ac:dyDescent="0.3">
      <c r="A54" s="85">
        <v>2006</v>
      </c>
      <c r="B54" s="86">
        <v>288231</v>
      </c>
      <c r="C54" s="32">
        <v>9562</v>
      </c>
      <c r="D54" s="87">
        <f t="shared" si="0"/>
        <v>3.3174779950803347E-2</v>
      </c>
      <c r="E54" s="34">
        <f t="shared" si="1"/>
        <v>3.3174779950803347E-2</v>
      </c>
      <c r="F54" s="89">
        <f t="shared" si="2"/>
        <v>3.497138704696158E-2</v>
      </c>
      <c r="G54" s="89">
        <f t="shared" si="3"/>
        <v>1.7966070961582328E-3</v>
      </c>
      <c r="H54" s="34">
        <f t="shared" si="4"/>
        <v>1.7966070961582328E-3</v>
      </c>
      <c r="I54" s="89">
        <f>SUM($G$8:G54)</f>
        <v>2.7844784151236777E-2</v>
      </c>
      <c r="J54" s="34">
        <f>SUMSQ($G$8:G54)/A54</f>
        <v>1.9833511404441131E-6</v>
      </c>
      <c r="K54" s="34">
        <f>SUM($H$8:H54)/A54</f>
        <v>1.0638560439971477E-4</v>
      </c>
      <c r="L54" s="34">
        <f t="shared" si="5"/>
        <v>5.4155810492865886</v>
      </c>
      <c r="M54" s="34">
        <f>AVERAGE($L$8:L54)</f>
        <v>6.7186279870440906</v>
      </c>
      <c r="N54" s="34">
        <f t="shared" si="6"/>
        <v>261.73451105863558</v>
      </c>
    </row>
    <row r="55" spans="1:14" ht="15.6" x14ac:dyDescent="0.3">
      <c r="A55" s="85">
        <v>2007</v>
      </c>
      <c r="B55" s="86">
        <v>291531</v>
      </c>
      <c r="C55" s="32">
        <v>9905</v>
      </c>
      <c r="D55" s="87">
        <f t="shared" si="0"/>
        <v>3.3975803602361326E-2</v>
      </c>
      <c r="E55" s="34">
        <f t="shared" si="1"/>
        <v>3.3975803602361326E-2</v>
      </c>
      <c r="F55" s="89">
        <f t="shared" si="2"/>
        <v>3.3174779950803347E-2</v>
      </c>
      <c r="G55" s="89">
        <f t="shared" si="3"/>
        <v>-8.0102365155797911E-4</v>
      </c>
      <c r="H55" s="34">
        <f t="shared" si="4"/>
        <v>8.0102365155797911E-4</v>
      </c>
      <c r="I55" s="89">
        <f>SUM($G$8:G55)</f>
        <v>2.7043760499678798E-2</v>
      </c>
      <c r="J55" s="34">
        <f>SUMSQ($G$8:G55)/A55</f>
        <v>1.9826826241261818E-6</v>
      </c>
      <c r="K55" s="34">
        <f>SUM($H$8:H55)/A55</f>
        <v>1.0673171204653006E-4</v>
      </c>
      <c r="L55" s="34">
        <f t="shared" si="5"/>
        <v>2.3576297441933289</v>
      </c>
      <c r="M55" s="34">
        <f>AVERAGE($L$8:L55)</f>
        <v>6.6277738569846996</v>
      </c>
      <c r="N55" s="34">
        <f t="shared" si="6"/>
        <v>253.38074299687966</v>
      </c>
    </row>
    <row r="56" spans="1:14" ht="15.6" x14ac:dyDescent="0.3">
      <c r="A56" s="85">
        <v>2008</v>
      </c>
      <c r="B56" s="86">
        <v>291760</v>
      </c>
      <c r="C56" s="32">
        <v>10269</v>
      </c>
      <c r="D56" s="87">
        <f t="shared" si="0"/>
        <v>3.5196737044145873E-2</v>
      </c>
      <c r="E56" s="34">
        <f t="shared" si="1"/>
        <v>3.5196737044145873E-2</v>
      </c>
      <c r="F56" s="89">
        <f t="shared" si="2"/>
        <v>3.3975803602361326E-2</v>
      </c>
      <c r="G56" s="89">
        <f t="shared" si="3"/>
        <v>-1.2209334417845469E-3</v>
      </c>
      <c r="H56" s="34">
        <f t="shared" si="4"/>
        <v>1.2209334417845469E-3</v>
      </c>
      <c r="I56" s="89">
        <f>SUM($G$8:G56)</f>
        <v>2.5822827057894251E-2</v>
      </c>
      <c r="J56" s="34">
        <f>SUMSQ($G$8:G56)/A56</f>
        <v>1.9824376021367104E-6</v>
      </c>
      <c r="K56" s="34">
        <f>SUM($H$8:H56)/A56</f>
        <v>1.0728659338604102E-4</v>
      </c>
      <c r="L56" s="34">
        <f t="shared" si="5"/>
        <v>3.4688824712733415</v>
      </c>
      <c r="M56" s="34">
        <f>AVERAGE($L$8:L56)</f>
        <v>6.5633066858477331</v>
      </c>
      <c r="N56" s="34">
        <f t="shared" si="6"/>
        <v>240.69015748293899</v>
      </c>
    </row>
    <row r="57" spans="1:14" ht="15.6" x14ac:dyDescent="0.3">
      <c r="A57" s="85">
        <v>2009</v>
      </c>
      <c r="B57" s="86">
        <v>293928</v>
      </c>
      <c r="C57" s="32">
        <v>10703</v>
      </c>
      <c r="D57" s="87">
        <f t="shared" si="0"/>
        <v>3.6413679540567755E-2</v>
      </c>
      <c r="E57" s="34">
        <f t="shared" si="1"/>
        <v>3.6413679540567755E-2</v>
      </c>
      <c r="F57" s="89">
        <f t="shared" si="2"/>
        <v>3.5196737044145873E-2</v>
      </c>
      <c r="G57" s="89">
        <f t="shared" si="3"/>
        <v>-1.2169424964218814E-3</v>
      </c>
      <c r="H57" s="34">
        <f t="shared" si="4"/>
        <v>1.2169424964218814E-3</v>
      </c>
      <c r="I57" s="89">
        <f>SUM($G$8:G57)</f>
        <v>2.460588456147237E-2</v>
      </c>
      <c r="J57" s="34">
        <f>SUMSQ($G$8:G57)/A57</f>
        <v>1.9821879811498814E-6</v>
      </c>
      <c r="K57" s="34">
        <f>SUM($H$8:H57)/A57</f>
        <v>1.0783893579671092E-4</v>
      </c>
      <c r="L57" s="34">
        <f t="shared" si="5"/>
        <v>3.3419926570895155</v>
      </c>
      <c r="M57" s="34">
        <f>AVERAGE($L$8:L57)</f>
        <v>6.498880405272569</v>
      </c>
      <c r="N57" s="34">
        <f t="shared" si="6"/>
        <v>228.17254621148484</v>
      </c>
    </row>
    <row r="58" spans="1:14" ht="15.6" x14ac:dyDescent="0.3">
      <c r="A58" s="85">
        <v>2010</v>
      </c>
      <c r="B58" s="86">
        <v>296494</v>
      </c>
      <c r="C58" s="32">
        <v>12180</v>
      </c>
      <c r="D58" s="87">
        <f t="shared" si="0"/>
        <v>4.108008931040763E-2</v>
      </c>
      <c r="E58" s="34">
        <f t="shared" si="1"/>
        <v>4.108008931040763E-2</v>
      </c>
      <c r="F58" s="89">
        <f t="shared" si="2"/>
        <v>3.6413679540567755E-2</v>
      </c>
      <c r="G58" s="89">
        <f t="shared" si="3"/>
        <v>-4.6664097698398757E-3</v>
      </c>
      <c r="H58" s="34">
        <f t="shared" si="4"/>
        <v>4.6664097698398757E-3</v>
      </c>
      <c r="I58" s="89">
        <f>SUM($G$8:G58)</f>
        <v>1.9939474791632494E-2</v>
      </c>
      <c r="J58" s="34">
        <f>SUMSQ($G$8:G58)/A58</f>
        <v>1.9920353404329203E-6</v>
      </c>
      <c r="K58" s="34">
        <f>SUM($H$8:H58)/A58</f>
        <v>1.1010688148528961E-4</v>
      </c>
      <c r="L58" s="34">
        <f t="shared" si="5"/>
        <v>11.359298015590346</v>
      </c>
      <c r="M58" s="34">
        <f>AVERAGE($L$8:L58)</f>
        <v>6.5941827113572309</v>
      </c>
      <c r="N58" s="34">
        <f t="shared" si="6"/>
        <v>181.09199463883127</v>
      </c>
    </row>
    <row r="59" spans="1:14" ht="15.6" x14ac:dyDescent="0.3">
      <c r="A59" s="85">
        <v>2011</v>
      </c>
      <c r="B59" s="86">
        <v>299965</v>
      </c>
      <c r="C59" s="32">
        <v>12166</v>
      </c>
      <c r="D59" s="87">
        <f t="shared" si="0"/>
        <v>4.0558065107595888E-2</v>
      </c>
      <c r="E59" s="34">
        <f t="shared" si="1"/>
        <v>4.0558065107595888E-2</v>
      </c>
      <c r="F59" s="89">
        <f t="shared" si="2"/>
        <v>4.108008931040763E-2</v>
      </c>
      <c r="G59" s="89">
        <f t="shared" si="3"/>
        <v>5.220242028117425E-4</v>
      </c>
      <c r="H59" s="34">
        <f t="shared" si="4"/>
        <v>5.220242028117425E-4</v>
      </c>
      <c r="I59" s="89">
        <f>SUM($G$8:G59)</f>
        <v>2.0461498994444237E-2</v>
      </c>
      <c r="J59" s="34">
        <f>SUMSQ($G$8:G59)/A59</f>
        <v>1.9911802802279913E-6</v>
      </c>
      <c r="K59" s="34">
        <f>SUM($H$8:H59)/A59</f>
        <v>1.1031171356948973E-4</v>
      </c>
      <c r="L59" s="34">
        <f t="shared" si="5"/>
        <v>1.2871033207005123</v>
      </c>
      <c r="M59" s="34">
        <f>AVERAGE($L$8:L59)</f>
        <v>6.4921234923061402</v>
      </c>
      <c r="N59" s="34">
        <f t="shared" si="6"/>
        <v>185.48799880218274</v>
      </c>
    </row>
    <row r="60" spans="1:14" ht="15.6" x14ac:dyDescent="0.3">
      <c r="A60" s="85">
        <v>2012</v>
      </c>
      <c r="B60" s="86">
        <v>301151</v>
      </c>
      <c r="C60" s="32">
        <v>11319</v>
      </c>
      <c r="D60" s="87">
        <f t="shared" si="0"/>
        <v>3.7585795829998901E-2</v>
      </c>
      <c r="E60" s="34">
        <f t="shared" si="1"/>
        <v>3.7585795829998901E-2</v>
      </c>
      <c r="F60" s="89">
        <f t="shared" si="2"/>
        <v>4.0558065107595888E-2</v>
      </c>
      <c r="G60" s="89">
        <f t="shared" si="3"/>
        <v>2.9722692775969867E-3</v>
      </c>
      <c r="H60" s="34">
        <f t="shared" si="4"/>
        <v>2.9722692775969867E-3</v>
      </c>
      <c r="I60" s="89">
        <f>SUM($G$8:G60)</f>
        <v>2.3433768272041224E-2</v>
      </c>
      <c r="J60" s="34">
        <f>SUMSQ($G$8:G60)/A60</f>
        <v>1.9945814752470365E-6</v>
      </c>
      <c r="K60" s="34">
        <f>SUM($H$8:H60)/A60</f>
        <v>1.1173415768679962E-4</v>
      </c>
      <c r="L60" s="34">
        <f t="shared" si="5"/>
        <v>7.9079588763813966</v>
      </c>
      <c r="M60" s="34">
        <f>AVERAGE($L$8:L60)</f>
        <v>6.5188373674773707</v>
      </c>
      <c r="N60" s="34">
        <f t="shared" si="6"/>
        <v>209.72788229833955</v>
      </c>
    </row>
    <row r="61" spans="1:14" ht="15.6" x14ac:dyDescent="0.3">
      <c r="A61" s="85">
        <v>2013</v>
      </c>
      <c r="B61" s="86">
        <v>304471</v>
      </c>
      <c r="C61" s="32">
        <v>11067</v>
      </c>
      <c r="D61" s="87">
        <f t="shared" si="0"/>
        <v>3.6348289328047664E-2</v>
      </c>
      <c r="E61" s="34">
        <f t="shared" si="1"/>
        <v>3.6348289328047664E-2</v>
      </c>
      <c r="F61" s="89">
        <f t="shared" si="2"/>
        <v>3.7585795829998901E-2</v>
      </c>
      <c r="G61" s="89">
        <f t="shared" si="3"/>
        <v>1.2375065019512368E-3</v>
      </c>
      <c r="H61" s="34">
        <f t="shared" si="4"/>
        <v>1.2375065019512368E-3</v>
      </c>
      <c r="I61" s="89">
        <f>SUM($G$8:G61)</f>
        <v>2.467127477399246E-2</v>
      </c>
      <c r="J61" s="34">
        <f>SUMSQ($G$8:G61)/A61</f>
        <v>1.9943513912267311E-6</v>
      </c>
      <c r="K61" s="34">
        <f>SUM($H$8:H61)/A61</f>
        <v>1.1229340872716944E-4</v>
      </c>
      <c r="L61" s="34">
        <f t="shared" si="5"/>
        <v>3.4045797610517305</v>
      </c>
      <c r="M61" s="34">
        <f>AVERAGE($L$8:L61)</f>
        <v>6.4611659303213402</v>
      </c>
      <c r="N61" s="34">
        <f t="shared" si="6"/>
        <v>219.70367676641055</v>
      </c>
    </row>
    <row r="62" spans="1:14" ht="15.6" x14ac:dyDescent="0.3">
      <c r="A62" s="85">
        <v>2014</v>
      </c>
      <c r="B62" s="86">
        <v>305658</v>
      </c>
      <c r="C62" s="32">
        <v>11298</v>
      </c>
      <c r="D62" s="87">
        <f t="shared" si="0"/>
        <v>3.6962880081659898E-2</v>
      </c>
      <c r="E62" s="34">
        <f t="shared" si="1"/>
        <v>3.6962880081659898E-2</v>
      </c>
      <c r="F62" s="89">
        <f t="shared" si="2"/>
        <v>3.6348289328047664E-2</v>
      </c>
      <c r="G62" s="89">
        <f t="shared" si="3"/>
        <v>-6.1459075361223331E-4</v>
      </c>
      <c r="H62" s="34">
        <f t="shared" si="4"/>
        <v>6.1459075361223331E-4</v>
      </c>
      <c r="I62" s="89">
        <f>SUM($G$8:G62)</f>
        <v>2.4056684020380227E-2</v>
      </c>
      <c r="J62" s="34">
        <f>SUMSQ($G$8:G62)/A62</f>
        <v>1.9935486952998189E-6</v>
      </c>
      <c r="K62" s="34">
        <f>SUM($H$8:H62)/A62</f>
        <v>1.1254281157964464E-4</v>
      </c>
      <c r="L62" s="34">
        <f t="shared" si="5"/>
        <v>1.6627242039972383</v>
      </c>
      <c r="M62" s="34">
        <f>AVERAGE($L$8:L62)</f>
        <v>6.3739215352972654</v>
      </c>
      <c r="N62" s="34">
        <f t="shared" si="6"/>
        <v>213.75584706585829</v>
      </c>
    </row>
    <row r="63" spans="1:14" ht="15.6" x14ac:dyDescent="0.3">
      <c r="A63" s="85">
        <v>2015</v>
      </c>
      <c r="B63" s="86">
        <v>309019</v>
      </c>
      <c r="C63" s="32">
        <v>12103</v>
      </c>
      <c r="D63" s="87">
        <f t="shared" si="0"/>
        <v>3.9165876531863736E-2</v>
      </c>
      <c r="E63" s="34">
        <f t="shared" si="1"/>
        <v>3.9165876531863736E-2</v>
      </c>
      <c r="F63" s="89">
        <f t="shared" si="2"/>
        <v>3.6962880081659898E-2</v>
      </c>
      <c r="G63" s="89">
        <f t="shared" si="3"/>
        <v>-2.2029964502038382E-3</v>
      </c>
      <c r="H63" s="34">
        <f t="shared" si="4"/>
        <v>2.2029964502038382E-3</v>
      </c>
      <c r="I63" s="89">
        <f>SUM($G$8:G63)</f>
        <v>2.1853687570176389E-2</v>
      </c>
      <c r="J63" s="34">
        <f>SUMSQ($G$8:G63)/A63</f>
        <v>1.9949678737932732E-6</v>
      </c>
      <c r="K63" s="34">
        <f>SUM($H$8:H63)/A63</f>
        <v>1.1358025755414796E-4</v>
      </c>
      <c r="L63" s="34">
        <f t="shared" si="5"/>
        <v>5.6247852602291992</v>
      </c>
      <c r="M63" s="34">
        <f>AVERAGE($L$8:L63)</f>
        <v>6.3605441018139075</v>
      </c>
      <c r="N63" s="34">
        <f t="shared" si="6"/>
        <v>192.40744862510914</v>
      </c>
    </row>
    <row r="64" spans="1:14" ht="15.6" x14ac:dyDescent="0.3">
      <c r="A64" s="85">
        <v>2016</v>
      </c>
      <c r="B64" s="86">
        <v>310085</v>
      </c>
      <c r="C64" s="32">
        <v>11172</v>
      </c>
      <c r="D64" s="87">
        <f t="shared" si="0"/>
        <v>3.6028830804456839E-2</v>
      </c>
      <c r="E64" s="34">
        <f t="shared" si="1"/>
        <v>3.6028830804456839E-2</v>
      </c>
      <c r="F64" s="89">
        <f t="shared" si="2"/>
        <v>3.9165876531863736E-2</v>
      </c>
      <c r="G64" s="89">
        <f t="shared" si="3"/>
        <v>3.1370457274068966E-3</v>
      </c>
      <c r="H64" s="34">
        <f t="shared" si="4"/>
        <v>3.1370457274068966E-3</v>
      </c>
      <c r="I64" s="89">
        <f>SUM($G$8:G64)</f>
        <v>2.4990733297583285E-2</v>
      </c>
      <c r="J64" s="34">
        <f>SUMSQ($G$8:G64)/A64</f>
        <v>1.9988597825343686E-6</v>
      </c>
      <c r="K64" s="34">
        <f>SUM($H$8:H64)/A64</f>
        <v>1.1507999241022571E-4</v>
      </c>
      <c r="L64" s="34">
        <f t="shared" si="5"/>
        <v>8.7070428247669867</v>
      </c>
      <c r="M64" s="34">
        <f>AVERAGE($L$8:L64)</f>
        <v>6.4017107460762421</v>
      </c>
      <c r="N64" s="34">
        <f t="shared" si="6"/>
        <v>217.15967106166298</v>
      </c>
    </row>
    <row r="65" spans="1:14" ht="15.6" x14ac:dyDescent="0.3">
      <c r="A65" s="85">
        <v>2017</v>
      </c>
      <c r="B65" s="86">
        <v>310396</v>
      </c>
      <c r="C65" s="32">
        <v>11368</v>
      </c>
      <c r="D65" s="87">
        <f t="shared" si="0"/>
        <v>3.6624183301331201E-2</v>
      </c>
      <c r="E65" s="34">
        <f t="shared" si="1"/>
        <v>3.6624183301331201E-2</v>
      </c>
      <c r="F65" s="89">
        <f t="shared" si="2"/>
        <v>3.6028830804456839E-2</v>
      </c>
      <c r="G65" s="89">
        <f t="shared" si="3"/>
        <v>-5.9535249687436148E-4</v>
      </c>
      <c r="H65" s="34">
        <f t="shared" si="4"/>
        <v>5.9535249687436148E-4</v>
      </c>
      <c r="I65" s="89">
        <f>SUM($G$8:G65)</f>
        <v>2.4395380800708924E-2</v>
      </c>
      <c r="J65" s="34">
        <f>SUMSQ($G$8:G65)/A65</f>
        <v>1.9980445048015971E-6</v>
      </c>
      <c r="K65" s="34">
        <f>SUM($H$8:H65)/A65</f>
        <v>1.1531810470792732E-4</v>
      </c>
      <c r="L65" s="34">
        <f t="shared" si="5"/>
        <v>1.625572076177114</v>
      </c>
      <c r="M65" s="34">
        <f>AVERAGE($L$8:L65)</f>
        <v>6.3193635276297053</v>
      </c>
      <c r="N65" s="34">
        <f t="shared" si="6"/>
        <v>211.54857567678974</v>
      </c>
    </row>
    <row r="66" spans="1:14" ht="15.6" x14ac:dyDescent="0.3">
      <c r="A66" s="85">
        <v>2018</v>
      </c>
      <c r="B66" s="86">
        <v>314001</v>
      </c>
      <c r="C66" s="32">
        <v>11998</v>
      </c>
      <c r="D66" s="87">
        <f t="shared" si="0"/>
        <v>3.8210069394683459E-2</v>
      </c>
      <c r="E66" s="34">
        <f t="shared" si="1"/>
        <v>3.8210069394683459E-2</v>
      </c>
      <c r="F66" s="89">
        <f t="shared" si="2"/>
        <v>3.6624183301331201E-2</v>
      </c>
      <c r="G66" s="89">
        <f t="shared" si="3"/>
        <v>-1.5858860933522581E-3</v>
      </c>
      <c r="H66" s="34">
        <f t="shared" si="4"/>
        <v>1.5858860933522581E-3</v>
      </c>
      <c r="I66" s="89">
        <f>SUM($G$8:G66)</f>
        <v>2.2809494707356666E-2</v>
      </c>
      <c r="J66" s="34">
        <f>SUMSQ($G$8:G66)/A66</f>
        <v>1.9983006941951981E-6</v>
      </c>
      <c r="K66" s="34">
        <f>SUM($H$8:H66)/A66</f>
        <v>1.1604683017306325E-4</v>
      </c>
      <c r="L66" s="34">
        <f t="shared" si="5"/>
        <v>4.1504402333614134</v>
      </c>
      <c r="M66" s="34">
        <f>AVERAGE($L$8:L66)</f>
        <v>6.2826021158624457</v>
      </c>
      <c r="N66" s="34">
        <f t="shared" si="6"/>
        <v>196.55422447420884</v>
      </c>
    </row>
    <row r="67" spans="1:14" ht="15.6" x14ac:dyDescent="0.3">
      <c r="A67" s="88">
        <v>2019</v>
      </c>
      <c r="B67" s="86">
        <v>314812</v>
      </c>
      <c r="C67" s="32">
        <v>11214</v>
      </c>
      <c r="D67" s="87">
        <f t="shared" si="0"/>
        <v>3.5621259672439426E-2</v>
      </c>
      <c r="E67" s="34">
        <f t="shared" si="1"/>
        <v>3.5621259672439426E-2</v>
      </c>
      <c r="F67" s="89">
        <f t="shared" si="2"/>
        <v>3.8210069394683459E-2</v>
      </c>
      <c r="G67" s="89">
        <f t="shared" si="3"/>
        <v>2.5888097222440329E-3</v>
      </c>
      <c r="H67" s="34">
        <f t="shared" si="4"/>
        <v>2.5888097222440329E-3</v>
      </c>
      <c r="I67" s="89">
        <f>SUM($G$8:G67)</f>
        <v>2.5398304429600699E-2</v>
      </c>
      <c r="J67" s="34">
        <f>SUMSQ($G$8:G67)/A67</f>
        <v>2.000630379724564E-6</v>
      </c>
      <c r="K67" s="34">
        <f>SUM($H$8:H67)/A67</f>
        <v>1.1727157652872E-4</v>
      </c>
      <c r="L67" s="34">
        <f t="shared" si="5"/>
        <v>7.2675973450962053</v>
      </c>
      <c r="M67" s="34">
        <f>AVERAGE($L$8:L67)</f>
        <v>6.2990187030163414</v>
      </c>
      <c r="N67" s="34">
        <f t="shared" si="6"/>
        <v>216.57681410448689</v>
      </c>
    </row>
    <row r="68" spans="1:14" x14ac:dyDescent="0.3">
      <c r="A68" s="50">
        <v>2020</v>
      </c>
      <c r="B68" s="1"/>
      <c r="C68" s="1"/>
      <c r="D68" s="1"/>
      <c r="F68" s="51">
        <f>$E$67</f>
        <v>3.5621259672439426E-2</v>
      </c>
      <c r="J68" s="38" t="s">
        <v>70</v>
      </c>
      <c r="K68" s="38">
        <f>1.25*K67</f>
        <v>1.4658947066089999E-4</v>
      </c>
    </row>
    <row r="69" spans="1:14" x14ac:dyDescent="0.3">
      <c r="A69" s="42">
        <v>2021</v>
      </c>
      <c r="B69" s="1"/>
      <c r="C69" s="1"/>
      <c r="D69" s="1"/>
      <c r="F69" s="51">
        <f t="shared" ref="F69:F77" si="7">$E$67</f>
        <v>3.5621259672439426E-2</v>
      </c>
    </row>
    <row r="70" spans="1:14" x14ac:dyDescent="0.3">
      <c r="A70" s="41">
        <v>2022</v>
      </c>
      <c r="B70" s="1"/>
      <c r="C70" s="1"/>
      <c r="D70" s="1"/>
      <c r="F70" s="51">
        <f t="shared" si="7"/>
        <v>3.5621259672439426E-2</v>
      </c>
    </row>
    <row r="71" spans="1:14" x14ac:dyDescent="0.3">
      <c r="A71" s="42">
        <v>2023</v>
      </c>
      <c r="B71" s="1"/>
      <c r="C71" s="1"/>
      <c r="D71" s="1"/>
      <c r="F71" s="51">
        <f t="shared" si="7"/>
        <v>3.5621259672439426E-2</v>
      </c>
    </row>
    <row r="72" spans="1:14" x14ac:dyDescent="0.3">
      <c r="A72" s="41">
        <v>2024</v>
      </c>
      <c r="F72" s="51">
        <f t="shared" si="7"/>
        <v>3.5621259672439426E-2</v>
      </c>
    </row>
    <row r="73" spans="1:14" x14ac:dyDescent="0.3">
      <c r="A73" s="42">
        <v>2025</v>
      </c>
      <c r="B73" s="1"/>
      <c r="C73" s="1"/>
      <c r="D73" s="1"/>
      <c r="F73" s="51">
        <f t="shared" si="7"/>
        <v>3.5621259672439426E-2</v>
      </c>
    </row>
    <row r="74" spans="1:14" x14ac:dyDescent="0.3">
      <c r="A74" s="41">
        <v>2026</v>
      </c>
      <c r="B74" s="1"/>
      <c r="C74" s="24"/>
      <c r="D74" s="24"/>
      <c r="F74" s="51">
        <f t="shared" si="7"/>
        <v>3.5621259672439426E-2</v>
      </c>
    </row>
    <row r="75" spans="1:14" x14ac:dyDescent="0.3">
      <c r="A75" s="42">
        <v>2027</v>
      </c>
      <c r="B75" s="14"/>
      <c r="C75" s="14"/>
      <c r="D75" s="27"/>
      <c r="F75" s="51">
        <f t="shared" si="7"/>
        <v>3.5621259672439426E-2</v>
      </c>
    </row>
    <row r="76" spans="1:14" x14ac:dyDescent="0.3">
      <c r="A76" s="41">
        <v>2028</v>
      </c>
      <c r="B76" s="14"/>
      <c r="C76" s="14"/>
      <c r="D76" s="14"/>
      <c r="F76" s="51">
        <f t="shared" si="7"/>
        <v>3.5621259672439426E-2</v>
      </c>
    </row>
    <row r="77" spans="1:14" x14ac:dyDescent="0.3">
      <c r="A77" s="42">
        <v>2029</v>
      </c>
      <c r="B77" s="14"/>
      <c r="C77" s="14"/>
      <c r="D77" s="14"/>
      <c r="F77" s="51">
        <f t="shared" si="7"/>
        <v>3.5621259672439426E-2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zoomScale="60" zoomScaleNormal="60" workbookViewId="0">
      <selection sqref="A1:D1"/>
    </sheetView>
  </sheetViews>
  <sheetFormatPr defaultRowHeight="14.4" x14ac:dyDescent="0.3"/>
  <cols>
    <col min="2" max="2" width="26.88671875" customWidth="1"/>
    <col min="3" max="3" width="16.109375" customWidth="1"/>
    <col min="4" max="4" width="13" customWidth="1"/>
    <col min="5" max="5" width="15.21875" customWidth="1"/>
    <col min="6" max="6" width="13.77734375" customWidth="1"/>
    <col min="7" max="7" width="12.44140625" customWidth="1"/>
    <col min="8" max="8" width="11.109375" customWidth="1"/>
    <col min="9" max="9" width="13" customWidth="1"/>
    <col min="10" max="10" width="10.77734375" customWidth="1"/>
    <col min="11" max="11" width="12.44140625" customWidth="1"/>
    <col min="12" max="12" width="15" customWidth="1"/>
    <col min="13" max="13" width="12.5546875" customWidth="1"/>
    <col min="14" max="14" width="10.6640625" customWidth="1"/>
    <col min="15" max="15" width="13.21875" customWidth="1"/>
    <col min="16" max="16" width="12.77734375" customWidth="1"/>
  </cols>
  <sheetData>
    <row r="1" spans="1:16" x14ac:dyDescent="0.3">
      <c r="A1" s="133" t="s">
        <v>154</v>
      </c>
      <c r="B1" s="133"/>
      <c r="C1" s="133"/>
      <c r="D1" s="133"/>
    </row>
    <row r="3" spans="1:16" ht="16.95" customHeight="1" x14ac:dyDescent="0.3"/>
    <row r="4" spans="1:16" hidden="1" x14ac:dyDescent="0.3"/>
    <row r="5" spans="1:16" ht="76.5" customHeight="1" x14ac:dyDescent="0.3">
      <c r="A5" s="83" t="s">
        <v>0</v>
      </c>
      <c r="B5" s="83" t="s">
        <v>36</v>
      </c>
      <c r="C5" s="76" t="s">
        <v>38</v>
      </c>
      <c r="D5" s="76" t="s">
        <v>39</v>
      </c>
      <c r="E5" s="76" t="s">
        <v>40</v>
      </c>
      <c r="F5" s="76" t="s">
        <v>41</v>
      </c>
      <c r="G5" s="76" t="s">
        <v>42</v>
      </c>
      <c r="H5" s="76" t="s">
        <v>43</v>
      </c>
      <c r="I5" s="76" t="s">
        <v>44</v>
      </c>
      <c r="J5" s="76" t="s">
        <v>45</v>
      </c>
      <c r="K5" s="76" t="s">
        <v>46</v>
      </c>
      <c r="L5" s="76" t="s">
        <v>47</v>
      </c>
      <c r="M5" s="76" t="s">
        <v>48</v>
      </c>
      <c r="N5" s="76" t="s">
        <v>37</v>
      </c>
      <c r="O5" s="76" t="s">
        <v>49</v>
      </c>
      <c r="P5" s="76" t="s">
        <v>50</v>
      </c>
    </row>
    <row r="6" spans="1:16" x14ac:dyDescent="0.3">
      <c r="A6" s="5">
        <v>2019</v>
      </c>
      <c r="B6" s="13">
        <v>6.1374000000000004</v>
      </c>
      <c r="C6" s="21">
        <v>0.11587550665158888</v>
      </c>
      <c r="D6" s="64">
        <f>B6*C6*1000000</f>
        <v>711174.33452346164</v>
      </c>
      <c r="E6" s="21">
        <v>0.28190157935529775</v>
      </c>
      <c r="F6" s="64">
        <f>E6*B6*1000000</f>
        <v>1730142.7531352045</v>
      </c>
      <c r="G6" s="21">
        <v>0.18462447428941717</v>
      </c>
      <c r="H6" s="64">
        <f>B6*G6*1000000</f>
        <v>1133114.2485038689</v>
      </c>
      <c r="I6" s="21">
        <v>0.20854351168316329</v>
      </c>
      <c r="J6" s="64">
        <f>B6*I6*1000000</f>
        <v>1279914.9486042464</v>
      </c>
      <c r="K6" s="21">
        <v>0.11799105497884452</v>
      </c>
      <c r="L6" s="64">
        <f>B6*K6*1000000</f>
        <v>724158.30082716036</v>
      </c>
      <c r="M6" s="21">
        <v>5.5442613369248946E-2</v>
      </c>
      <c r="N6" s="64">
        <f>B6*M6*1000000</f>
        <v>340273.49529242853</v>
      </c>
      <c r="O6" s="21">
        <v>3.5621259672439426E-2</v>
      </c>
      <c r="P6" s="64">
        <f>B6*O6*1000000</f>
        <v>218621.91911362973</v>
      </c>
    </row>
    <row r="7" spans="1:16" x14ac:dyDescent="0.3">
      <c r="A7" s="5">
        <v>2020</v>
      </c>
      <c r="B7" s="13">
        <v>6.1610073257671605</v>
      </c>
      <c r="C7" s="21">
        <v>0.11717489873361059</v>
      </c>
      <c r="D7" s="64">
        <f t="shared" ref="D7:D16" si="0">B7*C7*1000000</f>
        <v>721915.40949380002</v>
      </c>
      <c r="E7" s="21">
        <v>0.28382100935754673</v>
      </c>
      <c r="F7" s="64">
        <f t="shared" ref="F7:F16" si="1">E7*B7*1000000</f>
        <v>1748623.317858475</v>
      </c>
      <c r="G7" s="21">
        <v>0.18462447428941717</v>
      </c>
      <c r="H7" s="64">
        <f t="shared" ref="H7:H16" si="2">B7*G7*1000000</f>
        <v>1137472.7386130099</v>
      </c>
      <c r="I7" s="21">
        <v>0.20859175931493534</v>
      </c>
      <c r="J7" s="64">
        <f t="shared" ref="J7:J16" si="3">B7*I7*1000000</f>
        <v>1285135.3572339769</v>
      </c>
      <c r="K7" s="21">
        <v>0.11703257250304451</v>
      </c>
      <c r="L7" s="64">
        <f t="shared" ref="L7:L16" si="4">B7*K7*1000000</f>
        <v>721038.53654463356</v>
      </c>
      <c r="M7" s="21">
        <v>5.4825267174760689E-2</v>
      </c>
      <c r="N7" s="64">
        <f t="shared" ref="N7:N16" si="5">B7*M7*1000000</f>
        <v>337778.87270084245</v>
      </c>
      <c r="O7" s="21">
        <v>3.5621259672439426E-2</v>
      </c>
      <c r="P7" s="64">
        <f t="shared" ref="P7:P16" si="6">B7*O7*1000000</f>
        <v>219462.84179495362</v>
      </c>
    </row>
    <row r="8" spans="1:16" x14ac:dyDescent="0.3">
      <c r="A8" s="5">
        <v>2021</v>
      </c>
      <c r="B8" s="13">
        <v>6.1777012827772699</v>
      </c>
      <c r="C8" s="21">
        <v>0.11847432073095396</v>
      </c>
      <c r="D8" s="64">
        <f t="shared" si="0"/>
        <v>731898.96315577999</v>
      </c>
      <c r="E8" s="21">
        <v>0.28574043935979571</v>
      </c>
      <c r="F8" s="64">
        <f t="shared" si="1"/>
        <v>1765219.0787743507</v>
      </c>
      <c r="G8" s="21">
        <v>0.18462447428941717</v>
      </c>
      <c r="H8" s="64">
        <f t="shared" si="2"/>
        <v>1140554.8516498117</v>
      </c>
      <c r="I8" s="21">
        <v>0.20859175931493534</v>
      </c>
      <c r="J8" s="64">
        <f t="shared" si="3"/>
        <v>1288617.5790966437</v>
      </c>
      <c r="K8" s="21">
        <v>0.11607409002724449</v>
      </c>
      <c r="L8" s="64">
        <f t="shared" si="4"/>
        <v>717071.05485851259</v>
      </c>
      <c r="M8" s="21">
        <v>5.4825267174760689E-2</v>
      </c>
      <c r="N8" s="64">
        <f t="shared" si="5"/>
        <v>338694.12335412565</v>
      </c>
      <c r="O8" s="21">
        <v>3.5621259672439426E-2</v>
      </c>
      <c r="P8" s="64">
        <f t="shared" si="6"/>
        <v>220057.50157257129</v>
      </c>
    </row>
    <row r="9" spans="1:16" x14ac:dyDescent="0.3">
      <c r="A9" s="5">
        <v>2022</v>
      </c>
      <c r="B9" s="13">
        <v>6.1943952397873803</v>
      </c>
      <c r="C9" s="21">
        <v>0.11977374272829733</v>
      </c>
      <c r="D9" s="64">
        <f t="shared" si="0"/>
        <v>741925.9018076834</v>
      </c>
      <c r="E9" s="21">
        <v>0.28765986936204468</v>
      </c>
      <c r="F9" s="64">
        <f t="shared" si="1"/>
        <v>1781878.9254541092</v>
      </c>
      <c r="G9" s="21">
        <v>0.18462447428941717</v>
      </c>
      <c r="H9" s="64">
        <f t="shared" si="2"/>
        <v>1143636.9646866133</v>
      </c>
      <c r="I9" s="21">
        <v>0.20859175931493534</v>
      </c>
      <c r="J9" s="64">
        <f t="shared" si="3"/>
        <v>1292099.8009593103</v>
      </c>
      <c r="K9" s="21">
        <v>0.11511560755144448</v>
      </c>
      <c r="L9" s="64">
        <f t="shared" si="4"/>
        <v>713071.57144189987</v>
      </c>
      <c r="M9" s="21">
        <v>5.4825267174760689E-2</v>
      </c>
      <c r="N9" s="64">
        <f t="shared" si="5"/>
        <v>339609.37400740891</v>
      </c>
      <c r="O9" s="21">
        <v>3.5621259672439426E-2</v>
      </c>
      <c r="P9" s="64">
        <f t="shared" si="6"/>
        <v>220652.16135018895</v>
      </c>
    </row>
    <row r="10" spans="1:16" x14ac:dyDescent="0.3">
      <c r="A10" s="5">
        <v>2023</v>
      </c>
      <c r="B10" s="13">
        <v>6.2110891967974897</v>
      </c>
      <c r="C10" s="21">
        <v>0.1210731647256407</v>
      </c>
      <c r="D10" s="64">
        <f t="shared" si="0"/>
        <v>751996.2254495098</v>
      </c>
      <c r="E10" s="21">
        <v>0.28957929936429366</v>
      </c>
      <c r="F10" s="64">
        <f t="shared" si="1"/>
        <v>1798602.8578977506</v>
      </c>
      <c r="G10" s="21">
        <v>0.18462447428941717</v>
      </c>
      <c r="H10" s="64">
        <f t="shared" si="2"/>
        <v>1146719.0777234149</v>
      </c>
      <c r="I10" s="21">
        <v>0.20859175931493534</v>
      </c>
      <c r="J10" s="64">
        <f t="shared" si="3"/>
        <v>1295582.022821977</v>
      </c>
      <c r="K10" s="21">
        <v>0.11415712507564447</v>
      </c>
      <c r="L10" s="64">
        <f t="shared" si="4"/>
        <v>709040.08629479515</v>
      </c>
      <c r="M10" s="21">
        <v>5.4825267174760689E-2</v>
      </c>
      <c r="N10" s="64">
        <f t="shared" si="5"/>
        <v>340524.62466069218</v>
      </c>
      <c r="O10" s="21">
        <v>3.5621259672439426E-2</v>
      </c>
      <c r="P10" s="64">
        <f t="shared" si="6"/>
        <v>221246.82112780662</v>
      </c>
    </row>
    <row r="11" spans="1:16" x14ac:dyDescent="0.3">
      <c r="A11" s="5">
        <v>2024</v>
      </c>
      <c r="B11" s="13">
        <v>6.2277831538076001</v>
      </c>
      <c r="C11" s="21">
        <v>0.12237258672298407</v>
      </c>
      <c r="D11" s="64">
        <f t="shared" si="0"/>
        <v>762109.93408125977</v>
      </c>
      <c r="E11" s="21">
        <v>0.29149872936654264</v>
      </c>
      <c r="F11" s="64">
        <f t="shared" si="1"/>
        <v>1815390.876105275</v>
      </c>
      <c r="G11" s="21">
        <v>0.18462447428941717</v>
      </c>
      <c r="H11" s="64">
        <f t="shared" si="2"/>
        <v>1149801.1907602167</v>
      </c>
      <c r="I11" s="21">
        <v>0.20859175931493534</v>
      </c>
      <c r="J11" s="64">
        <f t="shared" si="3"/>
        <v>1299064.2446846438</v>
      </c>
      <c r="K11" s="21">
        <v>0.11319864259984445</v>
      </c>
      <c r="L11" s="64">
        <f t="shared" si="4"/>
        <v>704976.59941719857</v>
      </c>
      <c r="M11" s="21">
        <v>5.4825267174760689E-2</v>
      </c>
      <c r="N11" s="64">
        <f t="shared" si="5"/>
        <v>341439.87531397538</v>
      </c>
      <c r="O11" s="21">
        <v>3.5621259672439426E-2</v>
      </c>
      <c r="P11" s="64">
        <f t="shared" si="6"/>
        <v>221841.48090542431</v>
      </c>
    </row>
    <row r="12" spans="1:16" x14ac:dyDescent="0.3">
      <c r="A12" s="5">
        <v>2025</v>
      </c>
      <c r="B12" s="13">
        <v>6.2444771108177104</v>
      </c>
      <c r="C12" s="21">
        <v>0.12367200872032744</v>
      </c>
      <c r="D12" s="64">
        <f t="shared" si="0"/>
        <v>772267.02770293294</v>
      </c>
      <c r="E12" s="21">
        <v>0.29341815936879162</v>
      </c>
      <c r="F12" s="64">
        <f t="shared" si="1"/>
        <v>1832242.9800766823</v>
      </c>
      <c r="G12" s="21">
        <v>0.18462447428941717</v>
      </c>
      <c r="H12" s="64">
        <f t="shared" si="2"/>
        <v>1152883.3037970182</v>
      </c>
      <c r="I12" s="21">
        <v>0.20859175931493534</v>
      </c>
      <c r="J12" s="64">
        <f t="shared" si="3"/>
        <v>1302546.4665473108</v>
      </c>
      <c r="K12" s="21">
        <v>0.11224016012404445</v>
      </c>
      <c r="L12" s="64">
        <f t="shared" si="4"/>
        <v>700881.11080911034</v>
      </c>
      <c r="M12" s="21">
        <v>5.4825267174760689E-2</v>
      </c>
      <c r="N12" s="64">
        <f t="shared" si="5"/>
        <v>342355.1259672587</v>
      </c>
      <c r="O12" s="21">
        <v>3.5621259672439426E-2</v>
      </c>
      <c r="P12" s="64">
        <f t="shared" si="6"/>
        <v>222436.14068304197</v>
      </c>
    </row>
    <row r="13" spans="1:16" x14ac:dyDescent="0.3">
      <c r="A13" s="5">
        <v>2026</v>
      </c>
      <c r="B13" s="13">
        <v>6.2611710678278198</v>
      </c>
      <c r="C13" s="21">
        <v>0.12497143071767081</v>
      </c>
      <c r="D13" s="64">
        <f t="shared" si="0"/>
        <v>782467.50631452934</v>
      </c>
      <c r="E13" s="21">
        <v>0.2953375893710406</v>
      </c>
      <c r="F13" s="64">
        <f t="shared" si="1"/>
        <v>1849159.1698119724</v>
      </c>
      <c r="G13" s="21">
        <v>0.18462447428941717</v>
      </c>
      <c r="H13" s="64">
        <f t="shared" si="2"/>
        <v>1155965.4168338201</v>
      </c>
      <c r="I13" s="21">
        <v>0.20859175931493534</v>
      </c>
      <c r="J13" s="64">
        <f t="shared" si="3"/>
        <v>1306028.6884099771</v>
      </c>
      <c r="K13" s="21">
        <v>0.11128167764824444</v>
      </c>
      <c r="L13" s="64">
        <f t="shared" si="4"/>
        <v>696753.62047052989</v>
      </c>
      <c r="M13" s="21">
        <v>5.4825267174760689E-2</v>
      </c>
      <c r="N13" s="64">
        <f t="shared" si="5"/>
        <v>343270.37662054191</v>
      </c>
      <c r="O13" s="21">
        <v>3.5621259672439426E-2</v>
      </c>
      <c r="P13" s="64">
        <f t="shared" si="6"/>
        <v>223030.80046065964</v>
      </c>
    </row>
    <row r="14" spans="1:16" x14ac:dyDescent="0.3">
      <c r="A14" s="5">
        <v>2027</v>
      </c>
      <c r="B14" s="13">
        <v>6.2778650248379302</v>
      </c>
      <c r="C14" s="21">
        <v>0.12627085271501418</v>
      </c>
      <c r="D14" s="64">
        <f t="shared" si="0"/>
        <v>792711.36991604907</v>
      </c>
      <c r="E14" s="21">
        <v>0.29725701937328963</v>
      </c>
      <c r="F14" s="64">
        <f t="shared" si="1"/>
        <v>1866139.4453111459</v>
      </c>
      <c r="G14" s="21">
        <v>0.18462447428941717</v>
      </c>
      <c r="H14" s="64">
        <f t="shared" si="2"/>
        <v>1159047.5298706219</v>
      </c>
      <c r="I14" s="21">
        <v>0.20859175931493534</v>
      </c>
      <c r="J14" s="64">
        <f t="shared" si="3"/>
        <v>1309510.9102726441</v>
      </c>
      <c r="K14" s="21">
        <v>0.11032319517244442</v>
      </c>
      <c r="L14" s="64">
        <f t="shared" si="4"/>
        <v>692594.12840145756</v>
      </c>
      <c r="M14" s="21">
        <v>5.4825267174760689E-2</v>
      </c>
      <c r="N14" s="64">
        <f t="shared" si="5"/>
        <v>344185.62727382517</v>
      </c>
      <c r="O14" s="21">
        <v>3.5621259672439426E-2</v>
      </c>
      <c r="P14" s="64">
        <f t="shared" si="6"/>
        <v>223625.46023827727</v>
      </c>
    </row>
    <row r="15" spans="1:16" x14ac:dyDescent="0.3">
      <c r="A15" s="5">
        <v>2028</v>
      </c>
      <c r="B15" s="13">
        <v>6.2945589818480396</v>
      </c>
      <c r="C15" s="21">
        <v>0.12757027471235755</v>
      </c>
      <c r="D15" s="64">
        <f t="shared" si="0"/>
        <v>802998.61850749201</v>
      </c>
      <c r="E15" s="21">
        <v>0.29917644937553861</v>
      </c>
      <c r="F15" s="64">
        <f t="shared" si="1"/>
        <v>1883183.8065742019</v>
      </c>
      <c r="G15" s="21">
        <v>0.18462447428941717</v>
      </c>
      <c r="H15" s="64">
        <f t="shared" si="2"/>
        <v>1162129.6429074232</v>
      </c>
      <c r="I15" s="21">
        <v>0.20859175931493534</v>
      </c>
      <c r="J15" s="64">
        <f t="shared" si="3"/>
        <v>1312993.1321353107</v>
      </c>
      <c r="K15" s="21">
        <v>0.10936471269664441</v>
      </c>
      <c r="L15" s="64">
        <f t="shared" si="4"/>
        <v>688402.63460189349</v>
      </c>
      <c r="M15" s="21">
        <v>5.4825267174760689E-2</v>
      </c>
      <c r="N15" s="64">
        <f t="shared" si="5"/>
        <v>345100.87792710843</v>
      </c>
      <c r="O15" s="21">
        <v>3.5621259672439426E-2</v>
      </c>
      <c r="P15" s="64">
        <f t="shared" si="6"/>
        <v>224220.12001589494</v>
      </c>
    </row>
    <row r="16" spans="1:16" x14ac:dyDescent="0.3">
      <c r="A16" s="5">
        <v>2029</v>
      </c>
      <c r="B16" s="13">
        <v>6.31125293885815</v>
      </c>
      <c r="C16" s="21">
        <v>0.12886969670970091</v>
      </c>
      <c r="D16" s="64">
        <f t="shared" si="0"/>
        <v>813329.25208885828</v>
      </c>
      <c r="E16" s="21">
        <v>0.30109587937778759</v>
      </c>
      <c r="F16" s="64">
        <f t="shared" si="1"/>
        <v>1900292.253601141</v>
      </c>
      <c r="G16" s="21">
        <v>0.18462447428941717</v>
      </c>
      <c r="H16" s="64">
        <f t="shared" si="2"/>
        <v>1165211.755944225</v>
      </c>
      <c r="I16" s="21">
        <v>0.20859175931493534</v>
      </c>
      <c r="J16" s="64">
        <f t="shared" si="3"/>
        <v>1316475.3539979777</v>
      </c>
      <c r="K16" s="21">
        <v>0.1084062302208444</v>
      </c>
      <c r="L16" s="64">
        <f t="shared" si="4"/>
        <v>684179.13907183742</v>
      </c>
      <c r="M16" s="21">
        <v>5.4825267174760689E-2</v>
      </c>
      <c r="N16" s="64">
        <f t="shared" si="5"/>
        <v>346016.12858039164</v>
      </c>
      <c r="O16" s="21">
        <v>3.5621259672439426E-2</v>
      </c>
      <c r="P16" s="64">
        <f t="shared" si="6"/>
        <v>224814.77979351263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4"/>
  <sheetViews>
    <sheetView zoomScale="70" zoomScaleNormal="70" workbookViewId="0">
      <selection sqref="A1:E1"/>
    </sheetView>
  </sheetViews>
  <sheetFormatPr defaultColWidth="8.77734375" defaultRowHeight="14.4" x14ac:dyDescent="0.3"/>
  <cols>
    <col min="1" max="1" width="11.5546875" style="1" customWidth="1"/>
    <col min="2" max="2" width="18.33203125" style="1" customWidth="1"/>
    <col min="3" max="3" width="16.44140625" style="1" customWidth="1"/>
    <col min="4" max="4" width="16.77734375" style="1" customWidth="1"/>
    <col min="5" max="5" width="15.21875" style="1" customWidth="1"/>
    <col min="6" max="6" width="15.6640625" style="1" customWidth="1"/>
    <col min="7" max="7" width="14" style="1" customWidth="1"/>
    <col min="8" max="8" width="16.21875" style="1" customWidth="1"/>
    <col min="9" max="9" width="19" style="1" customWidth="1"/>
    <col min="10" max="10" width="11.77734375" style="1" bestFit="1" customWidth="1"/>
    <col min="11" max="11" width="17.21875" style="1" bestFit="1" customWidth="1"/>
    <col min="12" max="12" width="8.77734375" style="1"/>
    <col min="13" max="13" width="16.33203125" style="1" bestFit="1" customWidth="1"/>
    <col min="14" max="16384" width="8.77734375" style="1"/>
  </cols>
  <sheetData>
    <row r="1" spans="1:13" x14ac:dyDescent="0.3">
      <c r="A1" s="134" t="s">
        <v>146</v>
      </c>
      <c r="B1" s="134"/>
      <c r="C1" s="134"/>
      <c r="D1" s="134"/>
      <c r="E1" s="134"/>
      <c r="F1"/>
      <c r="G1"/>
      <c r="H1"/>
      <c r="I1"/>
    </row>
    <row r="3" spans="1:13" ht="41.4" x14ac:dyDescent="0.3">
      <c r="A3" s="65" t="s">
        <v>51</v>
      </c>
      <c r="B3" s="66" t="s">
        <v>52</v>
      </c>
      <c r="C3" s="66" t="s">
        <v>53</v>
      </c>
      <c r="D3" s="66" t="s">
        <v>54</v>
      </c>
      <c r="E3" s="66" t="s">
        <v>55</v>
      </c>
      <c r="F3" s="66" t="s">
        <v>56</v>
      </c>
      <c r="G3" s="66" t="s">
        <v>57</v>
      </c>
      <c r="H3" s="66" t="s">
        <v>58</v>
      </c>
    </row>
    <row r="4" spans="1:13" ht="69" x14ac:dyDescent="0.3">
      <c r="A4" s="67" t="s">
        <v>59</v>
      </c>
      <c r="B4" s="5">
        <v>6567</v>
      </c>
      <c r="C4" s="5">
        <v>4969</v>
      </c>
      <c r="D4" s="5">
        <v>3339.6666666666665</v>
      </c>
      <c r="E4" s="5">
        <v>2828.25</v>
      </c>
      <c r="F4" s="5">
        <v>2703.4</v>
      </c>
      <c r="G4" s="5">
        <v>2173.1666666666665</v>
      </c>
      <c r="H4" s="5">
        <v>2173.1666666666665</v>
      </c>
    </row>
    <row r="5" spans="1:13" x14ac:dyDescent="0.3">
      <c r="A5" s="15"/>
    </row>
    <row r="7" spans="1:13" ht="88.95" customHeight="1" x14ac:dyDescent="0.3">
      <c r="A7" s="74" t="s">
        <v>0</v>
      </c>
      <c r="B7" s="75" t="s">
        <v>140</v>
      </c>
      <c r="C7" s="75" t="s">
        <v>141</v>
      </c>
      <c r="D7" s="75" t="s">
        <v>142</v>
      </c>
      <c r="E7" s="75" t="s">
        <v>143</v>
      </c>
      <c r="F7" s="75" t="s">
        <v>144</v>
      </c>
      <c r="G7" s="75" t="s">
        <v>139</v>
      </c>
      <c r="H7" s="75" t="s">
        <v>145</v>
      </c>
      <c r="I7" s="75" t="s">
        <v>60</v>
      </c>
      <c r="J7" s="75" t="s">
        <v>87</v>
      </c>
      <c r="K7" s="75" t="s">
        <v>84</v>
      </c>
      <c r="L7" s="75" t="s">
        <v>85</v>
      </c>
      <c r="M7" s="75" t="s">
        <v>86</v>
      </c>
    </row>
    <row r="8" spans="1:13" x14ac:dyDescent="0.3">
      <c r="A8" s="5">
        <v>2019</v>
      </c>
      <c r="B8" s="64">
        <v>711174.33452346164</v>
      </c>
      <c r="C8" s="64">
        <v>1730142.7531352045</v>
      </c>
      <c r="D8" s="64">
        <v>1133114.2485038689</v>
      </c>
      <c r="E8" s="64">
        <v>1279914.9486042464</v>
      </c>
      <c r="F8" s="64">
        <v>724158.30082716036</v>
      </c>
      <c r="G8" s="64">
        <v>340273.49529242853</v>
      </c>
      <c r="H8" s="64">
        <v>218621.91911362973</v>
      </c>
      <c r="I8" s="68">
        <f>SUMPRODUCT($B$4:$H$4,B8:H8)</f>
        <v>23843766968.984028</v>
      </c>
      <c r="J8" s="37">
        <v>0.73</v>
      </c>
      <c r="K8" s="69">
        <f>I8*J8</f>
        <v>17405949887.358341</v>
      </c>
      <c r="L8" s="37">
        <v>0.01</v>
      </c>
      <c r="M8" s="69">
        <f>I8*L8</f>
        <v>238437669.68984029</v>
      </c>
    </row>
    <row r="9" spans="1:13" x14ac:dyDescent="0.3">
      <c r="A9" s="5">
        <v>2020</v>
      </c>
      <c r="B9" s="64">
        <v>715537.18911633617</v>
      </c>
      <c r="C9" s="64">
        <v>1744377.878594035</v>
      </c>
      <c r="D9" s="64">
        <v>1146351.7395451113</v>
      </c>
      <c r="E9" s="64">
        <v>1291878.433987383</v>
      </c>
      <c r="F9" s="64">
        <v>723088.61374755239</v>
      </c>
      <c r="G9" s="64">
        <v>337778.87270084245</v>
      </c>
      <c r="H9" s="64">
        <v>226332.80631965349</v>
      </c>
      <c r="I9" s="68">
        <f t="shared" ref="I9:I18" si="0">SUMPRODUCT($B$4:$H$4,B9:H9)</f>
        <v>24029640728.949554</v>
      </c>
      <c r="J9" s="37">
        <v>0.72</v>
      </c>
      <c r="K9" s="69">
        <f t="shared" ref="K9:K18" si="1">I9*J9</f>
        <v>17301341324.843678</v>
      </c>
      <c r="L9" s="37">
        <v>0.02</v>
      </c>
      <c r="M9" s="69">
        <f t="shared" ref="M9:M18" si="2">I9*L9</f>
        <v>480592814.57899112</v>
      </c>
    </row>
    <row r="10" spans="1:13" x14ac:dyDescent="0.3">
      <c r="A10" s="5">
        <v>2021</v>
      </c>
      <c r="B10" s="64">
        <v>722055.01528872841</v>
      </c>
      <c r="C10" s="64">
        <v>1759338.0159899869</v>
      </c>
      <c r="D10" s="64">
        <v>1149457.9112547915</v>
      </c>
      <c r="E10" s="64">
        <v>1295378.9269910313</v>
      </c>
      <c r="F10" s="64">
        <v>720778.46046764206</v>
      </c>
      <c r="G10" s="64">
        <v>338694.12335412565</v>
      </c>
      <c r="H10" s="64">
        <v>226946.08105524347</v>
      </c>
      <c r="I10" s="68">
        <f t="shared" si="0"/>
        <v>24164130535.648808</v>
      </c>
      <c r="J10" s="37">
        <v>0.71</v>
      </c>
      <c r="K10" s="69">
        <f t="shared" si="1"/>
        <v>17156532680.310652</v>
      </c>
      <c r="L10" s="37">
        <v>0.03</v>
      </c>
      <c r="M10" s="69">
        <f t="shared" si="2"/>
        <v>724923916.06946421</v>
      </c>
    </row>
    <row r="11" spans="1:13" x14ac:dyDescent="0.3">
      <c r="A11" s="5">
        <v>2022</v>
      </c>
      <c r="B11" s="64">
        <v>728597.58903578972</v>
      </c>
      <c r="C11" s="64">
        <v>1774353.4614545396</v>
      </c>
      <c r="D11" s="64">
        <v>1152564.0829644718</v>
      </c>
      <c r="E11" s="64">
        <v>1298879.4199946795</v>
      </c>
      <c r="F11" s="64">
        <v>718445.23260807246</v>
      </c>
      <c r="G11" s="64">
        <v>339609.37400740891</v>
      </c>
      <c r="H11" s="64">
        <v>227559.35579083348</v>
      </c>
      <c r="I11" s="68">
        <f t="shared" si="0"/>
        <v>24298995305.645149</v>
      </c>
      <c r="J11" s="37">
        <v>0.7</v>
      </c>
      <c r="K11" s="69">
        <f t="shared" si="1"/>
        <v>17009296713.951603</v>
      </c>
      <c r="L11" s="37">
        <v>0.04</v>
      </c>
      <c r="M11" s="69">
        <f t="shared" si="2"/>
        <v>971959812.225806</v>
      </c>
    </row>
    <row r="12" spans="1:13" x14ac:dyDescent="0.3">
      <c r="A12" s="5">
        <v>2023</v>
      </c>
      <c r="B12" s="64">
        <v>735164.91035751998</v>
      </c>
      <c r="C12" s="64">
        <v>1789424.2149876929</v>
      </c>
      <c r="D12" s="64">
        <v>1155670.254674152</v>
      </c>
      <c r="E12" s="64">
        <v>1302379.9129983278</v>
      </c>
      <c r="F12" s="64">
        <v>716088.93016884348</v>
      </c>
      <c r="G12" s="64">
        <v>340524.62466069218</v>
      </c>
      <c r="H12" s="64">
        <v>228172.63052642343</v>
      </c>
      <c r="I12" s="68">
        <f t="shared" si="0"/>
        <v>24434235038.93856</v>
      </c>
      <c r="J12" s="37">
        <v>0.69</v>
      </c>
      <c r="K12" s="69">
        <f t="shared" si="1"/>
        <v>16859622176.867605</v>
      </c>
      <c r="L12" s="37">
        <v>0.05</v>
      </c>
      <c r="M12" s="69">
        <f t="shared" si="2"/>
        <v>1221711751.946928</v>
      </c>
    </row>
    <row r="13" spans="1:13" x14ac:dyDescent="0.3">
      <c r="A13" s="5">
        <v>2024</v>
      </c>
      <c r="B13" s="64">
        <v>741756.97925391933</v>
      </c>
      <c r="C13" s="64">
        <v>1804550.2765894465</v>
      </c>
      <c r="D13" s="64">
        <v>1158776.4263838322</v>
      </c>
      <c r="E13" s="64">
        <v>1305880.406001976</v>
      </c>
      <c r="F13" s="64">
        <v>713709.55314995523</v>
      </c>
      <c r="G13" s="64">
        <v>341439.87531397538</v>
      </c>
      <c r="H13" s="64">
        <v>228785.90526201343</v>
      </c>
      <c r="I13" s="68">
        <f t="shared" si="0"/>
        <v>24569849735.529049</v>
      </c>
      <c r="J13" s="37">
        <v>0.68</v>
      </c>
      <c r="K13" s="69">
        <f t="shared" si="1"/>
        <v>16707497820.159754</v>
      </c>
      <c r="L13" s="37">
        <v>0.06</v>
      </c>
      <c r="M13" s="69">
        <f t="shared" si="2"/>
        <v>1474190984.131743</v>
      </c>
    </row>
    <row r="14" spans="1:13" x14ac:dyDescent="0.3">
      <c r="A14" s="5">
        <v>2025</v>
      </c>
      <c r="B14" s="64">
        <v>748373.79572498775</v>
      </c>
      <c r="C14" s="64">
        <v>1819731.6462598005</v>
      </c>
      <c r="D14" s="64">
        <v>1161882.5980935127</v>
      </c>
      <c r="E14" s="64">
        <v>1309380.8990056245</v>
      </c>
      <c r="F14" s="64">
        <v>711307.10155140772</v>
      </c>
      <c r="G14" s="64">
        <v>342355.1259672587</v>
      </c>
      <c r="H14" s="64">
        <v>229399.17999760344</v>
      </c>
      <c r="I14" s="68">
        <f t="shared" si="0"/>
        <v>24705839395.416618</v>
      </c>
      <c r="J14" s="37">
        <v>0.67</v>
      </c>
      <c r="K14" s="69">
        <f t="shared" si="1"/>
        <v>16552912394.929134</v>
      </c>
      <c r="L14" s="37">
        <v>7.0000000000000007E-2</v>
      </c>
      <c r="M14" s="69">
        <f t="shared" si="2"/>
        <v>1729408757.6791635</v>
      </c>
    </row>
    <row r="15" spans="1:13" x14ac:dyDescent="0.3">
      <c r="A15" s="5">
        <v>2026</v>
      </c>
      <c r="B15" s="64">
        <v>755015.35977072513</v>
      </c>
      <c r="C15" s="64">
        <v>1834968.3239987551</v>
      </c>
      <c r="D15" s="64">
        <v>1164988.7698031929</v>
      </c>
      <c r="E15" s="64">
        <v>1312881.3920092725</v>
      </c>
      <c r="F15" s="64">
        <v>708881.5753732007</v>
      </c>
      <c r="G15" s="64">
        <v>343270.37662054191</v>
      </c>
      <c r="H15" s="64">
        <v>230012.45473319339</v>
      </c>
      <c r="I15" s="68">
        <f t="shared" si="0"/>
        <v>24842204018.601257</v>
      </c>
      <c r="J15" s="37">
        <v>0.66</v>
      </c>
      <c r="K15" s="69">
        <f t="shared" si="1"/>
        <v>16395854652.276831</v>
      </c>
      <c r="L15" s="37">
        <v>0.08</v>
      </c>
      <c r="M15" s="69">
        <f t="shared" si="2"/>
        <v>1987376321.4881005</v>
      </c>
    </row>
    <row r="16" spans="1:13" x14ac:dyDescent="0.3">
      <c r="A16" s="5">
        <v>2027</v>
      </c>
      <c r="B16" s="64">
        <v>761681.67139113147</v>
      </c>
      <c r="C16" s="64">
        <v>1850260.3098063101</v>
      </c>
      <c r="D16" s="64">
        <v>1168094.9415128732</v>
      </c>
      <c r="E16" s="64">
        <v>1316381.8850129207</v>
      </c>
      <c r="F16" s="64">
        <v>706432.97461533465</v>
      </c>
      <c r="G16" s="64">
        <v>344185.62727382517</v>
      </c>
      <c r="H16" s="64">
        <v>230625.72946878339</v>
      </c>
      <c r="I16" s="68">
        <f t="shared" si="0"/>
        <v>24978943605.082973</v>
      </c>
      <c r="J16" s="37">
        <v>0.65</v>
      </c>
      <c r="K16" s="69">
        <f t="shared" si="1"/>
        <v>16236313343.303934</v>
      </c>
      <c r="L16" s="37">
        <v>0.09</v>
      </c>
      <c r="M16" s="69">
        <f t="shared" si="2"/>
        <v>2248104924.4574676</v>
      </c>
    </row>
    <row r="17" spans="1:13" x14ac:dyDescent="0.3">
      <c r="A17" s="5">
        <v>2028</v>
      </c>
      <c r="B17" s="64">
        <v>768372.73058620689</v>
      </c>
      <c r="C17" s="64">
        <v>1865607.6036824656</v>
      </c>
      <c r="D17" s="64">
        <v>1171201.1132225534</v>
      </c>
      <c r="E17" s="64">
        <v>1319882.378016569</v>
      </c>
      <c r="F17" s="64">
        <v>703961.29927780898</v>
      </c>
      <c r="G17" s="64">
        <v>345100.87792710843</v>
      </c>
      <c r="H17" s="64">
        <v>231239.00420437337</v>
      </c>
      <c r="I17" s="68">
        <f t="shared" si="0"/>
        <v>25116058154.861771</v>
      </c>
      <c r="J17" s="37">
        <v>0.64</v>
      </c>
      <c r="K17" s="69">
        <f t="shared" si="1"/>
        <v>16074277219.111534</v>
      </c>
      <c r="L17" s="37">
        <v>0.1</v>
      </c>
      <c r="M17" s="69">
        <f t="shared" si="2"/>
        <v>2511605815.486177</v>
      </c>
    </row>
    <row r="18" spans="1:13" x14ac:dyDescent="0.3">
      <c r="A18" s="5">
        <v>2029</v>
      </c>
      <c r="B18" s="64">
        <v>775088.53735595138</v>
      </c>
      <c r="C18" s="64">
        <v>1881010.2056272221</v>
      </c>
      <c r="D18" s="64">
        <v>1174307.2849322339</v>
      </c>
      <c r="E18" s="64">
        <v>1323382.8710202174</v>
      </c>
      <c r="F18" s="64">
        <v>701466.54936062417</v>
      </c>
      <c r="G18" s="64">
        <v>346016.12858039164</v>
      </c>
      <c r="H18" s="64">
        <v>231852.27893996338</v>
      </c>
      <c r="I18" s="68">
        <f t="shared" si="0"/>
        <v>25253547667.937641</v>
      </c>
      <c r="J18" s="37">
        <v>0.63</v>
      </c>
      <c r="K18" s="69">
        <f t="shared" si="1"/>
        <v>15909735030.800714</v>
      </c>
      <c r="L18" s="37">
        <v>0.11</v>
      </c>
      <c r="M18" s="69">
        <f t="shared" si="2"/>
        <v>2777890243.4731407</v>
      </c>
    </row>
    <row r="24" spans="1:13" x14ac:dyDescent="0.3">
      <c r="I24" s="1" t="s">
        <v>157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9"/>
  <sheetViews>
    <sheetView zoomScale="60" zoomScaleNormal="60" workbookViewId="0">
      <selection activeCell="G27" sqref="G27"/>
    </sheetView>
  </sheetViews>
  <sheetFormatPr defaultColWidth="8.77734375" defaultRowHeight="14.4" x14ac:dyDescent="0.3"/>
  <cols>
    <col min="1" max="1" width="15.6640625" style="17" customWidth="1"/>
    <col min="2" max="2" width="28.21875" style="17" bestFit="1" customWidth="1"/>
    <col min="3" max="3" width="15.33203125" style="17" bestFit="1" customWidth="1"/>
    <col min="4" max="4" width="14.77734375" style="17" customWidth="1"/>
    <col min="5" max="5" width="13.77734375" style="17" customWidth="1"/>
    <col min="6" max="6" width="28.33203125" style="17" bestFit="1" customWidth="1"/>
    <col min="7" max="7" width="20.21875" style="17" bestFit="1" customWidth="1"/>
    <col min="8" max="8" width="11.44140625" style="17" customWidth="1"/>
    <col min="9" max="9" width="15.21875" style="17" customWidth="1"/>
    <col min="10" max="10" width="11.33203125" style="17" customWidth="1"/>
    <col min="11" max="11" width="9.33203125" style="17" customWidth="1"/>
    <col min="12" max="13" width="18.88671875" style="17" bestFit="1" customWidth="1"/>
    <col min="14" max="14" width="23.88671875" style="17" bestFit="1" customWidth="1"/>
    <col min="15" max="16384" width="8.77734375" style="17"/>
  </cols>
  <sheetData>
    <row r="1" spans="1:14" x14ac:dyDescent="0.3">
      <c r="A1" s="134" t="s">
        <v>155</v>
      </c>
      <c r="B1" s="134"/>
      <c r="C1" s="134"/>
      <c r="D1" s="134"/>
      <c r="E1" s="134"/>
      <c r="F1" s="134"/>
    </row>
    <row r="3" spans="1:14" ht="30" customHeight="1" x14ac:dyDescent="0.3">
      <c r="A3" s="77" t="s">
        <v>90</v>
      </c>
      <c r="B3" s="32">
        <v>32000</v>
      </c>
      <c r="C3" s="31" t="s">
        <v>91</v>
      </c>
    </row>
    <row r="4" spans="1:14" x14ac:dyDescent="0.3">
      <c r="A4" s="78"/>
    </row>
    <row r="5" spans="1:14" ht="45.45" customHeight="1" x14ac:dyDescent="0.3">
      <c r="A5" s="77" t="s">
        <v>88</v>
      </c>
      <c r="B5" s="31">
        <v>13.64</v>
      </c>
      <c r="C5" s="31" t="s">
        <v>89</v>
      </c>
    </row>
    <row r="6" spans="1:14" x14ac:dyDescent="0.3">
      <c r="A6" s="78"/>
    </row>
    <row r="7" spans="1:14" ht="38.549999999999997" customHeight="1" x14ac:dyDescent="0.3">
      <c r="A7" s="77" t="s">
        <v>90</v>
      </c>
      <c r="B7" s="32">
        <v>32000</v>
      </c>
      <c r="C7" s="31" t="s">
        <v>91</v>
      </c>
    </row>
    <row r="8" spans="1:14" x14ac:dyDescent="0.3">
      <c r="A8" s="78"/>
    </row>
    <row r="9" spans="1:14" ht="28.5" customHeight="1" x14ac:dyDescent="0.3">
      <c r="A9" s="77" t="s">
        <v>92</v>
      </c>
      <c r="B9" s="32">
        <v>2258.8000000000002</v>
      </c>
      <c r="C9" s="31" t="s">
        <v>93</v>
      </c>
    </row>
    <row r="10" spans="1:14" x14ac:dyDescent="0.3">
      <c r="A10" s="78"/>
    </row>
    <row r="11" spans="1:14" ht="36.450000000000003" customHeight="1" x14ac:dyDescent="0.3">
      <c r="A11" s="77" t="s">
        <v>94</v>
      </c>
      <c r="B11" s="31">
        <v>2600</v>
      </c>
      <c r="C11" s="31" t="s">
        <v>95</v>
      </c>
    </row>
    <row r="12" spans="1:14" x14ac:dyDescent="0.3">
      <c r="A12" s="81"/>
    </row>
    <row r="13" spans="1:14" ht="45.45" customHeight="1" x14ac:dyDescent="0.3">
      <c r="A13" s="82" t="s">
        <v>101</v>
      </c>
      <c r="B13" s="70">
        <v>0.8</v>
      </c>
    </row>
    <row r="15" spans="1:14" ht="56.55" customHeight="1" x14ac:dyDescent="0.3">
      <c r="A15" s="75" t="s">
        <v>0</v>
      </c>
      <c r="B15" s="75" t="s">
        <v>60</v>
      </c>
      <c r="C15" s="75" t="s">
        <v>87</v>
      </c>
      <c r="D15" s="75" t="s">
        <v>98</v>
      </c>
      <c r="E15" s="75" t="s">
        <v>96</v>
      </c>
      <c r="F15" s="75" t="s">
        <v>99</v>
      </c>
      <c r="G15" s="75" t="s">
        <v>100</v>
      </c>
      <c r="H15" s="75" t="s">
        <v>97</v>
      </c>
      <c r="I15" s="75" t="s">
        <v>102</v>
      </c>
      <c r="J15" s="75" t="s">
        <v>103</v>
      </c>
      <c r="K15" s="75" t="s">
        <v>104</v>
      </c>
      <c r="L15" s="75" t="s">
        <v>105</v>
      </c>
      <c r="M15" s="75" t="s">
        <v>124</v>
      </c>
      <c r="N15" s="107" t="s">
        <v>125</v>
      </c>
    </row>
    <row r="16" spans="1:14" x14ac:dyDescent="0.3">
      <c r="A16" s="34">
        <v>2019</v>
      </c>
      <c r="B16" s="34">
        <v>23843766968.984028</v>
      </c>
      <c r="C16" s="104">
        <v>0.73</v>
      </c>
      <c r="D16" s="34">
        <v>17405949887.358341</v>
      </c>
      <c r="E16" s="34">
        <f>D16/$B$9</f>
        <v>7705839.3338756599</v>
      </c>
      <c r="F16" s="105">
        <f>E16*$B$5</f>
        <v>105107648.514064</v>
      </c>
      <c r="G16" s="34"/>
      <c r="H16" s="104">
        <v>0.01</v>
      </c>
      <c r="I16" s="34">
        <v>238437669.68984029</v>
      </c>
      <c r="J16" s="34">
        <f>I16/($B$11*$B$13)</f>
        <v>114633.49504319245</v>
      </c>
      <c r="K16" s="34">
        <f>J16/10</f>
        <v>11463.349504319245</v>
      </c>
      <c r="L16" s="108">
        <f>K16*$B$3</f>
        <v>366827184.13821584</v>
      </c>
      <c r="M16" s="105">
        <f>F16+L16</f>
        <v>471934832.65227985</v>
      </c>
      <c r="N16" s="108"/>
    </row>
    <row r="17" spans="1:14" x14ac:dyDescent="0.3">
      <c r="A17" s="34">
        <v>2020</v>
      </c>
      <c r="B17" s="34">
        <v>24029640728.949554</v>
      </c>
      <c r="C17" s="104">
        <v>0.72</v>
      </c>
      <c r="D17" s="34">
        <v>17301341324.843678</v>
      </c>
      <c r="E17" s="34">
        <f t="shared" ref="E17:E26" si="0">D17/$B$9</f>
        <v>7659527.7691002637</v>
      </c>
      <c r="F17" s="105">
        <f t="shared" ref="F17:F26" si="1">E17*$B$5</f>
        <v>104475958.7705276</v>
      </c>
      <c r="G17" s="108">
        <f>F16-F17</f>
        <v>631689.74353639781</v>
      </c>
      <c r="H17" s="104">
        <v>0.02</v>
      </c>
      <c r="I17" s="34">
        <v>480592814.57899112</v>
      </c>
      <c r="J17" s="34">
        <f t="shared" ref="J17:J26" si="2">I17/($B$11*$B$13)</f>
        <v>231054.2377783611</v>
      </c>
      <c r="K17" s="34">
        <f t="shared" ref="K17:K26" si="3">J17/10</f>
        <v>23105.423777836109</v>
      </c>
      <c r="L17" s="108">
        <f t="shared" ref="L17:L26" si="4">K17*$B$3</f>
        <v>739373560.89075553</v>
      </c>
      <c r="M17" s="105">
        <f t="shared" ref="M17:M26" si="5">F17+L17</f>
        <v>843849519.66128314</v>
      </c>
      <c r="N17" s="108">
        <f>M17-M16</f>
        <v>371914687.00900328</v>
      </c>
    </row>
    <row r="18" spans="1:14" x14ac:dyDescent="0.3">
      <c r="A18" s="34">
        <v>2021</v>
      </c>
      <c r="B18" s="34">
        <v>24164130535.648808</v>
      </c>
      <c r="C18" s="104">
        <v>0.71</v>
      </c>
      <c r="D18" s="34">
        <v>17156532680.310652</v>
      </c>
      <c r="E18" s="34">
        <f t="shared" si="0"/>
        <v>7595419.1076282319</v>
      </c>
      <c r="F18" s="105">
        <f t="shared" si="1"/>
        <v>103601516.62804909</v>
      </c>
      <c r="G18" s="108">
        <f t="shared" ref="G18:G26" si="6">F17-F18</f>
        <v>874442.14247851074</v>
      </c>
      <c r="H18" s="104">
        <v>0.03</v>
      </c>
      <c r="I18" s="34">
        <v>724923916.06946421</v>
      </c>
      <c r="J18" s="34">
        <f t="shared" si="2"/>
        <v>348521.11349493469</v>
      </c>
      <c r="K18" s="34">
        <f t="shared" si="3"/>
        <v>34852.111349493469</v>
      </c>
      <c r="L18" s="108">
        <f t="shared" si="4"/>
        <v>1115267563.1837909</v>
      </c>
      <c r="M18" s="105">
        <f t="shared" si="5"/>
        <v>1218869079.8118401</v>
      </c>
      <c r="N18" s="108">
        <f t="shared" ref="N18:N26" si="7">M18-M17</f>
        <v>375019560.15055692</v>
      </c>
    </row>
    <row r="19" spans="1:14" x14ac:dyDescent="0.3">
      <c r="A19" s="34">
        <v>2022</v>
      </c>
      <c r="B19" s="34">
        <v>24298995305.645149</v>
      </c>
      <c r="C19" s="104">
        <v>0.7</v>
      </c>
      <c r="D19" s="34">
        <v>17009296713.951603</v>
      </c>
      <c r="E19" s="34">
        <f t="shared" si="0"/>
        <v>7530235.8393623168</v>
      </c>
      <c r="F19" s="105">
        <f t="shared" si="1"/>
        <v>102712416.848902</v>
      </c>
      <c r="G19" s="108">
        <f t="shared" si="6"/>
        <v>889099.77914708853</v>
      </c>
      <c r="H19" s="104">
        <v>0.04</v>
      </c>
      <c r="I19" s="34">
        <v>971959812.225806</v>
      </c>
      <c r="J19" s="34">
        <f t="shared" si="2"/>
        <v>467288.37126240676</v>
      </c>
      <c r="K19" s="34">
        <f t="shared" si="3"/>
        <v>46728.837126240673</v>
      </c>
      <c r="L19" s="108">
        <f t="shared" si="4"/>
        <v>1495322788.0397015</v>
      </c>
      <c r="M19" s="105">
        <f t="shared" si="5"/>
        <v>1598035204.8886034</v>
      </c>
      <c r="N19" s="108">
        <f t="shared" si="7"/>
        <v>379166125.07676339</v>
      </c>
    </row>
    <row r="20" spans="1:14" x14ac:dyDescent="0.3">
      <c r="A20" s="34">
        <v>2023</v>
      </c>
      <c r="B20" s="34">
        <v>24434235038.93856</v>
      </c>
      <c r="C20" s="104">
        <v>0.69</v>
      </c>
      <c r="D20" s="34">
        <v>16859622176.867605</v>
      </c>
      <c r="E20" s="34">
        <f t="shared" si="0"/>
        <v>7463972.984269348</v>
      </c>
      <c r="F20" s="105">
        <f t="shared" si="1"/>
        <v>101808591.50543392</v>
      </c>
      <c r="G20" s="108">
        <f t="shared" si="6"/>
        <v>903825.34346808493</v>
      </c>
      <c r="H20" s="104">
        <v>0.05</v>
      </c>
      <c r="I20" s="34">
        <v>1221711751.946928</v>
      </c>
      <c r="J20" s="34">
        <f t="shared" si="2"/>
        <v>587361.41920525383</v>
      </c>
      <c r="K20" s="34">
        <f t="shared" si="3"/>
        <v>58736.141920525384</v>
      </c>
      <c r="L20" s="108">
        <f t="shared" si="4"/>
        <v>1879556541.4568124</v>
      </c>
      <c r="M20" s="105">
        <f t="shared" si="5"/>
        <v>1981365132.9622464</v>
      </c>
      <c r="N20" s="108">
        <f t="shared" si="7"/>
        <v>383329928.07364297</v>
      </c>
    </row>
    <row r="21" spans="1:14" x14ac:dyDescent="0.3">
      <c r="A21" s="34">
        <v>2024</v>
      </c>
      <c r="B21" s="34">
        <v>24569849735.529049</v>
      </c>
      <c r="C21" s="104">
        <v>0.68</v>
      </c>
      <c r="D21" s="34">
        <v>16707497820.159754</v>
      </c>
      <c r="E21" s="34">
        <f t="shared" si="0"/>
        <v>7396625.5623161644</v>
      </c>
      <c r="F21" s="105">
        <f t="shared" si="1"/>
        <v>100889972.66999249</v>
      </c>
      <c r="G21" s="108">
        <f t="shared" si="6"/>
        <v>918618.83544142544</v>
      </c>
      <c r="H21" s="104">
        <v>0.06</v>
      </c>
      <c r="I21" s="34">
        <v>1474190984.131743</v>
      </c>
      <c r="J21" s="34">
        <f t="shared" si="2"/>
        <v>708745.66544795339</v>
      </c>
      <c r="K21" s="34">
        <f t="shared" si="3"/>
        <v>70874.566544795336</v>
      </c>
      <c r="L21" s="108">
        <f t="shared" si="4"/>
        <v>2267986129.4334507</v>
      </c>
      <c r="M21" s="105">
        <f t="shared" si="5"/>
        <v>2368876102.1034431</v>
      </c>
      <c r="N21" s="108">
        <f t="shared" si="7"/>
        <v>387510969.14119673</v>
      </c>
    </row>
    <row r="22" spans="1:14" x14ac:dyDescent="0.3">
      <c r="A22" s="34">
        <v>2025</v>
      </c>
      <c r="B22" s="34">
        <v>24705839395.416618</v>
      </c>
      <c r="C22" s="104">
        <v>0.67</v>
      </c>
      <c r="D22" s="34">
        <v>16552912394.929134</v>
      </c>
      <c r="E22" s="34">
        <f t="shared" si="0"/>
        <v>7328188.5934696002</v>
      </c>
      <c r="F22" s="105">
        <f t="shared" si="1"/>
        <v>99956492.414925352</v>
      </c>
      <c r="G22" s="108">
        <f t="shared" si="6"/>
        <v>933480.25506713986</v>
      </c>
      <c r="H22" s="104">
        <v>7.0000000000000007E-2</v>
      </c>
      <c r="I22" s="34">
        <v>1729408757.6791635</v>
      </c>
      <c r="J22" s="34">
        <f t="shared" si="2"/>
        <v>831446.51811498241</v>
      </c>
      <c r="K22" s="34">
        <f t="shared" si="3"/>
        <v>83144.651811498246</v>
      </c>
      <c r="L22" s="108">
        <f t="shared" si="4"/>
        <v>2660628857.9679437</v>
      </c>
      <c r="M22" s="105">
        <f t="shared" si="5"/>
        <v>2760585350.3828692</v>
      </c>
      <c r="N22" s="108">
        <f t="shared" si="7"/>
        <v>391709248.2794261</v>
      </c>
    </row>
    <row r="23" spans="1:14" x14ac:dyDescent="0.3">
      <c r="A23" s="34">
        <v>2026</v>
      </c>
      <c r="B23" s="34">
        <v>24842204018.601257</v>
      </c>
      <c r="C23" s="104">
        <v>0.66</v>
      </c>
      <c r="D23" s="34">
        <v>16395854652.276831</v>
      </c>
      <c r="E23" s="34">
        <f t="shared" si="0"/>
        <v>7258657.0976964887</v>
      </c>
      <c r="F23" s="105">
        <f t="shared" si="1"/>
        <v>99008082.812580109</v>
      </c>
      <c r="G23" s="108">
        <f t="shared" si="6"/>
        <v>948409.6023452431</v>
      </c>
      <c r="H23" s="104">
        <v>0.08</v>
      </c>
      <c r="I23" s="34">
        <v>1987376321.4881005</v>
      </c>
      <c r="J23" s="34">
        <f t="shared" si="2"/>
        <v>955469.38533081755</v>
      </c>
      <c r="K23" s="34">
        <f t="shared" si="3"/>
        <v>95546.93853308176</v>
      </c>
      <c r="L23" s="108">
        <f t="shared" si="4"/>
        <v>3057502033.0586162</v>
      </c>
      <c r="M23" s="105">
        <f t="shared" si="5"/>
        <v>3156510115.8711963</v>
      </c>
      <c r="N23" s="108">
        <f t="shared" si="7"/>
        <v>395924765.48832703</v>
      </c>
    </row>
    <row r="24" spans="1:14" x14ac:dyDescent="0.3">
      <c r="A24" s="34">
        <v>2027</v>
      </c>
      <c r="B24" s="34">
        <v>24978943605.082973</v>
      </c>
      <c r="C24" s="104">
        <v>0.65</v>
      </c>
      <c r="D24" s="34">
        <v>16236313343.303934</v>
      </c>
      <c r="E24" s="34">
        <f t="shared" si="0"/>
        <v>7188026.0949636679</v>
      </c>
      <c r="F24" s="105">
        <f t="shared" si="1"/>
        <v>98044675.935304433</v>
      </c>
      <c r="G24" s="108">
        <f t="shared" si="6"/>
        <v>963406.87727567554</v>
      </c>
      <c r="H24" s="104">
        <v>0.09</v>
      </c>
      <c r="I24" s="34">
        <v>2248104924.4574676</v>
      </c>
      <c r="J24" s="34">
        <f t="shared" si="2"/>
        <v>1080819.6752199363</v>
      </c>
      <c r="K24" s="34">
        <f t="shared" si="3"/>
        <v>108081.96752199363</v>
      </c>
      <c r="L24" s="108">
        <f t="shared" si="4"/>
        <v>3458622960.7037964</v>
      </c>
      <c r="M24" s="105">
        <f t="shared" si="5"/>
        <v>3556667636.639101</v>
      </c>
      <c r="N24" s="108">
        <f t="shared" si="7"/>
        <v>400157520.76790476</v>
      </c>
    </row>
    <row r="25" spans="1:14" x14ac:dyDescent="0.3">
      <c r="A25" s="34">
        <v>2028</v>
      </c>
      <c r="B25" s="34">
        <v>25116058154.861771</v>
      </c>
      <c r="C25" s="104">
        <v>0.64</v>
      </c>
      <c r="D25" s="34">
        <v>16074277219.111534</v>
      </c>
      <c r="E25" s="34">
        <f t="shared" si="0"/>
        <v>7116290.6052379729</v>
      </c>
      <c r="F25" s="105">
        <f t="shared" si="1"/>
        <v>97066203.855445951</v>
      </c>
      <c r="G25" s="108">
        <f t="shared" si="6"/>
        <v>978472.07985848188</v>
      </c>
      <c r="H25" s="104">
        <v>0.1</v>
      </c>
      <c r="I25" s="34">
        <v>2511605815.486177</v>
      </c>
      <c r="J25" s="34">
        <f t="shared" si="2"/>
        <v>1207502.7959068159</v>
      </c>
      <c r="K25" s="34">
        <f t="shared" si="3"/>
        <v>120750.27959068159</v>
      </c>
      <c r="L25" s="108">
        <f t="shared" si="4"/>
        <v>3864008946.9018106</v>
      </c>
      <c r="M25" s="105">
        <f t="shared" si="5"/>
        <v>3961075150.7572565</v>
      </c>
      <c r="N25" s="108">
        <f t="shared" si="7"/>
        <v>404407514.11815548</v>
      </c>
    </row>
    <row r="26" spans="1:14" x14ac:dyDescent="0.3">
      <c r="A26" s="34">
        <v>2029</v>
      </c>
      <c r="B26" s="34">
        <v>25253547667.937641</v>
      </c>
      <c r="C26" s="104">
        <v>0.63</v>
      </c>
      <c r="D26" s="34">
        <v>15909735030.800714</v>
      </c>
      <c r="E26" s="34">
        <f t="shared" si="0"/>
        <v>7043445.648486237</v>
      </c>
      <c r="F26" s="105">
        <f t="shared" si="1"/>
        <v>96072598.645352274</v>
      </c>
      <c r="G26" s="108">
        <f t="shared" si="6"/>
        <v>993605.21009367704</v>
      </c>
      <c r="H26" s="104">
        <v>0.11</v>
      </c>
      <c r="I26" s="34">
        <v>2777890243.4731407</v>
      </c>
      <c r="J26" s="34">
        <f t="shared" si="2"/>
        <v>1335524.1555159329</v>
      </c>
      <c r="K26" s="34">
        <f t="shared" si="3"/>
        <v>133552.41555159329</v>
      </c>
      <c r="L26" s="108">
        <f t="shared" si="4"/>
        <v>4273677297.6509852</v>
      </c>
      <c r="M26" s="105">
        <f t="shared" si="5"/>
        <v>4369749896.2963371</v>
      </c>
      <c r="N26" s="108">
        <f t="shared" si="7"/>
        <v>408674745.53908062</v>
      </c>
    </row>
    <row r="27" spans="1:14" ht="45" customHeight="1" x14ac:dyDescent="0.3">
      <c r="F27" s="109" t="s">
        <v>126</v>
      </c>
      <c r="G27" s="110">
        <f>SUM(G17:G26)</f>
        <v>9035049.8687117249</v>
      </c>
      <c r="M27" s="103" t="s">
        <v>127</v>
      </c>
      <c r="N27" s="111">
        <f>SUM(N17:N26)</f>
        <v>3897815063.6440573</v>
      </c>
    </row>
    <row r="29" spans="1:14" x14ac:dyDescent="0.3">
      <c r="G29" s="106"/>
    </row>
  </sheetData>
  <mergeCells count="1">
    <mergeCell ref="A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37"/>
  <sheetViews>
    <sheetView tabSelected="1" topLeftCell="B6" zoomScale="90" zoomScaleNormal="90" workbookViewId="0">
      <selection activeCell="G10" sqref="G10"/>
    </sheetView>
  </sheetViews>
  <sheetFormatPr defaultRowHeight="14.4" x14ac:dyDescent="0.3"/>
  <cols>
    <col min="2" max="2" width="30.33203125" bestFit="1" customWidth="1"/>
    <col min="3" max="3" width="15.33203125" bestFit="1" customWidth="1"/>
    <col min="4" max="4" width="13.77734375" bestFit="1" customWidth="1"/>
    <col min="5" max="5" width="23.5546875" customWidth="1"/>
    <col min="6" max="6" width="15.44140625" bestFit="1" customWidth="1"/>
    <col min="7" max="7" width="13.77734375" customWidth="1"/>
    <col min="8" max="8" width="14.21875" customWidth="1"/>
    <col min="9" max="9" width="14.33203125" bestFit="1" customWidth="1"/>
    <col min="10" max="10" width="14.109375" bestFit="1" customWidth="1"/>
    <col min="11" max="11" width="24.6640625" bestFit="1" customWidth="1"/>
    <col min="15" max="15" width="10.33203125" bestFit="1" customWidth="1"/>
    <col min="17" max="17" width="15.6640625" bestFit="1" customWidth="1"/>
    <col min="18" max="18" width="14.21875" customWidth="1"/>
  </cols>
  <sheetData>
    <row r="1" spans="1:21" x14ac:dyDescent="0.3">
      <c r="A1" s="132" t="s">
        <v>156</v>
      </c>
      <c r="B1" s="132"/>
      <c r="C1" s="132"/>
      <c r="D1" s="132"/>
      <c r="E1" s="132"/>
    </row>
    <row r="3" spans="1:21" x14ac:dyDescent="0.3">
      <c r="B3" s="132" t="s">
        <v>106</v>
      </c>
      <c r="C3" s="132"/>
    </row>
    <row r="4" spans="1:21" x14ac:dyDescent="0.3">
      <c r="B4" s="48" t="s">
        <v>107</v>
      </c>
      <c r="C4" s="34">
        <v>50</v>
      </c>
      <c r="D4" s="5" t="s">
        <v>110</v>
      </c>
      <c r="E4" s="1"/>
      <c r="F4" s="1"/>
      <c r="G4" s="1"/>
      <c r="H4" s="1"/>
    </row>
    <row r="5" spans="1:21" x14ac:dyDescent="0.3">
      <c r="B5" s="48" t="s">
        <v>108</v>
      </c>
      <c r="C5" s="34">
        <v>1.77E-2</v>
      </c>
      <c r="D5" s="5" t="s">
        <v>111</v>
      </c>
      <c r="E5" s="1"/>
      <c r="F5" s="1"/>
      <c r="G5" s="1"/>
      <c r="H5" s="1"/>
    </row>
    <row r="6" spans="1:21" ht="31.2" x14ac:dyDescent="0.3">
      <c r="B6" s="79" t="s">
        <v>113</v>
      </c>
      <c r="C6" s="34">
        <v>1427</v>
      </c>
      <c r="D6" s="5" t="s">
        <v>114</v>
      </c>
      <c r="E6" s="1"/>
      <c r="F6" s="1"/>
      <c r="G6" s="1"/>
      <c r="H6" s="1"/>
    </row>
    <row r="7" spans="1:21" ht="28.8" x14ac:dyDescent="0.3">
      <c r="B7" s="80" t="s">
        <v>115</v>
      </c>
      <c r="C7" s="34">
        <f>C6*C5</f>
        <v>25.257899999999999</v>
      </c>
      <c r="D7" s="5" t="s">
        <v>110</v>
      </c>
    </row>
    <row r="8" spans="1:21" x14ac:dyDescent="0.3">
      <c r="B8" s="48" t="s">
        <v>109</v>
      </c>
      <c r="C8" s="34">
        <v>910</v>
      </c>
      <c r="D8" s="5" t="s">
        <v>110</v>
      </c>
      <c r="E8" s="1"/>
      <c r="F8" s="1"/>
      <c r="G8" s="1"/>
      <c r="H8" s="1"/>
    </row>
    <row r="9" spans="1:21" x14ac:dyDescent="0.3">
      <c r="B9" s="48" t="s">
        <v>117</v>
      </c>
      <c r="C9" s="30">
        <f>C8+C7+C4</f>
        <v>985.25789999999995</v>
      </c>
    </row>
    <row r="11" spans="1:21" x14ac:dyDescent="0.3">
      <c r="B11" s="132" t="s">
        <v>112</v>
      </c>
      <c r="C11" s="132"/>
    </row>
    <row r="12" spans="1:21" x14ac:dyDescent="0.3">
      <c r="B12" s="5">
        <v>40</v>
      </c>
      <c r="C12" s="5" t="s">
        <v>110</v>
      </c>
    </row>
    <row r="15" spans="1:21" ht="55.95" customHeight="1" x14ac:dyDescent="0.3">
      <c r="A15" s="75" t="s">
        <v>0</v>
      </c>
      <c r="B15" s="75" t="s">
        <v>60</v>
      </c>
      <c r="C15" s="75" t="s">
        <v>87</v>
      </c>
      <c r="D15" s="75" t="s">
        <v>116</v>
      </c>
      <c r="E15" s="75" t="s">
        <v>118</v>
      </c>
      <c r="F15" s="75" t="s">
        <v>119</v>
      </c>
      <c r="G15" s="97" t="s">
        <v>85</v>
      </c>
      <c r="H15" s="75" t="s">
        <v>86</v>
      </c>
      <c r="I15" s="97" t="s">
        <v>120</v>
      </c>
      <c r="J15" s="75" t="s">
        <v>121</v>
      </c>
      <c r="K15" s="75" t="s">
        <v>122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3">
      <c r="A16" s="5">
        <v>2019</v>
      </c>
      <c r="B16" s="5">
        <v>23843766968.984028</v>
      </c>
      <c r="C16" s="37">
        <v>0.73</v>
      </c>
      <c r="D16" s="5">
        <v>17405949887.358341</v>
      </c>
      <c r="E16" s="11">
        <f>(D16*$C$9)/1000000</f>
        <v>17149349.633523915</v>
      </c>
      <c r="F16" s="5"/>
      <c r="G16" s="37">
        <v>0.01</v>
      </c>
      <c r="H16" s="5">
        <v>238437669.68984029</v>
      </c>
      <c r="I16" s="53">
        <f>(H16*$B$12)/1000000</f>
        <v>9537.5067875936111</v>
      </c>
      <c r="J16" s="11">
        <f>E16+I16</f>
        <v>17158887.140311509</v>
      </c>
      <c r="K16" s="5"/>
    </row>
    <row r="17" spans="1:22" x14ac:dyDescent="0.3">
      <c r="A17" s="5">
        <v>2020</v>
      </c>
      <c r="B17" s="5">
        <v>24029640728.949554</v>
      </c>
      <c r="C17" s="37">
        <v>0.72</v>
      </c>
      <c r="D17" s="5">
        <v>17301341324.843678</v>
      </c>
      <c r="E17" s="11">
        <f t="shared" ref="E17:E26" si="0">(D17*$C$9)/1000000</f>
        <v>17046283.220898699</v>
      </c>
      <c r="F17" s="11">
        <f>E16-E17</f>
        <v>103066.41262521595</v>
      </c>
      <c r="G17" s="37">
        <v>0.02</v>
      </c>
      <c r="H17" s="5">
        <v>480592814.57899112</v>
      </c>
      <c r="I17" s="53">
        <f t="shared" ref="I17:I26" si="1">(H17*$B$12)/1000000</f>
        <v>19223.712583159646</v>
      </c>
      <c r="J17" s="11">
        <f t="shared" ref="J17:J26" si="2">E17+I17</f>
        <v>17065506.933481857</v>
      </c>
      <c r="K17" s="11">
        <f>J16-J17</f>
        <v>93380.20682965219</v>
      </c>
      <c r="L17" s="35"/>
      <c r="Q17" s="33"/>
      <c r="R17" s="36"/>
    </row>
    <row r="18" spans="1:22" x14ac:dyDescent="0.3">
      <c r="A18" s="5">
        <v>2021</v>
      </c>
      <c r="B18" s="5">
        <v>24164130535.648808</v>
      </c>
      <c r="C18" s="37">
        <v>0.71</v>
      </c>
      <c r="D18" s="5">
        <v>17156532680.310652</v>
      </c>
      <c r="E18" s="11">
        <f t="shared" si="0"/>
        <v>16903609.359884243</v>
      </c>
      <c r="F18" s="11">
        <f t="shared" ref="F18:F26" si="3">E17-E18</f>
        <v>142673.86101445556</v>
      </c>
      <c r="G18" s="37">
        <v>0.03</v>
      </c>
      <c r="H18" s="5">
        <v>724923916.06946421</v>
      </c>
      <c r="I18" s="53">
        <f t="shared" si="1"/>
        <v>28996.956642778568</v>
      </c>
      <c r="J18" s="11">
        <f t="shared" si="2"/>
        <v>16932606.31652702</v>
      </c>
      <c r="K18" s="11">
        <f t="shared" ref="K18:K26" si="4">J17-J18</f>
        <v>132900.61695483699</v>
      </c>
      <c r="L18" s="35"/>
      <c r="Q18" s="33"/>
      <c r="R18" s="36"/>
    </row>
    <row r="19" spans="1:22" x14ac:dyDescent="0.3">
      <c r="A19" s="5">
        <v>2022</v>
      </c>
      <c r="B19" s="5">
        <v>24298995305.645149</v>
      </c>
      <c r="C19" s="37">
        <v>0.7</v>
      </c>
      <c r="D19" s="5">
        <v>17009296713.951603</v>
      </c>
      <c r="E19" s="11">
        <f t="shared" si="0"/>
        <v>16758543.960864855</v>
      </c>
      <c r="F19" s="11">
        <f t="shared" si="3"/>
        <v>145065.39901938848</v>
      </c>
      <c r="G19" s="37">
        <v>0.04</v>
      </c>
      <c r="H19" s="5">
        <v>971959812.225806</v>
      </c>
      <c r="I19" s="53">
        <f t="shared" si="1"/>
        <v>38878.392489032245</v>
      </c>
      <c r="J19" s="11">
        <f t="shared" si="2"/>
        <v>16797422.353353888</v>
      </c>
      <c r="K19" s="11">
        <f t="shared" si="4"/>
        <v>135183.96317313239</v>
      </c>
      <c r="L19" s="35"/>
      <c r="Q19" s="33"/>
      <c r="R19" s="36"/>
    </row>
    <row r="20" spans="1:22" x14ac:dyDescent="0.3">
      <c r="A20" s="5">
        <v>2023</v>
      </c>
      <c r="B20" s="5">
        <v>24434235038.93856</v>
      </c>
      <c r="C20" s="37">
        <v>0.69</v>
      </c>
      <c r="D20" s="5">
        <v>16859622176.867605</v>
      </c>
      <c r="E20" s="11">
        <f t="shared" si="0"/>
        <v>16611075.940774003</v>
      </c>
      <c r="F20" s="11">
        <f t="shared" si="3"/>
        <v>147468.02009085193</v>
      </c>
      <c r="G20" s="37">
        <v>0.05</v>
      </c>
      <c r="H20" s="5">
        <v>1221711751.946928</v>
      </c>
      <c r="I20" s="53">
        <f t="shared" si="1"/>
        <v>48868.470077877122</v>
      </c>
      <c r="J20" s="11">
        <f t="shared" si="2"/>
        <v>16659944.410851881</v>
      </c>
      <c r="K20" s="11">
        <f t="shared" si="4"/>
        <v>137477.94250200689</v>
      </c>
      <c r="L20" s="35"/>
      <c r="O20" s="12"/>
      <c r="Q20" s="33"/>
      <c r="R20" s="36"/>
    </row>
    <row r="21" spans="1:22" x14ac:dyDescent="0.3">
      <c r="A21" s="5">
        <v>2024</v>
      </c>
      <c r="B21" s="5">
        <v>24569849735.529049</v>
      </c>
      <c r="C21" s="37">
        <v>0.68</v>
      </c>
      <c r="D21" s="5">
        <v>16707497820.159754</v>
      </c>
      <c r="E21" s="11">
        <f t="shared" si="0"/>
        <v>16461194.216545176</v>
      </c>
      <c r="F21" s="11">
        <f t="shared" si="3"/>
        <v>149881.72422882728</v>
      </c>
      <c r="G21" s="37">
        <v>0.06</v>
      </c>
      <c r="H21" s="5">
        <v>1474190984.131743</v>
      </c>
      <c r="I21" s="53">
        <f t="shared" si="1"/>
        <v>58967.639365269715</v>
      </c>
      <c r="J21" s="11">
        <f t="shared" si="2"/>
        <v>16520161.855910445</v>
      </c>
      <c r="K21" s="11">
        <f t="shared" si="4"/>
        <v>139782.55494143628</v>
      </c>
      <c r="L21" s="35"/>
      <c r="Q21" s="33"/>
      <c r="R21" s="36"/>
    </row>
    <row r="22" spans="1:22" x14ac:dyDescent="0.3">
      <c r="A22" s="5">
        <v>2025</v>
      </c>
      <c r="B22" s="5">
        <v>24705839395.416618</v>
      </c>
      <c r="C22" s="37">
        <v>0.67</v>
      </c>
      <c r="D22" s="5">
        <v>16552912394.929134</v>
      </c>
      <c r="E22" s="11">
        <f t="shared" si="0"/>
        <v>16308887.70511185</v>
      </c>
      <c r="F22" s="11">
        <f t="shared" si="3"/>
        <v>152306.51143332571</v>
      </c>
      <c r="G22" s="37">
        <v>7.0000000000000007E-2</v>
      </c>
      <c r="H22" s="5">
        <v>1729408757.6791635</v>
      </c>
      <c r="I22" s="53">
        <f t="shared" si="1"/>
        <v>69176.350307166533</v>
      </c>
      <c r="J22" s="11">
        <f t="shared" si="2"/>
        <v>16378064.055419017</v>
      </c>
      <c r="K22" s="11">
        <f t="shared" si="4"/>
        <v>142097.800491428</v>
      </c>
      <c r="L22" s="35"/>
      <c r="Q22" s="33"/>
      <c r="R22" s="36"/>
    </row>
    <row r="23" spans="1:22" x14ac:dyDescent="0.3">
      <c r="A23" s="5">
        <v>2026</v>
      </c>
      <c r="B23" s="5">
        <v>24842204018.601257</v>
      </c>
      <c r="C23" s="37">
        <v>0.66</v>
      </c>
      <c r="D23" s="5">
        <v>16395854652.276831</v>
      </c>
      <c r="E23" s="11">
        <f t="shared" si="0"/>
        <v>16154145.323407499</v>
      </c>
      <c r="F23" s="11">
        <f t="shared" si="3"/>
        <v>154742.38170435093</v>
      </c>
      <c r="G23" s="37">
        <v>0.08</v>
      </c>
      <c r="H23" s="5">
        <v>1987376321.4881005</v>
      </c>
      <c r="I23" s="53">
        <f t="shared" si="1"/>
        <v>79495.052859524018</v>
      </c>
      <c r="J23" s="11">
        <f t="shared" si="2"/>
        <v>16233640.376267023</v>
      </c>
      <c r="K23" s="11">
        <f t="shared" si="4"/>
        <v>144423.67915199324</v>
      </c>
      <c r="L23" s="35"/>
      <c r="Q23" s="33"/>
      <c r="R23" s="36"/>
    </row>
    <row r="24" spans="1:22" x14ac:dyDescent="0.3">
      <c r="A24" s="5">
        <v>2027</v>
      </c>
      <c r="B24" s="5">
        <v>24978943605.082973</v>
      </c>
      <c r="C24" s="37">
        <v>0.65</v>
      </c>
      <c r="D24" s="5">
        <v>16236313343.303934</v>
      </c>
      <c r="E24" s="11">
        <f t="shared" si="0"/>
        <v>15996955.988365613</v>
      </c>
      <c r="F24" s="11">
        <f t="shared" si="3"/>
        <v>157189.3350418862</v>
      </c>
      <c r="G24" s="37">
        <v>0.09</v>
      </c>
      <c r="H24" s="5">
        <v>2248104924.4574676</v>
      </c>
      <c r="I24" s="53">
        <f t="shared" si="1"/>
        <v>89924.1969782987</v>
      </c>
      <c r="J24" s="11">
        <f t="shared" si="2"/>
        <v>16086880.185343912</v>
      </c>
      <c r="K24" s="11">
        <f t="shared" si="4"/>
        <v>146760.19092311151</v>
      </c>
      <c r="L24" s="35"/>
      <c r="Q24" s="33"/>
      <c r="R24" s="36"/>
    </row>
    <row r="25" spans="1:22" x14ac:dyDescent="0.3">
      <c r="A25" s="5">
        <v>2028</v>
      </c>
      <c r="B25" s="5">
        <v>25116058154.861771</v>
      </c>
      <c r="C25" s="37">
        <v>0.64</v>
      </c>
      <c r="D25" s="5">
        <v>16074277219.111534</v>
      </c>
      <c r="E25" s="11">
        <f t="shared" si="0"/>
        <v>15837308.61691967</v>
      </c>
      <c r="F25" s="11">
        <f t="shared" si="3"/>
        <v>159647.37144594267</v>
      </c>
      <c r="G25" s="37">
        <v>0.1</v>
      </c>
      <c r="H25" s="5">
        <v>2511605815.486177</v>
      </c>
      <c r="I25" s="53">
        <f t="shared" si="1"/>
        <v>100464.23261944708</v>
      </c>
      <c r="J25" s="11">
        <f t="shared" si="2"/>
        <v>15937772.849539118</v>
      </c>
      <c r="K25" s="11">
        <f t="shared" si="4"/>
        <v>149107.33580479398</v>
      </c>
      <c r="L25" s="35"/>
      <c r="Q25" s="33"/>
      <c r="R25" s="36"/>
    </row>
    <row r="26" spans="1:22" x14ac:dyDescent="0.3">
      <c r="A26" s="5">
        <v>2029</v>
      </c>
      <c r="B26" s="5">
        <v>25253547667.937641</v>
      </c>
      <c r="C26" s="37">
        <v>0.63</v>
      </c>
      <c r="D26" s="5">
        <v>15909735030.800714</v>
      </c>
      <c r="E26" s="11">
        <f t="shared" si="0"/>
        <v>15675192.126003146</v>
      </c>
      <c r="F26" s="11">
        <f t="shared" si="3"/>
        <v>162116.49091652408</v>
      </c>
      <c r="G26" s="37">
        <v>0.11</v>
      </c>
      <c r="H26" s="5">
        <v>2777890243.4731407</v>
      </c>
      <c r="I26" s="53">
        <f t="shared" si="1"/>
        <v>111115.60973892563</v>
      </c>
      <c r="J26" s="71">
        <f t="shared" si="2"/>
        <v>15786307.735742072</v>
      </c>
      <c r="K26" s="71">
        <f t="shared" si="4"/>
        <v>151465.11379704624</v>
      </c>
      <c r="L26" s="35"/>
      <c r="Q26" s="33"/>
      <c r="R26" s="36"/>
    </row>
    <row r="27" spans="1:22" ht="76.8" customHeight="1" x14ac:dyDescent="0.3">
      <c r="E27" s="54" t="s">
        <v>138</v>
      </c>
      <c r="F27" s="55">
        <f>SUM(F17:F26)</f>
        <v>1474157.5075207688</v>
      </c>
      <c r="J27" s="56" t="s">
        <v>123</v>
      </c>
      <c r="K27" s="57">
        <f>SUM(K17:K26)</f>
        <v>1372579.4045694377</v>
      </c>
      <c r="L27" s="40" t="s">
        <v>133</v>
      </c>
    </row>
    <row r="30" spans="1:22" x14ac:dyDescent="0.3">
      <c r="J30" s="96" t="s">
        <v>131</v>
      </c>
      <c r="K30" s="59"/>
      <c r="L30" s="102">
        <f>K27/J16</f>
        <v>7.9992332448228884E-2</v>
      </c>
    </row>
    <row r="32" spans="1:22" ht="43.2" x14ac:dyDescent="0.3">
      <c r="J32" s="95" t="s">
        <v>134</v>
      </c>
      <c r="K32" s="73">
        <v>22</v>
      </c>
      <c r="L32" s="73" t="s">
        <v>135</v>
      </c>
      <c r="M32" s="135" t="s">
        <v>136</v>
      </c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0:22" ht="43.2" x14ac:dyDescent="0.3">
      <c r="J33" s="95" t="s">
        <v>137</v>
      </c>
      <c r="K33" s="99">
        <f>(K27*1000)/K32</f>
        <v>62389972.934974439</v>
      </c>
      <c r="L33" s="17"/>
      <c r="M33" s="72"/>
      <c r="N33" s="17"/>
      <c r="O33" s="17"/>
      <c r="P33" s="17"/>
      <c r="Q33" s="17"/>
      <c r="R33" s="17"/>
      <c r="S33" s="17"/>
      <c r="T33" s="17"/>
      <c r="U33" s="17"/>
      <c r="V33" s="17"/>
    </row>
    <row r="35" spans="10:22" ht="43.2" x14ac:dyDescent="0.3">
      <c r="J35" s="52" t="s">
        <v>127</v>
      </c>
      <c r="K35" s="58">
        <v>3897815063.6440573</v>
      </c>
    </row>
    <row r="37" spans="10:22" ht="78.599999999999994" customHeight="1" x14ac:dyDescent="0.3">
      <c r="J37" s="98" t="s">
        <v>132</v>
      </c>
      <c r="K37" s="100">
        <f>(K27/K35)*1000000</f>
        <v>352.14072041843281</v>
      </c>
      <c r="L37" s="101" t="s">
        <v>110</v>
      </c>
    </row>
  </sheetData>
  <mergeCells count="4">
    <mergeCell ref="B3:C3"/>
    <mergeCell ref="B11:C11"/>
    <mergeCell ref="M32:V32"/>
    <mergeCell ref="A1:E1"/>
  </mergeCells>
  <hyperlinks>
    <hyperlink ref="M32" r:id="rId1" xr:uid="{00000000-0004-0000-0F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I22" sqref="I22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t="s">
        <v>8</v>
      </c>
      <c r="B4">
        <v>0.99245027002864639</v>
      </c>
    </row>
    <row r="5" spans="1:9" x14ac:dyDescent="0.3">
      <c r="A5" t="s">
        <v>9</v>
      </c>
      <c r="B5">
        <v>0.98495753847993317</v>
      </c>
    </row>
    <row r="6" spans="1:9" x14ac:dyDescent="0.3">
      <c r="A6" t="s">
        <v>10</v>
      </c>
      <c r="B6">
        <v>0.98469818569510437</v>
      </c>
    </row>
    <row r="7" spans="1:9" x14ac:dyDescent="0.3">
      <c r="A7" t="s">
        <v>11</v>
      </c>
      <c r="B7">
        <v>6.9828424454612098E-2</v>
      </c>
    </row>
    <row r="8" spans="1:9" ht="15" thickBot="1" x14ac:dyDescent="0.35">
      <c r="A8" s="2" t="s">
        <v>12</v>
      </c>
      <c r="B8" s="2">
        <v>60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t="s">
        <v>14</v>
      </c>
      <c r="B12">
        <v>1</v>
      </c>
      <c r="C12">
        <v>18.517872053348157</v>
      </c>
      <c r="D12">
        <v>18.517872053348157</v>
      </c>
      <c r="E12">
        <v>3797.7519274772303</v>
      </c>
      <c r="F12">
        <v>1.4580866538031726E-54</v>
      </c>
    </row>
    <row r="13" spans="1:9" x14ac:dyDescent="0.3">
      <c r="A13" t="s">
        <v>15</v>
      </c>
      <c r="B13">
        <v>58</v>
      </c>
      <c r="C13">
        <v>0.2828085139851812</v>
      </c>
      <c r="D13">
        <v>4.8760088618134689E-3</v>
      </c>
    </row>
    <row r="14" spans="1:9" ht="15" thickBot="1" x14ac:dyDescent="0.35">
      <c r="A14" s="2" t="s">
        <v>16</v>
      </c>
      <c r="B14" s="2">
        <v>59</v>
      </c>
      <c r="C14" s="2">
        <v>18.800680567333337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t="s">
        <v>17</v>
      </c>
      <c r="B17">
        <v>-58.583049720292685</v>
      </c>
      <c r="C17">
        <v>1.0356588347914792</v>
      </c>
      <c r="D17">
        <v>-56.565973033086578</v>
      </c>
      <c r="E17">
        <v>1.9367710362410857E-52</v>
      </c>
      <c r="F17">
        <v>-60.656146117504271</v>
      </c>
      <c r="G17">
        <v>-56.509953323081099</v>
      </c>
      <c r="H17">
        <v>-60.656146117504271</v>
      </c>
      <c r="I17">
        <v>-56.509953323081099</v>
      </c>
    </row>
    <row r="18" spans="1:9" ht="15" thickBot="1" x14ac:dyDescent="0.35">
      <c r="A18" s="2" t="s">
        <v>30</v>
      </c>
      <c r="B18" s="2">
        <v>3.2078910808557938E-2</v>
      </c>
      <c r="C18" s="2">
        <v>5.2054264875220563E-4</v>
      </c>
      <c r="D18" s="2">
        <v>61.625903056078869</v>
      </c>
      <c r="E18" s="2">
        <v>1.4580866538031726E-54</v>
      </c>
      <c r="F18" s="2">
        <v>3.1036931487307375E-2</v>
      </c>
      <c r="G18" s="2">
        <v>3.3120890129808497E-2</v>
      </c>
      <c r="H18" s="2">
        <v>3.1036931487307375E-2</v>
      </c>
      <c r="I18" s="2">
        <v>3.3120890129808497E-2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07"/>
  <sheetViews>
    <sheetView zoomScale="60" zoomScaleNormal="60" workbookViewId="0"/>
  </sheetViews>
  <sheetFormatPr defaultColWidth="8.77734375" defaultRowHeight="14.4" x14ac:dyDescent="0.3"/>
  <cols>
    <col min="1" max="1" width="8.77734375" style="1" customWidth="1"/>
    <col min="2" max="2" width="16.88671875" style="1" bestFit="1" customWidth="1"/>
    <col min="3" max="3" width="9.44140625" style="1" bestFit="1" customWidth="1"/>
    <col min="4" max="4" width="9.33203125" style="1" bestFit="1" customWidth="1"/>
    <col min="5" max="5" width="9.44140625" style="1" bestFit="1" customWidth="1"/>
    <col min="6" max="8" width="8.77734375" style="1"/>
    <col min="9" max="9" width="14.88671875" style="1" bestFit="1" customWidth="1"/>
    <col min="10" max="10" width="8.77734375" style="1"/>
    <col min="11" max="11" width="26.21875" style="1" bestFit="1" customWidth="1"/>
    <col min="12" max="16384" width="8.77734375" style="1"/>
  </cols>
  <sheetData>
    <row r="1" spans="1:18" x14ac:dyDescent="0.3">
      <c r="A1" s="118" t="s">
        <v>128</v>
      </c>
      <c r="B1" s="49"/>
      <c r="C1" s="49"/>
      <c r="D1" s="49"/>
      <c r="E1" s="49"/>
      <c r="F1" s="49"/>
      <c r="G1" s="49"/>
      <c r="H1" s="49"/>
    </row>
    <row r="2" spans="1:18" x14ac:dyDescent="0.3">
      <c r="A2"/>
      <c r="B2"/>
      <c r="C2"/>
      <c r="D2"/>
      <c r="E2"/>
    </row>
    <row r="3" spans="1:18" x14ac:dyDescent="0.3">
      <c r="A3" s="117" t="s">
        <v>31</v>
      </c>
      <c r="B3" s="115">
        <v>0.99996036398551869</v>
      </c>
      <c r="C3" s="115" t="s">
        <v>62</v>
      </c>
      <c r="D3" s="115">
        <v>1</v>
      </c>
    </row>
    <row r="4" spans="1:18" x14ac:dyDescent="0.3">
      <c r="A4" s="117" t="s">
        <v>32</v>
      </c>
      <c r="B4" s="115">
        <v>1.9867629205539438E-6</v>
      </c>
      <c r="C4" s="115" t="s">
        <v>62</v>
      </c>
      <c r="D4" s="115">
        <v>1</v>
      </c>
    </row>
    <row r="5" spans="1:18" x14ac:dyDescent="0.3">
      <c r="B5" s="130"/>
      <c r="C5" s="130"/>
      <c r="D5" s="130"/>
      <c r="E5" s="130"/>
      <c r="F5" s="130"/>
      <c r="G5" s="130"/>
      <c r="H5" s="130"/>
      <c r="I5" s="130"/>
      <c r="M5" s="131"/>
      <c r="N5" s="131"/>
      <c r="O5" s="131"/>
      <c r="P5" s="131"/>
      <c r="Q5" s="131"/>
      <c r="R5" s="131"/>
    </row>
    <row r="6" spans="1:18" ht="15.6" x14ac:dyDescent="0.35">
      <c r="A6" s="18" t="s">
        <v>0</v>
      </c>
      <c r="B6" s="119" t="s">
        <v>34</v>
      </c>
      <c r="C6" s="119" t="s">
        <v>35</v>
      </c>
      <c r="D6" s="119" t="s">
        <v>71</v>
      </c>
      <c r="E6" s="119" t="s">
        <v>2</v>
      </c>
      <c r="F6" s="119" t="s">
        <v>3</v>
      </c>
      <c r="G6" s="22" t="s">
        <v>33</v>
      </c>
      <c r="H6" s="22" t="s">
        <v>61</v>
      </c>
      <c r="I6" s="22" t="s">
        <v>63</v>
      </c>
      <c r="J6" s="18" t="s">
        <v>64</v>
      </c>
      <c r="K6" s="28" t="s">
        <v>65</v>
      </c>
      <c r="L6" s="28" t="s">
        <v>66</v>
      </c>
      <c r="M6" s="28" t="s">
        <v>67</v>
      </c>
      <c r="N6" s="28" t="s">
        <v>68</v>
      </c>
      <c r="O6" s="28" t="s">
        <v>69</v>
      </c>
    </row>
    <row r="7" spans="1:18" x14ac:dyDescent="0.3">
      <c r="A7" s="5"/>
      <c r="B7" s="5"/>
      <c r="C7" s="5"/>
      <c r="D7" s="5"/>
      <c r="E7" s="5">
        <v>-2.4894028344496322</v>
      </c>
      <c r="F7" s="5">
        <v>1.294400817584802E-3</v>
      </c>
      <c r="G7" s="5"/>
      <c r="H7" s="5"/>
      <c r="I7" s="44"/>
      <c r="J7" s="5"/>
      <c r="K7" s="5"/>
      <c r="L7" s="5"/>
      <c r="M7" s="5"/>
      <c r="N7" s="5"/>
      <c r="O7" s="5"/>
    </row>
    <row r="8" spans="1:18" x14ac:dyDescent="0.3">
      <c r="A8" s="6">
        <v>1960</v>
      </c>
      <c r="B8" s="7">
        <v>171759</v>
      </c>
      <c r="C8" s="7">
        <v>6917</v>
      </c>
      <c r="D8" s="21">
        <f>C8/B8</f>
        <v>4.027154326701949E-2</v>
      </c>
      <c r="E8" s="47">
        <f>$B$3*D8+(1-$B$3)*(E7+F7)</f>
        <v>4.0171328361640855E-2</v>
      </c>
      <c r="F8" s="47">
        <f>$B$4*(E8-E7)+(1-$B$4)*F7</f>
        <v>1.2994239100687182E-3</v>
      </c>
      <c r="G8" s="19">
        <f>E7+F7</f>
        <v>-2.4881084336320476</v>
      </c>
      <c r="H8" s="19">
        <f>G8-D8</f>
        <v>-2.5283799768990671</v>
      </c>
      <c r="I8" s="45">
        <f>ABS(H8)</f>
        <v>2.5283799768990671</v>
      </c>
      <c r="J8" s="19">
        <f>SUM($H$8:H8)</f>
        <v>-2.5283799768990671</v>
      </c>
      <c r="K8" s="5">
        <f>SUMSQ($H$8:H8)/A8</f>
        <v>3.2615843406041465E-3</v>
      </c>
      <c r="L8" s="5">
        <f>SUM($I$8:I8)/A8</f>
        <v>1.289989784132177E-3</v>
      </c>
      <c r="M8" s="6">
        <f>(I8/D8)*100</f>
        <v>6278.3289930924802</v>
      </c>
      <c r="N8" s="5">
        <f>AVERAGE($M$8:M8)</f>
        <v>6278.3289930924802</v>
      </c>
      <c r="O8" s="5">
        <f>J8/L8</f>
        <v>-1960.0000000000002</v>
      </c>
    </row>
    <row r="9" spans="1:18" x14ac:dyDescent="0.3">
      <c r="A9" s="6">
        <v>1961</v>
      </c>
      <c r="B9" s="7">
        <v>173823</v>
      </c>
      <c r="C9" s="7">
        <v>7112</v>
      </c>
      <c r="D9" s="21">
        <f t="shared" ref="D9:D67" si="0">C9/B9</f>
        <v>4.0915183836431314E-2</v>
      </c>
      <c r="E9" s="20">
        <f t="shared" ref="E9:E67" si="1">$B$3*D9+(1-$B$3)*(E8+F8)</f>
        <v>4.0915205856949861E-2</v>
      </c>
      <c r="F9" s="20">
        <f t="shared" ref="F9:F67" si="2">$B$4*(E9-E8)+(1-$B$4)*F8</f>
        <v>1.2994228063297007E-3</v>
      </c>
      <c r="G9" s="19">
        <f t="shared" ref="G9:G67" si="3">E8+F8</f>
        <v>4.1470752271709571E-2</v>
      </c>
      <c r="H9" s="19">
        <f t="shared" ref="H9:H67" si="4">G9-D9</f>
        <v>5.5556843527825722E-4</v>
      </c>
      <c r="I9" s="45">
        <f t="shared" ref="I9:I67" si="5">ABS(H9)</f>
        <v>5.5556843527825722E-4</v>
      </c>
      <c r="J9" s="19">
        <f>SUM($H$8:H9)</f>
        <v>-2.5278244084637889</v>
      </c>
      <c r="K9" s="5">
        <f>SUMSQ($H$8:H9)/A9</f>
        <v>3.2599212729425872E-3</v>
      </c>
      <c r="L9" s="5">
        <f>SUM($I$8:I9)/A9</f>
        <v>1.2896152704407677E-3</v>
      </c>
      <c r="M9" s="6">
        <f t="shared" ref="M9:M67" si="6">(I9/D9)*100</f>
        <v>1.3578539387707045</v>
      </c>
      <c r="N9" s="5">
        <f>AVERAGE($M$8:M9)</f>
        <v>3139.8434235156255</v>
      </c>
      <c r="O9" s="5">
        <f t="shared" ref="O9:O67" si="7">J9/L9</f>
        <v>-1960.1383966241522</v>
      </c>
    </row>
    <row r="10" spans="1:18" x14ac:dyDescent="0.3">
      <c r="A10" s="6">
        <v>1962</v>
      </c>
      <c r="B10" s="7">
        <v>177456</v>
      </c>
      <c r="C10" s="7">
        <v>7473</v>
      </c>
      <c r="D10" s="21">
        <f t="shared" si="0"/>
        <v>4.2111847443873411E-2</v>
      </c>
      <c r="E10" s="20">
        <f t="shared" si="1"/>
        <v>4.211185151771131E-2</v>
      </c>
      <c r="F10" s="20">
        <f t="shared" si="2"/>
        <v>1.2994226021358789E-3</v>
      </c>
      <c r="G10" s="19">
        <f t="shared" si="3"/>
        <v>4.221462866327956E-2</v>
      </c>
      <c r="H10" s="19">
        <f t="shared" si="4"/>
        <v>1.027812194061492E-4</v>
      </c>
      <c r="I10" s="45">
        <f t="shared" si="5"/>
        <v>1.027812194061492E-4</v>
      </c>
      <c r="J10" s="19">
        <f>SUM($H$8:H10)</f>
        <v>-2.5277216272443828</v>
      </c>
      <c r="K10" s="5">
        <f>SUMSQ($H$8:H10)/A10</f>
        <v>3.258259748626092E-3</v>
      </c>
      <c r="L10" s="5">
        <f>SUM($I$8:I10)/A10</f>
        <v>1.2890103601191393E-3</v>
      </c>
      <c r="M10" s="6">
        <f t="shared" si="6"/>
        <v>0.24406722963920263</v>
      </c>
      <c r="N10" s="5">
        <f>AVERAGE($M$8:M10)</f>
        <v>2093.3103047536301</v>
      </c>
      <c r="O10" s="5">
        <f t="shared" si="7"/>
        <v>-1960.9785192190022</v>
      </c>
    </row>
    <row r="11" spans="1:18" x14ac:dyDescent="0.3">
      <c r="A11" s="6">
        <v>1963</v>
      </c>
      <c r="B11" s="7">
        <v>181238</v>
      </c>
      <c r="C11" s="7">
        <v>7501</v>
      </c>
      <c r="D11" s="21">
        <f t="shared" si="0"/>
        <v>4.1387567728622031E-2</v>
      </c>
      <c r="E11" s="20">
        <f t="shared" si="1"/>
        <v>4.1387647940277862E-2</v>
      </c>
      <c r="F11" s="20">
        <f t="shared" si="2"/>
        <v>1.2994185816704203E-3</v>
      </c>
      <c r="G11" s="19">
        <f t="shared" si="3"/>
        <v>4.3411274119847187E-2</v>
      </c>
      <c r="H11" s="19">
        <f t="shared" si="4"/>
        <v>2.0237063912251566E-3</v>
      </c>
      <c r="I11" s="45">
        <f t="shared" si="5"/>
        <v>2.0237063912251566E-3</v>
      </c>
      <c r="J11" s="19">
        <f>SUM($H$8:H11)</f>
        <v>-2.5256979208531578</v>
      </c>
      <c r="K11" s="5">
        <f>SUMSQ($H$8:H11)/A11</f>
        <v>3.2566019980600869E-3</v>
      </c>
      <c r="L11" s="5">
        <f>SUM($I$8:I11)/A11</f>
        <v>1.2893846321675886E-3</v>
      </c>
      <c r="M11" s="6">
        <f t="shared" si="6"/>
        <v>4.8896480327005065</v>
      </c>
      <c r="N11" s="5">
        <f>AVERAGE($M$8:M11)</f>
        <v>1571.2051405733976</v>
      </c>
      <c r="O11" s="5">
        <f t="shared" si="7"/>
        <v>-1958.8397890295923</v>
      </c>
    </row>
    <row r="12" spans="1:18" x14ac:dyDescent="0.3">
      <c r="A12" s="6">
        <v>1964</v>
      </c>
      <c r="B12" s="7">
        <v>183140</v>
      </c>
      <c r="C12" s="7">
        <v>7821</v>
      </c>
      <c r="D12" s="21">
        <f t="shared" si="0"/>
        <v>4.2705034399912634E-2</v>
      </c>
      <c r="E12" s="20">
        <f t="shared" si="1"/>
        <v>4.2705033687737565E-2</v>
      </c>
      <c r="F12" s="20">
        <f t="shared" si="2"/>
        <v>1.2994186173669192E-3</v>
      </c>
      <c r="G12" s="19">
        <f t="shared" si="3"/>
        <v>4.2687066521948286E-2</v>
      </c>
      <c r="H12" s="19">
        <f t="shared" si="4"/>
        <v>-1.7967877964347734E-5</v>
      </c>
      <c r="I12" s="45">
        <f t="shared" si="5"/>
        <v>1.7967877964347734E-5</v>
      </c>
      <c r="J12" s="19">
        <f>SUM($H$8:H12)</f>
        <v>-2.525715888731122</v>
      </c>
      <c r="K12" s="5">
        <f>SUMSQ($H$8:H12)/A12</f>
        <v>3.2549438505676148E-3</v>
      </c>
      <c r="L12" s="5">
        <f>SUM($I$8:I12)/A12</f>
        <v>1.2887372712947762E-3</v>
      </c>
      <c r="M12" s="6">
        <f t="shared" si="6"/>
        <v>4.207437885680404E-2</v>
      </c>
      <c r="N12" s="5">
        <f>AVERAGE($M$8:M12)</f>
        <v>1256.9725273344895</v>
      </c>
      <c r="O12" s="5">
        <f t="shared" si="7"/>
        <v>-1959.8376992647777</v>
      </c>
    </row>
    <row r="13" spans="1:18" x14ac:dyDescent="0.3">
      <c r="A13" s="6">
        <v>1965</v>
      </c>
      <c r="B13" s="7">
        <v>184859</v>
      </c>
      <c r="C13" s="7">
        <v>8631</v>
      </c>
      <c r="D13" s="21">
        <f t="shared" si="0"/>
        <v>4.6689639130364224E-2</v>
      </c>
      <c r="E13" s="20">
        <f t="shared" si="1"/>
        <v>4.6689532700260328E-2</v>
      </c>
      <c r="F13" s="20">
        <f t="shared" si="2"/>
        <v>1.299423951985087E-3</v>
      </c>
      <c r="G13" s="19">
        <f t="shared" si="3"/>
        <v>4.4004452305104483E-2</v>
      </c>
      <c r="H13" s="19">
        <f t="shared" si="4"/>
        <v>-2.6851868252597416E-3</v>
      </c>
      <c r="I13" s="45">
        <f t="shared" si="5"/>
        <v>2.6851868252597416E-3</v>
      </c>
      <c r="J13" s="19">
        <f>SUM($H$8:H13)</f>
        <v>-2.5284010755563817</v>
      </c>
      <c r="K13" s="5">
        <f>SUMSQ($H$8:H13)/A13</f>
        <v>3.2532910599201437E-3</v>
      </c>
      <c r="L13" s="5">
        <f>SUM($I$8:I13)/A13</f>
        <v>1.2894479326453945E-3</v>
      </c>
      <c r="M13" s="6">
        <f t="shared" si="6"/>
        <v>5.7511406711932631</v>
      </c>
      <c r="N13" s="5">
        <f>AVERAGE($M$8:M13)</f>
        <v>1048.4356295572734</v>
      </c>
      <c r="O13" s="5">
        <f t="shared" si="7"/>
        <v>-1960.8399932591201</v>
      </c>
    </row>
    <row r="14" spans="1:18" x14ac:dyDescent="0.3">
      <c r="A14" s="6">
        <v>1966</v>
      </c>
      <c r="B14" s="7">
        <v>186620</v>
      </c>
      <c r="C14" s="7">
        <v>9093</v>
      </c>
      <c r="D14" s="21">
        <f t="shared" si="0"/>
        <v>4.8724681170292571E-2</v>
      </c>
      <c r="E14" s="20">
        <f t="shared" si="1"/>
        <v>4.8724652009104918E-2</v>
      </c>
      <c r="F14" s="20">
        <f t="shared" si="2"/>
        <v>1.2994254136373428E-3</v>
      </c>
      <c r="G14" s="19">
        <f t="shared" si="3"/>
        <v>4.7988956652245417E-2</v>
      </c>
      <c r="H14" s="19">
        <f t="shared" si="4"/>
        <v>-7.3572451804715389E-4</v>
      </c>
      <c r="I14" s="45">
        <f t="shared" si="5"/>
        <v>7.3572451804715389E-4</v>
      </c>
      <c r="J14" s="19">
        <f>SUM($H$8:H14)</f>
        <v>-2.5291368000744288</v>
      </c>
      <c r="K14" s="5">
        <f>SUMSQ($H$8:H14)/A14</f>
        <v>3.25163655851152E-3</v>
      </c>
      <c r="L14" s="5">
        <f>SUM($I$8:I14)/A14</f>
        <v>1.2891662828922927E-3</v>
      </c>
      <c r="M14" s="6">
        <f t="shared" si="6"/>
        <v>1.5099627137134044</v>
      </c>
      <c r="N14" s="5">
        <f>AVERAGE($M$8:M14)</f>
        <v>898.87482000819341</v>
      </c>
      <c r="O14" s="5">
        <f t="shared" si="7"/>
        <v>-1961.8390844043918</v>
      </c>
    </row>
    <row r="15" spans="1:18" x14ac:dyDescent="0.3">
      <c r="A15" s="6">
        <v>1967</v>
      </c>
      <c r="B15" s="7">
        <v>189361</v>
      </c>
      <c r="C15" s="7">
        <v>9200</v>
      </c>
      <c r="D15" s="21">
        <f t="shared" si="0"/>
        <v>4.8584449807510525E-2</v>
      </c>
      <c r="E15" s="20">
        <f t="shared" si="1"/>
        <v>4.8584506868611529E-2</v>
      </c>
      <c r="F15" s="20">
        <f t="shared" si="2"/>
        <v>1.2994225535519445E-3</v>
      </c>
      <c r="G15" s="19">
        <f t="shared" si="3"/>
        <v>5.0024077422742258E-2</v>
      </c>
      <c r="H15" s="19">
        <f t="shared" si="4"/>
        <v>1.4396276152317325E-3</v>
      </c>
      <c r="I15" s="45">
        <f t="shared" si="5"/>
        <v>1.4396276152317325E-3</v>
      </c>
      <c r="J15" s="19">
        <f>SUM($H$8:H15)</f>
        <v>-2.527697172459197</v>
      </c>
      <c r="K15" s="5">
        <f>SUMSQ($H$8:H15)/A15</f>
        <v>3.2499845178247679E-3</v>
      </c>
      <c r="L15" s="5">
        <f>SUM($I$8:I15)/A15</f>
        <v>1.2892427756896183E-3</v>
      </c>
      <c r="M15" s="6">
        <f t="shared" si="6"/>
        <v>2.9631448353032179</v>
      </c>
      <c r="N15" s="5">
        <f>AVERAGE($M$8:M15)</f>
        <v>786.88586061158207</v>
      </c>
      <c r="O15" s="5">
        <f t="shared" si="7"/>
        <v>-1960.6060395468396</v>
      </c>
    </row>
    <row r="16" spans="1:18" x14ac:dyDescent="0.3">
      <c r="A16" s="6">
        <v>1968</v>
      </c>
      <c r="B16" s="7">
        <v>192552</v>
      </c>
      <c r="C16" s="7">
        <v>9802</v>
      </c>
      <c r="D16" s="21">
        <f t="shared" si="0"/>
        <v>5.0905729361419252E-2</v>
      </c>
      <c r="E16" s="20">
        <f t="shared" si="1"/>
        <v>5.0905688861342065E-2</v>
      </c>
      <c r="F16" s="20">
        <f t="shared" si="2"/>
        <v>1.2994245835457119E-3</v>
      </c>
      <c r="G16" s="19">
        <f t="shared" si="3"/>
        <v>4.9883929422163471E-2</v>
      </c>
      <c r="H16" s="19">
        <f t="shared" si="4"/>
        <v>-1.0217999392557811E-3</v>
      </c>
      <c r="I16" s="45">
        <f t="shared" si="5"/>
        <v>1.0217999392557811E-3</v>
      </c>
      <c r="J16" s="19">
        <f>SUM($H$8:H16)</f>
        <v>-2.5287189723984529</v>
      </c>
      <c r="K16" s="5">
        <f>SUMSQ($H$8:H16)/A16</f>
        <v>3.2483336334534728E-3</v>
      </c>
      <c r="L16" s="5">
        <f>SUM($I$8:I16)/A16</f>
        <v>1.289106879939398E-3</v>
      </c>
      <c r="M16" s="6">
        <f t="shared" si="6"/>
        <v>2.007239562370732</v>
      </c>
      <c r="N16" s="5">
        <f>AVERAGE($M$8:M16)</f>
        <v>699.67712493944748</v>
      </c>
      <c r="O16" s="5">
        <f t="shared" si="7"/>
        <v>-1961.6053655049379</v>
      </c>
    </row>
    <row r="17" spans="1:15" x14ac:dyDescent="0.3">
      <c r="A17" s="6">
        <v>1969</v>
      </c>
      <c r="B17" s="7">
        <v>194181</v>
      </c>
      <c r="C17" s="7">
        <v>10401</v>
      </c>
      <c r="D17" s="21">
        <f t="shared" si="0"/>
        <v>5.3563427935791864E-2</v>
      </c>
      <c r="E17" s="20">
        <f t="shared" si="1"/>
        <v>5.3563374097619035E-2</v>
      </c>
      <c r="F17" s="20">
        <f t="shared" si="2"/>
        <v>1.2994272820876132E-3</v>
      </c>
      <c r="G17" s="19">
        <f t="shared" si="3"/>
        <v>5.2205113444887777E-2</v>
      </c>
      <c r="H17" s="19">
        <f t="shared" si="4"/>
        <v>-1.3583144909040876E-3</v>
      </c>
      <c r="I17" s="45">
        <f t="shared" si="5"/>
        <v>1.3583144909040876E-3</v>
      </c>
      <c r="J17" s="19">
        <f>SUM($H$8:H17)</f>
        <v>-2.5300772868893571</v>
      </c>
      <c r="K17" s="5">
        <f>SUMSQ($H$8:H17)/A17</f>
        <v>3.2466848327347337E-3</v>
      </c>
      <c r="L17" s="5">
        <f>SUM($I$8:I17)/A17</f>
        <v>1.2891420285483185E-3</v>
      </c>
      <c r="M17" s="6">
        <f t="shared" si="6"/>
        <v>2.5358991073766624</v>
      </c>
      <c r="N17" s="5">
        <f>AVERAGE($M$8:M17)</f>
        <v>629.96300235624039</v>
      </c>
      <c r="O17" s="5">
        <f t="shared" si="7"/>
        <v>-1962.6055398553992</v>
      </c>
    </row>
    <row r="18" spans="1:15" x14ac:dyDescent="0.3">
      <c r="A18" s="6">
        <v>1970</v>
      </c>
      <c r="B18" s="7">
        <v>196637</v>
      </c>
      <c r="C18" s="7">
        <v>10851</v>
      </c>
      <c r="D18" s="21">
        <f t="shared" si="0"/>
        <v>5.5182900471427043E-2</v>
      </c>
      <c r="E18" s="20">
        <f t="shared" si="1"/>
        <v>5.5182887783974809E-2</v>
      </c>
      <c r="F18" s="20">
        <f t="shared" si="2"/>
        <v>1.2994279180234124E-3</v>
      </c>
      <c r="G18" s="19">
        <f t="shared" si="3"/>
        <v>5.4862801379706651E-2</v>
      </c>
      <c r="H18" s="19">
        <f t="shared" si="4"/>
        <v>-3.2009909172039247E-4</v>
      </c>
      <c r="I18" s="45">
        <f t="shared" si="5"/>
        <v>3.2009909172039247E-4</v>
      </c>
      <c r="J18" s="19">
        <f>SUM($H$8:H18)</f>
        <v>-2.5303973859810776</v>
      </c>
      <c r="K18" s="5">
        <f>SUMSQ($H$8:H18)/A18</f>
        <v>3.2450368213797561E-3</v>
      </c>
      <c r="L18" s="5">
        <f>SUM($I$8:I18)/A18</f>
        <v>1.2886501285803856E-3</v>
      </c>
      <c r="M18" s="6">
        <f t="shared" si="6"/>
        <v>0.58006934935603005</v>
      </c>
      <c r="N18" s="5">
        <f>AVERAGE($M$8:M18)</f>
        <v>572.74637208288721</v>
      </c>
      <c r="O18" s="5">
        <f t="shared" si="7"/>
        <v>-1963.6030989797337</v>
      </c>
    </row>
    <row r="19" spans="1:15" x14ac:dyDescent="0.3">
      <c r="A19" s="6">
        <v>1971</v>
      </c>
      <c r="B19" s="7">
        <v>199127</v>
      </c>
      <c r="C19" s="7">
        <v>11446</v>
      </c>
      <c r="D19" s="21">
        <f t="shared" si="0"/>
        <v>5.7480904146599905E-2</v>
      </c>
      <c r="E19" s="20">
        <f t="shared" si="1"/>
        <v>5.7480864566533854E-2</v>
      </c>
      <c r="F19" s="20">
        <f t="shared" si="2"/>
        <v>1.299429901903271E-3</v>
      </c>
      <c r="G19" s="19">
        <f t="shared" si="3"/>
        <v>5.6482315701998222E-2</v>
      </c>
      <c r="H19" s="19">
        <f t="shared" si="4"/>
        <v>-9.985884446016835E-4</v>
      </c>
      <c r="I19" s="45">
        <f t="shared" si="5"/>
        <v>9.985884446016835E-4</v>
      </c>
      <c r="J19" s="19">
        <f>SUM($H$8:H19)</f>
        <v>-2.5313959744256791</v>
      </c>
      <c r="K19" s="5">
        <f>SUMSQ($H$8:H19)/A19</f>
        <v>3.2433909362237449E-3</v>
      </c>
      <c r="L19" s="5">
        <f>SUM($I$8:I19)/A19</f>
        <v>1.2885029638498027E-3</v>
      </c>
      <c r="M19" s="6">
        <f t="shared" si="6"/>
        <v>1.7372525005084696</v>
      </c>
      <c r="N19" s="5">
        <f>AVERAGE($M$8:M19)</f>
        <v>525.16227878435564</v>
      </c>
      <c r="O19" s="5">
        <f t="shared" si="7"/>
        <v>-1964.6023683658032</v>
      </c>
    </row>
    <row r="20" spans="1:15" x14ac:dyDescent="0.3">
      <c r="A20" s="6">
        <v>1972</v>
      </c>
      <c r="B20" s="7">
        <v>201747</v>
      </c>
      <c r="C20" s="7">
        <v>12189</v>
      </c>
      <c r="D20" s="21">
        <f t="shared" si="0"/>
        <v>6.0417255275171375E-2</v>
      </c>
      <c r="E20" s="20">
        <f t="shared" si="1"/>
        <v>6.0417190392569133E-2</v>
      </c>
      <c r="F20" s="20">
        <f t="shared" si="2"/>
        <v>1.2994331540273978E-3</v>
      </c>
      <c r="G20" s="19">
        <f t="shared" si="3"/>
        <v>5.8780294468437126E-2</v>
      </c>
      <c r="H20" s="19">
        <f t="shared" si="4"/>
        <v>-1.6369608067342487E-3</v>
      </c>
      <c r="I20" s="45">
        <f t="shared" si="5"/>
        <v>1.6369608067342487E-3</v>
      </c>
      <c r="J20" s="19">
        <f>SUM($H$8:H20)</f>
        <v>-2.5330329352324132</v>
      </c>
      <c r="K20" s="5">
        <f>SUMSQ($H$8:H20)/A20</f>
        <v>3.2417475734978114E-3</v>
      </c>
      <c r="L20" s="5">
        <f>SUM($I$8:I20)/A20</f>
        <v>1.288679666609886E-3</v>
      </c>
      <c r="M20" s="6">
        <f t="shared" si="6"/>
        <v>2.7094259732235173</v>
      </c>
      <c r="N20" s="5">
        <f>AVERAGE($M$8:M20)</f>
        <v>484.97359779888399</v>
      </c>
      <c r="O20" s="5">
        <f t="shared" si="7"/>
        <v>-1965.6032456041091</v>
      </c>
    </row>
    <row r="21" spans="1:15" x14ac:dyDescent="0.3">
      <c r="A21" s="6">
        <v>1973</v>
      </c>
      <c r="B21" s="7">
        <v>203250</v>
      </c>
      <c r="C21" s="7">
        <v>12635</v>
      </c>
      <c r="D21" s="21">
        <f t="shared" si="0"/>
        <v>6.2164821648216483E-2</v>
      </c>
      <c r="E21" s="20">
        <f t="shared" si="1"/>
        <v>6.2164803883430035E-2</v>
      </c>
      <c r="F21" s="20">
        <f t="shared" si="2"/>
        <v>1.2994340444554729E-3</v>
      </c>
      <c r="G21" s="19">
        <f t="shared" si="3"/>
        <v>6.171662354659653E-2</v>
      </c>
      <c r="H21" s="19">
        <f t="shared" si="4"/>
        <v>-4.4819810161995238E-4</v>
      </c>
      <c r="I21" s="45">
        <f t="shared" si="5"/>
        <v>4.4819810161995238E-4</v>
      </c>
      <c r="J21" s="19">
        <f>SUM($H$8:H21)</f>
        <v>-2.5334811333340332</v>
      </c>
      <c r="K21" s="5">
        <f>SUMSQ($H$8:H21)/A21</f>
        <v>3.2401046202834376E-3</v>
      </c>
      <c r="L21" s="5">
        <f>SUM($I$8:I21)/A21</f>
        <v>1.2882536749398456E-3</v>
      </c>
      <c r="M21" s="6">
        <f t="shared" si="6"/>
        <v>0.72098349152556651</v>
      </c>
      <c r="N21" s="5">
        <f>AVERAGE($M$8:M21)</f>
        <v>450.3841253483584</v>
      </c>
      <c r="O21" s="5">
        <f t="shared" si="7"/>
        <v>-1966.6011303653629</v>
      </c>
    </row>
    <row r="22" spans="1:15" x14ac:dyDescent="0.3">
      <c r="A22" s="6">
        <v>1974</v>
      </c>
      <c r="B22" s="7">
        <v>204977</v>
      </c>
      <c r="C22" s="7">
        <v>13368</v>
      </c>
      <c r="D22" s="21">
        <f t="shared" si="0"/>
        <v>6.5217073135034664E-2</v>
      </c>
      <c r="E22" s="20">
        <f t="shared" si="1"/>
        <v>6.521700365963301E-2</v>
      </c>
      <c r="F22" s="20">
        <f t="shared" si="2"/>
        <v>1.299437526785437E-3</v>
      </c>
      <c r="G22" s="19">
        <f t="shared" si="3"/>
        <v>6.3464237927885511E-2</v>
      </c>
      <c r="H22" s="19">
        <f t="shared" si="4"/>
        <v>-1.7528352071491532E-3</v>
      </c>
      <c r="I22" s="45">
        <f t="shared" si="5"/>
        <v>1.7528352071491532E-3</v>
      </c>
      <c r="J22" s="19">
        <f>SUM($H$8:H22)</f>
        <v>-2.5352339685411822</v>
      </c>
      <c r="K22" s="5">
        <f>SUMSQ($H$8:H22)/A22</f>
        <v>3.2384647863477637E-3</v>
      </c>
      <c r="L22" s="5">
        <f>SUM($I$8:I22)/A22</f>
        <v>1.2884890252601137E-3</v>
      </c>
      <c r="M22" s="6">
        <f t="shared" si="6"/>
        <v>2.68769376313444</v>
      </c>
      <c r="N22" s="5">
        <f>AVERAGE($M$8:M22)</f>
        <v>420.53769657601009</v>
      </c>
      <c r="O22" s="5">
        <f t="shared" si="7"/>
        <v>-1967.6022991576369</v>
      </c>
    </row>
    <row r="23" spans="1:15" x14ac:dyDescent="0.3">
      <c r="A23" s="6">
        <v>1975</v>
      </c>
      <c r="B23" s="7">
        <v>206746</v>
      </c>
      <c r="C23" s="7">
        <v>13939</v>
      </c>
      <c r="D23" s="21">
        <f t="shared" si="0"/>
        <v>6.7420893270002807E-2</v>
      </c>
      <c r="E23" s="20">
        <f t="shared" si="1"/>
        <v>6.7420857421126926E-2</v>
      </c>
      <c r="F23" s="20">
        <f t="shared" si="2"/>
        <v>1.2994393236460768E-3</v>
      </c>
      <c r="G23" s="19">
        <f t="shared" si="3"/>
        <v>6.6516441186418446E-2</v>
      </c>
      <c r="H23" s="19">
        <f t="shared" si="4"/>
        <v>-9.0445208358436169E-4</v>
      </c>
      <c r="I23" s="45">
        <f t="shared" si="5"/>
        <v>9.0445208358436169E-4</v>
      </c>
      <c r="J23" s="19">
        <f>SUM($H$8:H23)</f>
        <v>-2.5361384206247664</v>
      </c>
      <c r="K23" s="5">
        <f>SUMSQ($H$8:H23)/A23</f>
        <v>3.2368254715362315E-3</v>
      </c>
      <c r="L23" s="5">
        <f>SUM($I$8:I23)/A23</f>
        <v>1.2882945761757208E-3</v>
      </c>
      <c r="M23" s="6">
        <f t="shared" si="6"/>
        <v>1.3415011871205427</v>
      </c>
      <c r="N23" s="5">
        <f>AVERAGE($M$8:M23)</f>
        <v>394.3379343642045</v>
      </c>
      <c r="O23" s="5">
        <f t="shared" si="7"/>
        <v>-1968.6013335189593</v>
      </c>
    </row>
    <row r="24" spans="1:15" x14ac:dyDescent="0.3">
      <c r="A24" s="6">
        <v>1976</v>
      </c>
      <c r="B24" s="7">
        <v>208728</v>
      </c>
      <c r="C24" s="7">
        <v>14983</v>
      </c>
      <c r="D24" s="21">
        <f t="shared" si="0"/>
        <v>7.1782415392280863E-2</v>
      </c>
      <c r="E24" s="20">
        <f t="shared" si="1"/>
        <v>7.1782294022101817E-2</v>
      </c>
      <c r="F24" s="20">
        <f t="shared" si="2"/>
        <v>1.2994454071087304E-3</v>
      </c>
      <c r="G24" s="19">
        <f t="shared" si="3"/>
        <v>6.8720296744773007E-2</v>
      </c>
      <c r="H24" s="19">
        <f t="shared" si="4"/>
        <v>-3.0621186475078555E-3</v>
      </c>
      <c r="I24" s="45">
        <f t="shared" si="5"/>
        <v>3.0621186475078555E-3</v>
      </c>
      <c r="J24" s="19">
        <f>SUM($H$8:H24)</f>
        <v>-2.5392005392722741</v>
      </c>
      <c r="K24" s="5">
        <f>SUMSQ($H$8:H24)/A24</f>
        <v>3.2351921471936583E-3</v>
      </c>
      <c r="L24" s="5">
        <f>SUM($I$8:I24)/A24</f>
        <v>1.2891922604223462E-3</v>
      </c>
      <c r="M24" s="6">
        <f t="shared" si="6"/>
        <v>4.2658339521926161</v>
      </c>
      <c r="N24" s="5">
        <f>AVERAGE($M$8:M24)</f>
        <v>371.39251669290968</v>
      </c>
      <c r="O24" s="5">
        <f t="shared" si="7"/>
        <v>-1969.6057890080867</v>
      </c>
    </row>
    <row r="25" spans="1:15" x14ac:dyDescent="0.3">
      <c r="A25" s="6">
        <v>1977</v>
      </c>
      <c r="B25" s="7">
        <v>210434</v>
      </c>
      <c r="C25" s="7">
        <v>15532</v>
      </c>
      <c r="D25" s="21">
        <f t="shared" si="0"/>
        <v>7.3809365406730845E-2</v>
      </c>
      <c r="E25" s="20">
        <f t="shared" si="1"/>
        <v>7.380933656653707E-2</v>
      </c>
      <c r="F25" s="20">
        <f t="shared" si="2"/>
        <v>1.2994468526717439E-3</v>
      </c>
      <c r="G25" s="19">
        <f t="shared" si="3"/>
        <v>7.3081739429210549E-2</v>
      </c>
      <c r="H25" s="19">
        <f t="shared" si="4"/>
        <v>-7.2762597752029645E-4</v>
      </c>
      <c r="I25" s="45">
        <f t="shared" si="5"/>
        <v>7.2762597752029645E-4</v>
      </c>
      <c r="J25" s="19">
        <f>SUM($H$8:H25)</f>
        <v>-2.5399281652497945</v>
      </c>
      <c r="K25" s="5">
        <f>SUMSQ($H$8:H25)/A25</f>
        <v>3.2335560001488274E-3</v>
      </c>
      <c r="L25" s="5">
        <f>SUM($I$8:I25)/A25</f>
        <v>1.2889082107091941E-3</v>
      </c>
      <c r="M25" s="6">
        <f t="shared" si="6"/>
        <v>0.98581795617760803</v>
      </c>
      <c r="N25" s="5">
        <f>AVERAGE($M$8:M25)</f>
        <v>350.81436676309124</v>
      </c>
      <c r="O25" s="5">
        <f t="shared" si="7"/>
        <v>-1970.6043798512646</v>
      </c>
    </row>
    <row r="26" spans="1:15" x14ac:dyDescent="0.3">
      <c r="A26" s="6">
        <v>1978</v>
      </c>
      <c r="B26" s="7">
        <v>211783</v>
      </c>
      <c r="C26" s="7">
        <v>16715</v>
      </c>
      <c r="D26" s="21">
        <f t="shared" si="0"/>
        <v>7.892512619048743E-2</v>
      </c>
      <c r="E26" s="20">
        <f t="shared" si="1"/>
        <v>7.8924974925870084E-2</v>
      </c>
      <c r="F26" s="20">
        <f t="shared" si="2"/>
        <v>1.299454434539527E-3</v>
      </c>
      <c r="G26" s="19">
        <f t="shared" si="3"/>
        <v>7.5108783419208819E-2</v>
      </c>
      <c r="H26" s="19">
        <f t="shared" si="4"/>
        <v>-3.8163427712786108E-3</v>
      </c>
      <c r="I26" s="45">
        <f t="shared" si="5"/>
        <v>3.8163427712786108E-3</v>
      </c>
      <c r="J26" s="19">
        <f>SUM($H$8:H26)</f>
        <v>-2.543744508021073</v>
      </c>
      <c r="K26" s="5">
        <f>SUMSQ($H$8:H26)/A26</f>
        <v>3.2319286030163701E-3</v>
      </c>
      <c r="L26" s="5">
        <f>SUM($I$8:I26)/A26</f>
        <v>1.2901859834900684E-3</v>
      </c>
      <c r="M26" s="6">
        <f t="shared" si="6"/>
        <v>4.8353964769949034</v>
      </c>
      <c r="N26" s="5">
        <f>AVERAGE($M$8:M26)</f>
        <v>332.60494727434934</v>
      </c>
      <c r="O26" s="5">
        <f t="shared" si="7"/>
        <v>-1971.6107139375495</v>
      </c>
    </row>
    <row r="27" spans="1:15" x14ac:dyDescent="0.3">
      <c r="A27" s="6">
        <v>1979</v>
      </c>
      <c r="B27" s="7">
        <v>213120</v>
      </c>
      <c r="C27" s="7">
        <v>17201</v>
      </c>
      <c r="D27" s="21">
        <f t="shared" si="0"/>
        <v>8.0710397897897898E-2</v>
      </c>
      <c r="E27" s="20">
        <f t="shared" si="1"/>
        <v>8.0710378636041899E-2</v>
      </c>
      <c r="F27" s="20">
        <f t="shared" si="2"/>
        <v>1.2994554000055293E-3</v>
      </c>
      <c r="G27" s="19">
        <f t="shared" si="3"/>
        <v>8.0224429360409605E-2</v>
      </c>
      <c r="H27" s="19">
        <f t="shared" si="4"/>
        <v>-4.8596853748829327E-4</v>
      </c>
      <c r="I27" s="45">
        <f t="shared" si="5"/>
        <v>4.8596853748829327E-4</v>
      </c>
      <c r="J27" s="19">
        <f>SUM($H$8:H27)</f>
        <v>-2.5442304765585613</v>
      </c>
      <c r="K27" s="5">
        <f>SUMSQ($H$8:H27)/A27</f>
        <v>3.2302956103748355E-3</v>
      </c>
      <c r="L27" s="5">
        <f>SUM($I$8:I27)/A27</f>
        <v>1.2897796078225586E-3</v>
      </c>
      <c r="M27" s="6">
        <f t="shared" si="6"/>
        <v>0.60211391610665121</v>
      </c>
      <c r="N27" s="5">
        <f>AVERAGE($M$8:M27)</f>
        <v>316.00480560643717</v>
      </c>
      <c r="O27" s="5">
        <f t="shared" si="7"/>
        <v>-1972.6087008413795</v>
      </c>
    </row>
    <row r="28" spans="1:15" x14ac:dyDescent="0.3">
      <c r="A28" s="6">
        <v>1980</v>
      </c>
      <c r="B28" s="7">
        <v>219859</v>
      </c>
      <c r="C28" s="7">
        <v>18296</v>
      </c>
      <c r="D28" s="21">
        <f t="shared" si="0"/>
        <v>8.3216970876789212E-2</v>
      </c>
      <c r="E28" s="20">
        <f t="shared" si="1"/>
        <v>8.3216923030695902E-2</v>
      </c>
      <c r="F28" s="20">
        <f t="shared" si="2"/>
        <v>1.2994577982051857E-3</v>
      </c>
      <c r="G28" s="19">
        <f t="shared" si="3"/>
        <v>8.2009834036047433E-2</v>
      </c>
      <c r="H28" s="19">
        <f t="shared" si="4"/>
        <v>-1.2071368407417793E-3</v>
      </c>
      <c r="I28" s="45">
        <f t="shared" si="5"/>
        <v>1.2071368407417793E-3</v>
      </c>
      <c r="J28" s="19">
        <f>SUM($H$8:H28)</f>
        <v>-2.5454376133993031</v>
      </c>
      <c r="K28" s="5">
        <f>SUMSQ($H$8:H28)/A28</f>
        <v>3.2286648838945214E-3</v>
      </c>
      <c r="L28" s="5">
        <f>SUM($I$8:I28)/A28</f>
        <v>1.2897378690513057E-3</v>
      </c>
      <c r="M28" s="6">
        <f t="shared" si="6"/>
        <v>1.4505897391159099</v>
      </c>
      <c r="N28" s="5">
        <f>AVERAGE($M$8:M28)</f>
        <v>301.026033422279</v>
      </c>
      <c r="O28" s="5">
        <f t="shared" si="7"/>
        <v>-1973.6084940047965</v>
      </c>
    </row>
    <row r="29" spans="1:15" x14ac:dyDescent="0.3">
      <c r="A29" s="6">
        <v>1981</v>
      </c>
      <c r="B29" s="7">
        <v>222669</v>
      </c>
      <c r="C29" s="7">
        <v>18936</v>
      </c>
      <c r="D29" s="21">
        <f t="shared" si="0"/>
        <v>8.5041025019198899E-2</v>
      </c>
      <c r="E29" s="20">
        <f t="shared" si="1"/>
        <v>8.5041004224394173E-2</v>
      </c>
      <c r="F29" s="20">
        <f t="shared" si="2"/>
        <v>1.2994588405074953E-3</v>
      </c>
      <c r="G29" s="19">
        <f t="shared" si="3"/>
        <v>8.4516380828901089E-2</v>
      </c>
      <c r="H29" s="19">
        <f t="shared" si="4"/>
        <v>-5.2464419029780995E-4</v>
      </c>
      <c r="I29" s="45">
        <f t="shared" si="5"/>
        <v>5.2464419029780995E-4</v>
      </c>
      <c r="J29" s="19">
        <f>SUM($H$8:H29)</f>
        <v>-2.545962257589601</v>
      </c>
      <c r="K29" s="5">
        <f>SUMSQ($H$8:H29)/A29</f>
        <v>3.2270352071492574E-3</v>
      </c>
      <c r="L29" s="5">
        <f>SUM($I$8:I29)/A29</f>
        <v>1.2893516531609708E-3</v>
      </c>
      <c r="M29" s="6">
        <f t="shared" si="6"/>
        <v>0.61693069924705879</v>
      </c>
      <c r="N29" s="5">
        <f>AVERAGE($M$8:M29)</f>
        <v>287.37107420759571</v>
      </c>
      <c r="O29" s="5">
        <f t="shared" si="7"/>
        <v>-1974.6065794757599</v>
      </c>
    </row>
    <row r="30" spans="1:15" x14ac:dyDescent="0.3">
      <c r="A30" s="6">
        <v>1982</v>
      </c>
      <c r="B30" s="7">
        <v>224377</v>
      </c>
      <c r="C30" s="7">
        <v>19354</v>
      </c>
      <c r="D30" s="21">
        <f t="shared" si="0"/>
        <v>8.6256612754426698E-2</v>
      </c>
      <c r="E30" s="20">
        <f t="shared" si="1"/>
        <v>8.6256616077918818E-2</v>
      </c>
      <c r="F30" s="20">
        <f t="shared" si="2"/>
        <v>1.2994586739234106E-3</v>
      </c>
      <c r="G30" s="19">
        <f t="shared" si="3"/>
        <v>8.6340463064901674E-2</v>
      </c>
      <c r="H30" s="19">
        <f t="shared" si="4"/>
        <v>8.3850310474975487E-5</v>
      </c>
      <c r="I30" s="45">
        <f t="shared" si="5"/>
        <v>8.3850310474975487E-5</v>
      </c>
      <c r="J30" s="19">
        <f>SUM($H$8:H30)</f>
        <v>-2.5458784072791261</v>
      </c>
      <c r="K30" s="5">
        <f>SUMSQ($H$8:H30)/A30</f>
        <v>3.2254070395527513E-3</v>
      </c>
      <c r="L30" s="5">
        <f>SUM($I$8:I30)/A30</f>
        <v>1.2887434284673854E-3</v>
      </c>
      <c r="M30" s="6">
        <f t="shared" si="6"/>
        <v>9.7210298199047099E-2</v>
      </c>
      <c r="N30" s="5">
        <f>AVERAGE($M$8:M30)</f>
        <v>274.88090621153498</v>
      </c>
      <c r="O30" s="5">
        <f t="shared" si="7"/>
        <v>-1975.4734348533325</v>
      </c>
    </row>
    <row r="31" spans="1:15" x14ac:dyDescent="0.3">
      <c r="A31" s="6">
        <v>1983</v>
      </c>
      <c r="B31" s="7">
        <v>225980</v>
      </c>
      <c r="C31" s="7">
        <v>19250</v>
      </c>
      <c r="D31" s="21">
        <f t="shared" si="0"/>
        <v>8.5184529604389769E-2</v>
      </c>
      <c r="E31" s="20">
        <f t="shared" si="1"/>
        <v>8.5184623602987578E-2</v>
      </c>
      <c r="F31" s="20">
        <f t="shared" si="2"/>
        <v>1.2994539624122002E-3</v>
      </c>
      <c r="G31" s="19">
        <f t="shared" si="3"/>
        <v>8.7556074751842225E-2</v>
      </c>
      <c r="H31" s="19">
        <f t="shared" si="4"/>
        <v>2.3715451474524557E-3</v>
      </c>
      <c r="I31" s="45">
        <f t="shared" si="5"/>
        <v>2.3715451474524557E-3</v>
      </c>
      <c r="J31" s="19">
        <f>SUM($H$8:H31)</f>
        <v>-2.5435068621316734</v>
      </c>
      <c r="K31" s="5">
        <f>SUMSQ($H$8:H31)/A31</f>
        <v>3.223783346757408E-3</v>
      </c>
      <c r="L31" s="5">
        <f>SUM($I$8:I31)/A31</f>
        <v>1.2892894706857342E-3</v>
      </c>
      <c r="M31" s="6">
        <f t="shared" si="6"/>
        <v>2.7840092073834075</v>
      </c>
      <c r="N31" s="5">
        <f>AVERAGE($M$8:M31)</f>
        <v>263.54353550302869</v>
      </c>
      <c r="O31" s="5">
        <f t="shared" si="7"/>
        <v>-1972.7973585162833</v>
      </c>
    </row>
    <row r="32" spans="1:15" x14ac:dyDescent="0.3">
      <c r="A32" s="6">
        <v>1984</v>
      </c>
      <c r="B32" s="7">
        <v>227848</v>
      </c>
      <c r="C32" s="7">
        <v>19954</v>
      </c>
      <c r="D32" s="21">
        <f t="shared" si="0"/>
        <v>8.7575927811523471E-2</v>
      </c>
      <c r="E32" s="20">
        <f t="shared" si="1"/>
        <v>8.75758845349313E-2</v>
      </c>
      <c r="F32" s="20">
        <f t="shared" si="2"/>
        <v>1.2994561315738038E-3</v>
      </c>
      <c r="G32" s="19">
        <f t="shared" si="3"/>
        <v>8.6484077565399775E-2</v>
      </c>
      <c r="H32" s="19">
        <f t="shared" si="4"/>
        <v>-1.0918502461236962E-3</v>
      </c>
      <c r="I32" s="45">
        <f t="shared" si="5"/>
        <v>1.0918502461236962E-3</v>
      </c>
      <c r="J32" s="19">
        <f>SUM($H$8:H32)</f>
        <v>-2.5445987123777973</v>
      </c>
      <c r="K32" s="5">
        <f>SUMSQ($H$8:H32)/A32</f>
        <v>3.2221590568331147E-3</v>
      </c>
      <c r="L32" s="5">
        <f>SUM($I$8:I32)/A32</f>
        <v>1.2891899549475477E-3</v>
      </c>
      <c r="M32" s="6">
        <f t="shared" si="6"/>
        <v>1.2467469924766561</v>
      </c>
      <c r="N32" s="5">
        <f>AVERAGE($M$8:M32)</f>
        <v>253.05166396260663</v>
      </c>
      <c r="O32" s="5">
        <f t="shared" si="7"/>
        <v>-1973.7965709493349</v>
      </c>
    </row>
    <row r="33" spans="1:15" x14ac:dyDescent="0.3">
      <c r="A33" s="6">
        <v>1985</v>
      </c>
      <c r="B33" s="7">
        <v>229705</v>
      </c>
      <c r="C33" s="7">
        <v>20602</v>
      </c>
      <c r="D33" s="21">
        <f t="shared" si="0"/>
        <v>8.9688948869201798E-2</v>
      </c>
      <c r="E33" s="20">
        <f t="shared" si="1"/>
        <v>8.9688916621015288E-2</v>
      </c>
      <c r="F33" s="20">
        <f t="shared" si="2"/>
        <v>1.2994577479563433E-3</v>
      </c>
      <c r="G33" s="19">
        <f t="shared" si="3"/>
        <v>8.8875340666505098E-2</v>
      </c>
      <c r="H33" s="19">
        <f t="shared" si="4"/>
        <v>-8.1360820269670009E-4</v>
      </c>
      <c r="I33" s="45">
        <f t="shared" si="5"/>
        <v>8.1360820269670009E-4</v>
      </c>
      <c r="J33" s="19">
        <f>SUM($H$8:H33)</f>
        <v>-2.5454123205804939</v>
      </c>
      <c r="K33" s="5">
        <f>SUMSQ($H$8:H33)/A33</f>
        <v>3.2205361363804572E-3</v>
      </c>
      <c r="L33" s="5">
        <f>SUM($I$8:I33)/A33</f>
        <v>1.2889503671630385E-3</v>
      </c>
      <c r="M33" s="6">
        <f t="shared" si="6"/>
        <v>0.90714431705875898</v>
      </c>
      <c r="N33" s="5">
        <f>AVERAGE($M$8:M33)</f>
        <v>243.35379782239323</v>
      </c>
      <c r="O33" s="5">
        <f t="shared" si="7"/>
        <v>-1974.794674354227</v>
      </c>
    </row>
    <row r="34" spans="1:15" x14ac:dyDescent="0.3">
      <c r="A34" s="6">
        <v>1986</v>
      </c>
      <c r="B34" s="7">
        <v>233114</v>
      </c>
      <c r="C34" s="7">
        <v>21178</v>
      </c>
      <c r="D34" s="21">
        <f t="shared" si="0"/>
        <v>9.084825450208911E-2</v>
      </c>
      <c r="E34" s="20">
        <f t="shared" si="1"/>
        <v>9.0848260055882188E-2</v>
      </c>
      <c r="F34" s="20">
        <f t="shared" si="2"/>
        <v>1.2994574695824215E-3</v>
      </c>
      <c r="G34" s="19">
        <f t="shared" si="3"/>
        <v>9.0988374368971628E-2</v>
      </c>
      <c r="H34" s="19">
        <f t="shared" si="4"/>
        <v>1.4011986688251821E-4</v>
      </c>
      <c r="I34" s="45">
        <f t="shared" si="5"/>
        <v>1.4011986688251821E-4</v>
      </c>
      <c r="J34" s="19">
        <f>SUM($H$8:H34)</f>
        <v>-2.5452722007136113</v>
      </c>
      <c r="K34" s="5">
        <f>SUMSQ($H$8:H34)/A34</f>
        <v>3.2189145268624294E-3</v>
      </c>
      <c r="L34" s="5">
        <f>SUM($I$8:I34)/A34</f>
        <v>1.2883719026613868E-3</v>
      </c>
      <c r="M34" s="6">
        <f t="shared" si="6"/>
        <v>0.15423506775168264</v>
      </c>
      <c r="N34" s="5">
        <f>AVERAGE($M$8:M34)</f>
        <v>234.34640660925837</v>
      </c>
      <c r="O34" s="5">
        <f t="shared" si="7"/>
        <v>-1975.572577650792</v>
      </c>
    </row>
    <row r="35" spans="1:15" x14ac:dyDescent="0.3">
      <c r="A35" s="6">
        <v>1987</v>
      </c>
      <c r="B35" s="7">
        <v>235487</v>
      </c>
      <c r="C35" s="7">
        <v>21128</v>
      </c>
      <c r="D35" s="21">
        <f t="shared" si="0"/>
        <v>8.9720451659751912E-2</v>
      </c>
      <c r="E35" s="20">
        <f t="shared" si="1"/>
        <v>8.9720547866896913E-2</v>
      </c>
      <c r="F35" s="20">
        <f t="shared" si="2"/>
        <v>1.2994526473717421E-3</v>
      </c>
      <c r="G35" s="19">
        <f t="shared" si="3"/>
        <v>9.2147717525464606E-2</v>
      </c>
      <c r="H35" s="19">
        <f t="shared" si="4"/>
        <v>2.4272658657126939E-3</v>
      </c>
      <c r="I35" s="45">
        <f t="shared" si="5"/>
        <v>2.4272658657126939E-3</v>
      </c>
      <c r="J35" s="19">
        <f>SUM($H$8:H35)</f>
        <v>-2.5428449348478988</v>
      </c>
      <c r="K35" s="5">
        <f>SUMSQ($H$8:H35)/A35</f>
        <v>3.2172975047651572E-3</v>
      </c>
      <c r="L35" s="5">
        <f>SUM($I$8:I35)/A35</f>
        <v>1.2889450752648346E-3</v>
      </c>
      <c r="M35" s="6">
        <f t="shared" si="6"/>
        <v>2.705365187992641</v>
      </c>
      <c r="N35" s="5">
        <f>AVERAGE($M$8:M35)</f>
        <v>226.0735122727846</v>
      </c>
      <c r="O35" s="5">
        <f t="shared" si="7"/>
        <v>-1972.810931703533</v>
      </c>
    </row>
    <row r="36" spans="1:15" x14ac:dyDescent="0.3">
      <c r="A36" s="6">
        <v>1988</v>
      </c>
      <c r="B36" s="7">
        <v>238241</v>
      </c>
      <c r="C36" s="7">
        <v>21889</v>
      </c>
      <c r="D36" s="21">
        <f t="shared" si="0"/>
        <v>9.1877552562321343E-2</v>
      </c>
      <c r="E36" s="20">
        <f t="shared" si="1"/>
        <v>9.1877518572375944E-2</v>
      </c>
      <c r="F36" s="20">
        <f t="shared" si="2"/>
        <v>1.2994543510568236E-3</v>
      </c>
      <c r="G36" s="19">
        <f t="shared" si="3"/>
        <v>9.1020000514268659E-2</v>
      </c>
      <c r="H36" s="19">
        <f t="shared" si="4"/>
        <v>-8.5755204805268437E-4</v>
      </c>
      <c r="I36" s="45">
        <f t="shared" si="5"/>
        <v>8.5755204805268437E-4</v>
      </c>
      <c r="J36" s="19">
        <f>SUM($H$8:H36)</f>
        <v>-2.5437024868959512</v>
      </c>
      <c r="K36" s="5">
        <f>SUMSQ($H$8:H36)/A36</f>
        <v>3.215679515776601E-3</v>
      </c>
      <c r="L36" s="5">
        <f>SUM($I$8:I36)/A36</f>
        <v>1.2887280767602007E-3</v>
      </c>
      <c r="M36" s="6">
        <f t="shared" si="6"/>
        <v>0.93336405262972078</v>
      </c>
      <c r="N36" s="5">
        <f>AVERAGE($M$8:M36)</f>
        <v>218.31005888588271</v>
      </c>
      <c r="O36" s="5">
        <f t="shared" si="7"/>
        <v>-1973.8085425210063</v>
      </c>
    </row>
    <row r="37" spans="1:15" x14ac:dyDescent="0.3">
      <c r="A37" s="6">
        <v>1989</v>
      </c>
      <c r="B37" s="7">
        <v>240454</v>
      </c>
      <c r="C37" s="7">
        <v>22708</v>
      </c>
      <c r="D37" s="21">
        <f t="shared" si="0"/>
        <v>9.4438021409500361E-2</v>
      </c>
      <c r="E37" s="20">
        <f t="shared" si="1"/>
        <v>9.4437971426564307E-2</v>
      </c>
      <c r="F37" s="20">
        <f t="shared" si="2"/>
        <v>1.2994568563618927E-3</v>
      </c>
      <c r="G37" s="19">
        <f t="shared" si="3"/>
        <v>9.3176972923432771E-2</v>
      </c>
      <c r="H37" s="19">
        <f t="shared" si="4"/>
        <v>-1.2610484860675897E-3</v>
      </c>
      <c r="I37" s="45">
        <f t="shared" si="5"/>
        <v>1.2610484860675897E-3</v>
      </c>
      <c r="J37" s="19">
        <f>SUM($H$8:H37)</f>
        <v>-2.5449635353820188</v>
      </c>
      <c r="K37" s="5">
        <f>SUMSQ($H$8:H37)/A37</f>
        <v>3.2140635835129047E-3</v>
      </c>
      <c r="L37" s="5">
        <f>SUM($I$8:I37)/A37</f>
        <v>1.2887141604250108E-3</v>
      </c>
      <c r="M37" s="6">
        <f t="shared" si="6"/>
        <v>1.3353186219345439</v>
      </c>
      <c r="N37" s="5">
        <f>AVERAGE($M$8:M37)</f>
        <v>211.07756754375112</v>
      </c>
      <c r="O37" s="5">
        <f t="shared" si="7"/>
        <v>-1974.8083892728423</v>
      </c>
    </row>
    <row r="38" spans="1:15" x14ac:dyDescent="0.3">
      <c r="A38" s="6">
        <v>1990</v>
      </c>
      <c r="B38" s="7">
        <v>242423</v>
      </c>
      <c r="C38" s="7">
        <v>22999</v>
      </c>
      <c r="D38" s="21">
        <f t="shared" si="0"/>
        <v>9.487136121572623E-2</v>
      </c>
      <c r="E38" s="20">
        <f t="shared" si="1"/>
        <v>9.4871395543173045E-2</v>
      </c>
      <c r="F38" s="20">
        <f t="shared" si="2"/>
        <v>1.2994551357601574E-3</v>
      </c>
      <c r="G38" s="19">
        <f t="shared" si="3"/>
        <v>9.5737428282926196E-2</v>
      </c>
      <c r="H38" s="19">
        <f t="shared" si="4"/>
        <v>8.6606706719996596E-4</v>
      </c>
      <c r="I38" s="45">
        <f t="shared" si="5"/>
        <v>8.6606706719996596E-4</v>
      </c>
      <c r="J38" s="19">
        <f>SUM($H$8:H38)</f>
        <v>-2.5440974683148188</v>
      </c>
      <c r="K38" s="5">
        <f>SUMSQ($H$8:H38)/A38</f>
        <v>3.2124488531051921E-3</v>
      </c>
      <c r="L38" s="5">
        <f>SUM($I$8:I38)/A38</f>
        <v>1.2885017749510285E-3</v>
      </c>
      <c r="M38" s="6">
        <f t="shared" si="6"/>
        <v>0.91288567603729442</v>
      </c>
      <c r="N38" s="5">
        <f>AVERAGE($M$8:M38)</f>
        <v>204.29806167705067</v>
      </c>
      <c r="O38" s="5">
        <f t="shared" si="7"/>
        <v>-1974.4617491206102</v>
      </c>
    </row>
    <row r="39" spans="1:15" x14ac:dyDescent="0.3">
      <c r="A39" s="6">
        <v>1991</v>
      </c>
      <c r="B39" s="7">
        <v>245087</v>
      </c>
      <c r="C39" s="7">
        <v>23590</v>
      </c>
      <c r="D39" s="21">
        <f t="shared" si="0"/>
        <v>9.6251535169144017E-2</v>
      </c>
      <c r="E39" s="20">
        <f t="shared" si="1"/>
        <v>9.6251531971132398E-2</v>
      </c>
      <c r="F39" s="20">
        <f t="shared" si="2"/>
        <v>1.2994552960547572E-3</v>
      </c>
      <c r="G39" s="19">
        <f t="shared" si="3"/>
        <v>9.6170850678933203E-2</v>
      </c>
      <c r="H39" s="19">
        <f t="shared" si="4"/>
        <v>-8.0684490210813919E-5</v>
      </c>
      <c r="I39" s="45">
        <f t="shared" si="5"/>
        <v>8.0684490210813919E-5</v>
      </c>
      <c r="J39" s="19">
        <f>SUM($H$8:H39)</f>
        <v>-2.5441781528050296</v>
      </c>
      <c r="K39" s="5">
        <f>SUMSQ($H$8:H39)/A39</f>
        <v>3.210835371265354E-3</v>
      </c>
      <c r="L39" s="5">
        <f>SUM($I$8:I39)/A39</f>
        <v>1.2878951364353377E-3</v>
      </c>
      <c r="M39" s="6">
        <f t="shared" si="6"/>
        <v>8.3826704757514844E-2</v>
      </c>
      <c r="N39" s="5">
        <f>AVERAGE($M$8:M39)</f>
        <v>197.9163668341665</v>
      </c>
      <c r="O39" s="5">
        <f t="shared" si="7"/>
        <v>-1975.4544301229814</v>
      </c>
    </row>
    <row r="40" spans="1:15" x14ac:dyDescent="0.3">
      <c r="A40" s="6">
        <v>1992</v>
      </c>
      <c r="B40" s="7">
        <v>247543</v>
      </c>
      <c r="C40" s="7">
        <v>23974</v>
      </c>
      <c r="D40" s="21">
        <f t="shared" si="0"/>
        <v>9.6847820378681684E-2</v>
      </c>
      <c r="E40" s="20">
        <f t="shared" si="1"/>
        <v>9.684784824941467E-2</v>
      </c>
      <c r="F40" s="20">
        <f t="shared" si="2"/>
        <v>1.2994538990842286E-3</v>
      </c>
      <c r="G40" s="19">
        <f t="shared" si="3"/>
        <v>9.7550987267187153E-2</v>
      </c>
      <c r="H40" s="19">
        <f t="shared" si="4"/>
        <v>7.0316688850546871E-4</v>
      </c>
      <c r="I40" s="45">
        <f t="shared" si="5"/>
        <v>7.0316688850546871E-4</v>
      </c>
      <c r="J40" s="19">
        <f>SUM($H$8:H40)</f>
        <v>-2.5434749859165242</v>
      </c>
      <c r="K40" s="5">
        <f>SUMSQ($H$8:H40)/A40</f>
        <v>3.2092237543338313E-3</v>
      </c>
      <c r="L40" s="5">
        <f>SUM($I$8:I40)/A40</f>
        <v>1.2876015981582644E-3</v>
      </c>
      <c r="M40" s="6">
        <f t="shared" si="6"/>
        <v>0.72605339568411298</v>
      </c>
      <c r="N40" s="5">
        <f>AVERAGE($M$8:M40)</f>
        <v>191.94090279057613</v>
      </c>
      <c r="O40" s="5">
        <f t="shared" si="7"/>
        <v>-1975.3586742627631</v>
      </c>
    </row>
    <row r="41" spans="1:15" x14ac:dyDescent="0.3">
      <c r="A41" s="6">
        <v>1993</v>
      </c>
      <c r="B41" s="7">
        <v>250550</v>
      </c>
      <c r="C41" s="7">
        <v>23558</v>
      </c>
      <c r="D41" s="21">
        <f t="shared" si="0"/>
        <v>9.4025144681700257E-2</v>
      </c>
      <c r="E41" s="20">
        <f t="shared" si="1"/>
        <v>9.4025308067593308E-2</v>
      </c>
      <c r="F41" s="20">
        <f t="shared" si="2"/>
        <v>1.29944570965923E-3</v>
      </c>
      <c r="G41" s="19">
        <f t="shared" si="3"/>
        <v>9.8147302148498899E-2</v>
      </c>
      <c r="H41" s="19">
        <f t="shared" si="4"/>
        <v>4.1221574667986427E-3</v>
      </c>
      <c r="I41" s="45">
        <f t="shared" si="5"/>
        <v>4.1221574667986427E-3</v>
      </c>
      <c r="J41" s="19">
        <f>SUM($H$8:H41)</f>
        <v>-2.5393528284497258</v>
      </c>
      <c r="K41" s="5">
        <f>SUMSQ($H$8:H41)/A41</f>
        <v>3.2076220325214116E-3</v>
      </c>
      <c r="L41" s="5">
        <f>SUM($I$8:I41)/A41</f>
        <v>1.2890238539879886E-3</v>
      </c>
      <c r="M41" s="6">
        <f t="shared" si="6"/>
        <v>4.3841011686323119</v>
      </c>
      <c r="N41" s="5">
        <f>AVERAGE($M$8:M41)</f>
        <v>186.42452627228366</v>
      </c>
      <c r="O41" s="5">
        <f t="shared" si="7"/>
        <v>-1969.9812541043852</v>
      </c>
    </row>
    <row r="42" spans="1:15" x14ac:dyDescent="0.3">
      <c r="A42" s="6">
        <v>1994</v>
      </c>
      <c r="B42" s="7">
        <v>253533</v>
      </c>
      <c r="C42" s="7">
        <v>23611</v>
      </c>
      <c r="D42" s="21">
        <f t="shared" si="0"/>
        <v>9.3127916287031667E-2</v>
      </c>
      <c r="E42" s="20">
        <f t="shared" si="1"/>
        <v>9.3128003360914244E-2</v>
      </c>
      <c r="F42" s="20">
        <f t="shared" si="2"/>
        <v>1.2994413452369572E-3</v>
      </c>
      <c r="G42" s="19">
        <f t="shared" si="3"/>
        <v>9.5324753777252538E-2</v>
      </c>
      <c r="H42" s="19">
        <f t="shared" si="4"/>
        <v>2.1968374902208709E-3</v>
      </c>
      <c r="I42" s="45">
        <f t="shared" si="5"/>
        <v>2.1968374902208709E-3</v>
      </c>
      <c r="J42" s="19">
        <f>SUM($H$8:H42)</f>
        <v>-2.5371559909595049</v>
      </c>
      <c r="K42" s="5">
        <f>SUMSQ($H$8:H42)/A42</f>
        <v>3.2060158159027742E-3</v>
      </c>
      <c r="L42" s="5">
        <f>SUM($I$8:I42)/A42</f>
        <v>1.289479126624013E-3</v>
      </c>
      <c r="M42" s="6">
        <f t="shared" si="6"/>
        <v>2.3589462513581303</v>
      </c>
      <c r="N42" s="5">
        <f>AVERAGE($M$8:M42)</f>
        <v>181.16550970025722</v>
      </c>
      <c r="O42" s="5">
        <f t="shared" si="7"/>
        <v>-1967.5820558662601</v>
      </c>
    </row>
    <row r="43" spans="1:15" x14ac:dyDescent="0.3">
      <c r="A43" s="6">
        <v>1995</v>
      </c>
      <c r="B43" s="7">
        <v>256593</v>
      </c>
      <c r="C43" s="7">
        <v>24732</v>
      </c>
      <c r="D43" s="21">
        <f t="shared" si="0"/>
        <v>9.6386105622522825E-2</v>
      </c>
      <c r="E43" s="20">
        <f t="shared" si="1"/>
        <v>9.6386027989010373E-2</v>
      </c>
      <c r="F43" s="20">
        <f t="shared" si="2"/>
        <v>1.2994452364776005E-3</v>
      </c>
      <c r="G43" s="19">
        <f t="shared" si="3"/>
        <v>9.4427444706151206E-2</v>
      </c>
      <c r="H43" s="19">
        <f t="shared" si="4"/>
        <v>-1.9586609163716184E-3</v>
      </c>
      <c r="I43" s="45">
        <f t="shared" si="5"/>
        <v>1.9586609163716184E-3</v>
      </c>
      <c r="J43" s="19">
        <f>SUM($H$8:H43)</f>
        <v>-2.5391146518758765</v>
      </c>
      <c r="K43" s="5">
        <f>SUMSQ($H$8:H43)/A43</f>
        <v>3.2044107134148957E-3</v>
      </c>
      <c r="L43" s="5">
        <f>SUM($I$8:I43)/A43</f>
        <v>1.2898145560925581E-3</v>
      </c>
      <c r="M43" s="6">
        <f t="shared" si="6"/>
        <v>2.0320988214238342</v>
      </c>
      <c r="N43" s="5">
        <f>AVERAGE($M$8:M43)</f>
        <v>176.18958162028963</v>
      </c>
      <c r="O43" s="5">
        <f t="shared" si="7"/>
        <v>-1968.5889261228556</v>
      </c>
    </row>
    <row r="44" spans="1:15" x14ac:dyDescent="0.3">
      <c r="A44" s="6">
        <v>1996</v>
      </c>
      <c r="B44" s="7">
        <v>257497</v>
      </c>
      <c r="C44" s="7">
        <v>24900</v>
      </c>
      <c r="D44" s="21">
        <f t="shared" si="0"/>
        <v>9.6700155729969664E-2</v>
      </c>
      <c r="E44" s="20">
        <f t="shared" si="1"/>
        <v>9.6700194784028179E-2</v>
      </c>
      <c r="F44" s="20">
        <f t="shared" si="2"/>
        <v>1.2994432789629265E-3</v>
      </c>
      <c r="G44" s="19">
        <f t="shared" si="3"/>
        <v>9.768547322548797E-2</v>
      </c>
      <c r="H44" s="19">
        <f t="shared" si="4"/>
        <v>9.8531749551830639E-4</v>
      </c>
      <c r="I44" s="45">
        <f t="shared" si="5"/>
        <v>9.8531749551830639E-4</v>
      </c>
      <c r="J44" s="19">
        <f>SUM($H$8:H44)</f>
        <v>-2.5381293343803581</v>
      </c>
      <c r="K44" s="5">
        <f>SUMSQ($H$8:H44)/A44</f>
        <v>3.2028057836238897E-3</v>
      </c>
      <c r="L44" s="5">
        <f>SUM($I$8:I44)/A44</f>
        <v>1.2896620024549959E-3</v>
      </c>
      <c r="M44" s="6">
        <f t="shared" si="6"/>
        <v>1.0189409604155717</v>
      </c>
      <c r="N44" s="5">
        <f>AVERAGE($M$8:M44)</f>
        <v>171.45523998083357</v>
      </c>
      <c r="O44" s="5">
        <f t="shared" si="7"/>
        <v>-1968.0577775795398</v>
      </c>
    </row>
    <row r="45" spans="1:15" x14ac:dyDescent="0.3">
      <c r="A45" s="6">
        <v>1997</v>
      </c>
      <c r="B45" s="7">
        <v>260727</v>
      </c>
      <c r="C45" s="7">
        <v>25402</v>
      </c>
      <c r="D45" s="21">
        <f t="shared" si="0"/>
        <v>9.7427577504439505E-2</v>
      </c>
      <c r="E45" s="20">
        <f t="shared" si="1"/>
        <v>9.7427600178640092E-2</v>
      </c>
      <c r="F45" s="20">
        <f t="shared" si="2"/>
        <v>1.2994421424592688E-3</v>
      </c>
      <c r="G45" s="19">
        <f t="shared" si="3"/>
        <v>9.7999638062991112E-2</v>
      </c>
      <c r="H45" s="19">
        <f t="shared" si="4"/>
        <v>5.7206055855160698E-4</v>
      </c>
      <c r="I45" s="45">
        <f t="shared" si="5"/>
        <v>5.7206055855160698E-4</v>
      </c>
      <c r="J45" s="19">
        <f>SUM($H$8:H45)</f>
        <v>-2.5375572738218066</v>
      </c>
      <c r="K45" s="5">
        <f>SUMSQ($H$8:H45)/A45</f>
        <v>3.2012021388916206E-3</v>
      </c>
      <c r="L45" s="5">
        <f>SUM($I$8:I45)/A45</f>
        <v>1.2893026627234468E-3</v>
      </c>
      <c r="M45" s="6">
        <f t="shared" si="6"/>
        <v>0.5871649210671791</v>
      </c>
      <c r="N45" s="5">
        <f>AVERAGE($M$8:M45)</f>
        <v>166.95871168978709</v>
      </c>
      <c r="O45" s="5">
        <f t="shared" si="7"/>
        <v>-1968.1625945467454</v>
      </c>
    </row>
    <row r="46" spans="1:15" x14ac:dyDescent="0.3">
      <c r="A46" s="6">
        <v>1998</v>
      </c>
      <c r="B46" s="7">
        <v>263183</v>
      </c>
      <c r="C46" s="7">
        <v>26327</v>
      </c>
      <c r="D46" s="21">
        <f t="shared" si="0"/>
        <v>0.10003305684637685</v>
      </c>
      <c r="E46" s="20">
        <f t="shared" si="1"/>
        <v>0.10003300508116622</v>
      </c>
      <c r="F46" s="20">
        <f t="shared" si="2"/>
        <v>1.2994447370976562E-3</v>
      </c>
      <c r="G46" s="19">
        <f t="shared" si="3"/>
        <v>9.8727042321099356E-2</v>
      </c>
      <c r="H46" s="19">
        <f t="shared" si="4"/>
        <v>-1.3060145252774963E-3</v>
      </c>
      <c r="I46" s="45">
        <f t="shared" si="5"/>
        <v>1.3060145252774963E-3</v>
      </c>
      <c r="J46" s="19">
        <f>SUM($H$8:H46)</f>
        <v>-2.5388632883470841</v>
      </c>
      <c r="K46" s="5">
        <f>SUMSQ($H$8:H46)/A46</f>
        <v>3.1996007893095625E-3</v>
      </c>
      <c r="L46" s="5">
        <f>SUM($I$8:I46)/A46</f>
        <v>1.2893110270190194E-3</v>
      </c>
      <c r="M46" s="6">
        <f t="shared" si="6"/>
        <v>1.3055829407304567</v>
      </c>
      <c r="N46" s="5">
        <f>AVERAGE($M$8:M46)</f>
        <v>162.71119556801639</v>
      </c>
      <c r="O46" s="5">
        <f t="shared" si="7"/>
        <v>-1969.1627816269595</v>
      </c>
    </row>
    <row r="47" spans="1:15" x14ac:dyDescent="0.3">
      <c r="A47" s="6">
        <v>1999</v>
      </c>
      <c r="B47" s="7">
        <v>265247</v>
      </c>
      <c r="C47" s="7">
        <v>26606</v>
      </c>
      <c r="D47" s="21">
        <f t="shared" si="0"/>
        <v>0.10030650676539225</v>
      </c>
      <c r="E47" s="20">
        <f t="shared" si="1"/>
        <v>0.10030654742968596</v>
      </c>
      <c r="F47" s="20">
        <f t="shared" si="2"/>
        <v>1.2994426988728305E-3</v>
      </c>
      <c r="G47" s="19">
        <f t="shared" si="3"/>
        <v>0.10133244981826388</v>
      </c>
      <c r="H47" s="19">
        <f t="shared" si="4"/>
        <v>1.0259430528716251E-3</v>
      </c>
      <c r="I47" s="45">
        <f t="shared" si="5"/>
        <v>1.0259430528716251E-3</v>
      </c>
      <c r="J47" s="19">
        <f>SUM($H$8:H47)</f>
        <v>-2.5378373452942125</v>
      </c>
      <c r="K47" s="5">
        <f>SUMSQ($H$8:H47)/A47</f>
        <v>3.1980007151574054E-3</v>
      </c>
      <c r="L47" s="5">
        <f>SUM($I$8:I47)/A47</f>
        <v>1.2891792771570147E-3</v>
      </c>
      <c r="M47" s="6">
        <f t="shared" si="6"/>
        <v>1.0228080769188903</v>
      </c>
      <c r="N47" s="5">
        <f>AVERAGE($M$8:M47)</f>
        <v>158.66898588073897</v>
      </c>
      <c r="O47" s="5">
        <f t="shared" si="7"/>
        <v>-1968.5682125536666</v>
      </c>
    </row>
    <row r="48" spans="1:15" x14ac:dyDescent="0.3">
      <c r="A48" s="6">
        <v>2000</v>
      </c>
      <c r="B48" s="7">
        <v>268379</v>
      </c>
      <c r="C48" s="7">
        <v>26724</v>
      </c>
      <c r="D48" s="21">
        <f t="shared" si="0"/>
        <v>9.9575600177361126E-2</v>
      </c>
      <c r="E48" s="20">
        <f t="shared" si="1"/>
        <v>9.9575680653926635E-2</v>
      </c>
      <c r="F48" s="20">
        <f t="shared" si="2"/>
        <v>1.2994386651292492E-3</v>
      </c>
      <c r="G48" s="19">
        <f t="shared" si="3"/>
        <v>0.1016059901285588</v>
      </c>
      <c r="H48" s="19">
        <f t="shared" si="4"/>
        <v>2.0303899511976697E-3</v>
      </c>
      <c r="I48" s="45">
        <f t="shared" si="5"/>
        <v>2.0303899511976697E-3</v>
      </c>
      <c r="J48" s="19">
        <f>SUM($H$8:H48)</f>
        <v>-2.5358069553430149</v>
      </c>
      <c r="K48" s="5">
        <f>SUMSQ($H$8:H48)/A48</f>
        <v>3.1964037760415036E-3</v>
      </c>
      <c r="L48" s="5">
        <f>SUM($I$8:I48)/A48</f>
        <v>1.289549882494035E-3</v>
      </c>
      <c r="M48" s="6">
        <f t="shared" si="6"/>
        <v>2.0390436488268202</v>
      </c>
      <c r="N48" s="5">
        <f>AVERAGE($M$8:M48)</f>
        <v>154.84874338727772</v>
      </c>
      <c r="O48" s="5">
        <f t="shared" si="7"/>
        <v>-1966.4279682137419</v>
      </c>
    </row>
    <row r="49" spans="1:15" x14ac:dyDescent="0.3">
      <c r="A49" s="6">
        <v>2001</v>
      </c>
      <c r="B49" s="7">
        <v>275266</v>
      </c>
      <c r="C49" s="7">
        <v>28207</v>
      </c>
      <c r="D49" s="21">
        <f t="shared" si="0"/>
        <v>0.10247179092223523</v>
      </c>
      <c r="E49" s="20">
        <f t="shared" si="1"/>
        <v>0.10247172763653645</v>
      </c>
      <c r="F49" s="20">
        <f t="shared" si="2"/>
        <v>1.2994418372114531E-3</v>
      </c>
      <c r="G49" s="19">
        <f t="shared" si="3"/>
        <v>0.10087511931905588</v>
      </c>
      <c r="H49" s="19">
        <f t="shared" si="4"/>
        <v>-1.5966716031793476E-3</v>
      </c>
      <c r="I49" s="45">
        <f t="shared" si="5"/>
        <v>1.5966716031793476E-3</v>
      </c>
      <c r="J49" s="19">
        <f>SUM($H$8:H49)</f>
        <v>-2.5374036269461944</v>
      </c>
      <c r="K49" s="5">
        <f>SUMSQ($H$8:H49)/A49</f>
        <v>3.1948076468981588E-3</v>
      </c>
      <c r="L49" s="5">
        <f>SUM($I$8:I49)/A49</f>
        <v>1.2897033666123185E-3</v>
      </c>
      <c r="M49" s="6">
        <f t="shared" si="6"/>
        <v>1.5581572145948392</v>
      </c>
      <c r="N49" s="5">
        <f>AVERAGE($M$8:M49)</f>
        <v>151.19896752602335</v>
      </c>
      <c r="O49" s="5">
        <f t="shared" si="7"/>
        <v>-1967.4319635306738</v>
      </c>
    </row>
    <row r="50" spans="1:15" x14ac:dyDescent="0.3">
      <c r="A50" s="6">
        <v>2002</v>
      </c>
      <c r="B50" s="7">
        <v>276545</v>
      </c>
      <c r="C50" s="7">
        <v>28775</v>
      </c>
      <c r="D50" s="21">
        <f t="shared" si="0"/>
        <v>0.10405178180766241</v>
      </c>
      <c r="E50" s="20">
        <f t="shared" si="1"/>
        <v>0.10405177068530787</v>
      </c>
      <c r="F50" s="20">
        <f t="shared" si="2"/>
        <v>1.2994423946995357E-3</v>
      </c>
      <c r="G50" s="19">
        <f t="shared" si="3"/>
        <v>0.1037711694737479</v>
      </c>
      <c r="H50" s="19">
        <f t="shared" si="4"/>
        <v>-2.8061233391450668E-4</v>
      </c>
      <c r="I50" s="45">
        <f t="shared" si="5"/>
        <v>2.8061233391450668E-4</v>
      </c>
      <c r="J50" s="19">
        <f>SUM($H$8:H50)</f>
        <v>-2.5376842392801087</v>
      </c>
      <c r="K50" s="5">
        <f>SUMSQ($H$8:H50)/A50</f>
        <v>3.1932118782150337E-3</v>
      </c>
      <c r="L50" s="5">
        <f>SUM($I$8:I50)/A50</f>
        <v>1.2891993251374445E-3</v>
      </c>
      <c r="M50" s="6">
        <f t="shared" si="6"/>
        <v>0.26968527500395223</v>
      </c>
      <c r="N50" s="5">
        <f>AVERAGE($M$8:M50)</f>
        <v>147.68898421786011</v>
      </c>
      <c r="O50" s="5">
        <f t="shared" si="7"/>
        <v>-1968.4188393517506</v>
      </c>
    </row>
    <row r="51" spans="1:15" x14ac:dyDescent="0.3">
      <c r="A51" s="6">
        <v>2003</v>
      </c>
      <c r="B51" s="7">
        <v>280941</v>
      </c>
      <c r="C51" s="7">
        <v>29431</v>
      </c>
      <c r="D51" s="21">
        <f t="shared" si="0"/>
        <v>0.1047586503927871</v>
      </c>
      <c r="E51" s="20">
        <f t="shared" si="1"/>
        <v>0.10475867387961035</v>
      </c>
      <c r="F51" s="20">
        <f t="shared" si="2"/>
        <v>1.2994412174646235E-3</v>
      </c>
      <c r="G51" s="19">
        <f t="shared" si="3"/>
        <v>0.1053512130800074</v>
      </c>
      <c r="H51" s="19">
        <f t="shared" si="4"/>
        <v>5.9256268722029937E-4</v>
      </c>
      <c r="I51" s="45">
        <f t="shared" si="5"/>
        <v>5.9256268722029937E-4</v>
      </c>
      <c r="J51" s="19">
        <f>SUM($H$8:H51)</f>
        <v>-2.5370916765928886</v>
      </c>
      <c r="K51" s="5">
        <f>SUMSQ($H$8:H51)/A51</f>
        <v>3.1916178389001675E-3</v>
      </c>
      <c r="L51" s="5">
        <f>SUM($I$8:I51)/A51</f>
        <v>1.2888515285134218E-3</v>
      </c>
      <c r="M51" s="6">
        <f t="shared" si="6"/>
        <v>0.56564559107865209</v>
      </c>
      <c r="N51" s="5">
        <f>AVERAGE($M$8:M51)</f>
        <v>144.34527197634236</v>
      </c>
      <c r="O51" s="5">
        <f t="shared" si="7"/>
        <v>-1968.490256995857</v>
      </c>
    </row>
    <row r="52" spans="1:15" x14ac:dyDescent="0.3">
      <c r="A52" s="6">
        <v>2004</v>
      </c>
      <c r="B52" s="7">
        <v>282808</v>
      </c>
      <c r="C52" s="7">
        <v>29586</v>
      </c>
      <c r="D52" s="21">
        <f t="shared" si="0"/>
        <v>0.1046151452575599</v>
      </c>
      <c r="E52" s="20">
        <f t="shared" si="1"/>
        <v>0.10461520245113336</v>
      </c>
      <c r="F52" s="20">
        <f t="shared" si="2"/>
        <v>1.2994383507392809E-3</v>
      </c>
      <c r="G52" s="19">
        <f t="shared" si="3"/>
        <v>0.10605811509707498</v>
      </c>
      <c r="H52" s="19">
        <f t="shared" si="4"/>
        <v>1.4429698395150847E-3</v>
      </c>
      <c r="I52" s="45">
        <f t="shared" si="5"/>
        <v>1.4429698395150847E-3</v>
      </c>
      <c r="J52" s="19">
        <f>SUM($H$8:H52)</f>
        <v>-2.5356487067533733</v>
      </c>
      <c r="K52" s="5">
        <f>SUMSQ($H$8:H52)/A52</f>
        <v>3.1900262542310345E-3</v>
      </c>
      <c r="L52" s="5">
        <f>SUM($I$8:I52)/A52</f>
        <v>1.2889284338582331E-3</v>
      </c>
      <c r="M52" s="6">
        <f t="shared" si="6"/>
        <v>1.379312561257291</v>
      </c>
      <c r="N52" s="5">
        <f>AVERAGE($M$8:M52)</f>
        <v>141.16825065600713</v>
      </c>
      <c r="O52" s="5">
        <f t="shared" si="7"/>
        <v>-1967.2532936241087</v>
      </c>
    </row>
    <row r="53" spans="1:15" x14ac:dyDescent="0.3">
      <c r="A53" s="6">
        <v>2005</v>
      </c>
      <c r="B53" s="7">
        <v>286234</v>
      </c>
      <c r="C53" s="7">
        <v>30137</v>
      </c>
      <c r="D53" s="21">
        <f t="shared" si="0"/>
        <v>0.10528798116226584</v>
      </c>
      <c r="E53" s="20">
        <f t="shared" si="1"/>
        <v>0.10528800600055639</v>
      </c>
      <c r="F53" s="20">
        <f t="shared" si="2"/>
        <v>1.2994371057644929E-3</v>
      </c>
      <c r="G53" s="19">
        <f t="shared" si="3"/>
        <v>0.10591464080187264</v>
      </c>
      <c r="H53" s="19">
        <f t="shared" si="4"/>
        <v>6.2665963960679971E-4</v>
      </c>
      <c r="I53" s="45">
        <f t="shared" si="5"/>
        <v>6.2665963960679971E-4</v>
      </c>
      <c r="J53" s="19">
        <f>SUM($H$8:H53)</f>
        <v>-2.5350220471137663</v>
      </c>
      <c r="K53" s="5">
        <f>SUMSQ($H$8:H53)/A53</f>
        <v>3.1884354145542628E-3</v>
      </c>
      <c r="L53" s="5">
        <f>SUM($I$8:I53)/A53</f>
        <v>1.2885981252326714E-3</v>
      </c>
      <c r="M53" s="6">
        <f t="shared" si="6"/>
        <v>0.59518630017325114</v>
      </c>
      <c r="N53" s="5">
        <f>AVERAGE($M$8:M53)</f>
        <v>138.11231447435856</v>
      </c>
      <c r="O53" s="5">
        <f t="shared" si="7"/>
        <v>-1967.2712519708489</v>
      </c>
    </row>
    <row r="54" spans="1:15" x14ac:dyDescent="0.3">
      <c r="A54" s="6">
        <v>2006</v>
      </c>
      <c r="B54" s="7">
        <v>288231</v>
      </c>
      <c r="C54" s="7">
        <v>30453</v>
      </c>
      <c r="D54" s="21">
        <f t="shared" si="0"/>
        <v>0.10565483934760661</v>
      </c>
      <c r="E54" s="20">
        <f t="shared" si="1"/>
        <v>0.10565487631230269</v>
      </c>
      <c r="F54" s="20">
        <f t="shared" si="2"/>
        <v>1.2994352529753657E-3</v>
      </c>
      <c r="G54" s="19">
        <f t="shared" si="3"/>
        <v>0.10658744310632089</v>
      </c>
      <c r="H54" s="19">
        <f t="shared" si="4"/>
        <v>9.3260375871427603E-4</v>
      </c>
      <c r="I54" s="45">
        <f t="shared" si="5"/>
        <v>9.3260375871427603E-4</v>
      </c>
      <c r="J54" s="19">
        <f>SUM($H$8:H54)</f>
        <v>-2.534089443355052</v>
      </c>
      <c r="K54" s="5">
        <f>SUMSQ($H$8:H54)/A54</f>
        <v>3.1868463987692261E-3</v>
      </c>
      <c r="L54" s="5">
        <f>SUM($I$8:I54)/A54</f>
        <v>1.2884206604437788E-3</v>
      </c>
      <c r="M54" s="6">
        <f t="shared" si="6"/>
        <v>0.88268910773314446</v>
      </c>
      <c r="N54" s="5">
        <f>AVERAGE($M$8:M54)</f>
        <v>135.19253521123886</v>
      </c>
      <c r="O54" s="5">
        <f t="shared" si="7"/>
        <v>-1966.8183856056917</v>
      </c>
    </row>
    <row r="55" spans="1:15" x14ac:dyDescent="0.3">
      <c r="A55" s="6">
        <v>2007</v>
      </c>
      <c r="B55" s="7">
        <v>291531</v>
      </c>
      <c r="C55" s="7">
        <v>31132</v>
      </c>
      <c r="D55" s="21">
        <f t="shared" si="0"/>
        <v>0.10678795736988519</v>
      </c>
      <c r="E55" s="20">
        <f t="shared" si="1"/>
        <v>0.10678796396350249</v>
      </c>
      <c r="F55" s="20">
        <f t="shared" si="2"/>
        <v>1.2994349224821188E-3</v>
      </c>
      <c r="G55" s="19">
        <f t="shared" si="3"/>
        <v>0.10695431156527806</v>
      </c>
      <c r="H55" s="19">
        <f t="shared" si="4"/>
        <v>1.6635419539286211E-4</v>
      </c>
      <c r="I55" s="45">
        <f t="shared" si="5"/>
        <v>1.6635419539286211E-4</v>
      </c>
      <c r="J55" s="19">
        <f>SUM($H$8:H55)</f>
        <v>-2.5339230891596594</v>
      </c>
      <c r="K55" s="5">
        <f>SUMSQ($H$8:H55)/A55</f>
        <v>3.1852585468882841E-3</v>
      </c>
      <c r="L55" s="5">
        <f>SUM($I$8:I55)/A55</f>
        <v>1.2878615839788804E-3</v>
      </c>
      <c r="M55" s="6">
        <f t="shared" si="6"/>
        <v>0.15577992077950817</v>
      </c>
      <c r="N55" s="5">
        <f>AVERAGE($M$8:M55)</f>
        <v>132.37926947602097</v>
      </c>
      <c r="O55" s="5">
        <f t="shared" si="7"/>
        <v>-1967.5430346567532</v>
      </c>
    </row>
    <row r="56" spans="1:15" x14ac:dyDescent="0.3">
      <c r="A56" s="6">
        <v>2008</v>
      </c>
      <c r="B56" s="7">
        <v>291760</v>
      </c>
      <c r="C56" s="7">
        <v>32167</v>
      </c>
      <c r="D56" s="21">
        <f t="shared" si="0"/>
        <v>0.11025157663833288</v>
      </c>
      <c r="E56" s="20">
        <f t="shared" si="1"/>
        <v>0.11025149085895215</v>
      </c>
      <c r="F56" s="20">
        <f t="shared" si="2"/>
        <v>1.2994392220198076E-3</v>
      </c>
      <c r="G56" s="19">
        <f t="shared" si="3"/>
        <v>0.10808739888598461</v>
      </c>
      <c r="H56" s="19">
        <f t="shared" si="4"/>
        <v>-2.1641777523482703E-3</v>
      </c>
      <c r="I56" s="45">
        <f t="shared" si="5"/>
        <v>2.1641777523482703E-3</v>
      </c>
      <c r="J56" s="19">
        <f>SUM($H$8:H56)</f>
        <v>-2.5360872669120078</v>
      </c>
      <c r="K56" s="5">
        <f>SUMSQ($H$8:H56)/A56</f>
        <v>3.1836745952540484E-3</v>
      </c>
      <c r="L56" s="5">
        <f>SUM($I$8:I56)/A56</f>
        <v>1.2882979964133274E-3</v>
      </c>
      <c r="M56" s="6">
        <f t="shared" si="6"/>
        <v>1.9629449467626181</v>
      </c>
      <c r="N56" s="5">
        <f>AVERAGE($M$8:M56)</f>
        <v>129.71771183256672</v>
      </c>
      <c r="O56" s="5">
        <f t="shared" si="7"/>
        <v>-1968.5564007493415</v>
      </c>
    </row>
    <row r="57" spans="1:15" x14ac:dyDescent="0.3">
      <c r="A57" s="6">
        <v>2009</v>
      </c>
      <c r="B57" s="7">
        <v>293928</v>
      </c>
      <c r="C57" s="7">
        <v>31657</v>
      </c>
      <c r="D57" s="21">
        <f t="shared" si="0"/>
        <v>0.10770324705370023</v>
      </c>
      <c r="E57" s="20">
        <f t="shared" si="1"/>
        <v>0.10770339956052041</v>
      </c>
      <c r="F57" s="20">
        <f t="shared" si="2"/>
        <v>1.299431577888834E-3</v>
      </c>
      <c r="G57" s="19">
        <f t="shared" si="3"/>
        <v>0.11155093008097196</v>
      </c>
      <c r="H57" s="19">
        <f t="shared" si="4"/>
        <v>3.8476830272717311E-3</v>
      </c>
      <c r="I57" s="45">
        <f t="shared" si="5"/>
        <v>3.8476830272717311E-3</v>
      </c>
      <c r="J57" s="19">
        <f>SUM($H$8:H57)</f>
        <v>-2.5322395838847362</v>
      </c>
      <c r="K57" s="5">
        <f>SUMSQ($H$8:H57)/A57</f>
        <v>3.1820972583050311E-3</v>
      </c>
      <c r="L57" s="5">
        <f>SUM($I$8:I57)/A57</f>
        <v>1.289571956110121E-3</v>
      </c>
      <c r="M57" s="6">
        <f t="shared" si="6"/>
        <v>3.5724856330035233</v>
      </c>
      <c r="N57" s="5">
        <f>AVERAGE($M$8:M57)</f>
        <v>127.19480730857545</v>
      </c>
      <c r="O57" s="5">
        <f t="shared" si="7"/>
        <v>-1963.6279867026665</v>
      </c>
    </row>
    <row r="58" spans="1:15" x14ac:dyDescent="0.3">
      <c r="A58" s="6">
        <v>2010</v>
      </c>
      <c r="B58" s="7">
        <v>296494</v>
      </c>
      <c r="C58" s="7">
        <v>31399</v>
      </c>
      <c r="D58" s="21">
        <f t="shared" si="0"/>
        <v>0.10590096258271668</v>
      </c>
      <c r="E58" s="20">
        <f t="shared" si="1"/>
        <v>0.10590108552842369</v>
      </c>
      <c r="F58" s="20">
        <f t="shared" si="2"/>
        <v>1.2994254154556672E-3</v>
      </c>
      <c r="G58" s="19">
        <f t="shared" si="3"/>
        <v>0.10900283113840925</v>
      </c>
      <c r="H58" s="19">
        <f t="shared" si="4"/>
        <v>3.101868555692569E-3</v>
      </c>
      <c r="I58" s="45">
        <f t="shared" si="5"/>
        <v>3.101868555692569E-3</v>
      </c>
      <c r="J58" s="19">
        <f>SUM($H$8:H58)</f>
        <v>-2.5291377153290435</v>
      </c>
      <c r="K58" s="5">
        <f>SUMSQ($H$8:H58)/A58</f>
        <v>3.180518912200669E-3</v>
      </c>
      <c r="L58" s="5">
        <f>SUM($I$8:I58)/A58</f>
        <v>1.2904735962094159E-3</v>
      </c>
      <c r="M58" s="6">
        <f t="shared" si="6"/>
        <v>2.929027725569326</v>
      </c>
      <c r="N58" s="5">
        <f>AVERAGE($M$8:M58)</f>
        <v>124.75822339518318</v>
      </c>
      <c r="O58" s="5">
        <f t="shared" si="7"/>
        <v>-1959.8523540179579</v>
      </c>
    </row>
    <row r="59" spans="1:15" x14ac:dyDescent="0.3">
      <c r="A59" s="6">
        <v>2011</v>
      </c>
      <c r="B59" s="7">
        <v>299965</v>
      </c>
      <c r="C59" s="7">
        <v>33020</v>
      </c>
      <c r="D59" s="21">
        <f t="shared" si="0"/>
        <v>0.1100795092760822</v>
      </c>
      <c r="E59" s="20">
        <f t="shared" si="1"/>
        <v>0.11007939516406262</v>
      </c>
      <c r="F59" s="20">
        <f t="shared" si="2"/>
        <v>1.2994311351160884E-3</v>
      </c>
      <c r="G59" s="19">
        <f t="shared" si="3"/>
        <v>0.10720051094387935</v>
      </c>
      <c r="H59" s="19">
        <f t="shared" si="4"/>
        <v>-2.8789983322028562E-3</v>
      </c>
      <c r="I59" s="45">
        <f t="shared" si="5"/>
        <v>2.8789983322028562E-3</v>
      </c>
      <c r="J59" s="19">
        <f>SUM($H$8:H59)</f>
        <v>-2.5320167136612466</v>
      </c>
      <c r="K59" s="5">
        <f>SUMSQ($H$8:H59)/A59</f>
        <v>3.1789414729760028E-3</v>
      </c>
      <c r="L59" s="5">
        <f>SUM($I$8:I59)/A59</f>
        <v>1.2912635140294028E-3</v>
      </c>
      <c r="M59" s="6">
        <f t="shared" si="6"/>
        <v>2.6153807835228036</v>
      </c>
      <c r="N59" s="5">
        <f>AVERAGE($M$8:M59)</f>
        <v>122.40932257572817</v>
      </c>
      <c r="O59" s="5">
        <f t="shared" si="7"/>
        <v>-1960.8830313497042</v>
      </c>
    </row>
    <row r="60" spans="1:15" x14ac:dyDescent="0.3">
      <c r="A60" s="6">
        <v>2012</v>
      </c>
      <c r="B60" s="7">
        <v>301151</v>
      </c>
      <c r="C60" s="7">
        <v>33188</v>
      </c>
      <c r="D60" s="21">
        <f t="shared" si="0"/>
        <v>0.11020385122413673</v>
      </c>
      <c r="E60" s="20">
        <f t="shared" si="1"/>
        <v>0.11020389779546581</v>
      </c>
      <c r="F60" s="20">
        <f t="shared" si="2"/>
        <v>1.299428800811703E-3</v>
      </c>
      <c r="G60" s="19">
        <f t="shared" si="3"/>
        <v>0.11137882629917871</v>
      </c>
      <c r="H60" s="19">
        <f t="shared" si="4"/>
        <v>1.1749750750419813E-3</v>
      </c>
      <c r="I60" s="45">
        <f t="shared" si="5"/>
        <v>1.1749750750419813E-3</v>
      </c>
      <c r="J60" s="19">
        <f>SUM($H$8:H60)</f>
        <v>-2.5308417385862048</v>
      </c>
      <c r="K60" s="5">
        <f>SUMSQ($H$8:H60)/A60</f>
        <v>3.1773621683504815E-3</v>
      </c>
      <c r="L60" s="5">
        <f>SUM($I$8:I60)/A60</f>
        <v>1.2912057165945182E-3</v>
      </c>
      <c r="M60" s="6">
        <f t="shared" si="6"/>
        <v>1.0661833157284795</v>
      </c>
      <c r="N60" s="5">
        <f>AVERAGE($M$8:M60)</f>
        <v>120.11982938214327</v>
      </c>
      <c r="O60" s="5">
        <f t="shared" si="7"/>
        <v>-1960.0608222686283</v>
      </c>
    </row>
    <row r="61" spans="1:15" x14ac:dyDescent="0.3">
      <c r="A61" s="6">
        <v>2013</v>
      </c>
      <c r="B61" s="7">
        <v>304471</v>
      </c>
      <c r="C61" s="7">
        <v>33570</v>
      </c>
      <c r="D61" s="21">
        <f t="shared" si="0"/>
        <v>0.11025680606691605</v>
      </c>
      <c r="E61" s="20">
        <f t="shared" si="1"/>
        <v>0.11025685547402181</v>
      </c>
      <c r="F61" s="20">
        <f t="shared" si="2"/>
        <v>1.2994263243690958E-3</v>
      </c>
      <c r="G61" s="19">
        <f t="shared" si="3"/>
        <v>0.11150332659627751</v>
      </c>
      <c r="H61" s="19">
        <f t="shared" si="4"/>
        <v>1.2465205293614584E-3</v>
      </c>
      <c r="I61" s="45">
        <f t="shared" si="5"/>
        <v>1.2465205293614584E-3</v>
      </c>
      <c r="J61" s="19">
        <f>SUM($H$8:H61)</f>
        <v>-2.5295952180568433</v>
      </c>
      <c r="K61" s="5">
        <f>SUMSQ($H$8:H61)/A61</f>
        <v>3.1757845188944852E-3</v>
      </c>
      <c r="L61" s="5">
        <f>SUM($I$8:I61)/A61</f>
        <v>1.2911835182898819E-3</v>
      </c>
      <c r="M61" s="6">
        <f t="shared" si="6"/>
        <v>1.1305610726696831</v>
      </c>
      <c r="N61" s="5">
        <f>AVERAGE($M$8:M61)</f>
        <v>117.9163244134493</v>
      </c>
      <c r="O61" s="5">
        <f t="shared" si="7"/>
        <v>-1959.129110792233</v>
      </c>
    </row>
    <row r="62" spans="1:15" x14ac:dyDescent="0.3">
      <c r="A62" s="6">
        <v>2014</v>
      </c>
      <c r="B62" s="7">
        <v>305658</v>
      </c>
      <c r="C62" s="7">
        <v>34185</v>
      </c>
      <c r="D62" s="21">
        <f t="shared" si="0"/>
        <v>0.11184068468680683</v>
      </c>
      <c r="E62" s="20">
        <f t="shared" si="1"/>
        <v>0.11184067341420982</v>
      </c>
      <c r="F62" s="20">
        <f t="shared" si="2"/>
        <v>1.299426889387813E-3</v>
      </c>
      <c r="G62" s="19">
        <f t="shared" si="3"/>
        <v>0.1115562817983909</v>
      </c>
      <c r="H62" s="19">
        <f t="shared" si="4"/>
        <v>-2.844028884159272E-4</v>
      </c>
      <c r="I62" s="45">
        <f t="shared" si="5"/>
        <v>2.844028884159272E-4</v>
      </c>
      <c r="J62" s="19">
        <f>SUM($H$8:H62)</f>
        <v>-2.5298796209452594</v>
      </c>
      <c r="K62" s="5">
        <f>SUMSQ($H$8:H62)/A62</f>
        <v>3.1742077047763662E-3</v>
      </c>
      <c r="L62" s="5">
        <f>SUM($I$8:I62)/A62</f>
        <v>1.2906836272124867E-3</v>
      </c>
      <c r="M62" s="6">
        <f t="shared" si="6"/>
        <v>0.25429287133958017</v>
      </c>
      <c r="N62" s="5">
        <f>AVERAGE($M$8:M62)</f>
        <v>115.77701474904731</v>
      </c>
      <c r="O62" s="5">
        <f t="shared" si="7"/>
        <v>-1960.1082462083191</v>
      </c>
    </row>
    <row r="63" spans="1:15" x14ac:dyDescent="0.3">
      <c r="A63" s="6">
        <v>2015</v>
      </c>
      <c r="B63" s="7">
        <v>309019</v>
      </c>
      <c r="C63" s="7">
        <v>34866</v>
      </c>
      <c r="D63" s="21">
        <f t="shared" si="0"/>
        <v>0.11282801381144848</v>
      </c>
      <c r="E63" s="20">
        <f t="shared" si="1"/>
        <v>0.1128280261813132</v>
      </c>
      <c r="F63" s="20">
        <f t="shared" si="2"/>
        <v>1.2994262693705185E-3</v>
      </c>
      <c r="G63" s="19">
        <f t="shared" si="3"/>
        <v>0.11314010030359764</v>
      </c>
      <c r="H63" s="19">
        <f t="shared" si="4"/>
        <v>3.1208649214915785E-4</v>
      </c>
      <c r="I63" s="45">
        <f t="shared" si="5"/>
        <v>3.1208649214915785E-4</v>
      </c>
      <c r="J63" s="19">
        <f>SUM($H$8:H63)</f>
        <v>-2.5295675344531103</v>
      </c>
      <c r="K63" s="5">
        <f>SUMSQ($H$8:H63)/A63</f>
        <v>3.1726324639293202E-3</v>
      </c>
      <c r="L63" s="5">
        <f>SUM($I$8:I63)/A63</f>
        <v>1.2901979710660534E-3</v>
      </c>
      <c r="M63" s="6">
        <f t="shared" si="6"/>
        <v>0.2766037277503603</v>
      </c>
      <c r="N63" s="5">
        <f>AVERAGE($M$8:M63)</f>
        <v>113.7145074093813</v>
      </c>
      <c r="O63" s="5">
        <f t="shared" si="7"/>
        <v>-1960.6041794989039</v>
      </c>
    </row>
    <row r="64" spans="1:15" x14ac:dyDescent="0.3">
      <c r="A64" s="6">
        <v>2016</v>
      </c>
      <c r="B64" s="7">
        <v>310085</v>
      </c>
      <c r="C64" s="7">
        <v>35388</v>
      </c>
      <c r="D64" s="21">
        <f t="shared" si="0"/>
        <v>0.11412354676943419</v>
      </c>
      <c r="E64" s="20">
        <f t="shared" si="1"/>
        <v>0.11412354692423983</v>
      </c>
      <c r="F64" s="20">
        <f t="shared" si="2"/>
        <v>1.2994262616111633E-3</v>
      </c>
      <c r="G64" s="19">
        <f t="shared" si="3"/>
        <v>0.11412745245068372</v>
      </c>
      <c r="H64" s="19">
        <f t="shared" si="4"/>
        <v>3.905681249527504E-6</v>
      </c>
      <c r="I64" s="45">
        <f t="shared" si="5"/>
        <v>3.905681249527504E-6</v>
      </c>
      <c r="J64" s="19">
        <f>SUM($H$8:H64)</f>
        <v>-2.5295636287718608</v>
      </c>
      <c r="K64" s="5">
        <f>SUMSQ($H$8:H64)/A64</f>
        <v>3.1710587375162868E-3</v>
      </c>
      <c r="L64" s="5">
        <f>SUM($I$8:I64)/A64</f>
        <v>1.2895599292556284E-3</v>
      </c>
      <c r="M64" s="6">
        <f t="shared" si="6"/>
        <v>3.4223272585614788E-3</v>
      </c>
      <c r="N64" s="5">
        <f>AVERAGE($M$8:M64)</f>
        <v>111.71957609215107</v>
      </c>
      <c r="O64" s="5">
        <f t="shared" si="7"/>
        <v>-1961.5712084292188</v>
      </c>
    </row>
    <row r="65" spans="1:15" x14ac:dyDescent="0.3">
      <c r="A65" s="6">
        <v>2017</v>
      </c>
      <c r="B65" s="7">
        <v>310396</v>
      </c>
      <c r="C65" s="7">
        <v>35252</v>
      </c>
      <c r="D65" s="21">
        <f t="shared" si="0"/>
        <v>0.11357105117333986</v>
      </c>
      <c r="E65" s="20">
        <f t="shared" si="1"/>
        <v>0.11357112457614757</v>
      </c>
      <c r="F65" s="20">
        <f t="shared" si="2"/>
        <v>1.2994225824270111E-3</v>
      </c>
      <c r="G65" s="19">
        <f t="shared" si="3"/>
        <v>0.115422973185851</v>
      </c>
      <c r="H65" s="19">
        <f t="shared" si="4"/>
        <v>1.8519220125111369E-3</v>
      </c>
      <c r="I65" s="45">
        <f t="shared" si="5"/>
        <v>1.8519220125111369E-3</v>
      </c>
      <c r="J65" s="19">
        <f>SUM($H$8:H65)</f>
        <v>-2.5277117067593498</v>
      </c>
      <c r="K65" s="5">
        <f>SUMSQ($H$8:H65)/A65</f>
        <v>3.1694882719127291E-3</v>
      </c>
      <c r="L65" s="5">
        <f>SUM($I$8:I65)/A65</f>
        <v>1.2898387404025077E-3</v>
      </c>
      <c r="M65" s="6">
        <f t="shared" si="6"/>
        <v>1.6306285742522602</v>
      </c>
      <c r="N65" s="5">
        <f>AVERAGE($M$8:M65)</f>
        <v>109.82149079011833</v>
      </c>
      <c r="O65" s="5">
        <f t="shared" si="7"/>
        <v>-1959.7114178556544</v>
      </c>
    </row>
    <row r="66" spans="1:15" x14ac:dyDescent="0.3">
      <c r="A66" s="6">
        <v>2018</v>
      </c>
      <c r="B66" s="7">
        <v>314001</v>
      </c>
      <c r="C66" s="7">
        <v>35740</v>
      </c>
      <c r="D66" s="21">
        <f t="shared" si="0"/>
        <v>0.11382129356275936</v>
      </c>
      <c r="E66" s="20">
        <f t="shared" si="1"/>
        <v>0.11382133515099008</v>
      </c>
      <c r="F66" s="20">
        <f t="shared" si="2"/>
        <v>1.2994204978914986E-3</v>
      </c>
      <c r="G66" s="19">
        <f t="shared" si="3"/>
        <v>0.11487054715857459</v>
      </c>
      <c r="H66" s="19">
        <f t="shared" si="4"/>
        <v>1.0492535958152305E-3</v>
      </c>
      <c r="I66" s="45">
        <f t="shared" si="5"/>
        <v>1.0492535958152305E-3</v>
      </c>
      <c r="J66" s="19">
        <f>SUM($H$8:H66)</f>
        <v>-2.5266624531635347</v>
      </c>
      <c r="K66" s="5">
        <f>SUMSQ($H$8:H66)/A66</f>
        <v>3.1679182088112405E-3</v>
      </c>
      <c r="L66" s="5">
        <f>SUM($I$8:I66)/A66</f>
        <v>1.2897195208065773E-3</v>
      </c>
      <c r="M66" s="6">
        <f t="shared" si="6"/>
        <v>0.92184297241068325</v>
      </c>
      <c r="N66" s="5">
        <f>AVERAGE($M$8:M66)</f>
        <v>107.97573404744531</v>
      </c>
      <c r="O66" s="5">
        <f t="shared" si="7"/>
        <v>-1959.0790186562315</v>
      </c>
    </row>
    <row r="67" spans="1:15" x14ac:dyDescent="0.3">
      <c r="A67" s="8">
        <v>2019</v>
      </c>
      <c r="B67" s="7">
        <v>314812</v>
      </c>
      <c r="C67" s="7">
        <v>36479</v>
      </c>
      <c r="D67" s="21">
        <f t="shared" si="0"/>
        <v>0.11587550665158888</v>
      </c>
      <c r="E67" s="20">
        <f t="shared" si="1"/>
        <v>0.11587547673626722</v>
      </c>
      <c r="F67" s="20">
        <f t="shared" si="2"/>
        <v>1.2994219973433703E-3</v>
      </c>
      <c r="G67" s="19">
        <f t="shared" si="3"/>
        <v>0.11512075564888158</v>
      </c>
      <c r="H67" s="19">
        <f t="shared" si="4"/>
        <v>-7.5475100270730455E-4</v>
      </c>
      <c r="I67" s="45">
        <f t="shared" si="5"/>
        <v>7.5475100270730455E-4</v>
      </c>
      <c r="J67" s="19">
        <f>SUM($H$8:H67)</f>
        <v>-2.5274172041662419</v>
      </c>
      <c r="K67" s="5">
        <f>SUMSQ($H$8:H67)/A67</f>
        <v>3.166349437855453E-3</v>
      </c>
      <c r="L67" s="5">
        <f>SUM($I$8:I67)/A67</f>
        <v>1.2894545537347104E-3</v>
      </c>
      <c r="M67" s="6">
        <f t="shared" si="6"/>
        <v>0.65134645320401319</v>
      </c>
      <c r="N67" s="5">
        <f>AVERAGE($M$8:M67)</f>
        <v>106.18699425420796</v>
      </c>
      <c r="O67" s="5">
        <f t="shared" si="7"/>
        <v>-1960.0669111183172</v>
      </c>
    </row>
    <row r="68" spans="1:15" x14ac:dyDescent="0.3">
      <c r="A68" s="41">
        <v>2020</v>
      </c>
      <c r="E68" s="1">
        <v>1</v>
      </c>
      <c r="G68" s="43">
        <f>$E$67+E68*$F$67</f>
        <v>0.11717489873361059</v>
      </c>
      <c r="K68" s="46" t="s">
        <v>70</v>
      </c>
      <c r="L68" s="46">
        <f>1.25*L67</f>
        <v>1.6118181921683881E-3</v>
      </c>
    </row>
    <row r="69" spans="1:15" x14ac:dyDescent="0.3">
      <c r="A69" s="42">
        <v>2021</v>
      </c>
      <c r="E69" s="1">
        <v>2</v>
      </c>
      <c r="G69" s="43">
        <f t="shared" ref="G69:G77" si="8">$E$67+E69*$F$67</f>
        <v>0.11847432073095396</v>
      </c>
    </row>
    <row r="70" spans="1:15" x14ac:dyDescent="0.3">
      <c r="A70" s="41">
        <v>2022</v>
      </c>
      <c r="E70" s="1">
        <v>3</v>
      </c>
      <c r="G70" s="43">
        <f t="shared" si="8"/>
        <v>0.11977374272829733</v>
      </c>
    </row>
    <row r="71" spans="1:15" x14ac:dyDescent="0.3">
      <c r="A71" s="42">
        <v>2023</v>
      </c>
      <c r="E71" s="1">
        <v>4</v>
      </c>
      <c r="G71" s="43">
        <f t="shared" si="8"/>
        <v>0.1210731647256407</v>
      </c>
    </row>
    <row r="72" spans="1:15" x14ac:dyDescent="0.3">
      <c r="A72" s="41">
        <v>2024</v>
      </c>
      <c r="B72"/>
      <c r="C72"/>
      <c r="D72"/>
      <c r="E72" s="1">
        <v>5</v>
      </c>
      <c r="G72" s="43">
        <f t="shared" si="8"/>
        <v>0.12237258672298407</v>
      </c>
    </row>
    <row r="73" spans="1:15" x14ac:dyDescent="0.3">
      <c r="A73" s="42">
        <v>2025</v>
      </c>
      <c r="E73" s="1">
        <v>6</v>
      </c>
      <c r="G73" s="43">
        <f t="shared" si="8"/>
        <v>0.12367200872032744</v>
      </c>
    </row>
    <row r="74" spans="1:15" x14ac:dyDescent="0.3">
      <c r="A74" s="41">
        <v>2026</v>
      </c>
      <c r="C74" s="24"/>
      <c r="D74" s="24"/>
      <c r="E74" s="1">
        <v>7</v>
      </c>
      <c r="G74" s="43">
        <f t="shared" si="8"/>
        <v>0.12497143071767081</v>
      </c>
    </row>
    <row r="75" spans="1:15" x14ac:dyDescent="0.3">
      <c r="A75" s="42">
        <v>2027</v>
      </c>
      <c r="B75" s="14"/>
      <c r="C75" s="14"/>
      <c r="D75" s="27"/>
      <c r="E75" s="1">
        <v>8</v>
      </c>
      <c r="G75" s="43">
        <f t="shared" si="8"/>
        <v>0.12627085271501418</v>
      </c>
    </row>
    <row r="76" spans="1:15" x14ac:dyDescent="0.3">
      <c r="A76" s="41">
        <v>2028</v>
      </c>
      <c r="B76" s="14"/>
      <c r="C76" s="14"/>
      <c r="D76" s="14"/>
      <c r="E76" s="1">
        <v>9</v>
      </c>
      <c r="G76" s="43">
        <f t="shared" si="8"/>
        <v>0.12757027471235755</v>
      </c>
    </row>
    <row r="77" spans="1:15" x14ac:dyDescent="0.3">
      <c r="A77" s="42">
        <v>2029</v>
      </c>
      <c r="B77" s="14"/>
      <c r="C77" s="14"/>
      <c r="D77" s="14"/>
      <c r="E77" s="1">
        <v>10</v>
      </c>
      <c r="G77" s="43">
        <f t="shared" si="8"/>
        <v>0.12886969670970091</v>
      </c>
    </row>
    <row r="78" spans="1:15" x14ac:dyDescent="0.3">
      <c r="A78" s="9"/>
      <c r="B78" s="27"/>
      <c r="C78" s="27"/>
      <c r="D78" s="14"/>
      <c r="E78" s="14"/>
    </row>
    <row r="79" spans="1:15" x14ac:dyDescent="0.3">
      <c r="A79" s="9"/>
      <c r="B79" s="27"/>
      <c r="C79" s="27"/>
      <c r="D79" s="14"/>
      <c r="E79" s="14"/>
    </row>
    <row r="80" spans="1:15" x14ac:dyDescent="0.3">
      <c r="A80" s="9"/>
      <c r="B80" s="27"/>
      <c r="C80" s="27"/>
      <c r="D80" s="14"/>
      <c r="E80" s="14"/>
    </row>
    <row r="81" spans="1:5" x14ac:dyDescent="0.3">
      <c r="A81" s="9"/>
      <c r="B81" s="27"/>
      <c r="C81" s="27"/>
      <c r="D81" s="14"/>
      <c r="E81" s="14"/>
    </row>
    <row r="82" spans="1:5" x14ac:dyDescent="0.3">
      <c r="A82" s="9"/>
      <c r="B82" s="27"/>
      <c r="C82" s="27"/>
      <c r="D82" s="14"/>
      <c r="E82" s="14"/>
    </row>
    <row r="83" spans="1:5" x14ac:dyDescent="0.3">
      <c r="A83" s="9"/>
      <c r="B83" s="27"/>
      <c r="C83" s="27"/>
      <c r="D83" s="14"/>
      <c r="E83" s="14"/>
    </row>
    <row r="84" spans="1:5" x14ac:dyDescent="0.3">
      <c r="A84" s="9"/>
      <c r="B84" s="27"/>
      <c r="C84" s="27"/>
      <c r="D84" s="14"/>
      <c r="E84" s="14"/>
    </row>
    <row r="85" spans="1:5" x14ac:dyDescent="0.3">
      <c r="A85" s="9"/>
      <c r="B85" s="27"/>
      <c r="C85" s="27"/>
      <c r="D85" s="14"/>
      <c r="E85" s="14"/>
    </row>
    <row r="86" spans="1:5" x14ac:dyDescent="0.3">
      <c r="A86" s="9"/>
      <c r="B86" s="27"/>
      <c r="C86" s="27"/>
      <c r="D86" s="14"/>
      <c r="E86" s="14"/>
    </row>
    <row r="87" spans="1:5" x14ac:dyDescent="0.3">
      <c r="A87" s="9"/>
      <c r="B87" s="27"/>
      <c r="C87" s="27"/>
      <c r="D87" s="14"/>
      <c r="E87" s="14"/>
    </row>
    <row r="88" spans="1:5" x14ac:dyDescent="0.3">
      <c r="A88" s="9"/>
      <c r="B88" s="27"/>
      <c r="C88" s="27"/>
      <c r="D88" s="14"/>
      <c r="E88" s="14"/>
    </row>
    <row r="89" spans="1:5" x14ac:dyDescent="0.3">
      <c r="A89" s="9"/>
      <c r="B89" s="27"/>
      <c r="C89" s="27"/>
      <c r="D89" s="14"/>
      <c r="E89" s="14"/>
    </row>
    <row r="90" spans="1:5" x14ac:dyDescent="0.3">
      <c r="A90" s="9"/>
      <c r="B90" s="27"/>
      <c r="C90" s="27"/>
      <c r="D90" s="14"/>
      <c r="E90" s="14"/>
    </row>
    <row r="91" spans="1:5" x14ac:dyDescent="0.3">
      <c r="A91" s="9"/>
      <c r="B91" s="27"/>
      <c r="C91" s="27"/>
      <c r="D91" s="14"/>
      <c r="E91" s="14"/>
    </row>
    <row r="92" spans="1:5" x14ac:dyDescent="0.3">
      <c r="A92" s="9"/>
      <c r="B92" s="27"/>
      <c r="C92" s="27"/>
      <c r="D92" s="14"/>
      <c r="E92" s="14"/>
    </row>
    <row r="93" spans="1:5" x14ac:dyDescent="0.3">
      <c r="A93" s="9"/>
      <c r="B93" s="27"/>
      <c r="C93" s="27"/>
      <c r="D93" s="14"/>
      <c r="E93" s="14"/>
    </row>
    <row r="94" spans="1:5" x14ac:dyDescent="0.3">
      <c r="A94" s="9"/>
      <c r="B94" s="27"/>
      <c r="C94" s="27"/>
      <c r="D94" s="14"/>
      <c r="E94" s="14"/>
    </row>
    <row r="95" spans="1:5" x14ac:dyDescent="0.3">
      <c r="A95" s="9"/>
      <c r="B95" s="27"/>
      <c r="C95" s="27"/>
      <c r="D95" s="14"/>
      <c r="E95" s="14"/>
    </row>
    <row r="96" spans="1:5" x14ac:dyDescent="0.3">
      <c r="A96" s="9"/>
      <c r="B96" s="27"/>
      <c r="C96" s="27"/>
      <c r="D96" s="14"/>
      <c r="E96" s="14"/>
    </row>
    <row r="97" spans="1:5" x14ac:dyDescent="0.3">
      <c r="A97" s="9"/>
      <c r="B97" s="27"/>
      <c r="C97" s="27"/>
      <c r="D97" s="14"/>
      <c r="E97" s="14"/>
    </row>
    <row r="98" spans="1:5" x14ac:dyDescent="0.3">
      <c r="A98" s="9"/>
      <c r="B98" s="27"/>
      <c r="C98" s="27"/>
      <c r="D98" s="14"/>
      <c r="E98" s="14"/>
    </row>
    <row r="99" spans="1:5" x14ac:dyDescent="0.3">
      <c r="A99" s="9"/>
      <c r="B99" s="27"/>
      <c r="C99" s="27"/>
      <c r="D99" s="14"/>
      <c r="E99" s="14"/>
    </row>
    <row r="100" spans="1:5" x14ac:dyDescent="0.3">
      <c r="A100" s="9"/>
      <c r="B100" s="27"/>
      <c r="C100" s="27"/>
      <c r="D100" s="14"/>
      <c r="E100" s="14"/>
    </row>
    <row r="101" spans="1:5" x14ac:dyDescent="0.3">
      <c r="A101" s="9"/>
      <c r="B101" s="27"/>
      <c r="C101" s="27"/>
      <c r="D101" s="14"/>
      <c r="E101" s="14"/>
    </row>
    <row r="102" spans="1:5" x14ac:dyDescent="0.3">
      <c r="A102" s="9"/>
      <c r="B102" s="27"/>
      <c r="C102" s="27"/>
      <c r="D102" s="14"/>
      <c r="E102" s="14"/>
    </row>
    <row r="103" spans="1:5" x14ac:dyDescent="0.3">
      <c r="A103" s="9"/>
      <c r="B103" s="27"/>
      <c r="C103" s="27"/>
      <c r="D103" s="14"/>
      <c r="E103" s="14"/>
    </row>
    <row r="104" spans="1:5" x14ac:dyDescent="0.3">
      <c r="A104" s="9"/>
      <c r="B104" s="27"/>
      <c r="C104" s="27"/>
      <c r="D104" s="14"/>
      <c r="E104" s="14"/>
    </row>
    <row r="105" spans="1:5" x14ac:dyDescent="0.3">
      <c r="A105" s="9"/>
      <c r="B105" s="27"/>
      <c r="C105" s="27"/>
      <c r="D105" s="14"/>
      <c r="E105" s="14"/>
    </row>
    <row r="106" spans="1:5" x14ac:dyDescent="0.3">
      <c r="A106" s="9"/>
      <c r="B106" s="27"/>
      <c r="C106" s="27"/>
      <c r="D106" s="14"/>
      <c r="E106" s="14"/>
    </row>
    <row r="107" spans="1:5" x14ac:dyDescent="0.3">
      <c r="A107" s="9"/>
      <c r="B107" s="27"/>
      <c r="C107" s="27"/>
      <c r="D107" s="14"/>
      <c r="E107" s="14"/>
    </row>
    <row r="108" spans="1:5" x14ac:dyDescent="0.3">
      <c r="A108" s="9"/>
      <c r="B108" s="27"/>
      <c r="C108" s="27"/>
      <c r="D108" s="14"/>
      <c r="E108" s="14"/>
    </row>
    <row r="109" spans="1:5" x14ac:dyDescent="0.3">
      <c r="A109" s="9"/>
      <c r="B109" s="27"/>
      <c r="C109" s="27"/>
      <c r="D109" s="14"/>
      <c r="E109" s="14"/>
    </row>
    <row r="110" spans="1:5" x14ac:dyDescent="0.3">
      <c r="A110" s="9"/>
      <c r="B110" s="27"/>
      <c r="C110" s="27"/>
      <c r="D110" s="14"/>
      <c r="E110" s="14"/>
    </row>
    <row r="111" spans="1:5" x14ac:dyDescent="0.3">
      <c r="A111" s="9"/>
      <c r="B111" s="27"/>
      <c r="C111" s="27"/>
      <c r="D111" s="14"/>
      <c r="E111" s="14"/>
    </row>
    <row r="112" spans="1:5" x14ac:dyDescent="0.3">
      <c r="A112" s="9"/>
      <c r="B112" s="27"/>
      <c r="C112" s="27"/>
      <c r="D112" s="14"/>
      <c r="E112" s="14"/>
    </row>
    <row r="113" spans="1:5" x14ac:dyDescent="0.3">
      <c r="A113" s="9"/>
      <c r="B113" s="27"/>
      <c r="C113" s="27"/>
      <c r="D113" s="14"/>
      <c r="E113" s="14"/>
    </row>
    <row r="114" spans="1:5" x14ac:dyDescent="0.3">
      <c r="A114" s="9"/>
      <c r="B114" s="27"/>
      <c r="C114" s="27"/>
      <c r="D114" s="14"/>
      <c r="E114" s="14"/>
    </row>
    <row r="115" spans="1:5" x14ac:dyDescent="0.3">
      <c r="A115" s="9"/>
      <c r="B115" s="27"/>
      <c r="C115" s="27"/>
      <c r="D115" s="14"/>
      <c r="E115" s="14"/>
    </row>
    <row r="116" spans="1:5" x14ac:dyDescent="0.3">
      <c r="A116" s="9"/>
      <c r="B116" s="27"/>
      <c r="C116" s="27"/>
      <c r="D116" s="14"/>
      <c r="E116" s="14"/>
    </row>
    <row r="117" spans="1:5" x14ac:dyDescent="0.3">
      <c r="A117" s="9"/>
      <c r="B117" s="27"/>
      <c r="C117" s="27"/>
      <c r="D117" s="14"/>
      <c r="E117" s="14"/>
    </row>
    <row r="118" spans="1:5" x14ac:dyDescent="0.3">
      <c r="A118" s="9"/>
      <c r="B118" s="27"/>
      <c r="C118" s="27"/>
      <c r="D118" s="14"/>
      <c r="E118" s="14"/>
    </row>
    <row r="119" spans="1:5" x14ac:dyDescent="0.3">
      <c r="A119" s="9"/>
      <c r="B119" s="27"/>
      <c r="C119" s="27"/>
      <c r="D119" s="14"/>
      <c r="E119" s="14"/>
    </row>
    <row r="120" spans="1:5" x14ac:dyDescent="0.3">
      <c r="A120" s="9"/>
      <c r="B120" s="27"/>
      <c r="C120" s="27"/>
      <c r="D120" s="14"/>
      <c r="E120" s="14"/>
    </row>
    <row r="121" spans="1:5" x14ac:dyDescent="0.3">
      <c r="A121" s="9"/>
      <c r="B121" s="27"/>
      <c r="C121" s="27"/>
      <c r="D121" s="14"/>
      <c r="E121" s="14"/>
    </row>
    <row r="122" spans="1:5" x14ac:dyDescent="0.3">
      <c r="A122" s="9"/>
      <c r="B122" s="27"/>
      <c r="C122" s="27"/>
      <c r="D122" s="14"/>
      <c r="E122" s="14"/>
    </row>
    <row r="123" spans="1:5" x14ac:dyDescent="0.3">
      <c r="A123" s="9"/>
      <c r="B123" s="27"/>
      <c r="C123" s="27"/>
      <c r="D123" s="14"/>
      <c r="E123" s="14"/>
    </row>
    <row r="124" spans="1:5" x14ac:dyDescent="0.3">
      <c r="A124" s="9"/>
      <c r="B124" s="27"/>
      <c r="C124" s="27"/>
      <c r="D124" s="14"/>
      <c r="E124" s="14"/>
    </row>
    <row r="125" spans="1:5" x14ac:dyDescent="0.3">
      <c r="A125" s="9"/>
      <c r="B125" s="27"/>
      <c r="C125" s="27"/>
      <c r="D125" s="14"/>
      <c r="E125" s="14"/>
    </row>
    <row r="126" spans="1:5" x14ac:dyDescent="0.3">
      <c r="A126" s="9"/>
      <c r="B126" s="27"/>
      <c r="C126" s="27"/>
      <c r="D126" s="14"/>
      <c r="E126" s="14"/>
    </row>
    <row r="127" spans="1:5" x14ac:dyDescent="0.3">
      <c r="A127" s="9"/>
      <c r="B127" s="27"/>
      <c r="C127" s="27"/>
      <c r="D127" s="14"/>
      <c r="E127" s="14"/>
    </row>
    <row r="128" spans="1:5" x14ac:dyDescent="0.3">
      <c r="A128" s="9"/>
      <c r="B128" s="27"/>
      <c r="C128" s="27"/>
      <c r="D128" s="14"/>
      <c r="E128" s="14"/>
    </row>
    <row r="129" spans="1:5" x14ac:dyDescent="0.3">
      <c r="A129" s="9"/>
      <c r="B129" s="27"/>
      <c r="C129" s="27"/>
      <c r="D129" s="14"/>
      <c r="E129" s="14"/>
    </row>
    <row r="130" spans="1:5" x14ac:dyDescent="0.3">
      <c r="A130" s="9"/>
      <c r="B130" s="27"/>
      <c r="C130" s="27"/>
      <c r="D130" s="14"/>
      <c r="E130" s="14"/>
    </row>
    <row r="131" spans="1:5" x14ac:dyDescent="0.3">
      <c r="A131" s="9"/>
      <c r="B131" s="27"/>
      <c r="C131" s="27"/>
      <c r="D131" s="14"/>
      <c r="E131" s="14"/>
    </row>
    <row r="132" spans="1:5" x14ac:dyDescent="0.3">
      <c r="A132" s="9"/>
      <c r="B132" s="27"/>
      <c r="C132" s="27"/>
      <c r="D132" s="14"/>
      <c r="E132" s="14"/>
    </row>
    <row r="133" spans="1:5" x14ac:dyDescent="0.3">
      <c r="A133" s="9"/>
      <c r="B133" s="27"/>
      <c r="C133" s="27"/>
      <c r="D133" s="14"/>
      <c r="E133" s="14"/>
    </row>
    <row r="134" spans="1:5" x14ac:dyDescent="0.3">
      <c r="A134" s="10"/>
      <c r="B134" s="27"/>
      <c r="C134" s="27"/>
      <c r="D134" s="14"/>
      <c r="E134" s="14"/>
    </row>
    <row r="135" spans="1:5" x14ac:dyDescent="0.3">
      <c r="A135" s="9"/>
      <c r="E135" s="14"/>
    </row>
    <row r="136" spans="1:5" x14ac:dyDescent="0.3">
      <c r="A136" s="10"/>
      <c r="E136" s="14"/>
    </row>
    <row r="137" spans="1:5" x14ac:dyDescent="0.3">
      <c r="A137" s="9"/>
      <c r="E137" s="14"/>
    </row>
    <row r="138" spans="1:5" x14ac:dyDescent="0.3">
      <c r="A138" s="10"/>
      <c r="E138" s="14"/>
    </row>
    <row r="139" spans="1:5" x14ac:dyDescent="0.3">
      <c r="A139" s="9"/>
      <c r="E139" s="14"/>
    </row>
    <row r="140" spans="1:5" x14ac:dyDescent="0.3">
      <c r="A140" s="10"/>
      <c r="E140" s="14"/>
    </row>
    <row r="141" spans="1:5" x14ac:dyDescent="0.3">
      <c r="A141" s="9"/>
      <c r="E141" s="14"/>
    </row>
    <row r="142" spans="1:5" x14ac:dyDescent="0.3">
      <c r="A142" s="10"/>
      <c r="E142" s="14"/>
    </row>
    <row r="143" spans="1:5" x14ac:dyDescent="0.3">
      <c r="A143" s="9"/>
      <c r="E143" s="14"/>
    </row>
    <row r="144" spans="1:5" x14ac:dyDescent="0.3">
      <c r="A144" s="10"/>
      <c r="E144" s="14"/>
    </row>
    <row r="150" spans="1:5" ht="15" thickBot="1" x14ac:dyDescent="0.35">
      <c r="C150" s="25"/>
      <c r="D150" s="26"/>
    </row>
    <row r="151" spans="1:5" x14ac:dyDescent="0.3">
      <c r="A151" s="9"/>
      <c r="B151" s="27"/>
      <c r="C151" s="27"/>
      <c r="D151" s="14"/>
      <c r="E151" s="14"/>
    </row>
    <row r="152" spans="1:5" x14ac:dyDescent="0.3">
      <c r="A152" s="9"/>
      <c r="B152" s="27"/>
      <c r="C152" s="27"/>
      <c r="D152" s="14"/>
      <c r="E152" s="14"/>
    </row>
    <row r="153" spans="1:5" x14ac:dyDescent="0.3">
      <c r="A153" s="9"/>
      <c r="B153" s="27"/>
      <c r="C153" s="27"/>
      <c r="D153" s="14"/>
      <c r="E153" s="14"/>
    </row>
    <row r="154" spans="1:5" x14ac:dyDescent="0.3">
      <c r="A154" s="9"/>
      <c r="B154" s="27"/>
      <c r="C154" s="27"/>
      <c r="D154" s="14"/>
      <c r="E154" s="14"/>
    </row>
    <row r="155" spans="1:5" x14ac:dyDescent="0.3">
      <c r="A155" s="9"/>
      <c r="B155" s="27"/>
      <c r="C155" s="27"/>
      <c r="D155" s="14"/>
      <c r="E155" s="14"/>
    </row>
    <row r="156" spans="1:5" x14ac:dyDescent="0.3">
      <c r="A156" s="9"/>
      <c r="B156" s="27"/>
      <c r="C156" s="27"/>
      <c r="D156" s="14"/>
      <c r="E156" s="14"/>
    </row>
    <row r="157" spans="1:5" x14ac:dyDescent="0.3">
      <c r="A157" s="9"/>
      <c r="B157" s="27"/>
      <c r="C157" s="27"/>
      <c r="D157" s="14"/>
      <c r="E157" s="14"/>
    </row>
    <row r="158" spans="1:5" x14ac:dyDescent="0.3">
      <c r="A158" s="9"/>
      <c r="B158" s="27"/>
      <c r="C158" s="27"/>
      <c r="D158" s="14"/>
      <c r="E158" s="14"/>
    </row>
    <row r="159" spans="1:5" x14ac:dyDescent="0.3">
      <c r="A159" s="9"/>
      <c r="B159" s="27"/>
      <c r="C159" s="27"/>
      <c r="D159" s="14"/>
      <c r="E159" s="14"/>
    </row>
    <row r="160" spans="1:5" x14ac:dyDescent="0.3">
      <c r="A160" s="9"/>
      <c r="B160" s="27"/>
      <c r="C160" s="27"/>
      <c r="D160" s="14"/>
      <c r="E160" s="14"/>
    </row>
    <row r="161" spans="1:5" x14ac:dyDescent="0.3">
      <c r="A161" s="9"/>
      <c r="B161" s="27"/>
      <c r="C161" s="27"/>
      <c r="D161" s="14"/>
      <c r="E161" s="14"/>
    </row>
    <row r="162" spans="1:5" x14ac:dyDescent="0.3">
      <c r="A162" s="9"/>
      <c r="B162" s="27"/>
      <c r="C162" s="27"/>
      <c r="D162" s="14"/>
      <c r="E162" s="14"/>
    </row>
    <row r="163" spans="1:5" x14ac:dyDescent="0.3">
      <c r="A163" s="9"/>
      <c r="B163" s="27"/>
      <c r="C163" s="27"/>
      <c r="D163" s="14"/>
      <c r="E163" s="14"/>
    </row>
    <row r="164" spans="1:5" x14ac:dyDescent="0.3">
      <c r="A164" s="9"/>
      <c r="B164" s="27"/>
      <c r="C164" s="27"/>
      <c r="D164" s="14"/>
      <c r="E164" s="14"/>
    </row>
    <row r="165" spans="1:5" x14ac:dyDescent="0.3">
      <c r="A165" s="9"/>
      <c r="B165" s="27"/>
      <c r="C165" s="27"/>
      <c r="D165" s="14"/>
      <c r="E165" s="14"/>
    </row>
    <row r="166" spans="1:5" x14ac:dyDescent="0.3">
      <c r="A166" s="9"/>
      <c r="B166" s="27"/>
      <c r="C166" s="27"/>
      <c r="D166" s="14"/>
      <c r="E166" s="14"/>
    </row>
    <row r="167" spans="1:5" x14ac:dyDescent="0.3">
      <c r="A167" s="9"/>
      <c r="B167" s="27"/>
      <c r="C167" s="27"/>
      <c r="D167" s="14"/>
      <c r="E167" s="14"/>
    </row>
    <row r="168" spans="1:5" x14ac:dyDescent="0.3">
      <c r="A168" s="9"/>
      <c r="B168" s="27"/>
      <c r="C168" s="27"/>
      <c r="D168" s="14"/>
      <c r="E168" s="14"/>
    </row>
    <row r="169" spans="1:5" x14ac:dyDescent="0.3">
      <c r="A169" s="9"/>
      <c r="B169" s="27"/>
      <c r="C169" s="27"/>
      <c r="D169" s="14"/>
      <c r="E169" s="14"/>
    </row>
    <row r="170" spans="1:5" x14ac:dyDescent="0.3">
      <c r="A170" s="9"/>
      <c r="B170" s="27"/>
      <c r="C170" s="27"/>
      <c r="D170" s="14"/>
      <c r="E170" s="14"/>
    </row>
    <row r="171" spans="1:5" x14ac:dyDescent="0.3">
      <c r="A171" s="9"/>
      <c r="B171" s="27"/>
      <c r="C171" s="27"/>
      <c r="D171" s="14"/>
      <c r="E171" s="14"/>
    </row>
    <row r="172" spans="1:5" x14ac:dyDescent="0.3">
      <c r="A172" s="9"/>
      <c r="B172" s="27"/>
      <c r="C172" s="27"/>
      <c r="D172" s="14"/>
      <c r="E172" s="14"/>
    </row>
    <row r="173" spans="1:5" x14ac:dyDescent="0.3">
      <c r="A173" s="9"/>
      <c r="B173" s="27"/>
      <c r="C173" s="27"/>
      <c r="D173" s="14"/>
      <c r="E173" s="14"/>
    </row>
    <row r="174" spans="1:5" x14ac:dyDescent="0.3">
      <c r="A174" s="9"/>
      <c r="B174" s="27"/>
      <c r="C174" s="27"/>
      <c r="D174" s="14"/>
      <c r="E174" s="14"/>
    </row>
    <row r="175" spans="1:5" x14ac:dyDescent="0.3">
      <c r="A175" s="9"/>
      <c r="B175" s="27"/>
      <c r="C175" s="27"/>
      <c r="D175" s="14"/>
      <c r="E175" s="14"/>
    </row>
    <row r="176" spans="1:5" x14ac:dyDescent="0.3">
      <c r="A176" s="9"/>
      <c r="B176" s="27"/>
      <c r="C176" s="27"/>
      <c r="D176" s="14"/>
      <c r="E176" s="14"/>
    </row>
    <row r="177" spans="1:5" x14ac:dyDescent="0.3">
      <c r="A177" s="9"/>
      <c r="B177" s="27"/>
      <c r="C177" s="27"/>
      <c r="D177" s="14"/>
      <c r="E177" s="14"/>
    </row>
    <row r="178" spans="1:5" x14ac:dyDescent="0.3">
      <c r="A178" s="9"/>
      <c r="B178" s="27"/>
      <c r="C178" s="27"/>
      <c r="D178" s="14"/>
      <c r="E178" s="14"/>
    </row>
    <row r="179" spans="1:5" x14ac:dyDescent="0.3">
      <c r="A179" s="9"/>
      <c r="B179" s="27"/>
      <c r="C179" s="27"/>
      <c r="D179" s="14"/>
      <c r="E179" s="14"/>
    </row>
    <row r="180" spans="1:5" x14ac:dyDescent="0.3">
      <c r="A180" s="9"/>
      <c r="B180" s="27"/>
      <c r="C180" s="27"/>
      <c r="D180" s="14"/>
      <c r="E180" s="14"/>
    </row>
    <row r="181" spans="1:5" x14ac:dyDescent="0.3">
      <c r="A181" s="9"/>
      <c r="B181" s="27"/>
      <c r="C181" s="27"/>
      <c r="D181" s="14"/>
      <c r="E181" s="14"/>
    </row>
    <row r="182" spans="1:5" x14ac:dyDescent="0.3">
      <c r="A182" s="9"/>
      <c r="B182" s="27"/>
      <c r="C182" s="27"/>
      <c r="D182" s="14"/>
      <c r="E182" s="14"/>
    </row>
    <row r="183" spans="1:5" x14ac:dyDescent="0.3">
      <c r="A183" s="9"/>
      <c r="B183" s="27"/>
      <c r="C183" s="27"/>
      <c r="D183" s="14"/>
      <c r="E183" s="14"/>
    </row>
    <row r="184" spans="1:5" x14ac:dyDescent="0.3">
      <c r="A184" s="9"/>
      <c r="B184" s="27"/>
      <c r="C184" s="27"/>
      <c r="D184" s="14"/>
      <c r="E184" s="14"/>
    </row>
    <row r="185" spans="1:5" x14ac:dyDescent="0.3">
      <c r="A185" s="9"/>
      <c r="B185" s="27"/>
      <c r="C185" s="27"/>
      <c r="D185" s="14"/>
      <c r="E185" s="14"/>
    </row>
    <row r="186" spans="1:5" x14ac:dyDescent="0.3">
      <c r="A186" s="9"/>
      <c r="B186" s="27"/>
      <c r="C186" s="27"/>
      <c r="D186" s="14"/>
      <c r="E186" s="14"/>
    </row>
    <row r="187" spans="1:5" x14ac:dyDescent="0.3">
      <c r="A187" s="9"/>
      <c r="B187" s="27"/>
      <c r="C187" s="27"/>
      <c r="D187" s="14"/>
      <c r="E187" s="14"/>
    </row>
    <row r="188" spans="1:5" x14ac:dyDescent="0.3">
      <c r="A188" s="9"/>
      <c r="B188" s="27"/>
      <c r="C188" s="27"/>
      <c r="D188" s="14"/>
      <c r="E188" s="14"/>
    </row>
    <row r="189" spans="1:5" x14ac:dyDescent="0.3">
      <c r="A189" s="9"/>
      <c r="B189" s="27"/>
      <c r="C189" s="27"/>
      <c r="D189" s="14"/>
      <c r="E189" s="14"/>
    </row>
    <row r="190" spans="1:5" x14ac:dyDescent="0.3">
      <c r="A190" s="9"/>
      <c r="B190" s="27"/>
      <c r="C190" s="27"/>
      <c r="D190" s="14"/>
      <c r="E190" s="14"/>
    </row>
    <row r="191" spans="1:5" x14ac:dyDescent="0.3">
      <c r="A191" s="9"/>
      <c r="B191" s="27"/>
      <c r="C191" s="27"/>
      <c r="D191" s="14"/>
      <c r="E191" s="14"/>
    </row>
    <row r="192" spans="1:5" x14ac:dyDescent="0.3">
      <c r="A192" s="9"/>
      <c r="B192" s="27"/>
      <c r="C192" s="27"/>
      <c r="D192" s="14"/>
      <c r="E192" s="14"/>
    </row>
    <row r="193" spans="1:5" x14ac:dyDescent="0.3">
      <c r="A193" s="9"/>
      <c r="B193" s="27"/>
      <c r="C193" s="27"/>
      <c r="D193" s="14"/>
      <c r="E193" s="14"/>
    </row>
    <row r="194" spans="1:5" x14ac:dyDescent="0.3">
      <c r="A194" s="9"/>
      <c r="B194" s="27"/>
      <c r="C194" s="27"/>
      <c r="D194" s="14"/>
      <c r="E194" s="14"/>
    </row>
    <row r="195" spans="1:5" x14ac:dyDescent="0.3">
      <c r="A195" s="9"/>
      <c r="B195" s="27"/>
      <c r="C195" s="27"/>
      <c r="D195" s="14"/>
      <c r="E195" s="14"/>
    </row>
    <row r="196" spans="1:5" x14ac:dyDescent="0.3">
      <c r="A196" s="9"/>
      <c r="B196" s="27"/>
      <c r="C196" s="27"/>
      <c r="D196" s="14"/>
      <c r="E196" s="14"/>
    </row>
    <row r="197" spans="1:5" x14ac:dyDescent="0.3">
      <c r="A197" s="9"/>
      <c r="B197" s="27"/>
      <c r="C197" s="27"/>
      <c r="D197" s="14"/>
      <c r="E197" s="14"/>
    </row>
    <row r="198" spans="1:5" x14ac:dyDescent="0.3">
      <c r="A198" s="9"/>
      <c r="B198" s="27"/>
      <c r="C198" s="27"/>
      <c r="D198" s="14"/>
      <c r="E198" s="14"/>
    </row>
    <row r="199" spans="1:5" x14ac:dyDescent="0.3">
      <c r="A199" s="9"/>
      <c r="B199" s="27"/>
      <c r="C199" s="27"/>
      <c r="D199" s="14"/>
      <c r="E199" s="14"/>
    </row>
    <row r="200" spans="1:5" x14ac:dyDescent="0.3">
      <c r="A200" s="9"/>
      <c r="B200" s="27"/>
      <c r="C200" s="27"/>
      <c r="D200" s="14"/>
      <c r="E200" s="14"/>
    </row>
    <row r="201" spans="1:5" x14ac:dyDescent="0.3">
      <c r="A201" s="9"/>
      <c r="B201" s="27"/>
      <c r="C201" s="27"/>
      <c r="D201" s="14"/>
      <c r="E201" s="14"/>
    </row>
    <row r="202" spans="1:5" x14ac:dyDescent="0.3">
      <c r="A202" s="9"/>
      <c r="B202" s="27"/>
      <c r="C202" s="27"/>
      <c r="D202" s="14"/>
      <c r="E202" s="14"/>
    </row>
    <row r="203" spans="1:5" x14ac:dyDescent="0.3">
      <c r="A203" s="9"/>
      <c r="B203" s="27"/>
      <c r="C203" s="27"/>
      <c r="D203" s="14"/>
      <c r="E203" s="14"/>
    </row>
    <row r="204" spans="1:5" x14ac:dyDescent="0.3">
      <c r="A204" s="9"/>
      <c r="B204" s="27"/>
      <c r="C204" s="27"/>
      <c r="D204" s="14"/>
      <c r="E204" s="14"/>
    </row>
    <row r="205" spans="1:5" x14ac:dyDescent="0.3">
      <c r="A205" s="9"/>
      <c r="B205" s="27"/>
      <c r="C205" s="27"/>
      <c r="D205" s="14"/>
      <c r="E205" s="14"/>
    </row>
    <row r="206" spans="1:5" x14ac:dyDescent="0.3">
      <c r="A206" s="9"/>
      <c r="B206" s="27"/>
      <c r="C206" s="27"/>
      <c r="D206" s="14"/>
      <c r="E206" s="14"/>
    </row>
    <row r="207" spans="1:5" x14ac:dyDescent="0.3">
      <c r="A207" s="9"/>
      <c r="B207" s="27"/>
      <c r="C207" s="27"/>
      <c r="D207" s="14"/>
      <c r="E207" s="14"/>
    </row>
    <row r="208" spans="1:5" x14ac:dyDescent="0.3">
      <c r="A208" s="9"/>
      <c r="B208" s="27"/>
      <c r="C208" s="27"/>
      <c r="D208" s="14"/>
      <c r="E208" s="14"/>
    </row>
    <row r="209" spans="1:5" x14ac:dyDescent="0.3">
      <c r="A209" s="9"/>
      <c r="B209" s="27"/>
      <c r="C209" s="27"/>
      <c r="D209" s="14"/>
      <c r="E209" s="14"/>
    </row>
    <row r="210" spans="1:5" x14ac:dyDescent="0.3">
      <c r="A210" s="10"/>
      <c r="B210" s="27"/>
      <c r="C210" s="27"/>
      <c r="D210" s="14"/>
      <c r="E210" s="14"/>
    </row>
    <row r="211" spans="1:5" x14ac:dyDescent="0.3">
      <c r="A211" s="9"/>
      <c r="E211" s="14"/>
    </row>
    <row r="212" spans="1:5" x14ac:dyDescent="0.3">
      <c r="A212" s="10"/>
      <c r="E212" s="14"/>
    </row>
    <row r="213" spans="1:5" x14ac:dyDescent="0.3">
      <c r="A213" s="9"/>
      <c r="E213" s="14"/>
    </row>
    <row r="214" spans="1:5" x14ac:dyDescent="0.3">
      <c r="A214" s="10"/>
      <c r="E214" s="14"/>
    </row>
    <row r="215" spans="1:5" x14ac:dyDescent="0.3">
      <c r="A215" s="9"/>
      <c r="E215" s="14"/>
    </row>
    <row r="216" spans="1:5" x14ac:dyDescent="0.3">
      <c r="A216" s="10"/>
      <c r="E216" s="14"/>
    </row>
    <row r="217" spans="1:5" x14ac:dyDescent="0.3">
      <c r="A217" s="9"/>
      <c r="E217" s="14"/>
    </row>
    <row r="218" spans="1:5" x14ac:dyDescent="0.3">
      <c r="A218" s="10"/>
      <c r="E218" s="14"/>
    </row>
    <row r="219" spans="1:5" x14ac:dyDescent="0.3">
      <c r="A219" s="9"/>
      <c r="E219" s="14"/>
    </row>
    <row r="220" spans="1:5" x14ac:dyDescent="0.3">
      <c r="A220" s="10"/>
      <c r="E220" s="14"/>
    </row>
    <row r="239" spans="1:4" ht="15" thickBot="1" x14ac:dyDescent="0.35">
      <c r="C239" s="25"/>
      <c r="D239" s="23"/>
    </row>
    <row r="240" spans="1:4" x14ac:dyDescent="0.3">
      <c r="A240" s="9"/>
      <c r="B240" s="27"/>
      <c r="C240" s="27"/>
      <c r="D240" s="14"/>
    </row>
    <row r="241" spans="1:4" x14ac:dyDescent="0.3">
      <c r="A241" s="9"/>
      <c r="B241" s="27"/>
      <c r="C241" s="27"/>
      <c r="D241" s="14"/>
    </row>
    <row r="242" spans="1:4" x14ac:dyDescent="0.3">
      <c r="A242" s="9"/>
      <c r="B242" s="27"/>
      <c r="C242" s="27"/>
      <c r="D242" s="14"/>
    </row>
    <row r="243" spans="1:4" x14ac:dyDescent="0.3">
      <c r="A243" s="9"/>
      <c r="B243" s="27"/>
      <c r="C243" s="27"/>
      <c r="D243" s="14"/>
    </row>
    <row r="244" spans="1:4" x14ac:dyDescent="0.3">
      <c r="A244" s="9"/>
      <c r="B244" s="27"/>
      <c r="C244" s="27"/>
      <c r="D244" s="14"/>
    </row>
    <row r="245" spans="1:4" x14ac:dyDescent="0.3">
      <c r="A245" s="9"/>
      <c r="B245" s="27"/>
      <c r="C245" s="27"/>
      <c r="D245" s="14"/>
    </row>
    <row r="246" spans="1:4" x14ac:dyDescent="0.3">
      <c r="A246" s="9"/>
      <c r="B246" s="27"/>
      <c r="C246" s="27"/>
      <c r="D246" s="14"/>
    </row>
    <row r="247" spans="1:4" x14ac:dyDescent="0.3">
      <c r="A247" s="9"/>
      <c r="B247" s="27"/>
      <c r="C247" s="27"/>
      <c r="D247" s="14"/>
    </row>
    <row r="248" spans="1:4" x14ac:dyDescent="0.3">
      <c r="A248" s="9"/>
      <c r="B248" s="27"/>
      <c r="C248" s="27"/>
      <c r="D248" s="14"/>
    </row>
    <row r="249" spans="1:4" x14ac:dyDescent="0.3">
      <c r="A249" s="9"/>
      <c r="B249" s="27"/>
      <c r="C249" s="27"/>
      <c r="D249" s="14"/>
    </row>
    <row r="250" spans="1:4" x14ac:dyDescent="0.3">
      <c r="A250" s="9"/>
      <c r="B250" s="27"/>
      <c r="C250" s="27"/>
      <c r="D250" s="14"/>
    </row>
    <row r="251" spans="1:4" x14ac:dyDescent="0.3">
      <c r="A251" s="9"/>
      <c r="B251" s="27"/>
      <c r="C251" s="27"/>
      <c r="D251" s="14"/>
    </row>
    <row r="252" spans="1:4" x14ac:dyDescent="0.3">
      <c r="A252" s="9"/>
      <c r="B252" s="27"/>
      <c r="C252" s="27"/>
      <c r="D252" s="14"/>
    </row>
    <row r="253" spans="1:4" x14ac:dyDescent="0.3">
      <c r="A253" s="9"/>
      <c r="B253" s="27"/>
      <c r="C253" s="27"/>
      <c r="D253" s="14"/>
    </row>
    <row r="254" spans="1:4" x14ac:dyDescent="0.3">
      <c r="A254" s="9"/>
      <c r="B254" s="27"/>
      <c r="C254" s="27"/>
      <c r="D254" s="14"/>
    </row>
    <row r="255" spans="1:4" x14ac:dyDescent="0.3">
      <c r="A255" s="9"/>
      <c r="B255" s="27"/>
      <c r="C255" s="27"/>
      <c r="D255" s="14"/>
    </row>
    <row r="256" spans="1:4" x14ac:dyDescent="0.3">
      <c r="A256" s="9"/>
      <c r="B256" s="27"/>
      <c r="C256" s="27"/>
      <c r="D256" s="14"/>
    </row>
    <row r="257" spans="1:4" x14ac:dyDescent="0.3">
      <c r="A257" s="9"/>
      <c r="B257" s="27"/>
      <c r="C257" s="27"/>
      <c r="D257" s="14"/>
    </row>
    <row r="258" spans="1:4" x14ac:dyDescent="0.3">
      <c r="A258" s="9"/>
      <c r="B258" s="27"/>
      <c r="C258" s="27"/>
      <c r="D258" s="14"/>
    </row>
    <row r="259" spans="1:4" x14ac:dyDescent="0.3">
      <c r="A259" s="9"/>
      <c r="B259" s="27"/>
      <c r="C259" s="27"/>
      <c r="D259" s="14"/>
    </row>
    <row r="260" spans="1:4" x14ac:dyDescent="0.3">
      <c r="A260" s="9"/>
      <c r="B260" s="27"/>
      <c r="C260" s="27"/>
      <c r="D260" s="14"/>
    </row>
    <row r="261" spans="1:4" x14ac:dyDescent="0.3">
      <c r="A261" s="9"/>
      <c r="B261" s="27"/>
      <c r="C261" s="27"/>
      <c r="D261" s="14"/>
    </row>
    <row r="262" spans="1:4" x14ac:dyDescent="0.3">
      <c r="A262" s="9"/>
      <c r="B262" s="27"/>
      <c r="C262" s="27"/>
      <c r="D262" s="14"/>
    </row>
    <row r="263" spans="1:4" x14ac:dyDescent="0.3">
      <c r="A263" s="9"/>
      <c r="B263" s="27"/>
      <c r="C263" s="27"/>
      <c r="D263" s="14"/>
    </row>
    <row r="264" spans="1:4" x14ac:dyDescent="0.3">
      <c r="A264" s="9"/>
      <c r="B264" s="27"/>
      <c r="C264" s="27"/>
      <c r="D264" s="14"/>
    </row>
    <row r="265" spans="1:4" x14ac:dyDescent="0.3">
      <c r="A265" s="9"/>
      <c r="B265" s="27"/>
      <c r="C265" s="27"/>
      <c r="D265" s="14"/>
    </row>
    <row r="266" spans="1:4" x14ac:dyDescent="0.3">
      <c r="A266" s="9"/>
      <c r="B266" s="27"/>
      <c r="C266" s="27"/>
      <c r="D266" s="14"/>
    </row>
    <row r="267" spans="1:4" x14ac:dyDescent="0.3">
      <c r="A267" s="9"/>
      <c r="B267" s="27"/>
      <c r="C267" s="27"/>
      <c r="D267" s="14"/>
    </row>
    <row r="268" spans="1:4" x14ac:dyDescent="0.3">
      <c r="A268" s="9"/>
      <c r="B268" s="27"/>
      <c r="C268" s="27"/>
      <c r="D268" s="14"/>
    </row>
    <row r="269" spans="1:4" x14ac:dyDescent="0.3">
      <c r="A269" s="9"/>
      <c r="B269" s="27"/>
      <c r="C269" s="27"/>
      <c r="D269" s="14"/>
    </row>
    <row r="270" spans="1:4" x14ac:dyDescent="0.3">
      <c r="A270" s="9"/>
      <c r="B270" s="27"/>
      <c r="C270" s="27"/>
      <c r="D270" s="14"/>
    </row>
    <row r="271" spans="1:4" x14ac:dyDescent="0.3">
      <c r="A271" s="9"/>
      <c r="B271" s="27"/>
      <c r="C271" s="27"/>
      <c r="D271" s="14"/>
    </row>
    <row r="272" spans="1:4" x14ac:dyDescent="0.3">
      <c r="A272" s="9"/>
      <c r="B272" s="27"/>
      <c r="C272" s="27"/>
      <c r="D272" s="14"/>
    </row>
    <row r="273" spans="1:4" x14ac:dyDescent="0.3">
      <c r="A273" s="9"/>
      <c r="B273" s="27"/>
      <c r="C273" s="27"/>
      <c r="D273" s="14"/>
    </row>
    <row r="274" spans="1:4" x14ac:dyDescent="0.3">
      <c r="A274" s="9"/>
      <c r="B274" s="27"/>
      <c r="C274" s="27"/>
      <c r="D274" s="14"/>
    </row>
    <row r="275" spans="1:4" x14ac:dyDescent="0.3">
      <c r="A275" s="9"/>
      <c r="B275" s="27"/>
      <c r="C275" s="27"/>
      <c r="D275" s="14"/>
    </row>
    <row r="276" spans="1:4" x14ac:dyDescent="0.3">
      <c r="A276" s="9"/>
      <c r="B276" s="27"/>
      <c r="C276" s="27"/>
      <c r="D276" s="14"/>
    </row>
    <row r="277" spans="1:4" x14ac:dyDescent="0.3">
      <c r="A277" s="9"/>
      <c r="B277" s="27"/>
      <c r="C277" s="27"/>
      <c r="D277" s="14"/>
    </row>
    <row r="278" spans="1:4" x14ac:dyDescent="0.3">
      <c r="A278" s="9"/>
      <c r="B278" s="27"/>
      <c r="C278" s="27"/>
      <c r="D278" s="14"/>
    </row>
    <row r="279" spans="1:4" x14ac:dyDescent="0.3">
      <c r="A279" s="9"/>
      <c r="B279" s="27"/>
      <c r="C279" s="27"/>
      <c r="D279" s="14"/>
    </row>
    <row r="280" spans="1:4" x14ac:dyDescent="0.3">
      <c r="A280" s="9"/>
      <c r="B280" s="27"/>
      <c r="C280" s="27"/>
      <c r="D280" s="14"/>
    </row>
    <row r="281" spans="1:4" x14ac:dyDescent="0.3">
      <c r="A281" s="9"/>
      <c r="B281" s="27"/>
      <c r="C281" s="27"/>
      <c r="D281" s="14"/>
    </row>
    <row r="282" spans="1:4" x14ac:dyDescent="0.3">
      <c r="A282" s="9"/>
      <c r="B282" s="27"/>
      <c r="C282" s="27"/>
      <c r="D282" s="14"/>
    </row>
    <row r="283" spans="1:4" x14ac:dyDescent="0.3">
      <c r="A283" s="9"/>
      <c r="B283" s="27"/>
      <c r="C283" s="27"/>
      <c r="D283" s="14"/>
    </row>
    <row r="284" spans="1:4" x14ac:dyDescent="0.3">
      <c r="A284" s="9"/>
      <c r="B284" s="27"/>
      <c r="C284" s="27"/>
      <c r="D284" s="14"/>
    </row>
    <row r="285" spans="1:4" x14ac:dyDescent="0.3">
      <c r="A285" s="9"/>
      <c r="B285" s="27"/>
      <c r="C285" s="27"/>
      <c r="D285" s="14"/>
    </row>
    <row r="286" spans="1:4" x14ac:dyDescent="0.3">
      <c r="A286" s="9"/>
      <c r="B286" s="27"/>
      <c r="C286" s="27"/>
      <c r="D286" s="14"/>
    </row>
    <row r="287" spans="1:4" x14ac:dyDescent="0.3">
      <c r="A287" s="9"/>
      <c r="B287" s="27"/>
      <c r="C287" s="27"/>
      <c r="D287" s="14"/>
    </row>
    <row r="288" spans="1:4" x14ac:dyDescent="0.3">
      <c r="A288" s="9"/>
      <c r="B288" s="27"/>
      <c r="C288" s="27"/>
      <c r="D288" s="14"/>
    </row>
    <row r="289" spans="1:4" x14ac:dyDescent="0.3">
      <c r="A289" s="9"/>
      <c r="B289" s="27"/>
      <c r="C289" s="27"/>
      <c r="D289" s="14"/>
    </row>
    <row r="290" spans="1:4" x14ac:dyDescent="0.3">
      <c r="A290" s="9"/>
      <c r="B290" s="27"/>
      <c r="C290" s="27"/>
      <c r="D290" s="14"/>
    </row>
    <row r="291" spans="1:4" x14ac:dyDescent="0.3">
      <c r="A291" s="9"/>
      <c r="B291" s="27"/>
      <c r="C291" s="27"/>
      <c r="D291" s="14"/>
    </row>
    <row r="292" spans="1:4" x14ac:dyDescent="0.3">
      <c r="A292" s="9"/>
      <c r="B292" s="27"/>
      <c r="C292" s="27"/>
      <c r="D292" s="14"/>
    </row>
    <row r="293" spans="1:4" x14ac:dyDescent="0.3">
      <c r="A293" s="9"/>
      <c r="B293" s="27"/>
      <c r="C293" s="27"/>
      <c r="D293" s="14"/>
    </row>
    <row r="294" spans="1:4" x14ac:dyDescent="0.3">
      <c r="A294" s="9"/>
      <c r="B294" s="27"/>
      <c r="C294" s="27"/>
      <c r="D294" s="14"/>
    </row>
    <row r="295" spans="1:4" x14ac:dyDescent="0.3">
      <c r="A295" s="9"/>
      <c r="B295" s="27"/>
      <c r="C295" s="27"/>
      <c r="D295" s="14"/>
    </row>
    <row r="296" spans="1:4" x14ac:dyDescent="0.3">
      <c r="A296" s="9"/>
      <c r="B296" s="27"/>
      <c r="C296" s="27"/>
      <c r="D296" s="14"/>
    </row>
    <row r="297" spans="1:4" x14ac:dyDescent="0.3">
      <c r="A297" s="9"/>
      <c r="B297" s="27"/>
      <c r="C297" s="27"/>
      <c r="D297" s="14"/>
    </row>
    <row r="298" spans="1:4" x14ac:dyDescent="0.3">
      <c r="A298" s="9"/>
      <c r="B298" s="27"/>
      <c r="C298" s="27"/>
      <c r="D298" s="14"/>
    </row>
    <row r="299" spans="1:4" x14ac:dyDescent="0.3">
      <c r="A299" s="10"/>
      <c r="B299" s="27"/>
      <c r="C299" s="27"/>
      <c r="D299" s="14"/>
    </row>
    <row r="300" spans="1:4" x14ac:dyDescent="0.3">
      <c r="A300" s="9"/>
      <c r="D300" s="14"/>
    </row>
    <row r="301" spans="1:4" x14ac:dyDescent="0.3">
      <c r="A301" s="10"/>
      <c r="D301" s="14"/>
    </row>
    <row r="302" spans="1:4" x14ac:dyDescent="0.3">
      <c r="A302" s="9"/>
      <c r="D302" s="14"/>
    </row>
    <row r="303" spans="1:4" x14ac:dyDescent="0.3">
      <c r="A303" s="10"/>
      <c r="D303" s="14"/>
    </row>
    <row r="304" spans="1:4" x14ac:dyDescent="0.3">
      <c r="A304" s="9"/>
      <c r="D304" s="14"/>
    </row>
    <row r="305" spans="1:4" x14ac:dyDescent="0.3">
      <c r="A305" s="10"/>
      <c r="D305" s="14"/>
    </row>
    <row r="306" spans="1:4" x14ac:dyDescent="0.3">
      <c r="A306" s="9"/>
      <c r="D306" s="14"/>
    </row>
    <row r="307" spans="1:4" x14ac:dyDescent="0.3">
      <c r="A307" s="10"/>
      <c r="D307" s="14"/>
    </row>
    <row r="308" spans="1:4" x14ac:dyDescent="0.3">
      <c r="A308" s="9"/>
      <c r="D308" s="14"/>
    </row>
    <row r="309" spans="1:4" x14ac:dyDescent="0.3">
      <c r="A309" s="10"/>
      <c r="D309" s="14"/>
    </row>
    <row r="316" spans="1:4" ht="19.05" customHeight="1" x14ac:dyDescent="0.3"/>
    <row r="319" spans="1:4" x14ac:dyDescent="0.3">
      <c r="A319" s="5"/>
    </row>
    <row r="320" spans="1:4" ht="15" thickBot="1" x14ac:dyDescent="0.35">
      <c r="A320" s="5"/>
      <c r="C320" s="25"/>
      <c r="D320" s="23"/>
    </row>
    <row r="321" spans="1:4" x14ac:dyDescent="0.3">
      <c r="A321" s="6"/>
      <c r="B321" s="14"/>
      <c r="C321" s="14"/>
      <c r="D321" s="14"/>
    </row>
    <row r="322" spans="1:4" x14ac:dyDescent="0.3">
      <c r="A322" s="6"/>
      <c r="B322" s="14"/>
      <c r="C322" s="14"/>
      <c r="D322" s="14"/>
    </row>
    <row r="323" spans="1:4" x14ac:dyDescent="0.3">
      <c r="A323" s="6"/>
      <c r="B323" s="14"/>
      <c r="C323" s="14"/>
      <c r="D323" s="14"/>
    </row>
    <row r="324" spans="1:4" x14ac:dyDescent="0.3">
      <c r="A324" s="6"/>
      <c r="B324" s="14"/>
      <c r="C324" s="14"/>
      <c r="D324" s="14"/>
    </row>
    <row r="325" spans="1:4" x14ac:dyDescent="0.3">
      <c r="A325" s="6"/>
      <c r="B325" s="14"/>
      <c r="C325" s="14"/>
      <c r="D325" s="14"/>
    </row>
    <row r="326" spans="1:4" x14ac:dyDescent="0.3">
      <c r="A326" s="6"/>
      <c r="B326" s="14"/>
      <c r="C326" s="14"/>
      <c r="D326" s="14"/>
    </row>
    <row r="327" spans="1:4" x14ac:dyDescent="0.3">
      <c r="A327" s="6"/>
      <c r="B327" s="14"/>
      <c r="C327" s="14"/>
      <c r="D327" s="14"/>
    </row>
    <row r="328" spans="1:4" x14ac:dyDescent="0.3">
      <c r="A328" s="6"/>
      <c r="B328" s="14"/>
      <c r="C328" s="14"/>
      <c r="D328" s="14"/>
    </row>
    <row r="329" spans="1:4" x14ac:dyDescent="0.3">
      <c r="A329" s="6"/>
      <c r="B329" s="14"/>
      <c r="C329" s="14"/>
      <c r="D329" s="14"/>
    </row>
    <row r="330" spans="1:4" x14ac:dyDescent="0.3">
      <c r="A330" s="6"/>
      <c r="B330" s="14"/>
      <c r="C330" s="14"/>
      <c r="D330" s="14"/>
    </row>
    <row r="331" spans="1:4" x14ac:dyDescent="0.3">
      <c r="A331" s="6"/>
      <c r="B331" s="14"/>
      <c r="C331" s="14"/>
      <c r="D331" s="14"/>
    </row>
    <row r="332" spans="1:4" x14ac:dyDescent="0.3">
      <c r="A332" s="6"/>
      <c r="B332" s="14"/>
      <c r="C332" s="14"/>
      <c r="D332" s="14"/>
    </row>
    <row r="333" spans="1:4" x14ac:dyDescent="0.3">
      <c r="A333" s="6"/>
      <c r="B333" s="14"/>
      <c r="C333" s="14"/>
      <c r="D333" s="14"/>
    </row>
    <row r="334" spans="1:4" x14ac:dyDescent="0.3">
      <c r="A334" s="6"/>
      <c r="B334" s="14"/>
      <c r="C334" s="14"/>
      <c r="D334" s="14"/>
    </row>
    <row r="335" spans="1:4" x14ac:dyDescent="0.3">
      <c r="A335" s="6"/>
      <c r="B335" s="14"/>
      <c r="C335" s="14"/>
      <c r="D335" s="14"/>
    </row>
    <row r="336" spans="1:4" x14ac:dyDescent="0.3">
      <c r="A336" s="6"/>
      <c r="B336" s="14"/>
      <c r="C336" s="14"/>
      <c r="D336" s="14"/>
    </row>
    <row r="337" spans="1:4" x14ac:dyDescent="0.3">
      <c r="A337" s="6"/>
      <c r="B337" s="14"/>
      <c r="C337" s="14"/>
      <c r="D337" s="14"/>
    </row>
    <row r="338" spans="1:4" x14ac:dyDescent="0.3">
      <c r="A338" s="6"/>
      <c r="B338" s="14"/>
      <c r="C338" s="14"/>
      <c r="D338" s="14"/>
    </row>
    <row r="339" spans="1:4" x14ac:dyDescent="0.3">
      <c r="A339" s="6"/>
      <c r="B339" s="14"/>
      <c r="C339" s="14"/>
      <c r="D339" s="14"/>
    </row>
    <row r="340" spans="1:4" x14ac:dyDescent="0.3">
      <c r="A340" s="6"/>
      <c r="B340" s="14"/>
      <c r="C340" s="14"/>
      <c r="D340" s="14"/>
    </row>
    <row r="341" spans="1:4" x14ac:dyDescent="0.3">
      <c r="A341" s="6"/>
      <c r="B341" s="14"/>
      <c r="C341" s="14"/>
      <c r="D341" s="14"/>
    </row>
    <row r="342" spans="1:4" x14ac:dyDescent="0.3">
      <c r="A342" s="6"/>
      <c r="B342" s="14"/>
      <c r="C342" s="14"/>
      <c r="D342" s="14"/>
    </row>
    <row r="343" spans="1:4" x14ac:dyDescent="0.3">
      <c r="A343" s="6"/>
      <c r="B343" s="14"/>
      <c r="C343" s="14"/>
      <c r="D343" s="14"/>
    </row>
    <row r="344" spans="1:4" x14ac:dyDescent="0.3">
      <c r="A344" s="6"/>
      <c r="B344" s="14"/>
      <c r="C344" s="14"/>
      <c r="D344" s="14"/>
    </row>
    <row r="345" spans="1:4" x14ac:dyDescent="0.3">
      <c r="A345" s="6"/>
      <c r="B345" s="14"/>
      <c r="C345" s="14"/>
      <c r="D345" s="14"/>
    </row>
    <row r="346" spans="1:4" x14ac:dyDescent="0.3">
      <c r="A346" s="6"/>
      <c r="B346" s="14"/>
      <c r="C346" s="14"/>
      <c r="D346" s="14"/>
    </row>
    <row r="347" spans="1:4" x14ac:dyDescent="0.3">
      <c r="A347" s="6"/>
      <c r="B347" s="14"/>
      <c r="C347" s="14"/>
      <c r="D347" s="14"/>
    </row>
    <row r="348" spans="1:4" x14ac:dyDescent="0.3">
      <c r="A348" s="6"/>
      <c r="B348" s="14"/>
      <c r="C348" s="14"/>
      <c r="D348" s="14"/>
    </row>
    <row r="349" spans="1:4" x14ac:dyDescent="0.3">
      <c r="A349" s="6"/>
      <c r="B349" s="14"/>
      <c r="C349" s="14"/>
      <c r="D349" s="14"/>
    </row>
    <row r="350" spans="1:4" x14ac:dyDescent="0.3">
      <c r="A350" s="6"/>
      <c r="B350" s="14"/>
      <c r="C350" s="14"/>
      <c r="D350" s="14"/>
    </row>
    <row r="351" spans="1:4" x14ac:dyDescent="0.3">
      <c r="A351" s="6"/>
      <c r="B351" s="14"/>
      <c r="C351" s="14"/>
      <c r="D351" s="14"/>
    </row>
    <row r="352" spans="1:4" x14ac:dyDescent="0.3">
      <c r="A352" s="6"/>
      <c r="B352" s="14"/>
      <c r="C352" s="14"/>
      <c r="D352" s="14"/>
    </row>
    <row r="353" spans="1:4" x14ac:dyDescent="0.3">
      <c r="A353" s="6"/>
      <c r="B353" s="14"/>
      <c r="C353" s="14"/>
      <c r="D353" s="14"/>
    </row>
    <row r="354" spans="1:4" x14ac:dyDescent="0.3">
      <c r="A354" s="6"/>
      <c r="B354" s="14"/>
      <c r="C354" s="14"/>
      <c r="D354" s="14"/>
    </row>
    <row r="355" spans="1:4" x14ac:dyDescent="0.3">
      <c r="A355" s="6"/>
      <c r="B355" s="14"/>
      <c r="C355" s="14"/>
      <c r="D355" s="14"/>
    </row>
    <row r="356" spans="1:4" x14ac:dyDescent="0.3">
      <c r="A356" s="6"/>
      <c r="B356" s="14"/>
      <c r="C356" s="14"/>
      <c r="D356" s="14"/>
    </row>
    <row r="357" spans="1:4" x14ac:dyDescent="0.3">
      <c r="A357" s="6"/>
      <c r="B357" s="14"/>
      <c r="C357" s="14"/>
      <c r="D357" s="14"/>
    </row>
    <row r="358" spans="1:4" x14ac:dyDescent="0.3">
      <c r="A358" s="6"/>
      <c r="B358" s="14"/>
      <c r="C358" s="14"/>
      <c r="D358" s="14"/>
    </row>
    <row r="359" spans="1:4" x14ac:dyDescent="0.3">
      <c r="A359" s="6"/>
      <c r="B359" s="14"/>
      <c r="C359" s="14"/>
      <c r="D359" s="14"/>
    </row>
    <row r="360" spans="1:4" x14ac:dyDescent="0.3">
      <c r="A360" s="6"/>
      <c r="B360" s="14"/>
      <c r="C360" s="14"/>
      <c r="D360" s="14"/>
    </row>
    <row r="361" spans="1:4" x14ac:dyDescent="0.3">
      <c r="A361" s="6"/>
      <c r="B361" s="14"/>
      <c r="C361" s="14"/>
      <c r="D361" s="14"/>
    </row>
    <row r="362" spans="1:4" x14ac:dyDescent="0.3">
      <c r="A362" s="6"/>
      <c r="B362" s="14"/>
      <c r="C362" s="14"/>
      <c r="D362" s="14"/>
    </row>
    <row r="363" spans="1:4" x14ac:dyDescent="0.3">
      <c r="A363" s="6"/>
      <c r="B363" s="14"/>
      <c r="C363" s="14"/>
      <c r="D363" s="14"/>
    </row>
    <row r="364" spans="1:4" x14ac:dyDescent="0.3">
      <c r="A364" s="6"/>
      <c r="B364" s="14"/>
      <c r="C364" s="14"/>
      <c r="D364" s="14"/>
    </row>
    <row r="365" spans="1:4" x14ac:dyDescent="0.3">
      <c r="A365" s="6"/>
      <c r="B365" s="14"/>
      <c r="C365" s="14"/>
      <c r="D365" s="14"/>
    </row>
    <row r="366" spans="1:4" x14ac:dyDescent="0.3">
      <c r="A366" s="6"/>
      <c r="B366" s="14"/>
      <c r="C366" s="14"/>
      <c r="D366" s="14"/>
    </row>
    <row r="367" spans="1:4" x14ac:dyDescent="0.3">
      <c r="A367" s="6"/>
      <c r="B367" s="14"/>
      <c r="C367" s="14"/>
      <c r="D367" s="14"/>
    </row>
    <row r="368" spans="1:4" x14ac:dyDescent="0.3">
      <c r="A368" s="6"/>
      <c r="B368" s="14"/>
      <c r="C368" s="14"/>
      <c r="D368" s="14"/>
    </row>
    <row r="369" spans="1:4" x14ac:dyDescent="0.3">
      <c r="A369" s="6"/>
      <c r="B369" s="14"/>
      <c r="C369" s="14"/>
      <c r="D369" s="14"/>
    </row>
    <row r="370" spans="1:4" x14ac:dyDescent="0.3">
      <c r="A370" s="6"/>
      <c r="B370" s="14"/>
      <c r="C370" s="14"/>
      <c r="D370" s="14"/>
    </row>
    <row r="371" spans="1:4" x14ac:dyDescent="0.3">
      <c r="A371" s="6"/>
      <c r="B371" s="14"/>
      <c r="C371" s="14"/>
      <c r="D371" s="14"/>
    </row>
    <row r="372" spans="1:4" x14ac:dyDescent="0.3">
      <c r="A372" s="6"/>
      <c r="B372" s="14"/>
      <c r="C372" s="14"/>
      <c r="D372" s="14"/>
    </row>
    <row r="373" spans="1:4" x14ac:dyDescent="0.3">
      <c r="A373" s="6"/>
      <c r="B373" s="14"/>
      <c r="C373" s="14"/>
      <c r="D373" s="14"/>
    </row>
    <row r="374" spans="1:4" x14ac:dyDescent="0.3">
      <c r="A374" s="6"/>
      <c r="B374" s="14"/>
      <c r="C374" s="14"/>
      <c r="D374" s="14"/>
    </row>
    <row r="375" spans="1:4" x14ac:dyDescent="0.3">
      <c r="A375" s="6"/>
      <c r="B375" s="14"/>
      <c r="C375" s="14"/>
      <c r="D375" s="14"/>
    </row>
    <row r="376" spans="1:4" x14ac:dyDescent="0.3">
      <c r="A376" s="6"/>
      <c r="B376" s="14"/>
      <c r="C376" s="14"/>
      <c r="D376" s="14"/>
    </row>
    <row r="377" spans="1:4" x14ac:dyDescent="0.3">
      <c r="A377" s="6"/>
      <c r="B377" s="14"/>
      <c r="C377" s="14"/>
      <c r="D377" s="14"/>
    </row>
    <row r="378" spans="1:4" x14ac:dyDescent="0.3">
      <c r="A378" s="6"/>
      <c r="B378" s="14"/>
      <c r="C378" s="14"/>
      <c r="D378" s="14"/>
    </row>
    <row r="379" spans="1:4" x14ac:dyDescent="0.3">
      <c r="A379" s="6"/>
      <c r="B379" s="14"/>
      <c r="C379" s="14"/>
      <c r="D379" s="14"/>
    </row>
    <row r="380" spans="1:4" x14ac:dyDescent="0.3">
      <c r="A380" s="8"/>
      <c r="B380" s="14"/>
      <c r="C380" s="14"/>
      <c r="D380" s="14"/>
    </row>
    <row r="381" spans="1:4" x14ac:dyDescent="0.3">
      <c r="A381" s="6"/>
      <c r="D381" s="14"/>
    </row>
    <row r="382" spans="1:4" x14ac:dyDescent="0.3">
      <c r="A382" s="8"/>
      <c r="D382" s="14"/>
    </row>
    <row r="383" spans="1:4" x14ac:dyDescent="0.3">
      <c r="A383" s="6"/>
      <c r="D383" s="14"/>
    </row>
    <row r="384" spans="1:4" x14ac:dyDescent="0.3">
      <c r="A384" s="8"/>
      <c r="D384" s="14"/>
    </row>
    <row r="385" spans="1:4" x14ac:dyDescent="0.3">
      <c r="A385" s="6"/>
      <c r="D385" s="14"/>
    </row>
    <row r="386" spans="1:4" x14ac:dyDescent="0.3">
      <c r="A386" s="8"/>
      <c r="D386" s="14"/>
    </row>
    <row r="387" spans="1:4" x14ac:dyDescent="0.3">
      <c r="A387" s="6"/>
      <c r="D387" s="14"/>
    </row>
    <row r="388" spans="1:4" x14ac:dyDescent="0.3">
      <c r="A388" s="8"/>
      <c r="D388" s="14"/>
    </row>
    <row r="389" spans="1:4" x14ac:dyDescent="0.3">
      <c r="A389" s="6"/>
      <c r="D389" s="14"/>
    </row>
    <row r="390" spans="1:4" x14ac:dyDescent="0.3">
      <c r="A390" s="8"/>
      <c r="D390" s="14"/>
    </row>
    <row r="402" spans="1:5" x14ac:dyDescent="0.3">
      <c r="A402" s="5"/>
    </row>
    <row r="403" spans="1:5" ht="15" thickBot="1" x14ac:dyDescent="0.35">
      <c r="A403" s="5"/>
      <c r="D403" s="23"/>
    </row>
    <row r="404" spans="1:5" x14ac:dyDescent="0.3">
      <c r="A404" s="6"/>
      <c r="B404" s="14"/>
      <c r="C404" s="14"/>
      <c r="D404" s="14"/>
      <c r="E404" s="14"/>
    </row>
    <row r="405" spans="1:5" x14ac:dyDescent="0.3">
      <c r="A405" s="6"/>
      <c r="B405" s="14"/>
      <c r="C405" s="14"/>
      <c r="D405" s="14"/>
      <c r="E405" s="14"/>
    </row>
    <row r="406" spans="1:5" x14ac:dyDescent="0.3">
      <c r="A406" s="6"/>
      <c r="B406" s="14"/>
      <c r="C406" s="14"/>
      <c r="D406" s="14"/>
      <c r="E406" s="14"/>
    </row>
    <row r="407" spans="1:5" x14ac:dyDescent="0.3">
      <c r="A407" s="6"/>
      <c r="B407" s="14"/>
      <c r="C407" s="14"/>
      <c r="D407" s="14"/>
      <c r="E407" s="14"/>
    </row>
    <row r="408" spans="1:5" x14ac:dyDescent="0.3">
      <c r="A408" s="6"/>
      <c r="B408" s="14"/>
      <c r="C408" s="14"/>
      <c r="D408" s="14"/>
      <c r="E408" s="14"/>
    </row>
    <row r="409" spans="1:5" x14ac:dyDescent="0.3">
      <c r="A409" s="6"/>
      <c r="B409" s="14"/>
      <c r="C409" s="14"/>
      <c r="D409" s="14"/>
      <c r="E409" s="14"/>
    </row>
    <row r="410" spans="1:5" x14ac:dyDescent="0.3">
      <c r="A410" s="6"/>
      <c r="B410" s="14"/>
      <c r="C410" s="14"/>
      <c r="D410" s="14"/>
      <c r="E410" s="14"/>
    </row>
    <row r="411" spans="1:5" x14ac:dyDescent="0.3">
      <c r="A411" s="6"/>
      <c r="B411" s="14"/>
      <c r="C411" s="14"/>
      <c r="D411" s="14"/>
      <c r="E411" s="14"/>
    </row>
    <row r="412" spans="1:5" x14ac:dyDescent="0.3">
      <c r="A412" s="6"/>
      <c r="B412" s="14"/>
      <c r="C412" s="14"/>
      <c r="D412" s="14"/>
      <c r="E412" s="14"/>
    </row>
    <row r="413" spans="1:5" x14ac:dyDescent="0.3">
      <c r="A413" s="6"/>
      <c r="B413" s="14"/>
      <c r="C413" s="14"/>
      <c r="D413" s="14"/>
      <c r="E413" s="14"/>
    </row>
    <row r="414" spans="1:5" x14ac:dyDescent="0.3">
      <c r="A414" s="6"/>
      <c r="B414" s="14"/>
      <c r="C414" s="14"/>
      <c r="D414" s="14"/>
      <c r="E414" s="14"/>
    </row>
    <row r="415" spans="1:5" x14ac:dyDescent="0.3">
      <c r="A415" s="6"/>
      <c r="B415" s="14"/>
      <c r="C415" s="14"/>
      <c r="D415" s="14"/>
      <c r="E415" s="14"/>
    </row>
    <row r="416" spans="1:5" x14ac:dyDescent="0.3">
      <c r="A416" s="6"/>
      <c r="B416" s="14"/>
      <c r="C416" s="14"/>
      <c r="D416" s="14"/>
      <c r="E416" s="14"/>
    </row>
    <row r="417" spans="1:5" x14ac:dyDescent="0.3">
      <c r="A417" s="6"/>
      <c r="B417" s="14"/>
      <c r="C417" s="14"/>
      <c r="D417" s="14"/>
      <c r="E417" s="14"/>
    </row>
    <row r="418" spans="1:5" x14ac:dyDescent="0.3">
      <c r="A418" s="6"/>
      <c r="B418" s="14"/>
      <c r="C418" s="14"/>
      <c r="D418" s="14"/>
      <c r="E418" s="14"/>
    </row>
    <row r="419" spans="1:5" x14ac:dyDescent="0.3">
      <c r="A419" s="6"/>
      <c r="B419" s="14"/>
      <c r="C419" s="14"/>
      <c r="D419" s="14"/>
      <c r="E419" s="14"/>
    </row>
    <row r="420" spans="1:5" x14ac:dyDescent="0.3">
      <c r="A420" s="6"/>
      <c r="B420" s="14"/>
      <c r="C420" s="14"/>
      <c r="D420" s="14"/>
      <c r="E420" s="14"/>
    </row>
    <row r="421" spans="1:5" x14ac:dyDescent="0.3">
      <c r="A421" s="6"/>
      <c r="B421" s="14"/>
      <c r="C421" s="14"/>
      <c r="D421" s="14"/>
      <c r="E421" s="14"/>
    </row>
    <row r="422" spans="1:5" x14ac:dyDescent="0.3">
      <c r="A422" s="6"/>
      <c r="B422" s="14"/>
      <c r="C422" s="14"/>
      <c r="D422" s="14"/>
      <c r="E422" s="14"/>
    </row>
    <row r="423" spans="1:5" x14ac:dyDescent="0.3">
      <c r="A423" s="6"/>
      <c r="B423" s="14"/>
      <c r="C423" s="14"/>
      <c r="D423" s="14"/>
      <c r="E423" s="14"/>
    </row>
    <row r="424" spans="1:5" x14ac:dyDescent="0.3">
      <c r="A424" s="6"/>
      <c r="B424" s="14"/>
      <c r="C424" s="14"/>
      <c r="D424" s="14"/>
      <c r="E424" s="14"/>
    </row>
    <row r="425" spans="1:5" x14ac:dyDescent="0.3">
      <c r="A425" s="6"/>
      <c r="B425" s="14"/>
      <c r="C425" s="14"/>
      <c r="D425" s="14"/>
      <c r="E425" s="14"/>
    </row>
    <row r="426" spans="1:5" x14ac:dyDescent="0.3">
      <c r="A426" s="6"/>
      <c r="B426" s="14"/>
      <c r="C426" s="14"/>
      <c r="D426" s="14"/>
      <c r="E426" s="14"/>
    </row>
    <row r="427" spans="1:5" x14ac:dyDescent="0.3">
      <c r="A427" s="6"/>
      <c r="B427" s="14"/>
      <c r="C427" s="14"/>
      <c r="D427" s="14"/>
      <c r="E427" s="14"/>
    </row>
    <row r="428" spans="1:5" x14ac:dyDescent="0.3">
      <c r="A428" s="6"/>
      <c r="B428" s="14"/>
      <c r="C428" s="14"/>
      <c r="D428" s="14"/>
      <c r="E428" s="14"/>
    </row>
    <row r="429" spans="1:5" x14ac:dyDescent="0.3">
      <c r="A429" s="6"/>
      <c r="B429" s="14"/>
      <c r="C429" s="14"/>
      <c r="D429" s="14"/>
      <c r="E429" s="14"/>
    </row>
    <row r="430" spans="1:5" x14ac:dyDescent="0.3">
      <c r="A430" s="6"/>
      <c r="B430" s="14"/>
      <c r="C430" s="14"/>
      <c r="D430" s="14"/>
      <c r="E430" s="14"/>
    </row>
    <row r="431" spans="1:5" x14ac:dyDescent="0.3">
      <c r="A431" s="6"/>
      <c r="B431" s="14"/>
      <c r="C431" s="14"/>
      <c r="D431" s="14"/>
      <c r="E431" s="14"/>
    </row>
    <row r="432" spans="1:5" x14ac:dyDescent="0.3">
      <c r="A432" s="6"/>
      <c r="B432" s="14"/>
      <c r="C432" s="14"/>
      <c r="D432" s="14"/>
      <c r="E432" s="14"/>
    </row>
    <row r="433" spans="1:5" x14ac:dyDescent="0.3">
      <c r="A433" s="6"/>
      <c r="B433" s="14"/>
      <c r="C433" s="14"/>
      <c r="D433" s="14"/>
      <c r="E433" s="14"/>
    </row>
    <row r="434" spans="1:5" x14ac:dyDescent="0.3">
      <c r="A434" s="6"/>
      <c r="B434" s="14"/>
      <c r="C434" s="14"/>
      <c r="D434" s="14"/>
      <c r="E434" s="14"/>
    </row>
    <row r="435" spans="1:5" x14ac:dyDescent="0.3">
      <c r="A435" s="6"/>
      <c r="B435" s="14"/>
      <c r="C435" s="14"/>
      <c r="D435" s="14"/>
      <c r="E435" s="14"/>
    </row>
    <row r="436" spans="1:5" x14ac:dyDescent="0.3">
      <c r="A436" s="6"/>
      <c r="B436" s="14"/>
      <c r="C436" s="14"/>
      <c r="D436" s="14"/>
      <c r="E436" s="14"/>
    </row>
    <row r="437" spans="1:5" x14ac:dyDescent="0.3">
      <c r="A437" s="6"/>
      <c r="B437" s="14"/>
      <c r="C437" s="14"/>
      <c r="D437" s="14"/>
      <c r="E437" s="14"/>
    </row>
    <row r="438" spans="1:5" x14ac:dyDescent="0.3">
      <c r="A438" s="6"/>
      <c r="B438" s="14"/>
      <c r="C438" s="14"/>
      <c r="D438" s="14"/>
      <c r="E438" s="14"/>
    </row>
    <row r="439" spans="1:5" x14ac:dyDescent="0.3">
      <c r="A439" s="6"/>
      <c r="B439" s="14"/>
      <c r="C439" s="14"/>
      <c r="D439" s="14"/>
      <c r="E439" s="14"/>
    </row>
    <row r="440" spans="1:5" x14ac:dyDescent="0.3">
      <c r="A440" s="6"/>
      <c r="B440" s="14"/>
      <c r="C440" s="14"/>
      <c r="D440" s="14"/>
      <c r="E440" s="14"/>
    </row>
    <row r="441" spans="1:5" x14ac:dyDescent="0.3">
      <c r="A441" s="6"/>
      <c r="B441" s="14"/>
      <c r="C441" s="14"/>
      <c r="D441" s="14"/>
      <c r="E441" s="14"/>
    </row>
    <row r="442" spans="1:5" x14ac:dyDescent="0.3">
      <c r="A442" s="6"/>
      <c r="B442" s="14"/>
      <c r="C442" s="14"/>
      <c r="D442" s="14"/>
      <c r="E442" s="14"/>
    </row>
    <row r="443" spans="1:5" x14ac:dyDescent="0.3">
      <c r="A443" s="6"/>
      <c r="B443" s="14"/>
      <c r="C443" s="14"/>
      <c r="D443" s="14"/>
      <c r="E443" s="14"/>
    </row>
    <row r="444" spans="1:5" x14ac:dyDescent="0.3">
      <c r="A444" s="6"/>
      <c r="B444" s="14"/>
      <c r="C444" s="14"/>
      <c r="D444" s="14"/>
      <c r="E444" s="14"/>
    </row>
    <row r="445" spans="1:5" x14ac:dyDescent="0.3">
      <c r="A445" s="6"/>
      <c r="B445" s="14"/>
      <c r="C445" s="14"/>
      <c r="D445" s="14"/>
      <c r="E445" s="14"/>
    </row>
    <row r="446" spans="1:5" x14ac:dyDescent="0.3">
      <c r="A446" s="6"/>
      <c r="B446" s="14"/>
      <c r="C446" s="14"/>
      <c r="D446" s="14"/>
      <c r="E446" s="14"/>
    </row>
    <row r="447" spans="1:5" x14ac:dyDescent="0.3">
      <c r="A447" s="6"/>
      <c r="B447" s="14"/>
      <c r="C447" s="14"/>
      <c r="D447" s="14"/>
      <c r="E447" s="14"/>
    </row>
    <row r="448" spans="1:5" x14ac:dyDescent="0.3">
      <c r="A448" s="6"/>
      <c r="B448" s="14"/>
      <c r="C448" s="14"/>
      <c r="D448" s="14"/>
      <c r="E448" s="14"/>
    </row>
    <row r="449" spans="1:5" x14ac:dyDescent="0.3">
      <c r="A449" s="6"/>
      <c r="B449" s="14"/>
      <c r="C449" s="14"/>
      <c r="D449" s="14"/>
      <c r="E449" s="14"/>
    </row>
    <row r="450" spans="1:5" x14ac:dyDescent="0.3">
      <c r="A450" s="6"/>
      <c r="B450" s="14"/>
      <c r="C450" s="14"/>
      <c r="D450" s="14"/>
      <c r="E450" s="14"/>
    </row>
    <row r="451" spans="1:5" x14ac:dyDescent="0.3">
      <c r="A451" s="6"/>
      <c r="B451" s="14"/>
      <c r="C451" s="14"/>
      <c r="D451" s="14"/>
      <c r="E451" s="14"/>
    </row>
    <row r="452" spans="1:5" x14ac:dyDescent="0.3">
      <c r="A452" s="6"/>
      <c r="B452" s="14"/>
      <c r="C452" s="14"/>
      <c r="D452" s="14"/>
      <c r="E452" s="14"/>
    </row>
    <row r="453" spans="1:5" x14ac:dyDescent="0.3">
      <c r="A453" s="6"/>
      <c r="B453" s="14"/>
      <c r="C453" s="14"/>
      <c r="D453" s="14"/>
      <c r="E453" s="14"/>
    </row>
    <row r="454" spans="1:5" x14ac:dyDescent="0.3">
      <c r="A454" s="6"/>
      <c r="B454" s="14"/>
      <c r="C454" s="14"/>
      <c r="D454" s="14"/>
      <c r="E454" s="14"/>
    </row>
    <row r="455" spans="1:5" x14ac:dyDescent="0.3">
      <c r="A455" s="6"/>
      <c r="B455" s="14"/>
      <c r="C455" s="14"/>
      <c r="D455" s="14"/>
      <c r="E455" s="14"/>
    </row>
    <row r="456" spans="1:5" x14ac:dyDescent="0.3">
      <c r="A456" s="6"/>
      <c r="B456" s="14"/>
      <c r="C456" s="14"/>
      <c r="D456" s="14"/>
      <c r="E456" s="14"/>
    </row>
    <row r="457" spans="1:5" x14ac:dyDescent="0.3">
      <c r="A457" s="6"/>
      <c r="B457" s="14"/>
      <c r="C457" s="14"/>
      <c r="D457" s="14"/>
      <c r="E457" s="14"/>
    </row>
    <row r="458" spans="1:5" x14ac:dyDescent="0.3">
      <c r="A458" s="6"/>
      <c r="B458" s="14"/>
      <c r="C458" s="14"/>
      <c r="D458" s="14"/>
      <c r="E458" s="14"/>
    </row>
    <row r="459" spans="1:5" x14ac:dyDescent="0.3">
      <c r="A459" s="6"/>
      <c r="B459" s="14"/>
      <c r="C459" s="14"/>
      <c r="D459" s="14"/>
      <c r="E459" s="14"/>
    </row>
    <row r="460" spans="1:5" x14ac:dyDescent="0.3">
      <c r="A460" s="6"/>
      <c r="B460" s="14"/>
      <c r="C460" s="14"/>
      <c r="D460" s="14"/>
      <c r="E460" s="14"/>
    </row>
    <row r="461" spans="1:5" x14ac:dyDescent="0.3">
      <c r="A461" s="6"/>
      <c r="B461" s="14"/>
      <c r="C461" s="14"/>
      <c r="D461" s="14"/>
      <c r="E461" s="14"/>
    </row>
    <row r="462" spans="1:5" x14ac:dyDescent="0.3">
      <c r="A462" s="6"/>
      <c r="B462" s="14"/>
      <c r="C462" s="14"/>
      <c r="D462" s="14"/>
      <c r="E462" s="14"/>
    </row>
    <row r="463" spans="1:5" x14ac:dyDescent="0.3">
      <c r="A463" s="8"/>
      <c r="B463" s="14"/>
      <c r="C463" s="14"/>
      <c r="D463" s="14"/>
      <c r="E463" s="14"/>
    </row>
    <row r="464" spans="1:5" x14ac:dyDescent="0.3">
      <c r="A464" s="6"/>
      <c r="E464" s="14"/>
    </row>
    <row r="465" spans="1:5" x14ac:dyDescent="0.3">
      <c r="A465" s="8"/>
      <c r="E465" s="14"/>
    </row>
    <row r="466" spans="1:5" x14ac:dyDescent="0.3">
      <c r="A466" s="6"/>
      <c r="E466" s="14"/>
    </row>
    <row r="467" spans="1:5" x14ac:dyDescent="0.3">
      <c r="A467" s="8"/>
      <c r="E467" s="14"/>
    </row>
    <row r="468" spans="1:5" x14ac:dyDescent="0.3">
      <c r="A468" s="6"/>
      <c r="E468" s="14"/>
    </row>
    <row r="469" spans="1:5" x14ac:dyDescent="0.3">
      <c r="A469" s="8"/>
      <c r="E469" s="14"/>
    </row>
    <row r="470" spans="1:5" x14ac:dyDescent="0.3">
      <c r="A470" s="6"/>
      <c r="E470" s="14"/>
    </row>
    <row r="471" spans="1:5" x14ac:dyDescent="0.3">
      <c r="A471" s="8"/>
      <c r="E471" s="14"/>
    </row>
    <row r="472" spans="1:5" x14ac:dyDescent="0.3">
      <c r="A472" s="6"/>
      <c r="E472" s="14"/>
    </row>
    <row r="473" spans="1:5" x14ac:dyDescent="0.3">
      <c r="A473" s="8"/>
      <c r="E473" s="14"/>
    </row>
    <row r="483" spans="1:4" x14ac:dyDescent="0.3">
      <c r="A483" s="5"/>
    </row>
    <row r="484" spans="1:4" x14ac:dyDescent="0.3">
      <c r="A484" s="5"/>
      <c r="C484" s="25"/>
    </row>
    <row r="485" spans="1:4" x14ac:dyDescent="0.3">
      <c r="A485" s="6"/>
      <c r="B485" s="14"/>
      <c r="C485" s="14"/>
      <c r="D485" s="14"/>
    </row>
    <row r="486" spans="1:4" x14ac:dyDescent="0.3">
      <c r="A486" s="6"/>
      <c r="B486" s="14"/>
      <c r="C486" s="14"/>
      <c r="D486" s="14"/>
    </row>
    <row r="487" spans="1:4" x14ac:dyDescent="0.3">
      <c r="A487" s="6"/>
      <c r="B487" s="14"/>
      <c r="C487" s="14"/>
      <c r="D487" s="14"/>
    </row>
    <row r="488" spans="1:4" x14ac:dyDescent="0.3">
      <c r="A488" s="6"/>
      <c r="B488" s="14"/>
      <c r="C488" s="14"/>
      <c r="D488" s="14"/>
    </row>
    <row r="489" spans="1:4" x14ac:dyDescent="0.3">
      <c r="A489" s="6"/>
      <c r="B489" s="14"/>
      <c r="C489" s="14"/>
      <c r="D489" s="14"/>
    </row>
    <row r="490" spans="1:4" x14ac:dyDescent="0.3">
      <c r="A490" s="6"/>
      <c r="B490" s="14"/>
      <c r="C490" s="14"/>
      <c r="D490" s="14"/>
    </row>
    <row r="491" spans="1:4" x14ac:dyDescent="0.3">
      <c r="A491" s="6"/>
      <c r="B491" s="14"/>
      <c r="C491" s="14"/>
      <c r="D491" s="14"/>
    </row>
    <row r="492" spans="1:4" x14ac:dyDescent="0.3">
      <c r="A492" s="6"/>
      <c r="B492" s="14"/>
      <c r="C492" s="14"/>
      <c r="D492" s="14"/>
    </row>
    <row r="493" spans="1:4" x14ac:dyDescent="0.3">
      <c r="A493" s="6"/>
      <c r="B493" s="14"/>
      <c r="C493" s="14"/>
      <c r="D493" s="14"/>
    </row>
    <row r="494" spans="1:4" x14ac:dyDescent="0.3">
      <c r="A494" s="6"/>
      <c r="B494" s="14"/>
      <c r="C494" s="14"/>
      <c r="D494" s="14"/>
    </row>
    <row r="495" spans="1:4" x14ac:dyDescent="0.3">
      <c r="A495" s="6"/>
      <c r="B495" s="14"/>
      <c r="C495" s="14"/>
      <c r="D495" s="14"/>
    </row>
    <row r="496" spans="1:4" x14ac:dyDescent="0.3">
      <c r="A496" s="6"/>
      <c r="B496" s="14"/>
      <c r="C496" s="14"/>
      <c r="D496" s="14"/>
    </row>
    <row r="497" spans="1:4" x14ac:dyDescent="0.3">
      <c r="A497" s="6"/>
      <c r="B497" s="14"/>
      <c r="C497" s="14"/>
      <c r="D497" s="14"/>
    </row>
    <row r="498" spans="1:4" x14ac:dyDescent="0.3">
      <c r="A498" s="6"/>
      <c r="B498" s="14"/>
      <c r="C498" s="14"/>
      <c r="D498" s="14"/>
    </row>
    <row r="499" spans="1:4" x14ac:dyDescent="0.3">
      <c r="A499" s="6"/>
      <c r="B499" s="14"/>
      <c r="C499" s="14"/>
      <c r="D499" s="14"/>
    </row>
    <row r="500" spans="1:4" x14ac:dyDescent="0.3">
      <c r="A500" s="6"/>
      <c r="B500" s="14"/>
      <c r="C500" s="14"/>
      <c r="D500" s="14"/>
    </row>
    <row r="501" spans="1:4" x14ac:dyDescent="0.3">
      <c r="A501" s="6"/>
      <c r="B501" s="14"/>
      <c r="C501" s="14"/>
      <c r="D501" s="14"/>
    </row>
    <row r="502" spans="1:4" x14ac:dyDescent="0.3">
      <c r="A502" s="6"/>
      <c r="B502" s="14"/>
      <c r="C502" s="14"/>
      <c r="D502" s="14"/>
    </row>
    <row r="503" spans="1:4" x14ac:dyDescent="0.3">
      <c r="A503" s="6"/>
      <c r="B503" s="14"/>
      <c r="C503" s="14"/>
      <c r="D503" s="14"/>
    </row>
    <row r="504" spans="1:4" x14ac:dyDescent="0.3">
      <c r="A504" s="6"/>
      <c r="B504" s="14"/>
      <c r="C504" s="14"/>
      <c r="D504" s="14"/>
    </row>
    <row r="505" spans="1:4" x14ac:dyDescent="0.3">
      <c r="A505" s="6"/>
      <c r="B505" s="14"/>
      <c r="C505" s="14"/>
      <c r="D505" s="14"/>
    </row>
    <row r="506" spans="1:4" x14ac:dyDescent="0.3">
      <c r="A506" s="6"/>
      <c r="B506" s="14"/>
      <c r="C506" s="14"/>
      <c r="D506" s="14"/>
    </row>
    <row r="507" spans="1:4" x14ac:dyDescent="0.3">
      <c r="A507" s="6"/>
      <c r="B507" s="14"/>
      <c r="C507" s="14"/>
      <c r="D507" s="14"/>
    </row>
    <row r="508" spans="1:4" x14ac:dyDescent="0.3">
      <c r="A508" s="6"/>
      <c r="B508" s="14"/>
      <c r="C508" s="14"/>
      <c r="D508" s="14"/>
    </row>
    <row r="509" spans="1:4" x14ac:dyDescent="0.3">
      <c r="A509" s="6"/>
      <c r="B509" s="14"/>
      <c r="C509" s="14"/>
      <c r="D509" s="14"/>
    </row>
    <row r="510" spans="1:4" x14ac:dyDescent="0.3">
      <c r="A510" s="6"/>
      <c r="B510" s="14"/>
      <c r="C510" s="14"/>
      <c r="D510" s="14"/>
    </row>
    <row r="511" spans="1:4" x14ac:dyDescent="0.3">
      <c r="A511" s="6"/>
      <c r="B511" s="14"/>
      <c r="C511" s="14"/>
      <c r="D511" s="14"/>
    </row>
    <row r="512" spans="1:4" x14ac:dyDescent="0.3">
      <c r="A512" s="6"/>
      <c r="B512" s="14"/>
      <c r="C512" s="14"/>
      <c r="D512" s="14"/>
    </row>
    <row r="513" spans="1:4" x14ac:dyDescent="0.3">
      <c r="A513" s="6"/>
      <c r="B513" s="14"/>
      <c r="C513" s="14"/>
      <c r="D513" s="14"/>
    </row>
    <row r="514" spans="1:4" x14ac:dyDescent="0.3">
      <c r="A514" s="6"/>
      <c r="B514" s="14"/>
      <c r="C514" s="14"/>
      <c r="D514" s="14"/>
    </row>
    <row r="515" spans="1:4" x14ac:dyDescent="0.3">
      <c r="A515" s="6"/>
      <c r="B515" s="14"/>
      <c r="C515" s="14"/>
      <c r="D515" s="14"/>
    </row>
    <row r="516" spans="1:4" x14ac:dyDescent="0.3">
      <c r="A516" s="6"/>
      <c r="B516" s="14"/>
      <c r="C516" s="14"/>
      <c r="D516" s="14"/>
    </row>
    <row r="517" spans="1:4" x14ac:dyDescent="0.3">
      <c r="A517" s="6"/>
      <c r="B517" s="14"/>
      <c r="C517" s="14"/>
      <c r="D517" s="14"/>
    </row>
    <row r="518" spans="1:4" x14ac:dyDescent="0.3">
      <c r="A518" s="6"/>
      <c r="B518" s="14"/>
      <c r="C518" s="14"/>
      <c r="D518" s="14"/>
    </row>
    <row r="519" spans="1:4" x14ac:dyDescent="0.3">
      <c r="A519" s="6"/>
      <c r="B519" s="14"/>
      <c r="C519" s="14"/>
      <c r="D519" s="14"/>
    </row>
    <row r="520" spans="1:4" x14ac:dyDescent="0.3">
      <c r="A520" s="6"/>
      <c r="B520" s="14"/>
      <c r="C520" s="14"/>
      <c r="D520" s="14"/>
    </row>
    <row r="521" spans="1:4" x14ac:dyDescent="0.3">
      <c r="A521" s="6"/>
      <c r="B521" s="14"/>
      <c r="C521" s="14"/>
      <c r="D521" s="14"/>
    </row>
    <row r="522" spans="1:4" x14ac:dyDescent="0.3">
      <c r="A522" s="6"/>
      <c r="B522" s="14"/>
      <c r="C522" s="14"/>
      <c r="D522" s="14"/>
    </row>
    <row r="523" spans="1:4" x14ac:dyDescent="0.3">
      <c r="A523" s="6"/>
      <c r="B523" s="14"/>
      <c r="C523" s="14"/>
      <c r="D523" s="14"/>
    </row>
    <row r="524" spans="1:4" x14ac:dyDescent="0.3">
      <c r="A524" s="6"/>
      <c r="B524" s="14"/>
      <c r="C524" s="14"/>
      <c r="D524" s="14"/>
    </row>
    <row r="525" spans="1:4" x14ac:dyDescent="0.3">
      <c r="A525" s="6"/>
      <c r="B525" s="14"/>
      <c r="C525" s="14"/>
      <c r="D525" s="14"/>
    </row>
    <row r="526" spans="1:4" x14ac:dyDescent="0.3">
      <c r="A526" s="6"/>
      <c r="B526" s="14"/>
      <c r="C526" s="14"/>
      <c r="D526" s="14"/>
    </row>
    <row r="527" spans="1:4" x14ac:dyDescent="0.3">
      <c r="A527" s="6"/>
      <c r="B527" s="14"/>
      <c r="C527" s="14"/>
      <c r="D527" s="14"/>
    </row>
    <row r="528" spans="1:4" x14ac:dyDescent="0.3">
      <c r="A528" s="6"/>
      <c r="B528" s="14"/>
      <c r="C528" s="14"/>
      <c r="D528" s="14"/>
    </row>
    <row r="529" spans="1:4" x14ac:dyDescent="0.3">
      <c r="A529" s="6"/>
      <c r="B529" s="14"/>
      <c r="C529" s="14"/>
      <c r="D529" s="14"/>
    </row>
    <row r="530" spans="1:4" x14ac:dyDescent="0.3">
      <c r="A530" s="6"/>
      <c r="B530" s="14"/>
      <c r="C530" s="14"/>
      <c r="D530" s="14"/>
    </row>
    <row r="531" spans="1:4" x14ac:dyDescent="0.3">
      <c r="A531" s="6"/>
      <c r="B531" s="14"/>
      <c r="C531" s="14"/>
      <c r="D531" s="14"/>
    </row>
    <row r="532" spans="1:4" x14ac:dyDescent="0.3">
      <c r="A532" s="6"/>
      <c r="B532" s="14"/>
      <c r="C532" s="14"/>
      <c r="D532" s="14"/>
    </row>
    <row r="533" spans="1:4" x14ac:dyDescent="0.3">
      <c r="A533" s="6"/>
      <c r="B533" s="14"/>
      <c r="C533" s="14"/>
      <c r="D533" s="14"/>
    </row>
    <row r="534" spans="1:4" x14ac:dyDescent="0.3">
      <c r="A534" s="6"/>
      <c r="B534" s="14"/>
      <c r="C534" s="14"/>
      <c r="D534" s="14"/>
    </row>
    <row r="535" spans="1:4" x14ac:dyDescent="0.3">
      <c r="A535" s="6"/>
      <c r="B535" s="14"/>
      <c r="C535" s="14"/>
      <c r="D535" s="14"/>
    </row>
    <row r="536" spans="1:4" x14ac:dyDescent="0.3">
      <c r="A536" s="6"/>
      <c r="B536" s="14"/>
      <c r="C536" s="14"/>
      <c r="D536" s="14"/>
    </row>
    <row r="537" spans="1:4" x14ac:dyDescent="0.3">
      <c r="A537" s="6"/>
      <c r="B537" s="14"/>
      <c r="C537" s="14"/>
      <c r="D537" s="14"/>
    </row>
    <row r="538" spans="1:4" x14ac:dyDescent="0.3">
      <c r="A538" s="6"/>
      <c r="B538" s="14"/>
      <c r="C538" s="14"/>
      <c r="D538" s="14"/>
    </row>
    <row r="539" spans="1:4" x14ac:dyDescent="0.3">
      <c r="A539" s="6"/>
      <c r="B539" s="14"/>
      <c r="C539" s="14"/>
      <c r="D539" s="14"/>
    </row>
    <row r="540" spans="1:4" x14ac:dyDescent="0.3">
      <c r="A540" s="6"/>
      <c r="B540" s="14"/>
      <c r="C540" s="14"/>
      <c r="D540" s="14"/>
    </row>
    <row r="541" spans="1:4" x14ac:dyDescent="0.3">
      <c r="A541" s="6"/>
      <c r="B541" s="14"/>
      <c r="C541" s="14"/>
      <c r="D541" s="14"/>
    </row>
    <row r="542" spans="1:4" x14ac:dyDescent="0.3">
      <c r="A542" s="6"/>
      <c r="B542" s="14"/>
      <c r="C542" s="14"/>
      <c r="D542" s="14"/>
    </row>
    <row r="543" spans="1:4" x14ac:dyDescent="0.3">
      <c r="A543" s="6"/>
      <c r="B543" s="14"/>
      <c r="C543" s="14"/>
      <c r="D543" s="14"/>
    </row>
    <row r="544" spans="1:4" x14ac:dyDescent="0.3">
      <c r="A544" s="8"/>
      <c r="B544" s="14"/>
      <c r="C544" s="14"/>
      <c r="D544" s="14"/>
    </row>
    <row r="545" spans="1:4" x14ac:dyDescent="0.3">
      <c r="A545" s="6"/>
      <c r="D545" s="14"/>
    </row>
    <row r="546" spans="1:4" x14ac:dyDescent="0.3">
      <c r="A546" s="8"/>
      <c r="D546" s="14"/>
    </row>
    <row r="547" spans="1:4" x14ac:dyDescent="0.3">
      <c r="A547" s="6"/>
      <c r="D547" s="14"/>
    </row>
    <row r="548" spans="1:4" x14ac:dyDescent="0.3">
      <c r="A548" s="8"/>
      <c r="D548" s="14"/>
    </row>
    <row r="549" spans="1:4" x14ac:dyDescent="0.3">
      <c r="A549" s="6"/>
      <c r="D549" s="14"/>
    </row>
    <row r="550" spans="1:4" x14ac:dyDescent="0.3">
      <c r="A550" s="8"/>
      <c r="D550" s="14"/>
    </row>
    <row r="551" spans="1:4" x14ac:dyDescent="0.3">
      <c r="A551" s="6"/>
      <c r="D551" s="14"/>
    </row>
    <row r="552" spans="1:4" x14ac:dyDescent="0.3">
      <c r="A552" s="8"/>
      <c r="D552" s="14"/>
    </row>
    <row r="553" spans="1:4" x14ac:dyDescent="0.3">
      <c r="A553" s="6"/>
      <c r="D553" s="14"/>
    </row>
    <row r="554" spans="1:4" x14ac:dyDescent="0.3">
      <c r="A554" s="8"/>
      <c r="D554" s="14"/>
    </row>
    <row r="566" spans="1:4" x14ac:dyDescent="0.3">
      <c r="A566" s="5"/>
    </row>
    <row r="567" spans="1:4" ht="15" thickBot="1" x14ac:dyDescent="0.35">
      <c r="A567" s="5"/>
      <c r="C567" s="25"/>
      <c r="D567" s="23"/>
    </row>
    <row r="568" spans="1:4" x14ac:dyDescent="0.3">
      <c r="A568" s="6"/>
      <c r="B568" s="14"/>
      <c r="C568" s="14"/>
      <c r="D568" s="14"/>
    </row>
    <row r="569" spans="1:4" x14ac:dyDescent="0.3">
      <c r="A569" s="6"/>
      <c r="B569" s="14"/>
      <c r="C569" s="14"/>
      <c r="D569" s="14"/>
    </row>
    <row r="570" spans="1:4" x14ac:dyDescent="0.3">
      <c r="A570" s="6"/>
      <c r="B570" s="14"/>
      <c r="C570" s="14"/>
      <c r="D570" s="14"/>
    </row>
    <row r="571" spans="1:4" x14ac:dyDescent="0.3">
      <c r="A571" s="6"/>
      <c r="B571" s="14"/>
      <c r="C571" s="14"/>
      <c r="D571" s="14"/>
    </row>
    <row r="572" spans="1:4" x14ac:dyDescent="0.3">
      <c r="A572" s="6"/>
      <c r="B572" s="14"/>
      <c r="C572" s="14"/>
      <c r="D572" s="14"/>
    </row>
    <row r="573" spans="1:4" x14ac:dyDescent="0.3">
      <c r="A573" s="6"/>
      <c r="B573" s="14"/>
      <c r="C573" s="14"/>
      <c r="D573" s="14"/>
    </row>
    <row r="574" spans="1:4" x14ac:dyDescent="0.3">
      <c r="A574" s="6"/>
      <c r="B574" s="14"/>
      <c r="C574" s="14"/>
      <c r="D574" s="14"/>
    </row>
    <row r="575" spans="1:4" x14ac:dyDescent="0.3">
      <c r="A575" s="6"/>
      <c r="B575" s="14"/>
      <c r="C575" s="14"/>
      <c r="D575" s="14"/>
    </row>
    <row r="576" spans="1:4" x14ac:dyDescent="0.3">
      <c r="A576" s="6"/>
      <c r="B576" s="14"/>
      <c r="C576" s="14"/>
      <c r="D576" s="14"/>
    </row>
    <row r="577" spans="1:4" x14ac:dyDescent="0.3">
      <c r="A577" s="6"/>
      <c r="B577" s="14"/>
      <c r="C577" s="14"/>
      <c r="D577" s="14"/>
    </row>
    <row r="578" spans="1:4" x14ac:dyDescent="0.3">
      <c r="A578" s="6"/>
      <c r="B578" s="14"/>
      <c r="C578" s="14"/>
      <c r="D578" s="14"/>
    </row>
    <row r="579" spans="1:4" x14ac:dyDescent="0.3">
      <c r="A579" s="6"/>
      <c r="B579" s="14"/>
      <c r="C579" s="14"/>
      <c r="D579" s="14"/>
    </row>
    <row r="580" spans="1:4" x14ac:dyDescent="0.3">
      <c r="A580" s="6"/>
      <c r="B580" s="14"/>
      <c r="C580" s="14"/>
      <c r="D580" s="14"/>
    </row>
    <row r="581" spans="1:4" x14ac:dyDescent="0.3">
      <c r="A581" s="6"/>
      <c r="B581" s="14"/>
      <c r="C581" s="14"/>
      <c r="D581" s="14"/>
    </row>
    <row r="582" spans="1:4" x14ac:dyDescent="0.3">
      <c r="A582" s="6"/>
      <c r="B582" s="14"/>
      <c r="C582" s="14"/>
      <c r="D582" s="14"/>
    </row>
    <row r="583" spans="1:4" x14ac:dyDescent="0.3">
      <c r="A583" s="6"/>
      <c r="B583" s="14"/>
      <c r="C583" s="14"/>
      <c r="D583" s="14"/>
    </row>
    <row r="584" spans="1:4" x14ac:dyDescent="0.3">
      <c r="A584" s="6"/>
      <c r="B584" s="14"/>
      <c r="C584" s="14"/>
      <c r="D584" s="14"/>
    </row>
    <row r="585" spans="1:4" x14ac:dyDescent="0.3">
      <c r="A585" s="6"/>
      <c r="B585" s="14"/>
      <c r="C585" s="14"/>
      <c r="D585" s="14"/>
    </row>
    <row r="586" spans="1:4" x14ac:dyDescent="0.3">
      <c r="A586" s="6"/>
      <c r="B586" s="14"/>
      <c r="C586" s="14"/>
      <c r="D586" s="14"/>
    </row>
    <row r="587" spans="1:4" x14ac:dyDescent="0.3">
      <c r="A587" s="6"/>
      <c r="B587" s="14"/>
      <c r="C587" s="14"/>
      <c r="D587" s="14"/>
    </row>
    <row r="588" spans="1:4" x14ac:dyDescent="0.3">
      <c r="A588" s="6"/>
      <c r="B588" s="14"/>
      <c r="C588" s="14"/>
      <c r="D588" s="14"/>
    </row>
    <row r="589" spans="1:4" x14ac:dyDescent="0.3">
      <c r="A589" s="6"/>
      <c r="B589" s="14"/>
      <c r="C589" s="14"/>
      <c r="D589" s="14"/>
    </row>
    <row r="590" spans="1:4" x14ac:dyDescent="0.3">
      <c r="A590" s="6"/>
      <c r="B590" s="14"/>
      <c r="C590" s="14"/>
      <c r="D590" s="14"/>
    </row>
    <row r="591" spans="1:4" x14ac:dyDescent="0.3">
      <c r="A591" s="6"/>
      <c r="B591" s="14"/>
      <c r="C591" s="14"/>
      <c r="D591" s="14"/>
    </row>
    <row r="592" spans="1:4" x14ac:dyDescent="0.3">
      <c r="A592" s="6"/>
      <c r="B592" s="14"/>
      <c r="C592" s="14"/>
      <c r="D592" s="14"/>
    </row>
    <row r="593" spans="1:4" x14ac:dyDescent="0.3">
      <c r="A593" s="6"/>
      <c r="B593" s="14"/>
      <c r="C593" s="14"/>
      <c r="D593" s="14"/>
    </row>
    <row r="594" spans="1:4" x14ac:dyDescent="0.3">
      <c r="A594" s="6"/>
      <c r="B594" s="14"/>
      <c r="C594" s="14"/>
      <c r="D594" s="14"/>
    </row>
    <row r="595" spans="1:4" x14ac:dyDescent="0.3">
      <c r="A595" s="6"/>
      <c r="B595" s="14"/>
      <c r="C595" s="14"/>
      <c r="D595" s="14"/>
    </row>
    <row r="596" spans="1:4" x14ac:dyDescent="0.3">
      <c r="A596" s="6"/>
      <c r="B596" s="14"/>
      <c r="C596" s="14"/>
      <c r="D596" s="14"/>
    </row>
    <row r="597" spans="1:4" x14ac:dyDescent="0.3">
      <c r="A597" s="6"/>
      <c r="B597" s="14"/>
      <c r="C597" s="14"/>
      <c r="D597" s="14"/>
    </row>
    <row r="598" spans="1:4" x14ac:dyDescent="0.3">
      <c r="A598" s="6"/>
      <c r="B598" s="14"/>
      <c r="C598" s="14"/>
      <c r="D598" s="14"/>
    </row>
    <row r="599" spans="1:4" x14ac:dyDescent="0.3">
      <c r="A599" s="6"/>
      <c r="B599" s="14"/>
      <c r="C599" s="14"/>
      <c r="D599" s="14"/>
    </row>
    <row r="600" spans="1:4" x14ac:dyDescent="0.3">
      <c r="A600" s="6"/>
      <c r="B600" s="14"/>
      <c r="C600" s="14"/>
      <c r="D600" s="14"/>
    </row>
    <row r="601" spans="1:4" x14ac:dyDescent="0.3">
      <c r="A601" s="6"/>
      <c r="B601" s="14"/>
      <c r="C601" s="14"/>
      <c r="D601" s="14"/>
    </row>
    <row r="602" spans="1:4" x14ac:dyDescent="0.3">
      <c r="A602" s="6"/>
      <c r="B602" s="14"/>
      <c r="C602" s="14"/>
      <c r="D602" s="14"/>
    </row>
    <row r="603" spans="1:4" x14ac:dyDescent="0.3">
      <c r="A603" s="6"/>
      <c r="B603" s="14"/>
      <c r="C603" s="14"/>
      <c r="D603" s="14"/>
    </row>
    <row r="604" spans="1:4" x14ac:dyDescent="0.3">
      <c r="A604" s="6"/>
      <c r="B604" s="14"/>
      <c r="C604" s="14"/>
      <c r="D604" s="14"/>
    </row>
    <row r="605" spans="1:4" x14ac:dyDescent="0.3">
      <c r="A605" s="6"/>
      <c r="B605" s="14"/>
      <c r="C605" s="14"/>
      <c r="D605" s="14"/>
    </row>
    <row r="606" spans="1:4" x14ac:dyDescent="0.3">
      <c r="A606" s="6"/>
      <c r="B606" s="14"/>
      <c r="C606" s="14"/>
      <c r="D606" s="14"/>
    </row>
    <row r="607" spans="1:4" x14ac:dyDescent="0.3">
      <c r="A607" s="6"/>
      <c r="B607" s="14"/>
      <c r="C607" s="14"/>
      <c r="D607" s="14"/>
    </row>
    <row r="608" spans="1:4" x14ac:dyDescent="0.3">
      <c r="A608" s="6"/>
      <c r="B608" s="14"/>
      <c r="C608" s="14"/>
      <c r="D608" s="14"/>
    </row>
    <row r="609" spans="1:4" x14ac:dyDescent="0.3">
      <c r="A609" s="6"/>
      <c r="B609" s="14"/>
      <c r="C609" s="14"/>
      <c r="D609" s="14"/>
    </row>
    <row r="610" spans="1:4" x14ac:dyDescent="0.3">
      <c r="A610" s="6"/>
      <c r="B610" s="14"/>
      <c r="C610" s="14"/>
      <c r="D610" s="14"/>
    </row>
    <row r="611" spans="1:4" x14ac:dyDescent="0.3">
      <c r="A611" s="6"/>
      <c r="B611" s="14"/>
      <c r="C611" s="14"/>
      <c r="D611" s="14"/>
    </row>
    <row r="612" spans="1:4" x14ac:dyDescent="0.3">
      <c r="A612" s="6"/>
      <c r="B612" s="14"/>
      <c r="C612" s="14"/>
      <c r="D612" s="14"/>
    </row>
    <row r="613" spans="1:4" x14ac:dyDescent="0.3">
      <c r="A613" s="6"/>
      <c r="B613" s="14"/>
      <c r="C613" s="14"/>
      <c r="D613" s="14"/>
    </row>
    <row r="614" spans="1:4" x14ac:dyDescent="0.3">
      <c r="A614" s="6"/>
      <c r="B614" s="14"/>
      <c r="C614" s="14"/>
      <c r="D614" s="14"/>
    </row>
    <row r="615" spans="1:4" x14ac:dyDescent="0.3">
      <c r="A615" s="6"/>
      <c r="B615" s="14"/>
      <c r="C615" s="14"/>
      <c r="D615" s="14"/>
    </row>
    <row r="616" spans="1:4" x14ac:dyDescent="0.3">
      <c r="A616" s="6"/>
      <c r="B616" s="14"/>
      <c r="C616" s="14"/>
      <c r="D616" s="14"/>
    </row>
    <row r="617" spans="1:4" x14ac:dyDescent="0.3">
      <c r="A617" s="6"/>
      <c r="B617" s="14"/>
      <c r="C617" s="14"/>
      <c r="D617" s="14"/>
    </row>
    <row r="618" spans="1:4" x14ac:dyDescent="0.3">
      <c r="A618" s="6"/>
      <c r="B618" s="14"/>
      <c r="C618" s="14"/>
      <c r="D618" s="14"/>
    </row>
    <row r="619" spans="1:4" x14ac:dyDescent="0.3">
      <c r="A619" s="6"/>
      <c r="B619" s="14"/>
      <c r="C619" s="14"/>
      <c r="D619" s="14"/>
    </row>
    <row r="620" spans="1:4" x14ac:dyDescent="0.3">
      <c r="A620" s="6"/>
      <c r="B620" s="14"/>
      <c r="C620" s="14"/>
      <c r="D620" s="14"/>
    </row>
    <row r="621" spans="1:4" x14ac:dyDescent="0.3">
      <c r="A621" s="6"/>
      <c r="B621" s="14"/>
      <c r="C621" s="14"/>
      <c r="D621" s="14"/>
    </row>
    <row r="622" spans="1:4" x14ac:dyDescent="0.3">
      <c r="A622" s="6"/>
      <c r="B622" s="14"/>
      <c r="C622" s="14"/>
      <c r="D622" s="14"/>
    </row>
    <row r="623" spans="1:4" x14ac:dyDescent="0.3">
      <c r="A623" s="6"/>
      <c r="B623" s="14"/>
      <c r="C623" s="14"/>
      <c r="D623" s="14"/>
    </row>
    <row r="624" spans="1:4" x14ac:dyDescent="0.3">
      <c r="A624" s="6"/>
      <c r="B624" s="14"/>
      <c r="C624" s="14"/>
      <c r="D624" s="14"/>
    </row>
    <row r="625" spans="1:4" x14ac:dyDescent="0.3">
      <c r="A625" s="6"/>
      <c r="B625" s="14"/>
      <c r="C625" s="14"/>
      <c r="D625" s="14"/>
    </row>
    <row r="626" spans="1:4" x14ac:dyDescent="0.3">
      <c r="A626" s="6"/>
      <c r="B626" s="14"/>
      <c r="C626" s="14"/>
      <c r="D626" s="14"/>
    </row>
    <row r="627" spans="1:4" x14ac:dyDescent="0.3">
      <c r="A627" s="8"/>
      <c r="B627" s="14"/>
      <c r="C627" s="14"/>
      <c r="D627" s="14"/>
    </row>
    <row r="628" spans="1:4" x14ac:dyDescent="0.3">
      <c r="A628" s="6"/>
      <c r="D628" s="14"/>
    </row>
    <row r="629" spans="1:4" x14ac:dyDescent="0.3">
      <c r="A629" s="8"/>
      <c r="D629" s="14"/>
    </row>
    <row r="630" spans="1:4" x14ac:dyDescent="0.3">
      <c r="A630" s="6"/>
      <c r="D630" s="14"/>
    </row>
    <row r="631" spans="1:4" x14ac:dyDescent="0.3">
      <c r="A631" s="8"/>
      <c r="D631" s="14"/>
    </row>
    <row r="632" spans="1:4" x14ac:dyDescent="0.3">
      <c r="A632" s="6"/>
      <c r="D632" s="14"/>
    </row>
    <row r="633" spans="1:4" x14ac:dyDescent="0.3">
      <c r="A633" s="8"/>
      <c r="D633" s="14"/>
    </row>
    <row r="634" spans="1:4" x14ac:dyDescent="0.3">
      <c r="A634" s="6"/>
      <c r="D634" s="14"/>
    </row>
    <row r="635" spans="1:4" x14ac:dyDescent="0.3">
      <c r="A635" s="8"/>
      <c r="D635" s="14"/>
    </row>
    <row r="636" spans="1:4" x14ac:dyDescent="0.3">
      <c r="A636" s="6"/>
      <c r="D636" s="14"/>
    </row>
    <row r="637" spans="1:4" x14ac:dyDescent="0.3">
      <c r="A637" s="8"/>
      <c r="D637" s="14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10"/>
    </row>
  </sheetData>
  <mergeCells count="2">
    <mergeCell ref="B5:I5"/>
    <mergeCell ref="M5:R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B17" sqref="B17:B1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t="s">
        <v>8</v>
      </c>
      <c r="B4">
        <v>0.96247529788792296</v>
      </c>
    </row>
    <row r="5" spans="1:9" x14ac:dyDescent="0.3">
      <c r="A5" t="s">
        <v>9</v>
      </c>
      <c r="B5">
        <v>0.92635869904444612</v>
      </c>
    </row>
    <row r="6" spans="1:9" x14ac:dyDescent="0.3">
      <c r="A6" t="s">
        <v>10</v>
      </c>
      <c r="B6">
        <v>0.92508902144176408</v>
      </c>
    </row>
    <row r="7" spans="1:9" x14ac:dyDescent="0.3">
      <c r="A7" t="s">
        <v>11</v>
      </c>
      <c r="B7">
        <v>6.4283844416982419E-3</v>
      </c>
    </row>
    <row r="8" spans="1:9" ht="15" thickBot="1" x14ac:dyDescent="0.35">
      <c r="A8" s="2" t="s">
        <v>12</v>
      </c>
      <c r="B8" s="2">
        <v>60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t="s">
        <v>14</v>
      </c>
      <c r="B12">
        <v>1</v>
      </c>
      <c r="C12">
        <v>3.0150145210772885E-2</v>
      </c>
      <c r="D12">
        <v>3.0150145210772885E-2</v>
      </c>
      <c r="E12">
        <v>729.60151229546966</v>
      </c>
      <c r="F12">
        <v>1.5167469624755792E-34</v>
      </c>
    </row>
    <row r="13" spans="1:9" x14ac:dyDescent="0.3">
      <c r="A13" t="s">
        <v>15</v>
      </c>
      <c r="B13">
        <v>58</v>
      </c>
      <c r="C13">
        <v>2.3967993387555451E-3</v>
      </c>
      <c r="D13">
        <v>4.132412653026802E-5</v>
      </c>
    </row>
    <row r="14" spans="1:9" ht="15" thickBot="1" x14ac:dyDescent="0.35">
      <c r="A14" s="2" t="s">
        <v>16</v>
      </c>
      <c r="B14" s="2">
        <v>59</v>
      </c>
      <c r="C14" s="2">
        <v>3.2546944549528431E-2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t="s">
        <v>17</v>
      </c>
      <c r="B17">
        <v>-2.4894028344496322</v>
      </c>
      <c r="C17">
        <v>9.5342451050263483E-2</v>
      </c>
      <c r="D17">
        <v>-26.110119962588822</v>
      </c>
      <c r="E17">
        <v>9.3673415533068126E-34</v>
      </c>
      <c r="F17">
        <v>-2.6802514856982058</v>
      </c>
      <c r="G17">
        <v>-2.2985541832010585</v>
      </c>
      <c r="H17">
        <v>-2.6802514856982058</v>
      </c>
      <c r="I17">
        <v>-2.2985541832010585</v>
      </c>
    </row>
    <row r="18" spans="1:9" ht="15" thickBot="1" x14ac:dyDescent="0.35">
      <c r="A18" s="2" t="s">
        <v>30</v>
      </c>
      <c r="B18" s="2">
        <v>1.294400817584802E-3</v>
      </c>
      <c r="C18" s="2">
        <v>4.7921004814509384E-5</v>
      </c>
      <c r="D18" s="2">
        <v>27.011136819753975</v>
      </c>
      <c r="E18" s="2">
        <v>1.5167469624756223E-34</v>
      </c>
      <c r="F18" s="2">
        <v>1.1984765043897905E-3</v>
      </c>
      <c r="G18" s="2">
        <v>1.3903251307798134E-3</v>
      </c>
      <c r="H18" s="2">
        <v>1.1984765043897905E-3</v>
      </c>
      <c r="I18" s="2">
        <v>1.3903251307798134E-3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07"/>
  <sheetViews>
    <sheetView zoomScale="60" zoomScaleNormal="60" workbookViewId="0"/>
  </sheetViews>
  <sheetFormatPr defaultColWidth="8.77734375" defaultRowHeight="14.4" x14ac:dyDescent="0.3"/>
  <cols>
    <col min="1" max="1" width="8.77734375" style="1"/>
    <col min="2" max="2" width="14.6640625" style="1" bestFit="1" customWidth="1"/>
    <col min="3" max="3" width="12" style="1" bestFit="1" customWidth="1"/>
    <col min="4" max="4" width="13.5546875" style="1" bestFit="1" customWidth="1"/>
    <col min="5" max="5" width="9.44140625" style="1" bestFit="1" customWidth="1"/>
    <col min="6" max="8" width="8.77734375" style="1"/>
    <col min="9" max="9" width="13.77734375" style="1" customWidth="1"/>
    <col min="10" max="10" width="8.77734375" style="1"/>
    <col min="11" max="11" width="23.21875" style="1" bestFit="1" customWidth="1"/>
    <col min="12" max="16384" width="8.77734375" style="1"/>
  </cols>
  <sheetData>
    <row r="1" spans="1:18" x14ac:dyDescent="0.3">
      <c r="A1" s="48" t="s">
        <v>129</v>
      </c>
      <c r="B1" s="48"/>
      <c r="C1" s="48"/>
      <c r="D1" s="48"/>
      <c r="E1" s="48"/>
      <c r="F1" s="5"/>
      <c r="G1" s="5"/>
    </row>
    <row r="2" spans="1:18" x14ac:dyDescent="0.3">
      <c r="A2" s="49"/>
    </row>
    <row r="3" spans="1:18" x14ac:dyDescent="0.3">
      <c r="A3" s="117" t="s">
        <v>31</v>
      </c>
      <c r="B3" s="120">
        <v>1</v>
      </c>
      <c r="C3" s="115" t="s">
        <v>62</v>
      </c>
      <c r="D3" s="115">
        <v>1</v>
      </c>
    </row>
    <row r="4" spans="1:18" x14ac:dyDescent="0.3">
      <c r="A4" s="117" t="s">
        <v>32</v>
      </c>
      <c r="B4" s="120">
        <v>0</v>
      </c>
      <c r="C4" s="115" t="s">
        <v>62</v>
      </c>
      <c r="D4" s="115">
        <v>1</v>
      </c>
    </row>
    <row r="5" spans="1:18" x14ac:dyDescent="0.3">
      <c r="B5" s="131"/>
      <c r="C5" s="131"/>
      <c r="D5" s="131"/>
      <c r="E5" s="131"/>
      <c r="F5" s="131"/>
      <c r="G5" s="131"/>
      <c r="H5" s="131"/>
      <c r="I5" s="131"/>
      <c r="M5" s="131"/>
      <c r="N5" s="131"/>
      <c r="O5" s="131"/>
      <c r="P5" s="131"/>
      <c r="Q5" s="131"/>
      <c r="R5" s="131"/>
    </row>
    <row r="6" spans="1:18" ht="15.6" x14ac:dyDescent="0.35">
      <c r="A6" s="5" t="s">
        <v>0</v>
      </c>
      <c r="B6" s="5" t="s">
        <v>34</v>
      </c>
      <c r="C6" s="5" t="s">
        <v>72</v>
      </c>
      <c r="D6" s="5" t="s">
        <v>73</v>
      </c>
      <c r="E6" s="5" t="s">
        <v>2</v>
      </c>
      <c r="F6" s="5" t="s">
        <v>3</v>
      </c>
      <c r="G6" s="18" t="s">
        <v>33</v>
      </c>
      <c r="H6" s="18" t="s">
        <v>61</v>
      </c>
      <c r="I6" s="18" t="s">
        <v>63</v>
      </c>
      <c r="J6" s="18" t="s">
        <v>64</v>
      </c>
      <c r="K6" s="28" t="s">
        <v>65</v>
      </c>
      <c r="L6" s="28" t="s">
        <v>66</v>
      </c>
      <c r="M6" s="28" t="s">
        <v>67</v>
      </c>
      <c r="N6" s="28" t="s">
        <v>68</v>
      </c>
      <c r="O6" s="28" t="s">
        <v>69</v>
      </c>
    </row>
    <row r="7" spans="1:18" x14ac:dyDescent="0.3">
      <c r="A7" s="5"/>
      <c r="B7" s="5"/>
      <c r="C7" s="5"/>
      <c r="D7" s="5"/>
      <c r="E7" s="30">
        <v>-3.5841218170201818</v>
      </c>
      <c r="F7" s="30">
        <v>1.9194300022489824E-3</v>
      </c>
      <c r="G7" s="5"/>
      <c r="H7" s="5"/>
      <c r="I7" s="5"/>
      <c r="J7" s="5"/>
      <c r="K7" s="5"/>
      <c r="L7" s="5"/>
      <c r="M7" s="5"/>
      <c r="N7" s="5"/>
      <c r="O7" s="5"/>
    </row>
    <row r="8" spans="1:18" ht="15.6" x14ac:dyDescent="0.3">
      <c r="A8" s="6">
        <v>1960</v>
      </c>
      <c r="B8" s="7">
        <v>171759</v>
      </c>
      <c r="C8" s="29">
        <v>29356</v>
      </c>
      <c r="D8" s="21">
        <f>C8/B8</f>
        <v>0.17091389679725663</v>
      </c>
      <c r="E8" s="20">
        <f>$B$3*D8+(1-$B$3)*(E7+F7)</f>
        <v>0.17091389679725663</v>
      </c>
      <c r="F8" s="20">
        <f>$B$4*(E8-E7)+(1-$B$4)*F7</f>
        <v>1.9194300022489824E-3</v>
      </c>
      <c r="G8" s="19">
        <f>E7+F7</f>
        <v>-3.5822023870179329</v>
      </c>
      <c r="H8" s="19">
        <f>G8-D8</f>
        <v>-3.7531162838151895</v>
      </c>
      <c r="I8" s="19">
        <f>ABS(H8)</f>
        <v>3.7531162838151895</v>
      </c>
      <c r="J8" s="19">
        <f>SUM($H$8:H8)</f>
        <v>-3.7531162838151895</v>
      </c>
      <c r="K8" s="5">
        <f>SUMSQ($H$8:H8)/A8</f>
        <v>7.1866744080809888E-3</v>
      </c>
      <c r="L8" s="5">
        <f>SUM($I$8:I8)/A8</f>
        <v>1.9148552468444843E-3</v>
      </c>
      <c r="M8" s="6">
        <f>(I8/D8)*100</f>
        <v>2195.9105456867869</v>
      </c>
      <c r="N8" s="5">
        <f>AVERAGE($M$8:M8)</f>
        <v>2195.9105456867869</v>
      </c>
      <c r="O8" s="5">
        <f>J8/L8</f>
        <v>-1960</v>
      </c>
    </row>
    <row r="9" spans="1:18" ht="15.6" x14ac:dyDescent="0.3">
      <c r="A9" s="6">
        <v>1961</v>
      </c>
      <c r="B9" s="7">
        <v>173823</v>
      </c>
      <c r="C9" s="29">
        <v>30370</v>
      </c>
      <c r="D9" s="21">
        <f t="shared" ref="D9:D67" si="0">C9/B9</f>
        <v>0.17471796022390593</v>
      </c>
      <c r="E9" s="20">
        <f t="shared" ref="E9:E67" si="1">$B$3*D9+(1-$B$3)*(E8+F8)</f>
        <v>0.17471796022390593</v>
      </c>
      <c r="F9" s="20">
        <f t="shared" ref="F9:F67" si="2">$B$4*(E9-E8)+(1-$B$4)*F8</f>
        <v>1.9194300022489824E-3</v>
      </c>
      <c r="G9" s="19">
        <f t="shared" ref="G9:G67" si="3">E8+F8</f>
        <v>0.17283332679950561</v>
      </c>
      <c r="H9" s="19">
        <f t="shared" ref="H9:H67" si="4">G9-D9</f>
        <v>-1.8846334244003171E-3</v>
      </c>
      <c r="I9" s="19">
        <f t="shared" ref="I9:I67" si="5">ABS(H9)</f>
        <v>1.8846334244003171E-3</v>
      </c>
      <c r="J9" s="19">
        <f>SUM($H$8:H9)</f>
        <v>-3.75500091723959</v>
      </c>
      <c r="K9" s="5">
        <f>SUMSQ($H$8:H9)/A9</f>
        <v>7.183011418501725E-3</v>
      </c>
      <c r="L9" s="5">
        <f>SUM($I$8:I9)/A9</f>
        <v>1.9148398354102958E-3</v>
      </c>
      <c r="M9" s="6">
        <f t="shared" ref="M9:M67" si="6">(I9/D9)*100</f>
        <v>1.0786718331561946</v>
      </c>
      <c r="N9" s="5">
        <f>AVERAGE($M$8:M9)</f>
        <v>1098.4946087599715</v>
      </c>
      <c r="O9" s="5">
        <f t="shared" ref="O9:O67" si="7">J9/L9</f>
        <v>-1961</v>
      </c>
    </row>
    <row r="10" spans="1:18" ht="15.6" x14ac:dyDescent="0.3">
      <c r="A10" s="6">
        <v>1962</v>
      </c>
      <c r="B10" s="7">
        <v>177456</v>
      </c>
      <c r="C10" s="29">
        <v>30922</v>
      </c>
      <c r="D10" s="21">
        <f t="shared" si="0"/>
        <v>0.17425164547831576</v>
      </c>
      <c r="E10" s="20">
        <f t="shared" si="1"/>
        <v>0.17425164547831576</v>
      </c>
      <c r="F10" s="20">
        <f t="shared" si="2"/>
        <v>1.9194300022489824E-3</v>
      </c>
      <c r="G10" s="19">
        <f t="shared" si="3"/>
        <v>0.17663739022615491</v>
      </c>
      <c r="H10" s="19">
        <f t="shared" si="4"/>
        <v>2.3857447478391469E-3</v>
      </c>
      <c r="I10" s="19">
        <f t="shared" si="5"/>
        <v>2.3857447478391469E-3</v>
      </c>
      <c r="J10" s="19">
        <f>SUM($H$8:H10)</f>
        <v>-3.7526151724917507</v>
      </c>
      <c r="K10" s="5">
        <f>SUMSQ($H$8:H10)/A10</f>
        <v>7.1793532535473414E-3</v>
      </c>
      <c r="L10" s="5">
        <f>SUM($I$8:I10)/A10</f>
        <v>1.9150798481077621E-3</v>
      </c>
      <c r="M10" s="6">
        <f t="shared" si="6"/>
        <v>1.36913757186645</v>
      </c>
      <c r="N10" s="5">
        <f>AVERAGE($M$8:M10)</f>
        <v>732.78611836393645</v>
      </c>
      <c r="O10" s="5">
        <f t="shared" si="7"/>
        <v>-1959.5084644640833</v>
      </c>
    </row>
    <row r="11" spans="1:18" ht="15.6" x14ac:dyDescent="0.3">
      <c r="A11" s="6">
        <v>1963</v>
      </c>
      <c r="B11" s="7">
        <v>181238</v>
      </c>
      <c r="C11" s="29">
        <v>30558</v>
      </c>
      <c r="D11" s="21">
        <f t="shared" si="0"/>
        <v>0.1686070250168287</v>
      </c>
      <c r="E11" s="20">
        <f t="shared" si="1"/>
        <v>0.1686070250168287</v>
      </c>
      <c r="F11" s="20">
        <f t="shared" si="2"/>
        <v>1.9194300022489824E-3</v>
      </c>
      <c r="G11" s="19">
        <f t="shared" si="3"/>
        <v>0.17617107548056474</v>
      </c>
      <c r="H11" s="19">
        <f t="shared" si="4"/>
        <v>7.5640504637360384E-3</v>
      </c>
      <c r="I11" s="19">
        <f t="shared" si="5"/>
        <v>7.5640504637360384E-3</v>
      </c>
      <c r="J11" s="19">
        <f>SUM($H$8:H11)</f>
        <v>-3.7450511220280145</v>
      </c>
      <c r="K11" s="5">
        <f>SUMSQ($H$8:H11)/A11</f>
        <v>7.1757250628218553E-3</v>
      </c>
      <c r="L11" s="5">
        <f>SUM($I$8:I11)/A11</f>
        <v>1.9179575712945315E-3</v>
      </c>
      <c r="M11" s="6">
        <f t="shared" si="6"/>
        <v>4.4862012499070358</v>
      </c>
      <c r="N11" s="5">
        <f>AVERAGE($M$8:M11)</f>
        <v>550.71113908542907</v>
      </c>
      <c r="O11" s="5">
        <f t="shared" si="7"/>
        <v>-1952.624592993619</v>
      </c>
    </row>
    <row r="12" spans="1:18" ht="15.6" x14ac:dyDescent="0.3">
      <c r="A12" s="6">
        <v>1964</v>
      </c>
      <c r="B12" s="7">
        <v>183140</v>
      </c>
      <c r="C12" s="29">
        <v>31244</v>
      </c>
      <c r="D12" s="21">
        <f t="shared" si="0"/>
        <v>0.17060172545593535</v>
      </c>
      <c r="E12" s="20">
        <f t="shared" si="1"/>
        <v>0.17060172545593535</v>
      </c>
      <c r="F12" s="20">
        <f t="shared" si="2"/>
        <v>1.9194300022489824E-3</v>
      </c>
      <c r="G12" s="19">
        <f t="shared" si="3"/>
        <v>0.17052645501907768</v>
      </c>
      <c r="H12" s="19">
        <f t="shared" si="4"/>
        <v>-7.5270436857677314E-5</v>
      </c>
      <c r="I12" s="19">
        <f t="shared" si="5"/>
        <v>7.5270436857677314E-5</v>
      </c>
      <c r="J12" s="19">
        <f>SUM($H$8:H12)</f>
        <v>-3.7451263924648721</v>
      </c>
      <c r="K12" s="5">
        <f>SUMSQ($H$8:H12)/A12</f>
        <v>7.172071437874206E-3</v>
      </c>
      <c r="L12" s="5">
        <f>SUM($I$8:I12)/A12</f>
        <v>1.9170193395560199E-3</v>
      </c>
      <c r="M12" s="6">
        <f t="shared" si="6"/>
        <v>4.4120560127112483E-2</v>
      </c>
      <c r="N12" s="5">
        <f>AVERAGE($M$8:M12)</f>
        <v>440.57773538036872</v>
      </c>
      <c r="O12" s="5">
        <f t="shared" si="7"/>
        <v>-1953.6195150395511</v>
      </c>
    </row>
    <row r="13" spans="1:18" ht="15.6" x14ac:dyDescent="0.3">
      <c r="A13" s="6">
        <v>1965</v>
      </c>
      <c r="B13" s="7">
        <v>184859</v>
      </c>
      <c r="C13" s="29">
        <v>32238</v>
      </c>
      <c r="D13" s="21">
        <f t="shared" si="0"/>
        <v>0.17439237472884739</v>
      </c>
      <c r="E13" s="20">
        <f t="shared" si="1"/>
        <v>0.17439237472884739</v>
      </c>
      <c r="F13" s="20">
        <f t="shared" si="2"/>
        <v>1.9194300022489824E-3</v>
      </c>
      <c r="G13" s="19">
        <f t="shared" si="3"/>
        <v>0.17252115545818433</v>
      </c>
      <c r="H13" s="19">
        <f t="shared" si="4"/>
        <v>-1.8712192706630548E-3</v>
      </c>
      <c r="I13" s="19">
        <f t="shared" si="5"/>
        <v>1.8712192706630548E-3</v>
      </c>
      <c r="J13" s="19">
        <f>SUM($H$8:H13)</f>
        <v>-3.746997611735535</v>
      </c>
      <c r="K13" s="5">
        <f>SUMSQ($H$8:H13)/A13</f>
        <v>7.1684233106597958E-3</v>
      </c>
      <c r="L13" s="5">
        <f>SUM($I$8:I13)/A13</f>
        <v>1.916996031632919E-3</v>
      </c>
      <c r="M13" s="6">
        <f t="shared" si="6"/>
        <v>1.0729937438907551</v>
      </c>
      <c r="N13" s="5">
        <f>AVERAGE($M$8:M13)</f>
        <v>367.32694510762241</v>
      </c>
      <c r="O13" s="5">
        <f t="shared" si="7"/>
        <v>-1954.619388827738</v>
      </c>
    </row>
    <row r="14" spans="1:18" ht="15.6" x14ac:dyDescent="0.3">
      <c r="A14" s="6">
        <v>1966</v>
      </c>
      <c r="B14" s="7">
        <v>186620</v>
      </c>
      <c r="C14" s="29">
        <v>33358</v>
      </c>
      <c r="D14" s="21">
        <f t="shared" si="0"/>
        <v>0.17874825849319473</v>
      </c>
      <c r="E14" s="20">
        <f t="shared" si="1"/>
        <v>0.17874825849319473</v>
      </c>
      <c r="F14" s="20">
        <f t="shared" si="2"/>
        <v>1.9194300022489824E-3</v>
      </c>
      <c r="G14" s="19">
        <f t="shared" si="3"/>
        <v>0.17631180473109637</v>
      </c>
      <c r="H14" s="19">
        <f t="shared" si="4"/>
        <v>-2.4364537620983617E-3</v>
      </c>
      <c r="I14" s="19">
        <f t="shared" si="5"/>
        <v>2.4364537620983617E-3</v>
      </c>
      <c r="J14" s="19">
        <f>SUM($H$8:H14)</f>
        <v>-3.7494340654976335</v>
      </c>
      <c r="K14" s="5">
        <f>SUMSQ($H$8:H14)/A14</f>
        <v>7.1647801331400978E-3</v>
      </c>
      <c r="L14" s="5">
        <f>SUM($I$8:I14)/A14</f>
        <v>1.9172602522486188E-3</v>
      </c>
      <c r="M14" s="6">
        <f t="shared" si="6"/>
        <v>1.3630643356400152</v>
      </c>
      <c r="N14" s="5">
        <f>AVERAGE($M$8:M14)</f>
        <v>315.04639071162495</v>
      </c>
      <c r="O14" s="5">
        <f t="shared" si="7"/>
        <v>-1955.6208193958998</v>
      </c>
    </row>
    <row r="15" spans="1:18" ht="15.6" x14ac:dyDescent="0.3">
      <c r="A15" s="6">
        <v>1967</v>
      </c>
      <c r="B15" s="7">
        <v>189361</v>
      </c>
      <c r="C15" s="29">
        <v>33540</v>
      </c>
      <c r="D15" s="21">
        <f t="shared" si="0"/>
        <v>0.17712200505911987</v>
      </c>
      <c r="E15" s="20">
        <f t="shared" si="1"/>
        <v>0.17712200505911987</v>
      </c>
      <c r="F15" s="20">
        <f t="shared" si="2"/>
        <v>1.9194300022489824E-3</v>
      </c>
      <c r="G15" s="19">
        <f t="shared" si="3"/>
        <v>0.18066768849544371</v>
      </c>
      <c r="H15" s="19">
        <f t="shared" si="4"/>
        <v>3.5456834363238321E-3</v>
      </c>
      <c r="I15" s="19">
        <f t="shared" si="5"/>
        <v>3.5456834363238321E-3</v>
      </c>
      <c r="J15" s="19">
        <f>SUM($H$8:H15)</f>
        <v>-3.7458883820613096</v>
      </c>
      <c r="K15" s="5">
        <f>SUMSQ($H$8:H15)/A15</f>
        <v>7.1611440333627166E-3</v>
      </c>
      <c r="L15" s="5">
        <f>SUM($I$8:I15)/A15</f>
        <v>1.918088123719933E-3</v>
      </c>
      <c r="M15" s="6">
        <f t="shared" si="6"/>
        <v>2.0018311305477554</v>
      </c>
      <c r="N15" s="5">
        <f>AVERAGE($M$8:M15)</f>
        <v>275.91582076399027</v>
      </c>
      <c r="O15" s="5">
        <f t="shared" si="7"/>
        <v>-1952.9281974785117</v>
      </c>
    </row>
    <row r="16" spans="1:18" ht="15.6" x14ac:dyDescent="0.3">
      <c r="A16" s="6">
        <v>1968</v>
      </c>
      <c r="B16" s="7">
        <v>192552</v>
      </c>
      <c r="C16" s="29">
        <v>34754</v>
      </c>
      <c r="D16" s="21">
        <f t="shared" si="0"/>
        <v>0.1804915035938344</v>
      </c>
      <c r="E16" s="20">
        <f t="shared" si="1"/>
        <v>0.1804915035938344</v>
      </c>
      <c r="F16" s="20">
        <f t="shared" si="2"/>
        <v>1.9194300022489824E-3</v>
      </c>
      <c r="G16" s="19">
        <f t="shared" si="3"/>
        <v>0.17904143506136885</v>
      </c>
      <c r="H16" s="19">
        <f t="shared" si="4"/>
        <v>-1.4500685324655427E-3</v>
      </c>
      <c r="I16" s="19">
        <f t="shared" si="5"/>
        <v>1.4500685324655427E-3</v>
      </c>
      <c r="J16" s="19">
        <f>SUM($H$8:H16)</f>
        <v>-3.7473384505937752</v>
      </c>
      <c r="K16" s="5">
        <f>SUMSQ($H$8:H16)/A16</f>
        <v>7.1575063091073232E-3</v>
      </c>
      <c r="L16" s="5">
        <f>SUM($I$8:I16)/A16</f>
        <v>1.9178503088869787E-3</v>
      </c>
      <c r="M16" s="6">
        <f t="shared" si="6"/>
        <v>0.80339988508748672</v>
      </c>
      <c r="N16" s="5">
        <f>AVERAGE($M$8:M16)</f>
        <v>245.34777399966774</v>
      </c>
      <c r="O16" s="5">
        <f t="shared" si="7"/>
        <v>-1953.9264525647661</v>
      </c>
    </row>
    <row r="17" spans="1:15" ht="15.6" x14ac:dyDescent="0.3">
      <c r="A17" s="6">
        <v>1969</v>
      </c>
      <c r="B17" s="7">
        <v>194181</v>
      </c>
      <c r="C17" s="29">
        <v>36068</v>
      </c>
      <c r="D17" s="21">
        <f t="shared" si="0"/>
        <v>0.18574422832305942</v>
      </c>
      <c r="E17" s="20">
        <f t="shared" si="1"/>
        <v>0.18574422832305942</v>
      </c>
      <c r="F17" s="20">
        <f t="shared" si="2"/>
        <v>1.9194300022489824E-3</v>
      </c>
      <c r="G17" s="19">
        <f t="shared" si="3"/>
        <v>0.18241093359608337</v>
      </c>
      <c r="H17" s="19">
        <f t="shared" si="4"/>
        <v>-3.3332947269760493E-3</v>
      </c>
      <c r="I17" s="19">
        <f t="shared" si="5"/>
        <v>3.3332947269760493E-3</v>
      </c>
      <c r="J17" s="19">
        <f>SUM($H$8:H17)</f>
        <v>-3.7506717453207514</v>
      </c>
      <c r="K17" s="5">
        <f>SUMSQ($H$8:H17)/A17</f>
        <v>7.1538768548384708E-3</v>
      </c>
      <c r="L17" s="5">
        <f>SUM($I$8:I17)/A17</f>
        <v>1.9185691734974861E-3</v>
      </c>
      <c r="M17" s="6">
        <f t="shared" si="6"/>
        <v>1.7945616706746597</v>
      </c>
      <c r="N17" s="5">
        <f>AVERAGE($M$8:M17)</f>
        <v>220.99245276676842</v>
      </c>
      <c r="O17" s="5">
        <f t="shared" si="7"/>
        <v>-1954.9317257523767</v>
      </c>
    </row>
    <row r="18" spans="1:15" ht="15.6" x14ac:dyDescent="0.3">
      <c r="A18" s="6">
        <v>1970</v>
      </c>
      <c r="B18" s="7">
        <v>196637</v>
      </c>
      <c r="C18" s="29">
        <v>36666</v>
      </c>
      <c r="D18" s="21">
        <f t="shared" si="0"/>
        <v>0.18646541596952762</v>
      </c>
      <c r="E18" s="20">
        <f t="shared" si="1"/>
        <v>0.18646541596952762</v>
      </c>
      <c r="F18" s="20">
        <f t="shared" si="2"/>
        <v>1.9194300022489824E-3</v>
      </c>
      <c r="G18" s="19">
        <f t="shared" si="3"/>
        <v>0.1876636583253084</v>
      </c>
      <c r="H18" s="19">
        <f t="shared" si="4"/>
        <v>1.198242355780782E-3</v>
      </c>
      <c r="I18" s="19">
        <f t="shared" si="5"/>
        <v>1.198242355780782E-3</v>
      </c>
      <c r="J18" s="19">
        <f>SUM($H$8:H18)</f>
        <v>-3.7494735029649706</v>
      </c>
      <c r="K18" s="5">
        <f>SUMSQ($H$8:H18)/A18</f>
        <v>7.1502461740922301E-3</v>
      </c>
      <c r="L18" s="5">
        <f>SUM($I$8:I18)/A18</f>
        <v>1.9182035253666654E-3</v>
      </c>
      <c r="M18" s="6">
        <f t="shared" si="6"/>
        <v>0.64260836228022034</v>
      </c>
      <c r="N18" s="5">
        <f>AVERAGE($M$8:M18)</f>
        <v>200.96064872999676</v>
      </c>
      <c r="O18" s="5">
        <f t="shared" si="7"/>
        <v>-1954.6797059755468</v>
      </c>
    </row>
    <row r="19" spans="1:15" ht="15.6" x14ac:dyDescent="0.3">
      <c r="A19" s="6">
        <v>1971</v>
      </c>
      <c r="B19" s="7">
        <v>199127</v>
      </c>
      <c r="C19" s="29">
        <v>37784</v>
      </c>
      <c r="D19" s="21">
        <f t="shared" si="0"/>
        <v>0.18974825111612187</v>
      </c>
      <c r="E19" s="20">
        <f t="shared" si="1"/>
        <v>0.18974825111612187</v>
      </c>
      <c r="F19" s="20">
        <f t="shared" si="2"/>
        <v>1.9194300022489824E-3</v>
      </c>
      <c r="G19" s="19">
        <f t="shared" si="3"/>
        <v>0.1883848459717766</v>
      </c>
      <c r="H19" s="19">
        <f t="shared" si="4"/>
        <v>-1.3634051443452699E-3</v>
      </c>
      <c r="I19" s="19">
        <f t="shared" si="5"/>
        <v>1.3634051443452699E-3</v>
      </c>
      <c r="J19" s="19">
        <f>SUM($H$8:H19)</f>
        <v>-3.7508369081093158</v>
      </c>
      <c r="K19" s="5">
        <f>SUMSQ($H$8:H19)/A19</f>
        <v>7.1466193921031363E-3</v>
      </c>
      <c r="L19" s="5">
        <f>SUM($I$8:I19)/A19</f>
        <v>1.9179220447065836E-3</v>
      </c>
      <c r="M19" s="6">
        <f t="shared" si="6"/>
        <v>0.71853370786057735</v>
      </c>
      <c r="N19" s="5">
        <f>AVERAGE($M$8:M19)</f>
        <v>184.2738058114854</v>
      </c>
      <c r="O19" s="5">
        <f t="shared" si="7"/>
        <v>-1955.6774575179065</v>
      </c>
    </row>
    <row r="20" spans="1:15" ht="15.6" x14ac:dyDescent="0.3">
      <c r="A20" s="6">
        <v>1972</v>
      </c>
      <c r="B20" s="7">
        <v>201747</v>
      </c>
      <c r="C20" s="29">
        <v>38964</v>
      </c>
      <c r="D20" s="21">
        <f t="shared" si="0"/>
        <v>0.19313298339008758</v>
      </c>
      <c r="E20" s="20">
        <f t="shared" si="1"/>
        <v>0.19313298339008758</v>
      </c>
      <c r="F20" s="20">
        <f t="shared" si="2"/>
        <v>1.9194300022489824E-3</v>
      </c>
      <c r="G20" s="19">
        <f t="shared" si="3"/>
        <v>0.19166768111837085</v>
      </c>
      <c r="H20" s="19">
        <f t="shared" si="4"/>
        <v>-1.4653022717167341E-3</v>
      </c>
      <c r="I20" s="19">
        <f t="shared" si="5"/>
        <v>1.4653022717167341E-3</v>
      </c>
      <c r="J20" s="19">
        <f>SUM($H$8:H20)</f>
        <v>-3.7523022103810324</v>
      </c>
      <c r="K20" s="5">
        <f>SUMSQ($H$8:H20)/A20</f>
        <v>7.1429964345568094E-3</v>
      </c>
      <c r="L20" s="5">
        <f>SUM($I$8:I20)/A20</f>
        <v>1.9176925214951283E-3</v>
      </c>
      <c r="M20" s="6">
        <f t="shared" si="6"/>
        <v>0.758701204732666</v>
      </c>
      <c r="N20" s="5">
        <f>AVERAGE($M$8:M20)</f>
        <v>170.15725930327363</v>
      </c>
      <c r="O20" s="5">
        <f t="shared" si="7"/>
        <v>-1956.6756236059946</v>
      </c>
    </row>
    <row r="21" spans="1:15" ht="15.6" x14ac:dyDescent="0.3">
      <c r="A21" s="6">
        <v>1973</v>
      </c>
      <c r="B21" s="7">
        <v>203250</v>
      </c>
      <c r="C21" s="29">
        <v>41264</v>
      </c>
      <c r="D21" s="21">
        <f t="shared" si="0"/>
        <v>0.2030209102091021</v>
      </c>
      <c r="E21" s="20">
        <f t="shared" si="1"/>
        <v>0.2030209102091021</v>
      </c>
      <c r="F21" s="20">
        <f t="shared" si="2"/>
        <v>1.9194300022489824E-3</v>
      </c>
      <c r="G21" s="19">
        <f t="shared" si="3"/>
        <v>0.19505241339233656</v>
      </c>
      <c r="H21" s="19">
        <f t="shared" si="4"/>
        <v>-7.9684968167655357E-3</v>
      </c>
      <c r="I21" s="19">
        <f t="shared" si="5"/>
        <v>7.9684968167655357E-3</v>
      </c>
      <c r="J21" s="19">
        <f>SUM($H$8:H21)</f>
        <v>-3.7602707071977979</v>
      </c>
      <c r="K21" s="5">
        <f>SUMSQ($H$8:H21)/A21</f>
        <v>7.1394082442410266E-3</v>
      </c>
      <c r="L21" s="5">
        <f>SUM($I$8:I21)/A21</f>
        <v>1.9207593254967857E-3</v>
      </c>
      <c r="M21" s="6">
        <f t="shared" si="6"/>
        <v>3.9249635954042148</v>
      </c>
      <c r="N21" s="5">
        <f>AVERAGE($M$8:M21)</f>
        <v>158.28352389556866</v>
      </c>
      <c r="O21" s="5">
        <f t="shared" si="7"/>
        <v>-1957.7000914600483</v>
      </c>
    </row>
    <row r="22" spans="1:15" ht="15.6" x14ac:dyDescent="0.3">
      <c r="A22" s="6">
        <v>1974</v>
      </c>
      <c r="B22" s="7">
        <v>204977</v>
      </c>
      <c r="C22" s="29">
        <v>42990</v>
      </c>
      <c r="D22" s="21">
        <f t="shared" si="0"/>
        <v>0.20973084785122234</v>
      </c>
      <c r="E22" s="20">
        <f t="shared" si="1"/>
        <v>0.20973084785122234</v>
      </c>
      <c r="F22" s="20">
        <f t="shared" si="2"/>
        <v>1.9194300022489824E-3</v>
      </c>
      <c r="G22" s="19">
        <f t="shared" si="3"/>
        <v>0.20494034021135107</v>
      </c>
      <c r="H22" s="19">
        <f t="shared" si="4"/>
        <v>-4.7905076398712665E-3</v>
      </c>
      <c r="I22" s="19">
        <f t="shared" si="5"/>
        <v>4.7905076398712665E-3</v>
      </c>
      <c r="J22" s="19">
        <f>SUM($H$8:H22)</f>
        <v>-3.7650612148376692</v>
      </c>
      <c r="K22" s="5">
        <f>SUMSQ($H$8:H22)/A22</f>
        <v>7.1358031483541003E-3</v>
      </c>
      <c r="L22" s="5">
        <f>SUM($I$8:I22)/A22</f>
        <v>1.9222130987056887E-3</v>
      </c>
      <c r="M22" s="6">
        <f t="shared" si="6"/>
        <v>2.2841216201393175</v>
      </c>
      <c r="N22" s="5">
        <f>AVERAGE($M$8:M22)</f>
        <v>147.88356374387337</v>
      </c>
      <c r="O22" s="5">
        <f t="shared" si="7"/>
        <v>-1958.7116628082765</v>
      </c>
    </row>
    <row r="23" spans="1:15" ht="15.6" x14ac:dyDescent="0.3">
      <c r="A23" s="6">
        <v>1975</v>
      </c>
      <c r="B23" s="7">
        <v>206746</v>
      </c>
      <c r="C23" s="29">
        <v>43506</v>
      </c>
      <c r="D23" s="21">
        <f t="shared" si="0"/>
        <v>0.21043212444255269</v>
      </c>
      <c r="E23" s="20">
        <f t="shared" si="1"/>
        <v>0.21043212444255269</v>
      </c>
      <c r="F23" s="20">
        <f t="shared" si="2"/>
        <v>1.9194300022489824E-3</v>
      </c>
      <c r="G23" s="19">
        <f t="shared" si="3"/>
        <v>0.21165027785347132</v>
      </c>
      <c r="H23" s="19">
        <f t="shared" si="4"/>
        <v>1.2181534109186321E-3</v>
      </c>
      <c r="I23" s="19">
        <f t="shared" si="5"/>
        <v>1.2181534109186321E-3</v>
      </c>
      <c r="J23" s="19">
        <f>SUM($H$8:H23)</f>
        <v>-3.7638430614267504</v>
      </c>
      <c r="K23" s="5">
        <f>SUMSQ($H$8:H23)/A23</f>
        <v>7.1321908348094811E-3</v>
      </c>
      <c r="L23" s="5">
        <f>SUM($I$8:I23)/A23</f>
        <v>1.921856612787822E-3</v>
      </c>
      <c r="M23" s="6">
        <f t="shared" si="6"/>
        <v>0.57888186708450218</v>
      </c>
      <c r="N23" s="5">
        <f>AVERAGE($M$8:M23)</f>
        <v>138.67702112657406</v>
      </c>
      <c r="O23" s="5">
        <f t="shared" si="7"/>
        <v>-1958.4411429981581</v>
      </c>
    </row>
    <row r="24" spans="1:15" ht="15.6" x14ac:dyDescent="0.3">
      <c r="A24" s="6">
        <v>1976</v>
      </c>
      <c r="B24" s="7">
        <v>208728</v>
      </c>
      <c r="C24" s="29">
        <v>44642</v>
      </c>
      <c r="D24" s="21">
        <f t="shared" si="0"/>
        <v>0.21387643248629795</v>
      </c>
      <c r="E24" s="20">
        <f t="shared" si="1"/>
        <v>0.21387643248629795</v>
      </c>
      <c r="F24" s="20">
        <f t="shared" si="2"/>
        <v>1.9194300022489824E-3</v>
      </c>
      <c r="G24" s="19">
        <f t="shared" si="3"/>
        <v>0.21235155444480167</v>
      </c>
      <c r="H24" s="19">
        <f t="shared" si="4"/>
        <v>-1.5248780414962859E-3</v>
      </c>
      <c r="I24" s="19">
        <f t="shared" si="5"/>
        <v>1.5248780414962859E-3</v>
      </c>
      <c r="J24" s="19">
        <f>SUM($H$8:H24)</f>
        <v>-3.7653679394682467</v>
      </c>
      <c r="K24" s="5">
        <f>SUMSQ($H$8:H24)/A24</f>
        <v>7.1285826032397599E-3</v>
      </c>
      <c r="L24" s="5">
        <f>SUM($I$8:I24)/A24</f>
        <v>1.9216557127011359E-3</v>
      </c>
      <c r="M24" s="6">
        <f t="shared" si="6"/>
        <v>0.71297151526687153</v>
      </c>
      <c r="N24" s="5">
        <f>AVERAGE($M$8:M24)</f>
        <v>130.56148879649717</v>
      </c>
      <c r="O24" s="5">
        <f t="shared" si="7"/>
        <v>-1959.439411847367</v>
      </c>
    </row>
    <row r="25" spans="1:15" ht="15.6" x14ac:dyDescent="0.3">
      <c r="A25" s="6">
        <v>1977</v>
      </c>
      <c r="B25" s="7">
        <v>210434</v>
      </c>
      <c r="C25" s="29">
        <v>45550</v>
      </c>
      <c r="D25" s="21">
        <f t="shared" si="0"/>
        <v>0.21645741657716908</v>
      </c>
      <c r="E25" s="20">
        <f t="shared" si="1"/>
        <v>0.21645741657716908</v>
      </c>
      <c r="F25" s="20">
        <f t="shared" si="2"/>
        <v>1.9194300022489824E-3</v>
      </c>
      <c r="G25" s="19">
        <f t="shared" si="3"/>
        <v>0.21579586248854693</v>
      </c>
      <c r="H25" s="19">
        <f t="shared" si="4"/>
        <v>-6.6155408862214604E-4</v>
      </c>
      <c r="I25" s="19">
        <f t="shared" si="5"/>
        <v>6.6155408862214604E-4</v>
      </c>
      <c r="J25" s="19">
        <f>SUM($H$8:H25)</f>
        <v>-3.7660294935568688</v>
      </c>
      <c r="K25" s="5">
        <f>SUMSQ($H$8:H25)/A25</f>
        <v>7.1249770670994321E-3</v>
      </c>
      <c r="L25" s="5">
        <f>SUM($I$8:I25)/A25</f>
        <v>1.9210183320111617E-3</v>
      </c>
      <c r="M25" s="6">
        <f t="shared" si="6"/>
        <v>0.30562782236029129</v>
      </c>
      <c r="N25" s="5">
        <f>AVERAGE($M$8:M25)</f>
        <v>123.32505207571178</v>
      </c>
      <c r="O25" s="5">
        <f t="shared" si="7"/>
        <v>-1960.4339171579479</v>
      </c>
    </row>
    <row r="26" spans="1:15" ht="15.6" x14ac:dyDescent="0.3">
      <c r="A26" s="6">
        <v>1978</v>
      </c>
      <c r="B26" s="7">
        <v>211783</v>
      </c>
      <c r="C26" s="29">
        <v>46668</v>
      </c>
      <c r="D26" s="21">
        <f t="shared" si="0"/>
        <v>0.22035763021583413</v>
      </c>
      <c r="E26" s="20">
        <f t="shared" si="1"/>
        <v>0.22035763021583413</v>
      </c>
      <c r="F26" s="20">
        <f t="shared" si="2"/>
        <v>1.9194300022489824E-3</v>
      </c>
      <c r="G26" s="19">
        <f t="shared" si="3"/>
        <v>0.21837684657941805</v>
      </c>
      <c r="H26" s="19">
        <f t="shared" si="4"/>
        <v>-1.9807836364160725E-3</v>
      </c>
      <c r="I26" s="19">
        <f t="shared" si="5"/>
        <v>1.9807836364160725E-3</v>
      </c>
      <c r="J26" s="19">
        <f>SUM($H$8:H26)</f>
        <v>-3.7680102771932846</v>
      </c>
      <c r="K26" s="5">
        <f>SUMSQ($H$8:H26)/A26</f>
        <v>7.1213769389076812E-3</v>
      </c>
      <c r="L26" s="5">
        <f>SUM($I$8:I26)/A26</f>
        <v>1.9210485470285553E-3</v>
      </c>
      <c r="M26" s="6">
        <f t="shared" si="6"/>
        <v>0.89889496201059627</v>
      </c>
      <c r="N26" s="5">
        <f>AVERAGE($M$8:M26)</f>
        <v>116.88157012235909</v>
      </c>
      <c r="O26" s="5">
        <f t="shared" si="7"/>
        <v>-1961.4341777159029</v>
      </c>
    </row>
    <row r="27" spans="1:15" ht="15.6" x14ac:dyDescent="0.3">
      <c r="A27" s="6">
        <v>1979</v>
      </c>
      <c r="B27" s="7">
        <v>213120</v>
      </c>
      <c r="C27" s="29">
        <v>47856</v>
      </c>
      <c r="D27" s="21">
        <f t="shared" si="0"/>
        <v>0.22454954954954956</v>
      </c>
      <c r="E27" s="20">
        <f t="shared" si="1"/>
        <v>0.22454954954954956</v>
      </c>
      <c r="F27" s="20">
        <f t="shared" si="2"/>
        <v>1.9194300022489824E-3</v>
      </c>
      <c r="G27" s="19">
        <f t="shared" si="3"/>
        <v>0.22227706021808311</v>
      </c>
      <c r="H27" s="19">
        <f t="shared" si="4"/>
        <v>-2.272489331466454E-3</v>
      </c>
      <c r="I27" s="19">
        <f t="shared" si="5"/>
        <v>2.272489331466454E-3</v>
      </c>
      <c r="J27" s="19">
        <f>SUM($H$8:H27)</f>
        <v>-3.7702827665247511</v>
      </c>
      <c r="K27" s="5">
        <f>SUMSQ($H$8:H27)/A27</f>
        <v>7.1177810759813819E-3</v>
      </c>
      <c r="L27" s="5">
        <f>SUM($I$8:I27)/A27</f>
        <v>1.9212261320636428E-3</v>
      </c>
      <c r="M27" s="6">
        <f t="shared" si="6"/>
        <v>1.0120213271525633</v>
      </c>
      <c r="N27" s="5">
        <f>AVERAGE($M$8:M27)</f>
        <v>111.08809268259877</v>
      </c>
      <c r="O27" s="5">
        <f t="shared" si="7"/>
        <v>-1962.4357089474859</v>
      </c>
    </row>
    <row r="28" spans="1:15" ht="15.6" x14ac:dyDescent="0.3">
      <c r="A28" s="6">
        <v>1980</v>
      </c>
      <c r="B28" s="7">
        <v>219859</v>
      </c>
      <c r="C28" s="29">
        <v>50654</v>
      </c>
      <c r="D28" s="21">
        <f t="shared" si="0"/>
        <v>0.23039311558771758</v>
      </c>
      <c r="E28" s="20">
        <f t="shared" si="1"/>
        <v>0.23039311558771758</v>
      </c>
      <c r="F28" s="20">
        <f t="shared" si="2"/>
        <v>1.9194300022489824E-3</v>
      </c>
      <c r="G28" s="19">
        <f t="shared" si="3"/>
        <v>0.22646897955179854</v>
      </c>
      <c r="H28" s="19">
        <f t="shared" si="4"/>
        <v>-3.9241360359190403E-3</v>
      </c>
      <c r="I28" s="19">
        <f t="shared" si="5"/>
        <v>3.9241360359190403E-3</v>
      </c>
      <c r="J28" s="19">
        <f>SUM($H$8:H28)</f>
        <v>-3.7742069025606702</v>
      </c>
      <c r="K28" s="5">
        <f>SUMSQ($H$8:H28)/A28</f>
        <v>7.1141940142478701E-3</v>
      </c>
      <c r="L28" s="5">
        <f>SUM($I$8:I28)/A28</f>
        <v>1.9222377027221557E-3</v>
      </c>
      <c r="M28" s="6">
        <f t="shared" si="6"/>
        <v>1.7032349364731796</v>
      </c>
      <c r="N28" s="5">
        <f>AVERAGE($M$8:M28)</f>
        <v>105.87928993278327</v>
      </c>
      <c r="O28" s="5">
        <f t="shared" si="7"/>
        <v>-1963.4444258459132</v>
      </c>
    </row>
    <row r="29" spans="1:15" ht="15.6" x14ac:dyDescent="0.3">
      <c r="A29" s="6">
        <v>1981</v>
      </c>
      <c r="B29" s="7">
        <v>222669</v>
      </c>
      <c r="C29" s="29">
        <v>51574</v>
      </c>
      <c r="D29" s="21">
        <f t="shared" si="0"/>
        <v>0.23161733335129722</v>
      </c>
      <c r="E29" s="20">
        <f t="shared" si="1"/>
        <v>0.23161733335129722</v>
      </c>
      <c r="F29" s="20">
        <f t="shared" si="2"/>
        <v>1.9194300022489824E-3</v>
      </c>
      <c r="G29" s="19">
        <f t="shared" si="3"/>
        <v>0.23231254558996656</v>
      </c>
      <c r="H29" s="19">
        <f t="shared" si="4"/>
        <v>6.952122386693349E-4</v>
      </c>
      <c r="I29" s="19">
        <f t="shared" si="5"/>
        <v>6.952122386693349E-4</v>
      </c>
      <c r="J29" s="19">
        <f>SUM($H$8:H29)</f>
        <v>-3.773511690322001</v>
      </c>
      <c r="K29" s="5">
        <f>SUMSQ($H$8:H29)/A29</f>
        <v>7.110603044689974E-3</v>
      </c>
      <c r="L29" s="5">
        <f>SUM($I$8:I29)/A29</f>
        <v>1.9216183057185953E-3</v>
      </c>
      <c r="M29" s="6">
        <f t="shared" si="6"/>
        <v>0.30015553180335464</v>
      </c>
      <c r="N29" s="5">
        <f>AVERAGE($M$8:M29)</f>
        <v>101.08023836910235</v>
      </c>
      <c r="O29" s="5">
        <f t="shared" si="7"/>
        <v>-1963.7155199304184</v>
      </c>
    </row>
    <row r="30" spans="1:15" ht="15.6" x14ac:dyDescent="0.3">
      <c r="A30" s="6">
        <v>1982</v>
      </c>
      <c r="B30" s="7">
        <v>224377</v>
      </c>
      <c r="C30" s="29">
        <v>52972</v>
      </c>
      <c r="D30" s="21">
        <f t="shared" si="0"/>
        <v>0.23608480370091409</v>
      </c>
      <c r="E30" s="20">
        <f t="shared" si="1"/>
        <v>0.23608480370091409</v>
      </c>
      <c r="F30" s="20">
        <f t="shared" si="2"/>
        <v>1.9194300022489824E-3</v>
      </c>
      <c r="G30" s="19">
        <f t="shared" si="3"/>
        <v>0.2335367633535462</v>
      </c>
      <c r="H30" s="19">
        <f t="shared" si="4"/>
        <v>-2.5480403473678859E-3</v>
      </c>
      <c r="I30" s="19">
        <f t="shared" si="5"/>
        <v>2.5480403473678859E-3</v>
      </c>
      <c r="J30" s="19">
        <f>SUM($H$8:H30)</f>
        <v>-3.7760597306693686</v>
      </c>
      <c r="K30" s="5">
        <f>SUMSQ($H$8:H30)/A30</f>
        <v>7.1070187305955863E-3</v>
      </c>
      <c r="L30" s="5">
        <f>SUM($I$8:I30)/A30</f>
        <v>1.9219343612391043E-3</v>
      </c>
      <c r="M30" s="6">
        <f t="shared" si="6"/>
        <v>1.0792902835863554</v>
      </c>
      <c r="N30" s="5">
        <f>AVERAGE($M$8:M30)</f>
        <v>96.732371061036446</v>
      </c>
      <c r="O30" s="5">
        <f t="shared" si="7"/>
        <v>-1964.7183623039434</v>
      </c>
    </row>
    <row r="31" spans="1:15" ht="15.6" x14ac:dyDescent="0.3">
      <c r="A31" s="6">
        <v>1983</v>
      </c>
      <c r="B31" s="7">
        <v>225980</v>
      </c>
      <c r="C31" s="29">
        <v>52878</v>
      </c>
      <c r="D31" s="21">
        <f t="shared" si="0"/>
        <v>0.23399415877511284</v>
      </c>
      <c r="E31" s="20">
        <f t="shared" si="1"/>
        <v>0.23399415877511284</v>
      </c>
      <c r="F31" s="20">
        <f t="shared" si="2"/>
        <v>1.9194300022489824E-3</v>
      </c>
      <c r="G31" s="19">
        <f t="shared" si="3"/>
        <v>0.23800423370316307</v>
      </c>
      <c r="H31" s="19">
        <f t="shared" si="4"/>
        <v>4.0100749280502224E-3</v>
      </c>
      <c r="I31" s="19">
        <f t="shared" si="5"/>
        <v>4.0100749280502224E-3</v>
      </c>
      <c r="J31" s="19">
        <f>SUM($H$8:H31)</f>
        <v>-3.7720496557413186</v>
      </c>
      <c r="K31" s="5">
        <f>SUMSQ($H$8:H31)/A31</f>
        <v>7.1034428667379633E-3</v>
      </c>
      <c r="L31" s="5">
        <f>SUM($I$8:I31)/A31</f>
        <v>1.9229873822006833E-3</v>
      </c>
      <c r="M31" s="6">
        <f t="shared" si="6"/>
        <v>1.713750013693387</v>
      </c>
      <c r="N31" s="5">
        <f>AVERAGE($M$8:M31)</f>
        <v>92.773261850730478</v>
      </c>
      <c r="O31" s="5">
        <f t="shared" si="7"/>
        <v>-1961.5571535495737</v>
      </c>
    </row>
    <row r="32" spans="1:15" ht="15.6" x14ac:dyDescent="0.3">
      <c r="A32" s="6">
        <v>1984</v>
      </c>
      <c r="B32" s="7">
        <v>227848</v>
      </c>
      <c r="C32" s="29">
        <v>53780</v>
      </c>
      <c r="D32" s="21">
        <f t="shared" si="0"/>
        <v>0.23603454934868859</v>
      </c>
      <c r="E32" s="20">
        <f t="shared" si="1"/>
        <v>0.23603454934868859</v>
      </c>
      <c r="F32" s="20">
        <f t="shared" si="2"/>
        <v>1.9194300022489824E-3</v>
      </c>
      <c r="G32" s="19">
        <f t="shared" si="3"/>
        <v>0.23591358877736182</v>
      </c>
      <c r="H32" s="19">
        <f t="shared" si="4"/>
        <v>-1.2096057132676696E-4</v>
      </c>
      <c r="I32" s="19">
        <f t="shared" si="5"/>
        <v>1.2096057132676696E-4</v>
      </c>
      <c r="J32" s="19">
        <f>SUM($H$8:H32)</f>
        <v>-3.7721706163126454</v>
      </c>
      <c r="K32" s="5">
        <f>SUMSQ($H$8:H32)/A32</f>
        <v>7.0998625097645372E-3</v>
      </c>
      <c r="L32" s="5">
        <f>SUM($I$8:I32)/A32</f>
        <v>1.9220791025581058E-3</v>
      </c>
      <c r="M32" s="6">
        <f t="shared" si="6"/>
        <v>5.124697704659948E-2</v>
      </c>
      <c r="N32" s="5">
        <f>AVERAGE($M$8:M32)</f>
        <v>89.064381255783118</v>
      </c>
      <c r="O32" s="5">
        <f t="shared" si="7"/>
        <v>-1962.5470207195128</v>
      </c>
    </row>
    <row r="33" spans="1:15" ht="15.6" x14ac:dyDescent="0.3">
      <c r="A33" s="6">
        <v>1985</v>
      </c>
      <c r="B33" s="7">
        <v>229705</v>
      </c>
      <c r="C33" s="29">
        <v>54778</v>
      </c>
      <c r="D33" s="21">
        <f t="shared" si="0"/>
        <v>0.23847108247534882</v>
      </c>
      <c r="E33" s="20">
        <f t="shared" si="1"/>
        <v>0.23847108247534882</v>
      </c>
      <c r="F33" s="20">
        <f t="shared" si="2"/>
        <v>1.9194300022489824E-3</v>
      </c>
      <c r="G33" s="19">
        <f t="shared" si="3"/>
        <v>0.23795397935093757</v>
      </c>
      <c r="H33" s="19">
        <f t="shared" si="4"/>
        <v>-5.1710312441125006E-4</v>
      </c>
      <c r="I33" s="19">
        <f t="shared" si="5"/>
        <v>5.1710312441125006E-4</v>
      </c>
      <c r="J33" s="19">
        <f>SUM($H$8:H33)</f>
        <v>-3.7726877194370565</v>
      </c>
      <c r="K33" s="5">
        <f>SUMSQ($H$8:H33)/A33</f>
        <v>7.0962858875407977E-3</v>
      </c>
      <c r="L33" s="5">
        <f>SUM($I$8:I33)/A33</f>
        <v>1.9213713060955632E-3</v>
      </c>
      <c r="M33" s="6">
        <f t="shared" si="6"/>
        <v>0.21684101864413852</v>
      </c>
      <c r="N33" s="5">
        <f>AVERAGE($M$8:M33)</f>
        <v>85.647168169739317</v>
      </c>
      <c r="O33" s="5">
        <f t="shared" si="7"/>
        <v>-1963.5391178520151</v>
      </c>
    </row>
    <row r="34" spans="1:15" ht="15.6" x14ac:dyDescent="0.3">
      <c r="A34" s="6">
        <v>1986</v>
      </c>
      <c r="B34" s="7">
        <v>233114</v>
      </c>
      <c r="C34" s="29">
        <v>55464</v>
      </c>
      <c r="D34" s="21">
        <f t="shared" si="0"/>
        <v>0.23792650806043394</v>
      </c>
      <c r="E34" s="20">
        <f t="shared" si="1"/>
        <v>0.23792650806043394</v>
      </c>
      <c r="F34" s="20">
        <f t="shared" si="2"/>
        <v>1.9194300022489824E-3</v>
      </c>
      <c r="G34" s="19">
        <f t="shared" si="3"/>
        <v>0.2403905124775978</v>
      </c>
      <c r="H34" s="19">
        <f t="shared" si="4"/>
        <v>2.4640044171638509E-3</v>
      </c>
      <c r="I34" s="19">
        <f t="shared" si="5"/>
        <v>2.4640044171638509E-3</v>
      </c>
      <c r="J34" s="19">
        <f>SUM($H$8:H34)</f>
        <v>-3.7702237150198927</v>
      </c>
      <c r="K34" s="5">
        <f>SUMSQ($H$8:H34)/A34</f>
        <v>7.0927157895701162E-3</v>
      </c>
      <c r="L34" s="5">
        <f>SUM($I$8:I34)/A34</f>
        <v>1.9216445352552148E-3</v>
      </c>
      <c r="M34" s="6">
        <f t="shared" si="6"/>
        <v>1.0356157610391137</v>
      </c>
      <c r="N34" s="5">
        <f>AVERAGE($M$8:M34)</f>
        <v>82.513406969417076</v>
      </c>
      <c r="O34" s="5">
        <f t="shared" si="7"/>
        <v>-1961.9776945475335</v>
      </c>
    </row>
    <row r="35" spans="1:15" ht="15.6" x14ac:dyDescent="0.3">
      <c r="A35" s="6">
        <v>1987</v>
      </c>
      <c r="B35" s="7">
        <v>235487</v>
      </c>
      <c r="C35" s="29">
        <v>57204</v>
      </c>
      <c r="D35" s="21">
        <f t="shared" si="0"/>
        <v>0.24291786807764335</v>
      </c>
      <c r="E35" s="20">
        <f t="shared" si="1"/>
        <v>0.24291786807764335</v>
      </c>
      <c r="F35" s="20">
        <f t="shared" si="2"/>
        <v>1.9194300022489824E-3</v>
      </c>
      <c r="G35" s="19">
        <f t="shared" si="3"/>
        <v>0.23984593806268292</v>
      </c>
      <c r="H35" s="19">
        <f t="shared" si="4"/>
        <v>-3.0719300149604223E-3</v>
      </c>
      <c r="I35" s="19">
        <f t="shared" si="5"/>
        <v>3.0719300149604223E-3</v>
      </c>
      <c r="J35" s="19">
        <f>SUM($H$8:H35)</f>
        <v>-3.7732956450348532</v>
      </c>
      <c r="K35" s="5">
        <f>SUMSQ($H$8:H35)/A35</f>
        <v>7.0891509787822183E-3</v>
      </c>
      <c r="L35" s="5">
        <f>SUM($I$8:I35)/A35</f>
        <v>1.9222234408816392E-3</v>
      </c>
      <c r="M35" s="6">
        <f t="shared" si="6"/>
        <v>1.2645961531238812</v>
      </c>
      <c r="N35" s="5">
        <f>AVERAGE($M$8:M35)</f>
        <v>79.611663725978033</v>
      </c>
      <c r="O35" s="5">
        <f t="shared" si="7"/>
        <v>-1962.9849292152055</v>
      </c>
    </row>
    <row r="36" spans="1:15" ht="15.6" x14ac:dyDescent="0.3">
      <c r="A36" s="6">
        <v>1988</v>
      </c>
      <c r="B36" s="7">
        <v>238241</v>
      </c>
      <c r="C36" s="29">
        <v>58590</v>
      </c>
      <c r="D36" s="21">
        <f t="shared" si="0"/>
        <v>0.24592744321926116</v>
      </c>
      <c r="E36" s="20">
        <f t="shared" si="1"/>
        <v>0.24592744321926116</v>
      </c>
      <c r="F36" s="20">
        <f t="shared" si="2"/>
        <v>1.9194300022489824E-3</v>
      </c>
      <c r="G36" s="19">
        <f t="shared" si="3"/>
        <v>0.24483729807989232</v>
      </c>
      <c r="H36" s="19">
        <f t="shared" si="4"/>
        <v>-1.0901451393688366E-3</v>
      </c>
      <c r="I36" s="19">
        <f t="shared" si="5"/>
        <v>1.0901451393688366E-3</v>
      </c>
      <c r="J36" s="19">
        <f>SUM($H$8:H36)</f>
        <v>-3.7743857901742222</v>
      </c>
      <c r="K36" s="5">
        <f>SUMSQ($H$8:H36)/A36</f>
        <v>7.0855856052599057E-3</v>
      </c>
      <c r="L36" s="5">
        <f>SUM($I$8:I36)/A36</f>
        <v>1.921804890428162E-3</v>
      </c>
      <c r="M36" s="6">
        <f t="shared" si="6"/>
        <v>0.44327917417370027</v>
      </c>
      <c r="N36" s="5">
        <f>AVERAGE($M$8:M36)</f>
        <v>76.881719431088229</v>
      </c>
      <c r="O36" s="5">
        <f t="shared" si="7"/>
        <v>-1963.9796989658616</v>
      </c>
    </row>
    <row r="37" spans="1:15" ht="15.6" x14ac:dyDescent="0.3">
      <c r="A37" s="6">
        <v>1989</v>
      </c>
      <c r="B37" s="7">
        <v>240454</v>
      </c>
      <c r="C37" s="29">
        <v>59952</v>
      </c>
      <c r="D37" s="21">
        <f t="shared" si="0"/>
        <v>0.2493283538639407</v>
      </c>
      <c r="E37" s="20">
        <f t="shared" si="1"/>
        <v>0.2493283538639407</v>
      </c>
      <c r="F37" s="20">
        <f t="shared" si="2"/>
        <v>1.9194300022489824E-3</v>
      </c>
      <c r="G37" s="19">
        <f t="shared" si="3"/>
        <v>0.24784687322151014</v>
      </c>
      <c r="H37" s="19">
        <f t="shared" si="4"/>
        <v>-1.4814806424305604E-3</v>
      </c>
      <c r="I37" s="19">
        <f t="shared" si="5"/>
        <v>1.4814806424305604E-3</v>
      </c>
      <c r="J37" s="19">
        <f>SUM($H$8:H37)</f>
        <v>-3.7758672708166525</v>
      </c>
      <c r="K37" s="5">
        <f>SUMSQ($H$8:H37)/A37</f>
        <v>7.0820243227961727E-3</v>
      </c>
      <c r="L37" s="5">
        <f>SUM($I$8:I37)/A37</f>
        <v>1.9215835107157448E-3</v>
      </c>
      <c r="M37" s="6">
        <f t="shared" si="6"/>
        <v>0.59418859486755737</v>
      </c>
      <c r="N37" s="5">
        <f>AVERAGE($M$8:M37)</f>
        <v>74.338801736547552</v>
      </c>
      <c r="O37" s="5">
        <f t="shared" si="7"/>
        <v>-1964.9769316610291</v>
      </c>
    </row>
    <row r="38" spans="1:15" ht="15.6" x14ac:dyDescent="0.3">
      <c r="A38" s="6">
        <v>1990</v>
      </c>
      <c r="B38" s="7">
        <v>242423</v>
      </c>
      <c r="C38" s="29">
        <v>60228</v>
      </c>
      <c r="D38" s="21">
        <f t="shared" si="0"/>
        <v>0.24844177326408798</v>
      </c>
      <c r="E38" s="20">
        <f t="shared" si="1"/>
        <v>0.24844177326408798</v>
      </c>
      <c r="F38" s="20">
        <f t="shared" si="2"/>
        <v>1.9194300022489824E-3</v>
      </c>
      <c r="G38" s="19">
        <f t="shared" si="3"/>
        <v>0.25124778386618968</v>
      </c>
      <c r="H38" s="19">
        <f t="shared" si="4"/>
        <v>2.8060106021016995E-3</v>
      </c>
      <c r="I38" s="19">
        <f t="shared" si="5"/>
        <v>2.8060106021016995E-3</v>
      </c>
      <c r="J38" s="19">
        <f>SUM($H$8:H38)</f>
        <v>-3.773061260214551</v>
      </c>
      <c r="K38" s="5">
        <f>SUMSQ($H$8:H38)/A38</f>
        <v>7.0784694732347157E-3</v>
      </c>
      <c r="L38" s="5">
        <f>SUM($I$8:I38)/A38</f>
        <v>1.9220279464400593E-3</v>
      </c>
      <c r="M38" s="6">
        <f t="shared" si="6"/>
        <v>1.1294439599410577</v>
      </c>
      <c r="N38" s="5">
        <f>AVERAGE($M$8:M38)</f>
        <v>71.977209550205401</v>
      </c>
      <c r="O38" s="5">
        <f t="shared" si="7"/>
        <v>-1963.062642873085</v>
      </c>
    </row>
    <row r="39" spans="1:15" ht="15.6" x14ac:dyDescent="0.3">
      <c r="A39" s="6">
        <v>1991</v>
      </c>
      <c r="B39" s="7">
        <v>245087</v>
      </c>
      <c r="C39" s="29">
        <v>60362</v>
      </c>
      <c r="D39" s="21">
        <f t="shared" si="0"/>
        <v>0.24628805281389873</v>
      </c>
      <c r="E39" s="20">
        <f t="shared" si="1"/>
        <v>0.24628805281389873</v>
      </c>
      <c r="F39" s="20">
        <f t="shared" si="2"/>
        <v>1.9194300022489824E-3</v>
      </c>
      <c r="G39" s="19">
        <f t="shared" si="3"/>
        <v>0.25036120326633698</v>
      </c>
      <c r="H39" s="19">
        <f t="shared" si="4"/>
        <v>4.0731504524382511E-3</v>
      </c>
      <c r="I39" s="19">
        <f t="shared" si="5"/>
        <v>4.0731504524382511E-3</v>
      </c>
      <c r="J39" s="19">
        <f>SUM($H$8:H39)</f>
        <v>-3.768988109762113</v>
      </c>
      <c r="K39" s="5">
        <f>SUMSQ($H$8:H39)/A39</f>
        <v>7.0749225727231007E-3</v>
      </c>
      <c r="L39" s="5">
        <f>SUM($I$8:I39)/A39</f>
        <v>1.9231083695972657E-3</v>
      </c>
      <c r="M39" s="6">
        <f t="shared" si="6"/>
        <v>1.6538156869168246</v>
      </c>
      <c r="N39" s="5">
        <f>AVERAGE($M$8:M39)</f>
        <v>69.779603491977639</v>
      </c>
      <c r="O39" s="5">
        <f t="shared" si="7"/>
        <v>-1959.8417693701829</v>
      </c>
    </row>
    <row r="40" spans="1:15" ht="15.6" x14ac:dyDescent="0.3">
      <c r="A40" s="6">
        <v>1992</v>
      </c>
      <c r="B40" s="7">
        <v>247543</v>
      </c>
      <c r="C40" s="29">
        <v>61468</v>
      </c>
      <c r="D40" s="21">
        <f t="shared" si="0"/>
        <v>0.24831241440880977</v>
      </c>
      <c r="E40" s="20">
        <f t="shared" si="1"/>
        <v>0.24831241440880977</v>
      </c>
      <c r="F40" s="20">
        <f t="shared" si="2"/>
        <v>1.9194300022489824E-3</v>
      </c>
      <c r="G40" s="19">
        <f t="shared" si="3"/>
        <v>0.24820748281614771</v>
      </c>
      <c r="H40" s="19">
        <f t="shared" si="4"/>
        <v>-1.0493159266206087E-4</v>
      </c>
      <c r="I40" s="19">
        <f t="shared" si="5"/>
        <v>1.0493159266206087E-4</v>
      </c>
      <c r="J40" s="19">
        <f>SUM($H$8:H40)</f>
        <v>-3.769093041354775</v>
      </c>
      <c r="K40" s="5">
        <f>SUMSQ($H$8:H40)/A40</f>
        <v>7.0713709102923359E-3</v>
      </c>
      <c r="L40" s="5">
        <f>SUM($I$8:I40)/A40</f>
        <v>1.9221956302514147E-3</v>
      </c>
      <c r="M40" s="6">
        <f t="shared" si="6"/>
        <v>4.2257892305499666E-2</v>
      </c>
      <c r="N40" s="5">
        <f>AVERAGE($M$8:M40)</f>
        <v>67.666350595017875</v>
      </c>
      <c r="O40" s="5">
        <f t="shared" si="7"/>
        <v>-1960.826974131553</v>
      </c>
    </row>
    <row r="41" spans="1:15" ht="15.6" x14ac:dyDescent="0.3">
      <c r="A41" s="6">
        <v>1993</v>
      </c>
      <c r="B41" s="7">
        <v>250550</v>
      </c>
      <c r="C41" s="29">
        <v>62082</v>
      </c>
      <c r="D41" s="21">
        <f t="shared" si="0"/>
        <v>0.24778287766912793</v>
      </c>
      <c r="E41" s="20">
        <f t="shared" si="1"/>
        <v>0.24778287766912793</v>
      </c>
      <c r="F41" s="20">
        <f t="shared" si="2"/>
        <v>1.9194300022489824E-3</v>
      </c>
      <c r="G41" s="19">
        <f t="shared" si="3"/>
        <v>0.25023184441105878</v>
      </c>
      <c r="H41" s="19">
        <f t="shared" si="4"/>
        <v>2.448966741930847E-3</v>
      </c>
      <c r="I41" s="19">
        <f t="shared" si="5"/>
        <v>2.448966741930847E-3</v>
      </c>
      <c r="J41" s="19">
        <f>SUM($H$8:H41)</f>
        <v>-3.7666440746128442</v>
      </c>
      <c r="K41" s="5">
        <f>SUMSQ($H$8:H41)/A41</f>
        <v>7.0678258157252562E-3</v>
      </c>
      <c r="L41" s="5">
        <f>SUM($I$8:I41)/A41</f>
        <v>1.9224599408945052E-3</v>
      </c>
      <c r="M41" s="6">
        <f t="shared" si="6"/>
        <v>0.98835188491152615</v>
      </c>
      <c r="N41" s="5">
        <f>AVERAGE($M$8:M41)</f>
        <v>65.705232985897098</v>
      </c>
      <c r="O41" s="5">
        <f t="shared" si="7"/>
        <v>-1959.2835171692861</v>
      </c>
    </row>
    <row r="42" spans="1:15" ht="15.6" x14ac:dyDescent="0.3">
      <c r="A42" s="6">
        <v>1994</v>
      </c>
      <c r="B42" s="7">
        <v>253533</v>
      </c>
      <c r="C42" s="29">
        <v>62422</v>
      </c>
      <c r="D42" s="21">
        <f t="shared" si="0"/>
        <v>0.2462085803425984</v>
      </c>
      <c r="E42" s="20">
        <f t="shared" si="1"/>
        <v>0.2462085803425984</v>
      </c>
      <c r="F42" s="20">
        <f t="shared" si="2"/>
        <v>1.9194300022489824E-3</v>
      </c>
      <c r="G42" s="19">
        <f t="shared" si="3"/>
        <v>0.24970230767137691</v>
      </c>
      <c r="H42" s="19">
        <f t="shared" si="4"/>
        <v>3.4937273287785064E-3</v>
      </c>
      <c r="I42" s="19">
        <f t="shared" si="5"/>
        <v>3.4937273287785064E-3</v>
      </c>
      <c r="J42" s="19">
        <f>SUM($H$8:H42)</f>
        <v>-3.7631503472840659</v>
      </c>
      <c r="K42" s="5">
        <f>SUMSQ($H$8:H42)/A42</f>
        <v>7.0642873906073649E-3</v>
      </c>
      <c r="L42" s="5">
        <f>SUM($I$8:I42)/A42</f>
        <v>1.923247938581508E-3</v>
      </c>
      <c r="M42" s="6">
        <f t="shared" si="6"/>
        <v>1.4190111993322885</v>
      </c>
      <c r="N42" s="5">
        <f>AVERAGE($M$8:M42)</f>
        <v>63.868483791995239</v>
      </c>
      <c r="O42" s="5">
        <f t="shared" si="7"/>
        <v>-1956.6641782336076</v>
      </c>
    </row>
    <row r="43" spans="1:15" ht="15.6" x14ac:dyDescent="0.3">
      <c r="A43" s="6">
        <v>1995</v>
      </c>
      <c r="B43" s="7">
        <v>256593</v>
      </c>
      <c r="C43" s="29">
        <v>63668</v>
      </c>
      <c r="D43" s="21">
        <f t="shared" si="0"/>
        <v>0.24812835891859872</v>
      </c>
      <c r="E43" s="20">
        <f t="shared" si="1"/>
        <v>0.24812835891859872</v>
      </c>
      <c r="F43" s="20">
        <f t="shared" si="2"/>
        <v>1.9194300022489824E-3</v>
      </c>
      <c r="G43" s="19">
        <f t="shared" si="3"/>
        <v>0.24812801034484738</v>
      </c>
      <c r="H43" s="19">
        <f t="shared" si="4"/>
        <v>-3.4857375133534596E-7</v>
      </c>
      <c r="I43" s="19">
        <f t="shared" si="5"/>
        <v>3.4857375133534596E-7</v>
      </c>
      <c r="J43" s="19">
        <f>SUM($H$8:H43)</f>
        <v>-3.7631506958578171</v>
      </c>
      <c r="K43" s="5">
        <f>SUMSQ($H$8:H43)/A43</f>
        <v>7.0607463944216574E-3</v>
      </c>
      <c r="L43" s="5">
        <f>SUM($I$8:I43)/A43</f>
        <v>1.9222840792507661E-3</v>
      </c>
      <c r="M43" s="6">
        <f t="shared" si="6"/>
        <v>1.4048122224098514E-4</v>
      </c>
      <c r="N43" s="5">
        <f>AVERAGE($M$8:M43)</f>
        <v>62.094363144473768</v>
      </c>
      <c r="O43" s="5">
        <f t="shared" si="7"/>
        <v>-1957.645457545771</v>
      </c>
    </row>
    <row r="44" spans="1:15" ht="15.6" x14ac:dyDescent="0.3">
      <c r="A44" s="6">
        <v>1996</v>
      </c>
      <c r="B44" s="7">
        <v>257497</v>
      </c>
      <c r="C44" s="29">
        <v>65052</v>
      </c>
      <c r="D44" s="21">
        <f t="shared" si="0"/>
        <v>0.25263206949983885</v>
      </c>
      <c r="E44" s="20">
        <f t="shared" si="1"/>
        <v>0.25263206949983885</v>
      </c>
      <c r="F44" s="20">
        <f t="shared" si="2"/>
        <v>1.9194300022489824E-3</v>
      </c>
      <c r="G44" s="19">
        <f t="shared" si="3"/>
        <v>0.25004778892084772</v>
      </c>
      <c r="H44" s="19">
        <f t="shared" si="4"/>
        <v>-2.5842805789911272E-3</v>
      </c>
      <c r="I44" s="19">
        <f t="shared" si="5"/>
        <v>2.5842805789911272E-3</v>
      </c>
      <c r="J44" s="19">
        <f>SUM($H$8:H44)</f>
        <v>-3.7657349764368084</v>
      </c>
      <c r="K44" s="5">
        <f>SUMSQ($H$8:H44)/A44</f>
        <v>7.057212292273205E-3</v>
      </c>
      <c r="L44" s="5">
        <f>SUM($I$8:I44)/A44</f>
        <v>1.9226157408237824E-3</v>
      </c>
      <c r="M44" s="6">
        <f t="shared" si="6"/>
        <v>1.022942409531572</v>
      </c>
      <c r="N44" s="5">
        <f>AVERAGE($M$8:M44)</f>
        <v>60.443784205691543</v>
      </c>
      <c r="O44" s="5">
        <f t="shared" si="7"/>
        <v>-1958.6519014055848</v>
      </c>
    </row>
    <row r="45" spans="1:15" ht="15.6" x14ac:dyDescent="0.3">
      <c r="A45" s="6">
        <v>1997</v>
      </c>
      <c r="B45" s="7">
        <v>260727</v>
      </c>
      <c r="C45" s="29">
        <v>65472</v>
      </c>
      <c r="D45" s="21">
        <f t="shared" si="0"/>
        <v>0.25111323338204328</v>
      </c>
      <c r="E45" s="20">
        <f t="shared" si="1"/>
        <v>0.25111323338204328</v>
      </c>
      <c r="F45" s="20">
        <f t="shared" si="2"/>
        <v>1.9194300022489824E-3</v>
      </c>
      <c r="G45" s="19">
        <f t="shared" si="3"/>
        <v>0.25455149950208783</v>
      </c>
      <c r="H45" s="19">
        <f t="shared" si="4"/>
        <v>3.438266120044553E-3</v>
      </c>
      <c r="I45" s="19">
        <f t="shared" si="5"/>
        <v>3.438266120044553E-3</v>
      </c>
      <c r="J45" s="19">
        <f>SUM($H$8:H45)</f>
        <v>-3.7622967103167637</v>
      </c>
      <c r="K45" s="5">
        <f>SUMSQ($H$8:H45)/A45</f>
        <v>7.0536843049830884E-3</v>
      </c>
      <c r="L45" s="5">
        <f>SUM($I$8:I45)/A45</f>
        <v>1.9233747044588455E-3</v>
      </c>
      <c r="M45" s="6">
        <f t="shared" si="6"/>
        <v>1.3692094493537028</v>
      </c>
      <c r="N45" s="5">
        <f>AVERAGE($M$8:M45)</f>
        <v>58.889190133156333</v>
      </c>
      <c r="O45" s="5">
        <f t="shared" si="7"/>
        <v>-1956.091395813231</v>
      </c>
    </row>
    <row r="46" spans="1:15" ht="15.6" x14ac:dyDescent="0.3">
      <c r="A46" s="6">
        <v>1998</v>
      </c>
      <c r="B46" s="7">
        <v>263183</v>
      </c>
      <c r="C46" s="29">
        <v>65930</v>
      </c>
      <c r="D46" s="21">
        <f t="shared" si="0"/>
        <v>0.2505101013363325</v>
      </c>
      <c r="E46" s="20">
        <f t="shared" si="1"/>
        <v>0.2505101013363325</v>
      </c>
      <c r="F46" s="20">
        <f t="shared" si="2"/>
        <v>1.9194300022489824E-3</v>
      </c>
      <c r="G46" s="19">
        <f t="shared" si="3"/>
        <v>0.25303266338429226</v>
      </c>
      <c r="H46" s="19">
        <f t="shared" si="4"/>
        <v>2.5225620479597533E-3</v>
      </c>
      <c r="I46" s="19">
        <f t="shared" si="5"/>
        <v>2.5225620479597533E-3</v>
      </c>
      <c r="J46" s="19">
        <f>SUM($H$8:H46)</f>
        <v>-3.7597741482688041</v>
      </c>
      <c r="K46" s="5">
        <f>SUMSQ($H$8:H46)/A46</f>
        <v>7.0501571173025596E-3</v>
      </c>
      <c r="L46" s="5">
        <f>SUM($I$8:I46)/A46</f>
        <v>1.9236745980241612E-3</v>
      </c>
      <c r="M46" s="6">
        <f t="shared" si="6"/>
        <v>1.0069701918219198</v>
      </c>
      <c r="N46" s="5">
        <f>AVERAGE($M$8:M46)</f>
        <v>57.405030647481091</v>
      </c>
      <c r="O46" s="5">
        <f t="shared" si="7"/>
        <v>-1954.4751238751771</v>
      </c>
    </row>
    <row r="47" spans="1:15" ht="15.6" x14ac:dyDescent="0.3">
      <c r="A47" s="6">
        <v>1999</v>
      </c>
      <c r="B47" s="7">
        <v>265247</v>
      </c>
      <c r="C47" s="29">
        <v>68524</v>
      </c>
      <c r="D47" s="21">
        <f t="shared" si="0"/>
        <v>0.25834033938178375</v>
      </c>
      <c r="E47" s="20">
        <f t="shared" si="1"/>
        <v>0.25834033938178375</v>
      </c>
      <c r="F47" s="20">
        <f t="shared" si="2"/>
        <v>1.9194300022489824E-3</v>
      </c>
      <c r="G47" s="19">
        <f t="shared" si="3"/>
        <v>0.25242953133858148</v>
      </c>
      <c r="H47" s="19">
        <f t="shared" si="4"/>
        <v>-5.9108080432022647E-3</v>
      </c>
      <c r="I47" s="19">
        <f t="shared" si="5"/>
        <v>5.9108080432022647E-3</v>
      </c>
      <c r="J47" s="19">
        <f>SUM($H$8:H47)</f>
        <v>-3.7656849563120063</v>
      </c>
      <c r="K47" s="5">
        <f>SUMSQ($H$8:H47)/A47</f>
        <v>7.0466477528875627E-3</v>
      </c>
      <c r="L47" s="5">
        <f>SUM($I$8:I47)/A47</f>
        <v>1.9256691620287525E-3</v>
      </c>
      <c r="M47" s="6">
        <f t="shared" si="6"/>
        <v>2.287992675610401</v>
      </c>
      <c r="N47" s="5">
        <f>AVERAGE($M$8:M47)</f>
        <v>56.027104698184324</v>
      </c>
      <c r="O47" s="5">
        <f t="shared" si="7"/>
        <v>-1955.5202059447947</v>
      </c>
    </row>
    <row r="48" spans="1:15" ht="15.6" x14ac:dyDescent="0.3">
      <c r="A48" s="6">
        <v>2000</v>
      </c>
      <c r="B48" s="7">
        <v>268379</v>
      </c>
      <c r="C48" s="29">
        <v>69332</v>
      </c>
      <c r="D48" s="21">
        <f t="shared" si="0"/>
        <v>0.25833615893941031</v>
      </c>
      <c r="E48" s="20">
        <f t="shared" si="1"/>
        <v>0.25833615893941031</v>
      </c>
      <c r="F48" s="20">
        <f t="shared" si="2"/>
        <v>1.9194300022489824E-3</v>
      </c>
      <c r="G48" s="19">
        <f t="shared" si="3"/>
        <v>0.26025976938403272</v>
      </c>
      <c r="H48" s="19">
        <f t="shared" si="4"/>
        <v>1.9236104446224145E-3</v>
      </c>
      <c r="I48" s="19">
        <f t="shared" si="5"/>
        <v>1.9236104446224145E-3</v>
      </c>
      <c r="J48" s="19">
        <f>SUM($H$8:H48)</f>
        <v>-3.7637613458673838</v>
      </c>
      <c r="K48" s="5">
        <f>SUMSQ($H$8:H48)/A48</f>
        <v>7.0431262791496897E-3</v>
      </c>
      <c r="L48" s="5">
        <f>SUM($I$8:I48)/A48</f>
        <v>1.9256681326700494E-3</v>
      </c>
      <c r="M48" s="6">
        <f t="shared" si="6"/>
        <v>0.7446152534433147</v>
      </c>
      <c r="N48" s="5">
        <f>AVERAGE($M$8:M48)</f>
        <v>54.678751297093086</v>
      </c>
      <c r="O48" s="5">
        <f t="shared" si="7"/>
        <v>-1954.5223198187907</v>
      </c>
    </row>
    <row r="49" spans="1:15" ht="15.6" x14ac:dyDescent="0.3">
      <c r="A49" s="6">
        <v>2001</v>
      </c>
      <c r="B49" s="7">
        <v>275266</v>
      </c>
      <c r="C49" s="29">
        <v>71834</v>
      </c>
      <c r="D49" s="21">
        <f t="shared" si="0"/>
        <v>0.2609621239092369</v>
      </c>
      <c r="E49" s="20">
        <f t="shared" si="1"/>
        <v>0.2609621239092369</v>
      </c>
      <c r="F49" s="20">
        <f t="shared" si="2"/>
        <v>1.9194300022489824E-3</v>
      </c>
      <c r="G49" s="19">
        <f t="shared" si="3"/>
        <v>0.26025558894165929</v>
      </c>
      <c r="H49" s="19">
        <f t="shared" si="4"/>
        <v>-7.0653496757761003E-4</v>
      </c>
      <c r="I49" s="19">
        <f t="shared" si="5"/>
        <v>7.0653496757761003E-4</v>
      </c>
      <c r="J49" s="19">
        <f>SUM($H$8:H49)</f>
        <v>-3.7644678808349612</v>
      </c>
      <c r="K49" s="5">
        <f>SUMSQ($H$8:H49)/A49</f>
        <v>7.0396067253828288E-3</v>
      </c>
      <c r="L49" s="5">
        <f>SUM($I$8:I49)/A49</f>
        <v>1.9250588707184788E-3</v>
      </c>
      <c r="M49" s="6">
        <f t="shared" si="6"/>
        <v>0.27074234260269286</v>
      </c>
      <c r="N49" s="5">
        <f>AVERAGE($M$8:M49)</f>
        <v>53.383322512462364</v>
      </c>
      <c r="O49" s="5">
        <f t="shared" si="7"/>
        <v>-1955.5079265861466</v>
      </c>
    </row>
    <row r="50" spans="1:15" ht="15.6" x14ac:dyDescent="0.3">
      <c r="A50" s="6">
        <v>2002</v>
      </c>
      <c r="B50" s="7">
        <v>276545</v>
      </c>
      <c r="C50" s="29">
        <v>72480</v>
      </c>
      <c r="D50" s="21">
        <f t="shared" si="0"/>
        <v>0.26209116057061238</v>
      </c>
      <c r="E50" s="20">
        <f t="shared" si="1"/>
        <v>0.26209116057061238</v>
      </c>
      <c r="F50" s="20">
        <f t="shared" si="2"/>
        <v>1.9194300022489824E-3</v>
      </c>
      <c r="G50" s="19">
        <f t="shared" si="3"/>
        <v>0.26288155391148588</v>
      </c>
      <c r="H50" s="19">
        <f t="shared" si="4"/>
        <v>7.9039334087349644E-4</v>
      </c>
      <c r="I50" s="19">
        <f t="shared" si="5"/>
        <v>7.9039334087349644E-4</v>
      </c>
      <c r="J50" s="19">
        <f>SUM($H$8:H50)</f>
        <v>-3.7636774874940877</v>
      </c>
      <c r="K50" s="5">
        <f>SUMSQ($H$8:H50)/A50</f>
        <v>7.0360907503559805E-3</v>
      </c>
      <c r="L50" s="5">
        <f>SUM($I$8:I50)/A50</f>
        <v>1.9244921047195552E-3</v>
      </c>
      <c r="M50" s="6">
        <f t="shared" si="6"/>
        <v>0.30157191839384806</v>
      </c>
      <c r="N50" s="5">
        <f>AVERAGE($M$8:M50)</f>
        <v>52.148863196321237</v>
      </c>
      <c r="O50" s="5">
        <f t="shared" si="7"/>
        <v>-1955.6731244904463</v>
      </c>
    </row>
    <row r="51" spans="1:15" ht="15.6" x14ac:dyDescent="0.3">
      <c r="A51" s="6">
        <v>2003</v>
      </c>
      <c r="B51" s="7">
        <v>280941</v>
      </c>
      <c r="C51" s="29">
        <v>74156</v>
      </c>
      <c r="D51" s="21">
        <f t="shared" si="0"/>
        <v>0.26395577719165236</v>
      </c>
      <c r="E51" s="20">
        <f t="shared" si="1"/>
        <v>0.26395577719165236</v>
      </c>
      <c r="F51" s="20">
        <f t="shared" si="2"/>
        <v>1.9194300022489824E-3</v>
      </c>
      <c r="G51" s="19">
        <f t="shared" si="3"/>
        <v>0.26401059057286136</v>
      </c>
      <c r="H51" s="19">
        <f t="shared" si="4"/>
        <v>5.4813381208995704E-5</v>
      </c>
      <c r="I51" s="19">
        <f t="shared" si="5"/>
        <v>5.4813381208995704E-5</v>
      </c>
      <c r="J51" s="19">
        <f>SUM($H$8:H51)</f>
        <v>-3.7636226741128787</v>
      </c>
      <c r="K51" s="5">
        <f>SUMSQ($H$8:H51)/A51</f>
        <v>7.0325779756451219E-3</v>
      </c>
      <c r="L51" s="5">
        <f>SUM($I$8:I51)/A51</f>
        <v>1.9235586655166044E-3</v>
      </c>
      <c r="M51" s="6">
        <f t="shared" si="6"/>
        <v>2.0766122943843331E-2</v>
      </c>
      <c r="N51" s="5">
        <f>AVERAGE($M$8:M51)</f>
        <v>50.96413371738084</v>
      </c>
      <c r="O51" s="5">
        <f t="shared" si="7"/>
        <v>-1956.5936519550307</v>
      </c>
    </row>
    <row r="52" spans="1:15" ht="15.6" x14ac:dyDescent="0.3">
      <c r="A52" s="6">
        <v>2004</v>
      </c>
      <c r="B52" s="7">
        <v>282808</v>
      </c>
      <c r="C52" s="29">
        <v>74732</v>
      </c>
      <c r="D52" s="21">
        <f t="shared" si="0"/>
        <v>0.26424995049644989</v>
      </c>
      <c r="E52" s="20">
        <f t="shared" si="1"/>
        <v>0.26424995049644989</v>
      </c>
      <c r="F52" s="20">
        <f t="shared" si="2"/>
        <v>1.9194300022489824E-3</v>
      </c>
      <c r="G52" s="19">
        <f t="shared" si="3"/>
        <v>0.26587520719390134</v>
      </c>
      <c r="H52" s="19">
        <f t="shared" si="4"/>
        <v>1.6252566974514493E-3</v>
      </c>
      <c r="I52" s="19">
        <f t="shared" si="5"/>
        <v>1.6252566974514493E-3</v>
      </c>
      <c r="J52" s="19">
        <f>SUM($H$8:H52)</f>
        <v>-3.7619974174154271</v>
      </c>
      <c r="K52" s="5">
        <f>SUMSQ($H$8:H52)/A52</f>
        <v>7.0290700232916725E-3</v>
      </c>
      <c r="L52" s="5">
        <f>SUM($I$8:I52)/A52</f>
        <v>1.9234098122391269E-3</v>
      </c>
      <c r="M52" s="6">
        <f t="shared" si="6"/>
        <v>0.61504522305417952</v>
      </c>
      <c r="N52" s="5">
        <f>AVERAGE($M$8:M52)</f>
        <v>49.845265084173583</v>
      </c>
      <c r="O52" s="5">
        <f t="shared" si="7"/>
        <v>-1955.9000861266891</v>
      </c>
    </row>
    <row r="53" spans="1:15" ht="15.6" x14ac:dyDescent="0.3">
      <c r="A53" s="6">
        <v>2005</v>
      </c>
      <c r="B53" s="7">
        <v>286234</v>
      </c>
      <c r="C53" s="29">
        <v>74892</v>
      </c>
      <c r="D53" s="21">
        <f t="shared" si="0"/>
        <v>0.26164606580629834</v>
      </c>
      <c r="E53" s="20">
        <f t="shared" si="1"/>
        <v>0.26164606580629834</v>
      </c>
      <c r="F53" s="20">
        <f t="shared" si="2"/>
        <v>1.9194300022489824E-3</v>
      </c>
      <c r="G53" s="19">
        <f t="shared" si="3"/>
        <v>0.26616938049869887</v>
      </c>
      <c r="H53" s="19">
        <f t="shared" si="4"/>
        <v>4.5233146924005263E-3</v>
      </c>
      <c r="I53" s="19">
        <f t="shared" si="5"/>
        <v>4.5233146924005263E-3</v>
      </c>
      <c r="J53" s="19">
        <f>SUM($H$8:H53)</f>
        <v>-3.7574741027230267</v>
      </c>
      <c r="K53" s="5">
        <f>SUMSQ($H$8:H53)/A53</f>
        <v>7.0255744573827026E-3</v>
      </c>
      <c r="L53" s="5">
        <f>SUM($I$8:I53)/A53</f>
        <v>1.9247065229025489E-3</v>
      </c>
      <c r="M53" s="6">
        <f t="shared" si="6"/>
        <v>1.7287914031733327</v>
      </c>
      <c r="N53" s="5">
        <f>AVERAGE($M$8:M53)</f>
        <v>48.799254786760535</v>
      </c>
      <c r="O53" s="5">
        <f t="shared" si="7"/>
        <v>-1952.2322276211632</v>
      </c>
    </row>
    <row r="54" spans="1:15" ht="15.6" x14ac:dyDescent="0.3">
      <c r="A54" s="6">
        <v>2006</v>
      </c>
      <c r="B54" s="7">
        <v>288231</v>
      </c>
      <c r="C54" s="29">
        <v>75550</v>
      </c>
      <c r="D54" s="21">
        <f t="shared" si="0"/>
        <v>0.26211614989366167</v>
      </c>
      <c r="E54" s="20">
        <f t="shared" si="1"/>
        <v>0.26211614989366167</v>
      </c>
      <c r="F54" s="20">
        <f t="shared" si="2"/>
        <v>1.9194300022489824E-3</v>
      </c>
      <c r="G54" s="19">
        <f t="shared" si="3"/>
        <v>0.26356549580854732</v>
      </c>
      <c r="H54" s="19">
        <f t="shared" si="4"/>
        <v>1.449345914885658E-3</v>
      </c>
      <c r="I54" s="19">
        <f t="shared" si="5"/>
        <v>1.449345914885658E-3</v>
      </c>
      <c r="J54" s="19">
        <f>SUM($H$8:H54)</f>
        <v>-3.7560247568081411</v>
      </c>
      <c r="K54" s="5">
        <f>SUMSQ($H$8:H54)/A54</f>
        <v>7.0220732241554834E-3</v>
      </c>
      <c r="L54" s="5">
        <f>SUM($I$8:I54)/A54</f>
        <v>1.9244695535067279E-3</v>
      </c>
      <c r="M54" s="6">
        <f t="shared" si="6"/>
        <v>0.55294033407466325</v>
      </c>
      <c r="N54" s="5">
        <f>AVERAGE($M$8:M54)</f>
        <v>47.772737457979986</v>
      </c>
      <c r="O54" s="5">
        <f t="shared" si="7"/>
        <v>-1951.7195010770588</v>
      </c>
    </row>
    <row r="55" spans="1:15" ht="15.6" x14ac:dyDescent="0.3">
      <c r="A55" s="6">
        <v>2007</v>
      </c>
      <c r="B55" s="7">
        <v>291531</v>
      </c>
      <c r="C55" s="29">
        <v>77160</v>
      </c>
      <c r="D55" s="21">
        <f t="shared" si="0"/>
        <v>0.26467168157074206</v>
      </c>
      <c r="E55" s="20">
        <f t="shared" si="1"/>
        <v>0.26467168157074206</v>
      </c>
      <c r="F55" s="20">
        <f t="shared" si="2"/>
        <v>1.9194300022489824E-3</v>
      </c>
      <c r="G55" s="19">
        <f t="shared" si="3"/>
        <v>0.26403557989591064</v>
      </c>
      <c r="H55" s="19">
        <f t="shared" si="4"/>
        <v>-6.36101674831413E-4</v>
      </c>
      <c r="I55" s="19">
        <f t="shared" si="5"/>
        <v>6.36101674831413E-4</v>
      </c>
      <c r="J55" s="19">
        <f>SUM($H$8:H55)</f>
        <v>-3.7566608584829724</v>
      </c>
      <c r="K55" s="5">
        <f>SUMSQ($H$8:H55)/A55</f>
        <v>7.0185746349184057E-3</v>
      </c>
      <c r="L55" s="5">
        <f>SUM($I$8:I55)/A55</f>
        <v>1.9238276163474476E-3</v>
      </c>
      <c r="M55" s="6">
        <f t="shared" si="6"/>
        <v>0.24033612929662604</v>
      </c>
      <c r="N55" s="5">
        <f>AVERAGE($M$8:M55)</f>
        <v>46.782479096965751</v>
      </c>
      <c r="O55" s="5">
        <f t="shared" si="7"/>
        <v>-1952.7013889193026</v>
      </c>
    </row>
    <row r="56" spans="1:15" ht="15.6" x14ac:dyDescent="0.3">
      <c r="A56" s="6">
        <v>2008</v>
      </c>
      <c r="B56" s="7">
        <v>291760</v>
      </c>
      <c r="C56" s="29">
        <v>77474</v>
      </c>
      <c r="D56" s="21">
        <f t="shared" si="0"/>
        <v>0.26554017000274199</v>
      </c>
      <c r="E56" s="20">
        <f t="shared" si="1"/>
        <v>0.26554017000274199</v>
      </c>
      <c r="F56" s="20">
        <f t="shared" si="2"/>
        <v>1.9194300022489824E-3</v>
      </c>
      <c r="G56" s="19">
        <f t="shared" si="3"/>
        <v>0.26659111157299104</v>
      </c>
      <c r="H56" s="19">
        <f t="shared" si="4"/>
        <v>1.0509415702490421E-3</v>
      </c>
      <c r="I56" s="19">
        <f t="shared" si="5"/>
        <v>1.0509415702490421E-3</v>
      </c>
      <c r="J56" s="19">
        <f>SUM($H$8:H56)</f>
        <v>-3.7556099169127233</v>
      </c>
      <c r="K56" s="5">
        <f>SUMSQ($H$8:H56)/A56</f>
        <v>7.0150798788642553E-3</v>
      </c>
      <c r="L56" s="5">
        <f>SUM($I$8:I56)/A56</f>
        <v>1.9233929121412233E-3</v>
      </c>
      <c r="M56" s="6">
        <f t="shared" si="6"/>
        <v>0.39577498584797544</v>
      </c>
      <c r="N56" s="5">
        <f>AVERAGE($M$8:M56)</f>
        <v>45.83581166612661</v>
      </c>
      <c r="O56" s="5">
        <f t="shared" si="7"/>
        <v>-1952.5963172713257</v>
      </c>
    </row>
    <row r="57" spans="1:15" ht="15.6" x14ac:dyDescent="0.3">
      <c r="A57" s="6">
        <v>2009</v>
      </c>
      <c r="B57" s="7">
        <v>293928</v>
      </c>
      <c r="C57" s="29">
        <v>78484</v>
      </c>
      <c r="D57" s="21">
        <f t="shared" si="0"/>
        <v>0.26701777306006913</v>
      </c>
      <c r="E57" s="20">
        <f t="shared" si="1"/>
        <v>0.26701777306006913</v>
      </c>
      <c r="F57" s="20">
        <f t="shared" si="2"/>
        <v>1.9194300022489824E-3</v>
      </c>
      <c r="G57" s="19">
        <f t="shared" si="3"/>
        <v>0.26745960000499097</v>
      </c>
      <c r="H57" s="19">
        <f t="shared" si="4"/>
        <v>4.4182694492184149E-4</v>
      </c>
      <c r="I57" s="19">
        <f t="shared" si="5"/>
        <v>4.4182694492184149E-4</v>
      </c>
      <c r="J57" s="19">
        <f>SUM($H$8:H57)</f>
        <v>-3.7551680899678015</v>
      </c>
      <c r="K57" s="5">
        <f>SUMSQ($H$8:H57)/A57</f>
        <v>7.0115881493133265E-3</v>
      </c>
      <c r="L57" s="5">
        <f>SUM($I$8:I57)/A57</f>
        <v>1.9226554477473859E-3</v>
      </c>
      <c r="M57" s="6">
        <f t="shared" si="6"/>
        <v>0.16546724207097882</v>
      </c>
      <c r="N57" s="5">
        <f>AVERAGE($M$8:M57)</f>
        <v>44.922404777645497</v>
      </c>
      <c r="O57" s="5">
        <f t="shared" si="7"/>
        <v>-1953.115465575185</v>
      </c>
    </row>
    <row r="58" spans="1:15" ht="15.6" x14ac:dyDescent="0.3">
      <c r="A58" s="6">
        <v>2010</v>
      </c>
      <c r="B58" s="7">
        <v>296494</v>
      </c>
      <c r="C58" s="29">
        <v>78974</v>
      </c>
      <c r="D58" s="21">
        <f t="shared" si="0"/>
        <v>0.26635952160920628</v>
      </c>
      <c r="E58" s="20">
        <f t="shared" si="1"/>
        <v>0.26635952160920628</v>
      </c>
      <c r="F58" s="20">
        <f t="shared" si="2"/>
        <v>1.9194300022489824E-3</v>
      </c>
      <c r="G58" s="19">
        <f t="shared" si="3"/>
        <v>0.26893720306231811</v>
      </c>
      <c r="H58" s="19">
        <f t="shared" si="4"/>
        <v>2.5776814531118242E-3</v>
      </c>
      <c r="I58" s="19">
        <f t="shared" si="5"/>
        <v>2.5776814531118242E-3</v>
      </c>
      <c r="J58" s="19">
        <f>SUM($H$8:H58)</f>
        <v>-3.7525904085146897</v>
      </c>
      <c r="K58" s="5">
        <f>SUMSQ($H$8:H58)/A58</f>
        <v>7.0081031026926104E-3</v>
      </c>
      <c r="L58" s="5">
        <f>SUM($I$8:I58)/A58</f>
        <v>1.9229813313321443E-3</v>
      </c>
      <c r="M58" s="6">
        <f t="shared" si="6"/>
        <v>0.96774518798457365</v>
      </c>
      <c r="N58" s="5">
        <f>AVERAGE($M$8:M58)</f>
        <v>44.06054870725999</v>
      </c>
      <c r="O58" s="5">
        <f t="shared" si="7"/>
        <v>-1951.4440142354813</v>
      </c>
    </row>
    <row r="59" spans="1:15" ht="15.6" x14ac:dyDescent="0.3">
      <c r="A59" s="6">
        <v>2011</v>
      </c>
      <c r="B59" s="7">
        <v>299965</v>
      </c>
      <c r="C59" s="29">
        <v>80272</v>
      </c>
      <c r="D59" s="21">
        <f t="shared" si="0"/>
        <v>0.26760455386461751</v>
      </c>
      <c r="E59" s="20">
        <f t="shared" si="1"/>
        <v>0.26760455386461751</v>
      </c>
      <c r="F59" s="20">
        <f t="shared" si="2"/>
        <v>1.9194300022489824E-3</v>
      </c>
      <c r="G59" s="19">
        <f t="shared" si="3"/>
        <v>0.26827895161145526</v>
      </c>
      <c r="H59" s="19">
        <f t="shared" si="4"/>
        <v>6.7439774683775155E-4</v>
      </c>
      <c r="I59" s="19">
        <f t="shared" si="5"/>
        <v>6.7439774683775155E-4</v>
      </c>
      <c r="J59" s="19">
        <f>SUM($H$8:H59)</f>
        <v>-3.751916010767852</v>
      </c>
      <c r="K59" s="5">
        <f>SUMSQ($H$8:H59)/A59</f>
        <v>7.0046184441693027E-3</v>
      </c>
      <c r="L59" s="5">
        <f>SUM($I$8:I59)/A59</f>
        <v>1.9223604543632262E-3</v>
      </c>
      <c r="M59" s="6">
        <f t="shared" si="6"/>
        <v>0.25201280662022396</v>
      </c>
      <c r="N59" s="5">
        <f>AVERAGE($M$8:M59)</f>
        <v>43.218076863016918</v>
      </c>
      <c r="O59" s="5">
        <f t="shared" si="7"/>
        <v>-1951.7234669762588</v>
      </c>
    </row>
    <row r="60" spans="1:15" ht="15.6" x14ac:dyDescent="0.3">
      <c r="A60" s="6">
        <v>2012</v>
      </c>
      <c r="B60" s="7">
        <v>301151</v>
      </c>
      <c r="C60" s="29">
        <v>81966</v>
      </c>
      <c r="D60" s="21">
        <f t="shared" si="0"/>
        <v>0.27217575236343228</v>
      </c>
      <c r="E60" s="20">
        <f t="shared" si="1"/>
        <v>0.27217575236343228</v>
      </c>
      <c r="F60" s="20">
        <f t="shared" si="2"/>
        <v>1.9194300022489824E-3</v>
      </c>
      <c r="G60" s="19">
        <f t="shared" si="3"/>
        <v>0.26952398386686649</v>
      </c>
      <c r="H60" s="19">
        <f t="shared" si="4"/>
        <v>-2.6517684965657873E-3</v>
      </c>
      <c r="I60" s="19">
        <f t="shared" si="5"/>
        <v>2.6517684965657873E-3</v>
      </c>
      <c r="J60" s="19">
        <f>SUM($H$8:H60)</f>
        <v>-3.7545677792644176</v>
      </c>
      <c r="K60" s="5">
        <f>SUMSQ($H$8:H60)/A60</f>
        <v>7.0011405184396752E-3</v>
      </c>
      <c r="L60" s="5">
        <f>SUM($I$8:I60)/A60</f>
        <v>1.9227229832112394E-3</v>
      </c>
      <c r="M60" s="6">
        <f t="shared" si="6"/>
        <v>0.97428535552458762</v>
      </c>
      <c r="N60" s="5">
        <f>AVERAGE($M$8:M60)</f>
        <v>42.421024193064234</v>
      </c>
      <c r="O60" s="5">
        <f t="shared" si="7"/>
        <v>-1952.7346435489731</v>
      </c>
    </row>
    <row r="61" spans="1:15" ht="15.6" x14ac:dyDescent="0.3">
      <c r="A61" s="6">
        <v>2013</v>
      </c>
      <c r="B61" s="7">
        <v>304471</v>
      </c>
      <c r="C61" s="29">
        <v>83006</v>
      </c>
      <c r="D61" s="21">
        <f t="shared" si="0"/>
        <v>0.27262366530802606</v>
      </c>
      <c r="E61" s="20">
        <f t="shared" si="1"/>
        <v>0.27262366530802606</v>
      </c>
      <c r="F61" s="20">
        <f t="shared" si="2"/>
        <v>1.9194300022489824E-3</v>
      </c>
      <c r="G61" s="19">
        <f t="shared" si="3"/>
        <v>0.27409518236568126</v>
      </c>
      <c r="H61" s="19">
        <f t="shared" si="4"/>
        <v>1.4715170576551917E-3</v>
      </c>
      <c r="I61" s="19">
        <f t="shared" si="5"/>
        <v>1.4715170576551917E-3</v>
      </c>
      <c r="J61" s="19">
        <f>SUM($H$8:H61)</f>
        <v>-3.7530962622067623</v>
      </c>
      <c r="K61" s="5">
        <f>SUMSQ($H$8:H61)/A61</f>
        <v>6.9976636306324285E-3</v>
      </c>
      <c r="L61" s="5">
        <f>SUM($I$8:I61)/A61</f>
        <v>1.9224988371975503E-3</v>
      </c>
      <c r="M61" s="6">
        <f t="shared" si="6"/>
        <v>0.5397613064854756</v>
      </c>
      <c r="N61" s="5">
        <f>AVERAGE($M$8:M61)</f>
        <v>41.645445250720186</v>
      </c>
      <c r="O61" s="5">
        <f t="shared" si="7"/>
        <v>-1952.1968958263174</v>
      </c>
    </row>
    <row r="62" spans="1:15" ht="15.6" x14ac:dyDescent="0.3">
      <c r="A62" s="6">
        <v>2014</v>
      </c>
      <c r="B62" s="7">
        <v>305658</v>
      </c>
      <c r="C62" s="29">
        <v>83178</v>
      </c>
      <c r="D62" s="21">
        <f t="shared" si="0"/>
        <v>0.27212767210411637</v>
      </c>
      <c r="E62" s="20">
        <f t="shared" si="1"/>
        <v>0.27212767210411637</v>
      </c>
      <c r="F62" s="20">
        <f t="shared" si="2"/>
        <v>1.9194300022489824E-3</v>
      </c>
      <c r="G62" s="19">
        <f t="shared" si="3"/>
        <v>0.27454309531027504</v>
      </c>
      <c r="H62" s="19">
        <f t="shared" si="4"/>
        <v>2.4154232061586733E-3</v>
      </c>
      <c r="I62" s="19">
        <f t="shared" si="5"/>
        <v>2.4154232061586733E-3</v>
      </c>
      <c r="J62" s="19">
        <f>SUM($H$8:H62)</f>
        <v>-3.7506808390006037</v>
      </c>
      <c r="K62" s="5">
        <f>SUMSQ($H$8:H62)/A62</f>
        <v>6.9941920172454531E-3</v>
      </c>
      <c r="L62" s="5">
        <f>SUM($I$8:I62)/A62</f>
        <v>1.9227435861394377E-3</v>
      </c>
      <c r="M62" s="6">
        <f t="shared" si="6"/>
        <v>0.88760661033932975</v>
      </c>
      <c r="N62" s="5">
        <f>AVERAGE($M$8:M62)</f>
        <v>40.904393639076901</v>
      </c>
      <c r="O62" s="5">
        <f t="shared" si="7"/>
        <v>-1950.6921599106058</v>
      </c>
    </row>
    <row r="63" spans="1:15" ht="15.6" x14ac:dyDescent="0.3">
      <c r="A63" s="6">
        <v>2015</v>
      </c>
      <c r="B63" s="7">
        <v>309019</v>
      </c>
      <c r="C63" s="29">
        <v>83762</v>
      </c>
      <c r="D63" s="21">
        <f t="shared" si="0"/>
        <v>0.27105776667454107</v>
      </c>
      <c r="E63" s="20">
        <f t="shared" si="1"/>
        <v>0.27105776667454107</v>
      </c>
      <c r="F63" s="20">
        <f t="shared" si="2"/>
        <v>1.9194300022489824E-3</v>
      </c>
      <c r="G63" s="19">
        <f t="shared" si="3"/>
        <v>0.27404710210636535</v>
      </c>
      <c r="H63" s="19">
        <f t="shared" si="4"/>
        <v>2.9893354318242804E-3</v>
      </c>
      <c r="I63" s="19">
        <f t="shared" si="5"/>
        <v>2.9893354318242804E-3</v>
      </c>
      <c r="J63" s="19">
        <f>SUM($H$8:H63)</f>
        <v>-3.7476915035687792</v>
      </c>
      <c r="K63" s="5">
        <f>SUMSQ($H$8:H63)/A63</f>
        <v>6.9907253890117453E-3</v>
      </c>
      <c r="L63" s="5">
        <f>SUM($I$8:I63)/A63</f>
        <v>1.9232729121174451E-3</v>
      </c>
      <c r="M63" s="6">
        <f t="shared" si="6"/>
        <v>1.1028407222928145</v>
      </c>
      <c r="N63" s="5">
        <f>AVERAGE($M$8:M63)</f>
        <v>40.193651622705758</v>
      </c>
      <c r="O63" s="5">
        <f t="shared" si="7"/>
        <v>-1948.6009915476445</v>
      </c>
    </row>
    <row r="64" spans="1:15" ht="15.6" x14ac:dyDescent="0.3">
      <c r="A64" s="6">
        <v>2016</v>
      </c>
      <c r="B64" s="7">
        <v>310085</v>
      </c>
      <c r="C64" s="29">
        <v>85570</v>
      </c>
      <c r="D64" s="21">
        <f t="shared" si="0"/>
        <v>0.27595659254720478</v>
      </c>
      <c r="E64" s="20">
        <f t="shared" si="1"/>
        <v>0.27595659254720478</v>
      </c>
      <c r="F64" s="20">
        <f t="shared" si="2"/>
        <v>1.9194300022489824E-3</v>
      </c>
      <c r="G64" s="19">
        <f t="shared" si="3"/>
        <v>0.27297719667679005</v>
      </c>
      <c r="H64" s="19">
        <f t="shared" si="4"/>
        <v>-2.9793958704147361E-3</v>
      </c>
      <c r="I64" s="19">
        <f t="shared" si="5"/>
        <v>2.9793958704147361E-3</v>
      </c>
      <c r="J64" s="19">
        <f>SUM($H$8:H64)</f>
        <v>-3.7506708994391937</v>
      </c>
      <c r="K64" s="5">
        <f>SUMSQ($H$8:H64)/A64</f>
        <v>6.9872621704654856E-3</v>
      </c>
      <c r="L64" s="5">
        <f>SUM($I$8:I64)/A64</f>
        <v>1.9237967826324736E-3</v>
      </c>
      <c r="M64" s="6">
        <f t="shared" si="6"/>
        <v>1.0796610593403688</v>
      </c>
      <c r="N64" s="5">
        <f>AVERAGE($M$8:M64)</f>
        <v>39.507441261944955</v>
      </c>
      <c r="O64" s="5">
        <f t="shared" si="7"/>
        <v>-1949.6190727104101</v>
      </c>
    </row>
    <row r="65" spans="1:15" ht="15.6" x14ac:dyDescent="0.3">
      <c r="A65" s="6">
        <v>2017</v>
      </c>
      <c r="B65" s="7">
        <v>310396</v>
      </c>
      <c r="C65" s="29">
        <v>87018</v>
      </c>
      <c r="D65" s="21">
        <f t="shared" si="0"/>
        <v>0.2803451075400456</v>
      </c>
      <c r="E65" s="20">
        <f t="shared" si="1"/>
        <v>0.2803451075400456</v>
      </c>
      <c r="F65" s="20">
        <f t="shared" si="2"/>
        <v>1.9194300022489824E-3</v>
      </c>
      <c r="G65" s="19">
        <f t="shared" si="3"/>
        <v>0.27787602254945376</v>
      </c>
      <c r="H65" s="19">
        <f t="shared" si="4"/>
        <v>-2.4690849905918411E-3</v>
      </c>
      <c r="I65" s="19">
        <f t="shared" si="5"/>
        <v>2.4690849905918411E-3</v>
      </c>
      <c r="J65" s="19">
        <f>SUM($H$8:H65)</f>
        <v>-3.7531399844297857</v>
      </c>
      <c r="K65" s="5">
        <f>SUMSQ($H$8:H65)/A65</f>
        <v>6.9838010074561776E-3</v>
      </c>
      <c r="L65" s="5">
        <f>SUM($I$8:I65)/A65</f>
        <v>1.9240671287940796E-3</v>
      </c>
      <c r="M65" s="6">
        <f t="shared" si="6"/>
        <v>0.88073054395612982</v>
      </c>
      <c r="N65" s="5">
        <f>AVERAGE($M$8:M65)</f>
        <v>38.841463490945145</v>
      </c>
      <c r="O65" s="5">
        <f t="shared" si="7"/>
        <v>-1950.6283997388846</v>
      </c>
    </row>
    <row r="66" spans="1:15" ht="15.6" x14ac:dyDescent="0.3">
      <c r="A66" s="6">
        <v>2018</v>
      </c>
      <c r="B66" s="7">
        <v>314001</v>
      </c>
      <c r="C66" s="29">
        <v>88076</v>
      </c>
      <c r="D66" s="21">
        <f t="shared" si="0"/>
        <v>0.28049592198750961</v>
      </c>
      <c r="E66" s="20">
        <f t="shared" si="1"/>
        <v>0.28049592198750961</v>
      </c>
      <c r="F66" s="20">
        <f t="shared" si="2"/>
        <v>1.9194300022489824E-3</v>
      </c>
      <c r="G66" s="19">
        <f t="shared" si="3"/>
        <v>0.28226453754229458</v>
      </c>
      <c r="H66" s="19">
        <f t="shared" si="4"/>
        <v>1.7686155547849691E-3</v>
      </c>
      <c r="I66" s="19">
        <f t="shared" si="5"/>
        <v>1.7686155547849691E-3</v>
      </c>
      <c r="J66" s="19">
        <f>SUM($H$8:H66)</f>
        <v>-3.7513713688750006</v>
      </c>
      <c r="K66" s="5">
        <f>SUMSQ($H$8:H66)/A66</f>
        <v>6.9803418037859711E-3</v>
      </c>
      <c r="L66" s="5">
        <f>SUM($I$8:I66)/A66</f>
        <v>1.9239900962995261E-3</v>
      </c>
      <c r="M66" s="6">
        <f t="shared" si="6"/>
        <v>0.63053164632594016</v>
      </c>
      <c r="N66" s="5">
        <f>AVERAGE($M$8:M66)</f>
        <v>38.193820578324477</v>
      </c>
      <c r="O66" s="5">
        <f t="shared" si="7"/>
        <v>-1949.7872551891703</v>
      </c>
    </row>
    <row r="67" spans="1:15" ht="15.6" x14ac:dyDescent="0.3">
      <c r="A67" s="8">
        <v>2019</v>
      </c>
      <c r="B67" s="7">
        <v>314812</v>
      </c>
      <c r="C67" s="29">
        <v>88746</v>
      </c>
      <c r="D67" s="21">
        <f t="shared" si="0"/>
        <v>0.28190157935529775</v>
      </c>
      <c r="E67" s="20">
        <f t="shared" si="1"/>
        <v>0.28190157935529775</v>
      </c>
      <c r="F67" s="20">
        <f t="shared" si="2"/>
        <v>1.9194300022489824E-3</v>
      </c>
      <c r="G67" s="19">
        <f t="shared" si="3"/>
        <v>0.28241535198975859</v>
      </c>
      <c r="H67" s="19">
        <f t="shared" si="4"/>
        <v>5.1377263446084065E-4</v>
      </c>
      <c r="I67" s="19">
        <f t="shared" si="5"/>
        <v>5.1377263446084065E-4</v>
      </c>
      <c r="J67" s="19">
        <f>SUM($H$8:H67)</f>
        <v>-3.7508575962405395</v>
      </c>
      <c r="K67" s="5">
        <f>SUMSQ($H$8:H67)/A67</f>
        <v>6.9768846082230865E-3</v>
      </c>
      <c r="L67" s="5">
        <f>SUM($I$8:I67)/A67</f>
        <v>1.9232916230643412E-3</v>
      </c>
      <c r="M67" s="6">
        <f t="shared" si="6"/>
        <v>0.18225248529498361</v>
      </c>
      <c r="N67" s="5">
        <f>AVERAGE($M$8:M67)</f>
        <v>37.560294443440654</v>
      </c>
      <c r="O67" s="5">
        <f t="shared" si="7"/>
        <v>-1950.2282187785827</v>
      </c>
    </row>
    <row r="68" spans="1:15" x14ac:dyDescent="0.3">
      <c r="A68" s="50">
        <v>2020</v>
      </c>
      <c r="E68" s="5">
        <v>1</v>
      </c>
      <c r="G68" s="43">
        <f>$E$67+E68*$F$67</f>
        <v>0.28382100935754673</v>
      </c>
      <c r="K68" s="39" t="s">
        <v>70</v>
      </c>
      <c r="L68" s="39">
        <f>1.25*L67</f>
        <v>2.4041145288304262E-3</v>
      </c>
    </row>
    <row r="69" spans="1:15" x14ac:dyDescent="0.3">
      <c r="A69" s="42">
        <v>2021</v>
      </c>
      <c r="E69" s="5">
        <v>2</v>
      </c>
      <c r="G69" s="43">
        <f t="shared" ref="G69:G77" si="8">$E$67+E69*$F$67</f>
        <v>0.28574043935979571</v>
      </c>
    </row>
    <row r="70" spans="1:15" x14ac:dyDescent="0.3">
      <c r="A70" s="41">
        <v>2022</v>
      </c>
      <c r="E70" s="5">
        <v>3</v>
      </c>
      <c r="G70" s="43">
        <f t="shared" si="8"/>
        <v>0.28765986936204468</v>
      </c>
    </row>
    <row r="71" spans="1:15" x14ac:dyDescent="0.3">
      <c r="A71" s="42">
        <v>2023</v>
      </c>
      <c r="E71" s="5">
        <v>4</v>
      </c>
      <c r="G71" s="43">
        <f t="shared" si="8"/>
        <v>0.28957929936429366</v>
      </c>
    </row>
    <row r="72" spans="1:15" x14ac:dyDescent="0.3">
      <c r="A72" s="41">
        <v>2024</v>
      </c>
      <c r="B72"/>
      <c r="C72"/>
      <c r="D72"/>
      <c r="E72" s="5">
        <v>5</v>
      </c>
      <c r="G72" s="43">
        <f t="shared" si="8"/>
        <v>0.29149872936654264</v>
      </c>
    </row>
    <row r="73" spans="1:15" x14ac:dyDescent="0.3">
      <c r="A73" s="42">
        <v>2025</v>
      </c>
      <c r="E73" s="5">
        <v>6</v>
      </c>
      <c r="G73" s="43">
        <f t="shared" si="8"/>
        <v>0.29341815936879162</v>
      </c>
    </row>
    <row r="74" spans="1:15" x14ac:dyDescent="0.3">
      <c r="A74" s="41">
        <v>2026</v>
      </c>
      <c r="C74" s="24"/>
      <c r="D74" s="24"/>
      <c r="E74" s="5">
        <v>7</v>
      </c>
      <c r="G74" s="43">
        <f t="shared" si="8"/>
        <v>0.2953375893710406</v>
      </c>
    </row>
    <row r="75" spans="1:15" x14ac:dyDescent="0.3">
      <c r="A75" s="42">
        <v>2027</v>
      </c>
      <c r="B75" s="14"/>
      <c r="C75" s="14"/>
      <c r="D75" s="27"/>
      <c r="E75" s="5">
        <v>8</v>
      </c>
      <c r="G75" s="43">
        <f t="shared" si="8"/>
        <v>0.29725701937328963</v>
      </c>
    </row>
    <row r="76" spans="1:15" x14ac:dyDescent="0.3">
      <c r="A76" s="41">
        <v>2028</v>
      </c>
      <c r="B76" s="14"/>
      <c r="C76" s="14"/>
      <c r="D76" s="14"/>
      <c r="E76" s="5">
        <v>9</v>
      </c>
      <c r="G76" s="43">
        <f t="shared" si="8"/>
        <v>0.29917644937553861</v>
      </c>
    </row>
    <row r="77" spans="1:15" x14ac:dyDescent="0.3">
      <c r="A77" s="42">
        <v>2029</v>
      </c>
      <c r="B77" s="14"/>
      <c r="C77" s="14"/>
      <c r="D77" s="14"/>
      <c r="E77" s="5">
        <v>10</v>
      </c>
      <c r="G77" s="43">
        <f t="shared" si="8"/>
        <v>0.30109587937778759</v>
      </c>
    </row>
    <row r="78" spans="1:15" x14ac:dyDescent="0.3">
      <c r="A78" s="9"/>
      <c r="B78" s="27"/>
      <c r="C78" s="27"/>
      <c r="D78" s="14"/>
      <c r="E78" s="14"/>
    </row>
    <row r="79" spans="1:15" x14ac:dyDescent="0.3">
      <c r="A79" s="9"/>
      <c r="B79" s="27"/>
      <c r="C79" s="27"/>
      <c r="D79" s="14"/>
      <c r="E79" s="14"/>
    </row>
    <row r="80" spans="1:15" x14ac:dyDescent="0.3">
      <c r="A80" s="9"/>
      <c r="B80" s="27"/>
      <c r="C80" s="27"/>
      <c r="D80" s="14"/>
      <c r="E80" s="14"/>
    </row>
    <row r="81" spans="1:5" x14ac:dyDescent="0.3">
      <c r="A81" s="9"/>
      <c r="B81" s="27"/>
      <c r="C81" s="27"/>
      <c r="D81" s="14"/>
      <c r="E81" s="14"/>
    </row>
    <row r="82" spans="1:5" x14ac:dyDescent="0.3">
      <c r="A82" s="9"/>
      <c r="B82" s="27"/>
      <c r="C82" s="27"/>
      <c r="D82" s="14"/>
      <c r="E82" s="14"/>
    </row>
    <row r="83" spans="1:5" x14ac:dyDescent="0.3">
      <c r="A83" s="9"/>
      <c r="B83" s="27"/>
      <c r="C83" s="27"/>
      <c r="D83" s="14"/>
      <c r="E83" s="14"/>
    </row>
    <row r="84" spans="1:5" x14ac:dyDescent="0.3">
      <c r="A84" s="9"/>
      <c r="B84" s="27"/>
      <c r="C84" s="27"/>
      <c r="D84" s="14"/>
      <c r="E84" s="14"/>
    </row>
    <row r="85" spans="1:5" x14ac:dyDescent="0.3">
      <c r="A85" s="9"/>
      <c r="B85" s="27"/>
      <c r="C85" s="27"/>
      <c r="D85" s="14"/>
      <c r="E85" s="14"/>
    </row>
    <row r="86" spans="1:5" x14ac:dyDescent="0.3">
      <c r="A86" s="9"/>
      <c r="B86" s="27"/>
      <c r="C86" s="27"/>
      <c r="D86" s="14"/>
      <c r="E86" s="14"/>
    </row>
    <row r="87" spans="1:5" x14ac:dyDescent="0.3">
      <c r="A87" s="9"/>
      <c r="B87" s="27"/>
      <c r="C87" s="27"/>
      <c r="D87" s="14"/>
      <c r="E87" s="14"/>
    </row>
    <row r="88" spans="1:5" x14ac:dyDescent="0.3">
      <c r="A88" s="9"/>
      <c r="B88" s="27"/>
      <c r="C88" s="27"/>
      <c r="D88" s="14"/>
      <c r="E88" s="14"/>
    </row>
    <row r="89" spans="1:5" x14ac:dyDescent="0.3">
      <c r="A89" s="9"/>
      <c r="B89" s="27"/>
      <c r="C89" s="27"/>
      <c r="D89" s="14"/>
      <c r="E89" s="14"/>
    </row>
    <row r="90" spans="1:5" x14ac:dyDescent="0.3">
      <c r="A90" s="9"/>
      <c r="B90" s="27"/>
      <c r="C90" s="27"/>
      <c r="D90" s="14"/>
      <c r="E90" s="14"/>
    </row>
    <row r="91" spans="1:5" x14ac:dyDescent="0.3">
      <c r="A91" s="9"/>
      <c r="B91" s="27"/>
      <c r="C91" s="27"/>
      <c r="D91" s="14"/>
      <c r="E91" s="14"/>
    </row>
    <row r="92" spans="1:5" x14ac:dyDescent="0.3">
      <c r="A92" s="9"/>
      <c r="B92" s="27"/>
      <c r="C92" s="27"/>
      <c r="D92" s="14"/>
      <c r="E92" s="14"/>
    </row>
    <row r="93" spans="1:5" x14ac:dyDescent="0.3">
      <c r="A93" s="9"/>
      <c r="B93" s="27"/>
      <c r="C93" s="27"/>
      <c r="D93" s="14"/>
      <c r="E93" s="14"/>
    </row>
    <row r="94" spans="1:5" x14ac:dyDescent="0.3">
      <c r="A94" s="9"/>
      <c r="B94" s="27"/>
      <c r="C94" s="27"/>
      <c r="D94" s="14"/>
      <c r="E94" s="14"/>
    </row>
    <row r="95" spans="1:5" x14ac:dyDescent="0.3">
      <c r="A95" s="9"/>
      <c r="B95" s="27"/>
      <c r="C95" s="27"/>
      <c r="D95" s="14"/>
      <c r="E95" s="14"/>
    </row>
    <row r="96" spans="1:5" x14ac:dyDescent="0.3">
      <c r="A96" s="9"/>
      <c r="B96" s="27"/>
      <c r="C96" s="27"/>
      <c r="D96" s="14"/>
      <c r="E96" s="14"/>
    </row>
    <row r="97" spans="1:5" x14ac:dyDescent="0.3">
      <c r="A97" s="9"/>
      <c r="B97" s="27"/>
      <c r="C97" s="27"/>
      <c r="D97" s="14"/>
      <c r="E97" s="14"/>
    </row>
    <row r="98" spans="1:5" x14ac:dyDescent="0.3">
      <c r="A98" s="9"/>
      <c r="B98" s="27"/>
      <c r="C98" s="27"/>
      <c r="D98" s="14"/>
      <c r="E98" s="14"/>
    </row>
    <row r="99" spans="1:5" x14ac:dyDescent="0.3">
      <c r="A99" s="9"/>
      <c r="B99" s="27"/>
      <c r="C99" s="27"/>
      <c r="D99" s="14"/>
      <c r="E99" s="14"/>
    </row>
    <row r="100" spans="1:5" x14ac:dyDescent="0.3">
      <c r="A100" s="9"/>
      <c r="B100" s="27"/>
      <c r="C100" s="27"/>
      <c r="D100" s="14"/>
      <c r="E100" s="14"/>
    </row>
    <row r="101" spans="1:5" x14ac:dyDescent="0.3">
      <c r="A101" s="9"/>
      <c r="B101" s="27"/>
      <c r="C101" s="27"/>
      <c r="D101" s="14"/>
      <c r="E101" s="14"/>
    </row>
    <row r="102" spans="1:5" x14ac:dyDescent="0.3">
      <c r="A102" s="9"/>
      <c r="B102" s="27"/>
      <c r="C102" s="27"/>
      <c r="D102" s="14"/>
      <c r="E102" s="14"/>
    </row>
    <row r="103" spans="1:5" x14ac:dyDescent="0.3">
      <c r="A103" s="9"/>
      <c r="B103" s="27"/>
      <c r="C103" s="27"/>
      <c r="D103" s="14"/>
      <c r="E103" s="14"/>
    </row>
    <row r="104" spans="1:5" x14ac:dyDescent="0.3">
      <c r="A104" s="9"/>
      <c r="B104" s="27"/>
      <c r="C104" s="27"/>
      <c r="D104" s="14"/>
      <c r="E104" s="14"/>
    </row>
    <row r="105" spans="1:5" x14ac:dyDescent="0.3">
      <c r="A105" s="9"/>
      <c r="B105" s="27"/>
      <c r="C105" s="27"/>
      <c r="D105" s="14"/>
      <c r="E105" s="14"/>
    </row>
    <row r="106" spans="1:5" x14ac:dyDescent="0.3">
      <c r="A106" s="9"/>
      <c r="B106" s="27"/>
      <c r="C106" s="27"/>
      <c r="D106" s="14"/>
      <c r="E106" s="14"/>
    </row>
    <row r="107" spans="1:5" x14ac:dyDescent="0.3">
      <c r="A107" s="9"/>
      <c r="B107" s="27"/>
      <c r="C107" s="27"/>
      <c r="D107" s="14"/>
      <c r="E107" s="14"/>
    </row>
    <row r="108" spans="1:5" x14ac:dyDescent="0.3">
      <c r="A108" s="9"/>
      <c r="B108" s="27"/>
      <c r="C108" s="27"/>
      <c r="D108" s="14"/>
      <c r="E108" s="14"/>
    </row>
    <row r="109" spans="1:5" x14ac:dyDescent="0.3">
      <c r="A109" s="9"/>
      <c r="B109" s="27"/>
      <c r="C109" s="27"/>
      <c r="D109" s="14"/>
      <c r="E109" s="14"/>
    </row>
    <row r="110" spans="1:5" x14ac:dyDescent="0.3">
      <c r="A110" s="9"/>
      <c r="B110" s="27"/>
      <c r="C110" s="27"/>
      <c r="D110" s="14"/>
      <c r="E110" s="14"/>
    </row>
    <row r="111" spans="1:5" x14ac:dyDescent="0.3">
      <c r="A111" s="9"/>
      <c r="B111" s="27"/>
      <c r="C111" s="27"/>
      <c r="D111" s="14"/>
      <c r="E111" s="14"/>
    </row>
    <row r="112" spans="1:5" x14ac:dyDescent="0.3">
      <c r="A112" s="9"/>
      <c r="B112" s="27"/>
      <c r="C112" s="27"/>
      <c r="D112" s="14"/>
      <c r="E112" s="14"/>
    </row>
    <row r="113" spans="1:5" x14ac:dyDescent="0.3">
      <c r="A113" s="9"/>
      <c r="B113" s="27"/>
      <c r="C113" s="27"/>
      <c r="D113" s="14"/>
      <c r="E113" s="14"/>
    </row>
    <row r="114" spans="1:5" x14ac:dyDescent="0.3">
      <c r="A114" s="9"/>
      <c r="B114" s="27"/>
      <c r="C114" s="27"/>
      <c r="D114" s="14"/>
      <c r="E114" s="14"/>
    </row>
    <row r="115" spans="1:5" x14ac:dyDescent="0.3">
      <c r="A115" s="9"/>
      <c r="B115" s="27"/>
      <c r="C115" s="27"/>
      <c r="D115" s="14"/>
      <c r="E115" s="14"/>
    </row>
    <row r="116" spans="1:5" x14ac:dyDescent="0.3">
      <c r="A116" s="9"/>
      <c r="B116" s="27"/>
      <c r="C116" s="27"/>
      <c r="D116" s="14"/>
      <c r="E116" s="14"/>
    </row>
    <row r="117" spans="1:5" x14ac:dyDescent="0.3">
      <c r="A117" s="9"/>
      <c r="B117" s="27"/>
      <c r="C117" s="27"/>
      <c r="D117" s="14"/>
      <c r="E117" s="14"/>
    </row>
    <row r="118" spans="1:5" x14ac:dyDescent="0.3">
      <c r="A118" s="9"/>
      <c r="B118" s="27"/>
      <c r="C118" s="27"/>
      <c r="D118" s="14"/>
      <c r="E118" s="14"/>
    </row>
    <row r="119" spans="1:5" x14ac:dyDescent="0.3">
      <c r="A119" s="9"/>
      <c r="B119" s="27"/>
      <c r="C119" s="27"/>
      <c r="D119" s="14"/>
      <c r="E119" s="14"/>
    </row>
    <row r="120" spans="1:5" x14ac:dyDescent="0.3">
      <c r="A120" s="9"/>
      <c r="B120" s="27"/>
      <c r="C120" s="27"/>
      <c r="D120" s="14"/>
      <c r="E120" s="14"/>
    </row>
    <row r="121" spans="1:5" x14ac:dyDescent="0.3">
      <c r="A121" s="9"/>
      <c r="B121" s="27"/>
      <c r="C121" s="27"/>
      <c r="D121" s="14"/>
      <c r="E121" s="14"/>
    </row>
    <row r="122" spans="1:5" x14ac:dyDescent="0.3">
      <c r="A122" s="9"/>
      <c r="B122" s="27"/>
      <c r="C122" s="27"/>
      <c r="D122" s="14"/>
      <c r="E122" s="14"/>
    </row>
    <row r="123" spans="1:5" x14ac:dyDescent="0.3">
      <c r="A123" s="9"/>
      <c r="B123" s="27"/>
      <c r="C123" s="27"/>
      <c r="D123" s="14"/>
      <c r="E123" s="14"/>
    </row>
    <row r="124" spans="1:5" x14ac:dyDescent="0.3">
      <c r="A124" s="9"/>
      <c r="B124" s="27"/>
      <c r="C124" s="27"/>
      <c r="D124" s="14"/>
      <c r="E124" s="14"/>
    </row>
    <row r="125" spans="1:5" x14ac:dyDescent="0.3">
      <c r="A125" s="9"/>
      <c r="B125" s="27"/>
      <c r="C125" s="27"/>
      <c r="D125" s="14"/>
      <c r="E125" s="14"/>
    </row>
    <row r="126" spans="1:5" x14ac:dyDescent="0.3">
      <c r="A126" s="9"/>
      <c r="B126" s="27"/>
      <c r="C126" s="27"/>
      <c r="D126" s="14"/>
      <c r="E126" s="14"/>
    </row>
    <row r="127" spans="1:5" x14ac:dyDescent="0.3">
      <c r="A127" s="9"/>
      <c r="B127" s="27"/>
      <c r="C127" s="27"/>
      <c r="D127" s="14"/>
      <c r="E127" s="14"/>
    </row>
    <row r="128" spans="1:5" x14ac:dyDescent="0.3">
      <c r="A128" s="9"/>
      <c r="B128" s="27"/>
      <c r="C128" s="27"/>
      <c r="D128" s="14"/>
      <c r="E128" s="14"/>
    </row>
    <row r="129" spans="1:5" x14ac:dyDescent="0.3">
      <c r="A129" s="9"/>
      <c r="B129" s="27"/>
      <c r="C129" s="27"/>
      <c r="D129" s="14"/>
      <c r="E129" s="14"/>
    </row>
    <row r="130" spans="1:5" x14ac:dyDescent="0.3">
      <c r="A130" s="9"/>
      <c r="B130" s="27"/>
      <c r="C130" s="27"/>
      <c r="D130" s="14"/>
      <c r="E130" s="14"/>
    </row>
    <row r="131" spans="1:5" x14ac:dyDescent="0.3">
      <c r="A131" s="9"/>
      <c r="B131" s="27"/>
      <c r="C131" s="27"/>
      <c r="D131" s="14"/>
      <c r="E131" s="14"/>
    </row>
    <row r="132" spans="1:5" x14ac:dyDescent="0.3">
      <c r="A132" s="9"/>
      <c r="B132" s="27"/>
      <c r="C132" s="27"/>
      <c r="D132" s="14"/>
      <c r="E132" s="14"/>
    </row>
    <row r="133" spans="1:5" x14ac:dyDescent="0.3">
      <c r="A133" s="9"/>
      <c r="B133" s="27"/>
      <c r="C133" s="27"/>
      <c r="D133" s="14"/>
      <c r="E133" s="14"/>
    </row>
    <row r="134" spans="1:5" x14ac:dyDescent="0.3">
      <c r="A134" s="10"/>
      <c r="B134" s="27"/>
      <c r="C134" s="27"/>
      <c r="D134" s="14"/>
      <c r="E134" s="14"/>
    </row>
    <row r="135" spans="1:5" x14ac:dyDescent="0.3">
      <c r="A135" s="9"/>
      <c r="E135" s="14"/>
    </row>
    <row r="136" spans="1:5" x14ac:dyDescent="0.3">
      <c r="A136" s="10"/>
      <c r="E136" s="14"/>
    </row>
    <row r="137" spans="1:5" x14ac:dyDescent="0.3">
      <c r="A137" s="9"/>
      <c r="E137" s="14"/>
    </row>
    <row r="138" spans="1:5" x14ac:dyDescent="0.3">
      <c r="A138" s="10"/>
      <c r="E138" s="14"/>
    </row>
    <row r="139" spans="1:5" x14ac:dyDescent="0.3">
      <c r="A139" s="9"/>
      <c r="E139" s="14"/>
    </row>
    <row r="140" spans="1:5" x14ac:dyDescent="0.3">
      <c r="A140" s="10"/>
      <c r="E140" s="14"/>
    </row>
    <row r="141" spans="1:5" x14ac:dyDescent="0.3">
      <c r="A141" s="9"/>
      <c r="E141" s="14"/>
    </row>
    <row r="142" spans="1:5" x14ac:dyDescent="0.3">
      <c r="A142" s="10"/>
      <c r="E142" s="14"/>
    </row>
    <row r="143" spans="1:5" x14ac:dyDescent="0.3">
      <c r="A143" s="9"/>
      <c r="E143" s="14"/>
    </row>
    <row r="144" spans="1:5" x14ac:dyDescent="0.3">
      <c r="A144" s="10"/>
      <c r="E144" s="14"/>
    </row>
    <row r="150" spans="1:5" ht="15" thickBot="1" x14ac:dyDescent="0.35">
      <c r="C150" s="25"/>
      <c r="D150" s="26"/>
    </row>
    <row r="151" spans="1:5" x14ac:dyDescent="0.3">
      <c r="A151" s="9"/>
      <c r="B151" s="27"/>
      <c r="C151" s="27"/>
      <c r="D151" s="14"/>
      <c r="E151" s="14"/>
    </row>
    <row r="152" spans="1:5" x14ac:dyDescent="0.3">
      <c r="A152" s="9"/>
      <c r="B152" s="27"/>
      <c r="C152" s="27"/>
      <c r="D152" s="14"/>
      <c r="E152" s="14"/>
    </row>
    <row r="153" spans="1:5" x14ac:dyDescent="0.3">
      <c r="A153" s="9"/>
      <c r="B153" s="27"/>
      <c r="C153" s="27"/>
      <c r="D153" s="14"/>
      <c r="E153" s="14"/>
    </row>
    <row r="154" spans="1:5" x14ac:dyDescent="0.3">
      <c r="A154" s="9"/>
      <c r="B154" s="27"/>
      <c r="C154" s="27"/>
      <c r="D154" s="14"/>
      <c r="E154" s="14"/>
    </row>
    <row r="155" spans="1:5" x14ac:dyDescent="0.3">
      <c r="A155" s="9"/>
      <c r="B155" s="27"/>
      <c r="C155" s="27"/>
      <c r="D155" s="14"/>
      <c r="E155" s="14"/>
    </row>
    <row r="156" spans="1:5" x14ac:dyDescent="0.3">
      <c r="A156" s="9"/>
      <c r="B156" s="27"/>
      <c r="C156" s="27"/>
      <c r="D156" s="14"/>
      <c r="E156" s="14"/>
    </row>
    <row r="157" spans="1:5" x14ac:dyDescent="0.3">
      <c r="A157" s="9"/>
      <c r="B157" s="27"/>
      <c r="C157" s="27"/>
      <c r="D157" s="14"/>
      <c r="E157" s="14"/>
    </row>
    <row r="158" spans="1:5" x14ac:dyDescent="0.3">
      <c r="A158" s="9"/>
      <c r="B158" s="27"/>
      <c r="C158" s="27"/>
      <c r="D158" s="14"/>
      <c r="E158" s="14"/>
    </row>
    <row r="159" spans="1:5" x14ac:dyDescent="0.3">
      <c r="A159" s="9"/>
      <c r="B159" s="27"/>
      <c r="C159" s="27"/>
      <c r="D159" s="14"/>
      <c r="E159" s="14"/>
    </row>
    <row r="160" spans="1:5" x14ac:dyDescent="0.3">
      <c r="A160" s="9"/>
      <c r="B160" s="27"/>
      <c r="C160" s="27"/>
      <c r="D160" s="14"/>
      <c r="E160" s="14"/>
    </row>
    <row r="161" spans="1:5" x14ac:dyDescent="0.3">
      <c r="A161" s="9"/>
      <c r="B161" s="27"/>
      <c r="C161" s="27"/>
      <c r="D161" s="14"/>
      <c r="E161" s="14"/>
    </row>
    <row r="162" spans="1:5" x14ac:dyDescent="0.3">
      <c r="A162" s="9"/>
      <c r="B162" s="27"/>
      <c r="C162" s="27"/>
      <c r="D162" s="14"/>
      <c r="E162" s="14"/>
    </row>
    <row r="163" spans="1:5" x14ac:dyDescent="0.3">
      <c r="A163" s="9"/>
      <c r="B163" s="27"/>
      <c r="C163" s="27"/>
      <c r="D163" s="14"/>
      <c r="E163" s="14"/>
    </row>
    <row r="164" spans="1:5" x14ac:dyDescent="0.3">
      <c r="A164" s="9"/>
      <c r="B164" s="27"/>
      <c r="C164" s="27"/>
      <c r="D164" s="14"/>
      <c r="E164" s="14"/>
    </row>
    <row r="165" spans="1:5" x14ac:dyDescent="0.3">
      <c r="A165" s="9"/>
      <c r="B165" s="27"/>
      <c r="C165" s="27"/>
      <c r="D165" s="14"/>
      <c r="E165" s="14"/>
    </row>
    <row r="166" spans="1:5" x14ac:dyDescent="0.3">
      <c r="A166" s="9"/>
      <c r="B166" s="27"/>
      <c r="C166" s="27"/>
      <c r="D166" s="14"/>
      <c r="E166" s="14"/>
    </row>
    <row r="167" spans="1:5" x14ac:dyDescent="0.3">
      <c r="A167" s="9"/>
      <c r="B167" s="27"/>
      <c r="C167" s="27"/>
      <c r="D167" s="14"/>
      <c r="E167" s="14"/>
    </row>
    <row r="168" spans="1:5" x14ac:dyDescent="0.3">
      <c r="A168" s="9"/>
      <c r="B168" s="27"/>
      <c r="C168" s="27"/>
      <c r="D168" s="14"/>
      <c r="E168" s="14"/>
    </row>
    <row r="169" spans="1:5" x14ac:dyDescent="0.3">
      <c r="A169" s="9"/>
      <c r="B169" s="27"/>
      <c r="C169" s="27"/>
      <c r="D169" s="14"/>
      <c r="E169" s="14"/>
    </row>
    <row r="170" spans="1:5" x14ac:dyDescent="0.3">
      <c r="A170" s="9"/>
      <c r="B170" s="27"/>
      <c r="C170" s="27"/>
      <c r="D170" s="14"/>
      <c r="E170" s="14"/>
    </row>
    <row r="171" spans="1:5" x14ac:dyDescent="0.3">
      <c r="A171" s="9"/>
      <c r="B171" s="27"/>
      <c r="C171" s="27"/>
      <c r="D171" s="14"/>
      <c r="E171" s="14"/>
    </row>
    <row r="172" spans="1:5" x14ac:dyDescent="0.3">
      <c r="A172" s="9"/>
      <c r="B172" s="27"/>
      <c r="C172" s="27"/>
      <c r="D172" s="14"/>
      <c r="E172" s="14"/>
    </row>
    <row r="173" spans="1:5" x14ac:dyDescent="0.3">
      <c r="A173" s="9"/>
      <c r="B173" s="27"/>
      <c r="C173" s="27"/>
      <c r="D173" s="14"/>
      <c r="E173" s="14"/>
    </row>
    <row r="174" spans="1:5" x14ac:dyDescent="0.3">
      <c r="A174" s="9"/>
      <c r="B174" s="27"/>
      <c r="C174" s="27"/>
      <c r="D174" s="14"/>
      <c r="E174" s="14"/>
    </row>
    <row r="175" spans="1:5" x14ac:dyDescent="0.3">
      <c r="A175" s="9"/>
      <c r="B175" s="27"/>
      <c r="C175" s="27"/>
      <c r="D175" s="14"/>
      <c r="E175" s="14"/>
    </row>
    <row r="176" spans="1:5" x14ac:dyDescent="0.3">
      <c r="A176" s="9"/>
      <c r="B176" s="27"/>
      <c r="C176" s="27"/>
      <c r="D176" s="14"/>
      <c r="E176" s="14"/>
    </row>
    <row r="177" spans="1:5" x14ac:dyDescent="0.3">
      <c r="A177" s="9"/>
      <c r="B177" s="27"/>
      <c r="C177" s="27"/>
      <c r="D177" s="14"/>
      <c r="E177" s="14"/>
    </row>
    <row r="178" spans="1:5" x14ac:dyDescent="0.3">
      <c r="A178" s="9"/>
      <c r="B178" s="27"/>
      <c r="C178" s="27"/>
      <c r="D178" s="14"/>
      <c r="E178" s="14"/>
    </row>
    <row r="179" spans="1:5" x14ac:dyDescent="0.3">
      <c r="A179" s="9"/>
      <c r="B179" s="27"/>
      <c r="C179" s="27"/>
      <c r="D179" s="14"/>
      <c r="E179" s="14"/>
    </row>
    <row r="180" spans="1:5" x14ac:dyDescent="0.3">
      <c r="A180" s="9"/>
      <c r="B180" s="27"/>
      <c r="C180" s="27"/>
      <c r="D180" s="14"/>
      <c r="E180" s="14"/>
    </row>
    <row r="181" spans="1:5" x14ac:dyDescent="0.3">
      <c r="A181" s="9"/>
      <c r="B181" s="27"/>
      <c r="C181" s="27"/>
      <c r="D181" s="14"/>
      <c r="E181" s="14"/>
    </row>
    <row r="182" spans="1:5" x14ac:dyDescent="0.3">
      <c r="A182" s="9"/>
      <c r="B182" s="27"/>
      <c r="C182" s="27"/>
      <c r="D182" s="14"/>
      <c r="E182" s="14"/>
    </row>
    <row r="183" spans="1:5" x14ac:dyDescent="0.3">
      <c r="A183" s="9"/>
      <c r="B183" s="27"/>
      <c r="C183" s="27"/>
      <c r="D183" s="14"/>
      <c r="E183" s="14"/>
    </row>
    <row r="184" spans="1:5" x14ac:dyDescent="0.3">
      <c r="A184" s="9"/>
      <c r="B184" s="27"/>
      <c r="C184" s="27"/>
      <c r="D184" s="14"/>
      <c r="E184" s="14"/>
    </row>
    <row r="185" spans="1:5" x14ac:dyDescent="0.3">
      <c r="A185" s="9"/>
      <c r="B185" s="27"/>
      <c r="C185" s="27"/>
      <c r="D185" s="14"/>
      <c r="E185" s="14"/>
    </row>
    <row r="186" spans="1:5" x14ac:dyDescent="0.3">
      <c r="A186" s="9"/>
      <c r="B186" s="27"/>
      <c r="C186" s="27"/>
      <c r="D186" s="14"/>
      <c r="E186" s="14"/>
    </row>
    <row r="187" spans="1:5" x14ac:dyDescent="0.3">
      <c r="A187" s="9"/>
      <c r="B187" s="27"/>
      <c r="C187" s="27"/>
      <c r="D187" s="14"/>
      <c r="E187" s="14"/>
    </row>
    <row r="188" spans="1:5" x14ac:dyDescent="0.3">
      <c r="A188" s="9"/>
      <c r="B188" s="27"/>
      <c r="C188" s="27"/>
      <c r="D188" s="14"/>
      <c r="E188" s="14"/>
    </row>
    <row r="189" spans="1:5" x14ac:dyDescent="0.3">
      <c r="A189" s="9"/>
      <c r="B189" s="27"/>
      <c r="C189" s="27"/>
      <c r="D189" s="14"/>
      <c r="E189" s="14"/>
    </row>
    <row r="190" spans="1:5" x14ac:dyDescent="0.3">
      <c r="A190" s="9"/>
      <c r="B190" s="27"/>
      <c r="C190" s="27"/>
      <c r="D190" s="14"/>
      <c r="E190" s="14"/>
    </row>
    <row r="191" spans="1:5" x14ac:dyDescent="0.3">
      <c r="A191" s="9"/>
      <c r="B191" s="27"/>
      <c r="C191" s="27"/>
      <c r="D191" s="14"/>
      <c r="E191" s="14"/>
    </row>
    <row r="192" spans="1:5" x14ac:dyDescent="0.3">
      <c r="A192" s="9"/>
      <c r="B192" s="27"/>
      <c r="C192" s="27"/>
      <c r="D192" s="14"/>
      <c r="E192" s="14"/>
    </row>
    <row r="193" spans="1:5" x14ac:dyDescent="0.3">
      <c r="A193" s="9"/>
      <c r="B193" s="27"/>
      <c r="C193" s="27"/>
      <c r="D193" s="14"/>
      <c r="E193" s="14"/>
    </row>
    <row r="194" spans="1:5" x14ac:dyDescent="0.3">
      <c r="A194" s="9"/>
      <c r="B194" s="27"/>
      <c r="C194" s="27"/>
      <c r="D194" s="14"/>
      <c r="E194" s="14"/>
    </row>
    <row r="195" spans="1:5" x14ac:dyDescent="0.3">
      <c r="A195" s="9"/>
      <c r="B195" s="27"/>
      <c r="C195" s="27"/>
      <c r="D195" s="14"/>
      <c r="E195" s="14"/>
    </row>
    <row r="196" spans="1:5" x14ac:dyDescent="0.3">
      <c r="A196" s="9"/>
      <c r="B196" s="27"/>
      <c r="C196" s="27"/>
      <c r="D196" s="14"/>
      <c r="E196" s="14"/>
    </row>
    <row r="197" spans="1:5" x14ac:dyDescent="0.3">
      <c r="A197" s="9"/>
      <c r="B197" s="27"/>
      <c r="C197" s="27"/>
      <c r="D197" s="14"/>
      <c r="E197" s="14"/>
    </row>
    <row r="198" spans="1:5" x14ac:dyDescent="0.3">
      <c r="A198" s="9"/>
      <c r="B198" s="27"/>
      <c r="C198" s="27"/>
      <c r="D198" s="14"/>
      <c r="E198" s="14"/>
    </row>
    <row r="199" spans="1:5" x14ac:dyDescent="0.3">
      <c r="A199" s="9"/>
      <c r="B199" s="27"/>
      <c r="C199" s="27"/>
      <c r="D199" s="14"/>
      <c r="E199" s="14"/>
    </row>
    <row r="200" spans="1:5" x14ac:dyDescent="0.3">
      <c r="A200" s="9"/>
      <c r="B200" s="27"/>
      <c r="C200" s="27"/>
      <c r="D200" s="14"/>
      <c r="E200" s="14"/>
    </row>
    <row r="201" spans="1:5" x14ac:dyDescent="0.3">
      <c r="A201" s="9"/>
      <c r="B201" s="27"/>
      <c r="C201" s="27"/>
      <c r="D201" s="14"/>
      <c r="E201" s="14"/>
    </row>
    <row r="202" spans="1:5" x14ac:dyDescent="0.3">
      <c r="A202" s="9"/>
      <c r="B202" s="27"/>
      <c r="C202" s="27"/>
      <c r="D202" s="14"/>
      <c r="E202" s="14"/>
    </row>
    <row r="203" spans="1:5" x14ac:dyDescent="0.3">
      <c r="A203" s="9"/>
      <c r="B203" s="27"/>
      <c r="C203" s="27"/>
      <c r="D203" s="14"/>
      <c r="E203" s="14"/>
    </row>
    <row r="204" spans="1:5" x14ac:dyDescent="0.3">
      <c r="A204" s="9"/>
      <c r="B204" s="27"/>
      <c r="C204" s="27"/>
      <c r="D204" s="14"/>
      <c r="E204" s="14"/>
    </row>
    <row r="205" spans="1:5" x14ac:dyDescent="0.3">
      <c r="A205" s="9"/>
      <c r="B205" s="27"/>
      <c r="C205" s="27"/>
      <c r="D205" s="14"/>
      <c r="E205" s="14"/>
    </row>
    <row r="206" spans="1:5" x14ac:dyDescent="0.3">
      <c r="A206" s="9"/>
      <c r="B206" s="27"/>
      <c r="C206" s="27"/>
      <c r="D206" s="14"/>
      <c r="E206" s="14"/>
    </row>
    <row r="207" spans="1:5" x14ac:dyDescent="0.3">
      <c r="A207" s="9"/>
      <c r="B207" s="27"/>
      <c r="C207" s="27"/>
      <c r="D207" s="14"/>
      <c r="E207" s="14"/>
    </row>
    <row r="208" spans="1:5" x14ac:dyDescent="0.3">
      <c r="A208" s="9"/>
      <c r="B208" s="27"/>
      <c r="C208" s="27"/>
      <c r="D208" s="14"/>
      <c r="E208" s="14"/>
    </row>
    <row r="209" spans="1:5" x14ac:dyDescent="0.3">
      <c r="A209" s="9"/>
      <c r="B209" s="27"/>
      <c r="C209" s="27"/>
      <c r="D209" s="14"/>
      <c r="E209" s="14"/>
    </row>
    <row r="210" spans="1:5" x14ac:dyDescent="0.3">
      <c r="A210" s="10"/>
      <c r="B210" s="27"/>
      <c r="C210" s="27"/>
      <c r="D210" s="14"/>
      <c r="E210" s="14"/>
    </row>
    <row r="211" spans="1:5" x14ac:dyDescent="0.3">
      <c r="A211" s="9"/>
      <c r="E211" s="14"/>
    </row>
    <row r="212" spans="1:5" x14ac:dyDescent="0.3">
      <c r="A212" s="10"/>
      <c r="E212" s="14"/>
    </row>
    <row r="213" spans="1:5" x14ac:dyDescent="0.3">
      <c r="A213" s="9"/>
      <c r="E213" s="14"/>
    </row>
    <row r="214" spans="1:5" x14ac:dyDescent="0.3">
      <c r="A214" s="10"/>
      <c r="E214" s="14"/>
    </row>
    <row r="215" spans="1:5" x14ac:dyDescent="0.3">
      <c r="A215" s="9"/>
      <c r="E215" s="14"/>
    </row>
    <row r="216" spans="1:5" x14ac:dyDescent="0.3">
      <c r="A216" s="10"/>
      <c r="E216" s="14"/>
    </row>
    <row r="217" spans="1:5" x14ac:dyDescent="0.3">
      <c r="A217" s="9"/>
      <c r="E217" s="14"/>
    </row>
    <row r="218" spans="1:5" x14ac:dyDescent="0.3">
      <c r="A218" s="10"/>
      <c r="E218" s="14"/>
    </row>
    <row r="219" spans="1:5" x14ac:dyDescent="0.3">
      <c r="A219" s="9"/>
      <c r="E219" s="14"/>
    </row>
    <row r="220" spans="1:5" x14ac:dyDescent="0.3">
      <c r="A220" s="10"/>
      <c r="E220" s="14"/>
    </row>
    <row r="239" spans="1:4" ht="15" thickBot="1" x14ac:dyDescent="0.35">
      <c r="C239" s="25"/>
      <c r="D239" s="23"/>
    </row>
    <row r="240" spans="1:4" x14ac:dyDescent="0.3">
      <c r="A240" s="9"/>
      <c r="B240" s="27"/>
      <c r="C240" s="27"/>
      <c r="D240" s="14"/>
    </row>
    <row r="241" spans="1:4" x14ac:dyDescent="0.3">
      <c r="A241" s="9"/>
      <c r="B241" s="27"/>
      <c r="C241" s="27"/>
      <c r="D241" s="14"/>
    </row>
    <row r="242" spans="1:4" x14ac:dyDescent="0.3">
      <c r="A242" s="9"/>
      <c r="B242" s="27"/>
      <c r="C242" s="27"/>
      <c r="D242" s="14"/>
    </row>
    <row r="243" spans="1:4" x14ac:dyDescent="0.3">
      <c r="A243" s="9"/>
      <c r="B243" s="27"/>
      <c r="C243" s="27"/>
      <c r="D243" s="14"/>
    </row>
    <row r="244" spans="1:4" x14ac:dyDescent="0.3">
      <c r="A244" s="9"/>
      <c r="B244" s="27"/>
      <c r="C244" s="27"/>
      <c r="D244" s="14"/>
    </row>
    <row r="245" spans="1:4" x14ac:dyDescent="0.3">
      <c r="A245" s="9"/>
      <c r="B245" s="27"/>
      <c r="C245" s="27"/>
      <c r="D245" s="14"/>
    </row>
    <row r="246" spans="1:4" x14ac:dyDescent="0.3">
      <c r="A246" s="9"/>
      <c r="B246" s="27"/>
      <c r="C246" s="27"/>
      <c r="D246" s="14"/>
    </row>
    <row r="247" spans="1:4" x14ac:dyDescent="0.3">
      <c r="A247" s="9"/>
      <c r="B247" s="27"/>
      <c r="C247" s="27"/>
      <c r="D247" s="14"/>
    </row>
    <row r="248" spans="1:4" x14ac:dyDescent="0.3">
      <c r="A248" s="9"/>
      <c r="B248" s="27"/>
      <c r="C248" s="27"/>
      <c r="D248" s="14"/>
    </row>
    <row r="249" spans="1:4" x14ac:dyDescent="0.3">
      <c r="A249" s="9"/>
      <c r="B249" s="27"/>
      <c r="C249" s="27"/>
      <c r="D249" s="14"/>
    </row>
    <row r="250" spans="1:4" x14ac:dyDescent="0.3">
      <c r="A250" s="9"/>
      <c r="B250" s="27"/>
      <c r="C250" s="27"/>
      <c r="D250" s="14"/>
    </row>
    <row r="251" spans="1:4" x14ac:dyDescent="0.3">
      <c r="A251" s="9"/>
      <c r="B251" s="27"/>
      <c r="C251" s="27"/>
      <c r="D251" s="14"/>
    </row>
    <row r="252" spans="1:4" x14ac:dyDescent="0.3">
      <c r="A252" s="9"/>
      <c r="B252" s="27"/>
      <c r="C252" s="27"/>
      <c r="D252" s="14"/>
    </row>
    <row r="253" spans="1:4" x14ac:dyDescent="0.3">
      <c r="A253" s="9"/>
      <c r="B253" s="27"/>
      <c r="C253" s="27"/>
      <c r="D253" s="14"/>
    </row>
    <row r="254" spans="1:4" x14ac:dyDescent="0.3">
      <c r="A254" s="9"/>
      <c r="B254" s="27"/>
      <c r="C254" s="27"/>
      <c r="D254" s="14"/>
    </row>
    <row r="255" spans="1:4" x14ac:dyDescent="0.3">
      <c r="A255" s="9"/>
      <c r="B255" s="27"/>
      <c r="C255" s="27"/>
      <c r="D255" s="14"/>
    </row>
    <row r="256" spans="1:4" x14ac:dyDescent="0.3">
      <c r="A256" s="9"/>
      <c r="B256" s="27"/>
      <c r="C256" s="27"/>
      <c r="D256" s="14"/>
    </row>
    <row r="257" spans="1:4" x14ac:dyDescent="0.3">
      <c r="A257" s="9"/>
      <c r="B257" s="27"/>
      <c r="C257" s="27"/>
      <c r="D257" s="14"/>
    </row>
    <row r="258" spans="1:4" x14ac:dyDescent="0.3">
      <c r="A258" s="9"/>
      <c r="B258" s="27"/>
      <c r="C258" s="27"/>
      <c r="D258" s="14"/>
    </row>
    <row r="259" spans="1:4" x14ac:dyDescent="0.3">
      <c r="A259" s="9"/>
      <c r="B259" s="27"/>
      <c r="C259" s="27"/>
      <c r="D259" s="14"/>
    </row>
    <row r="260" spans="1:4" x14ac:dyDescent="0.3">
      <c r="A260" s="9"/>
      <c r="B260" s="27"/>
      <c r="C260" s="27"/>
      <c r="D260" s="14"/>
    </row>
    <row r="261" spans="1:4" x14ac:dyDescent="0.3">
      <c r="A261" s="9"/>
      <c r="B261" s="27"/>
      <c r="C261" s="27"/>
      <c r="D261" s="14"/>
    </row>
    <row r="262" spans="1:4" x14ac:dyDescent="0.3">
      <c r="A262" s="9"/>
      <c r="B262" s="27"/>
      <c r="C262" s="27"/>
      <c r="D262" s="14"/>
    </row>
    <row r="263" spans="1:4" x14ac:dyDescent="0.3">
      <c r="A263" s="9"/>
      <c r="B263" s="27"/>
      <c r="C263" s="27"/>
      <c r="D263" s="14"/>
    </row>
    <row r="264" spans="1:4" x14ac:dyDescent="0.3">
      <c r="A264" s="9"/>
      <c r="B264" s="27"/>
      <c r="C264" s="27"/>
      <c r="D264" s="14"/>
    </row>
    <row r="265" spans="1:4" x14ac:dyDescent="0.3">
      <c r="A265" s="9"/>
      <c r="B265" s="27"/>
      <c r="C265" s="27"/>
      <c r="D265" s="14"/>
    </row>
    <row r="266" spans="1:4" x14ac:dyDescent="0.3">
      <c r="A266" s="9"/>
      <c r="B266" s="27"/>
      <c r="C266" s="27"/>
      <c r="D266" s="14"/>
    </row>
    <row r="267" spans="1:4" x14ac:dyDescent="0.3">
      <c r="A267" s="9"/>
      <c r="B267" s="27"/>
      <c r="C267" s="27"/>
      <c r="D267" s="14"/>
    </row>
    <row r="268" spans="1:4" x14ac:dyDescent="0.3">
      <c r="A268" s="9"/>
      <c r="B268" s="27"/>
      <c r="C268" s="27"/>
      <c r="D268" s="14"/>
    </row>
    <row r="269" spans="1:4" x14ac:dyDescent="0.3">
      <c r="A269" s="9"/>
      <c r="B269" s="27"/>
      <c r="C269" s="27"/>
      <c r="D269" s="14"/>
    </row>
    <row r="270" spans="1:4" x14ac:dyDescent="0.3">
      <c r="A270" s="9"/>
      <c r="B270" s="27"/>
      <c r="C270" s="27"/>
      <c r="D270" s="14"/>
    </row>
    <row r="271" spans="1:4" x14ac:dyDescent="0.3">
      <c r="A271" s="9"/>
      <c r="B271" s="27"/>
      <c r="C271" s="27"/>
      <c r="D271" s="14"/>
    </row>
    <row r="272" spans="1:4" x14ac:dyDescent="0.3">
      <c r="A272" s="9"/>
      <c r="B272" s="27"/>
      <c r="C272" s="27"/>
      <c r="D272" s="14"/>
    </row>
    <row r="273" spans="1:4" x14ac:dyDescent="0.3">
      <c r="A273" s="9"/>
      <c r="B273" s="27"/>
      <c r="C273" s="27"/>
      <c r="D273" s="14"/>
    </row>
    <row r="274" spans="1:4" x14ac:dyDescent="0.3">
      <c r="A274" s="9"/>
      <c r="B274" s="27"/>
      <c r="C274" s="27"/>
      <c r="D274" s="14"/>
    </row>
    <row r="275" spans="1:4" x14ac:dyDescent="0.3">
      <c r="A275" s="9"/>
      <c r="B275" s="27"/>
      <c r="C275" s="27"/>
      <c r="D275" s="14"/>
    </row>
    <row r="276" spans="1:4" x14ac:dyDescent="0.3">
      <c r="A276" s="9"/>
      <c r="B276" s="27"/>
      <c r="C276" s="27"/>
      <c r="D276" s="14"/>
    </row>
    <row r="277" spans="1:4" x14ac:dyDescent="0.3">
      <c r="A277" s="9"/>
      <c r="B277" s="27"/>
      <c r="C277" s="27"/>
      <c r="D277" s="14"/>
    </row>
    <row r="278" spans="1:4" x14ac:dyDescent="0.3">
      <c r="A278" s="9"/>
      <c r="B278" s="27"/>
      <c r="C278" s="27"/>
      <c r="D278" s="14"/>
    </row>
    <row r="279" spans="1:4" x14ac:dyDescent="0.3">
      <c r="A279" s="9"/>
      <c r="B279" s="27"/>
      <c r="C279" s="27"/>
      <c r="D279" s="14"/>
    </row>
    <row r="280" spans="1:4" x14ac:dyDescent="0.3">
      <c r="A280" s="9"/>
      <c r="B280" s="27"/>
      <c r="C280" s="27"/>
      <c r="D280" s="14"/>
    </row>
    <row r="281" spans="1:4" x14ac:dyDescent="0.3">
      <c r="A281" s="9"/>
      <c r="B281" s="27"/>
      <c r="C281" s="27"/>
      <c r="D281" s="14"/>
    </row>
    <row r="282" spans="1:4" x14ac:dyDescent="0.3">
      <c r="A282" s="9"/>
      <c r="B282" s="27"/>
      <c r="C282" s="27"/>
      <c r="D282" s="14"/>
    </row>
    <row r="283" spans="1:4" x14ac:dyDescent="0.3">
      <c r="A283" s="9"/>
      <c r="B283" s="27"/>
      <c r="C283" s="27"/>
      <c r="D283" s="14"/>
    </row>
    <row r="284" spans="1:4" x14ac:dyDescent="0.3">
      <c r="A284" s="9"/>
      <c r="B284" s="27"/>
      <c r="C284" s="27"/>
      <c r="D284" s="14"/>
    </row>
    <row r="285" spans="1:4" x14ac:dyDescent="0.3">
      <c r="A285" s="9"/>
      <c r="B285" s="27"/>
      <c r="C285" s="27"/>
      <c r="D285" s="14"/>
    </row>
    <row r="286" spans="1:4" x14ac:dyDescent="0.3">
      <c r="A286" s="9"/>
      <c r="B286" s="27"/>
      <c r="C286" s="27"/>
      <c r="D286" s="14"/>
    </row>
    <row r="287" spans="1:4" x14ac:dyDescent="0.3">
      <c r="A287" s="9"/>
      <c r="B287" s="27"/>
      <c r="C287" s="27"/>
      <c r="D287" s="14"/>
    </row>
    <row r="288" spans="1:4" x14ac:dyDescent="0.3">
      <c r="A288" s="9"/>
      <c r="B288" s="27"/>
      <c r="C288" s="27"/>
      <c r="D288" s="14"/>
    </row>
    <row r="289" spans="1:4" x14ac:dyDescent="0.3">
      <c r="A289" s="9"/>
      <c r="B289" s="27"/>
      <c r="C289" s="27"/>
      <c r="D289" s="14"/>
    </row>
    <row r="290" spans="1:4" x14ac:dyDescent="0.3">
      <c r="A290" s="9"/>
      <c r="B290" s="27"/>
      <c r="C290" s="27"/>
      <c r="D290" s="14"/>
    </row>
    <row r="291" spans="1:4" x14ac:dyDescent="0.3">
      <c r="A291" s="9"/>
      <c r="B291" s="27"/>
      <c r="C291" s="27"/>
      <c r="D291" s="14"/>
    </row>
    <row r="292" spans="1:4" x14ac:dyDescent="0.3">
      <c r="A292" s="9"/>
      <c r="B292" s="27"/>
      <c r="C292" s="27"/>
      <c r="D292" s="14"/>
    </row>
    <row r="293" spans="1:4" x14ac:dyDescent="0.3">
      <c r="A293" s="9"/>
      <c r="B293" s="27"/>
      <c r="C293" s="27"/>
      <c r="D293" s="14"/>
    </row>
    <row r="294" spans="1:4" x14ac:dyDescent="0.3">
      <c r="A294" s="9"/>
      <c r="B294" s="27"/>
      <c r="C294" s="27"/>
      <c r="D294" s="14"/>
    </row>
    <row r="295" spans="1:4" x14ac:dyDescent="0.3">
      <c r="A295" s="9"/>
      <c r="B295" s="27"/>
      <c r="C295" s="27"/>
      <c r="D295" s="14"/>
    </row>
    <row r="296" spans="1:4" x14ac:dyDescent="0.3">
      <c r="A296" s="9"/>
      <c r="B296" s="27"/>
      <c r="C296" s="27"/>
      <c r="D296" s="14"/>
    </row>
    <row r="297" spans="1:4" x14ac:dyDescent="0.3">
      <c r="A297" s="9"/>
      <c r="B297" s="27"/>
      <c r="C297" s="27"/>
      <c r="D297" s="14"/>
    </row>
    <row r="298" spans="1:4" x14ac:dyDescent="0.3">
      <c r="A298" s="9"/>
      <c r="B298" s="27"/>
      <c r="C298" s="27"/>
      <c r="D298" s="14"/>
    </row>
    <row r="299" spans="1:4" x14ac:dyDescent="0.3">
      <c r="A299" s="10"/>
      <c r="B299" s="27"/>
      <c r="C299" s="27"/>
      <c r="D299" s="14"/>
    </row>
    <row r="300" spans="1:4" x14ac:dyDescent="0.3">
      <c r="A300" s="9"/>
      <c r="D300" s="14"/>
    </row>
    <row r="301" spans="1:4" x14ac:dyDescent="0.3">
      <c r="A301" s="10"/>
      <c r="D301" s="14"/>
    </row>
    <row r="302" spans="1:4" x14ac:dyDescent="0.3">
      <c r="A302" s="9"/>
      <c r="D302" s="14"/>
    </row>
    <row r="303" spans="1:4" x14ac:dyDescent="0.3">
      <c r="A303" s="10"/>
      <c r="D303" s="14"/>
    </row>
    <row r="304" spans="1:4" x14ac:dyDescent="0.3">
      <c r="A304" s="9"/>
      <c r="D304" s="14"/>
    </row>
    <row r="305" spans="1:4" x14ac:dyDescent="0.3">
      <c r="A305" s="10"/>
      <c r="D305" s="14"/>
    </row>
    <row r="306" spans="1:4" x14ac:dyDescent="0.3">
      <c r="A306" s="9"/>
      <c r="D306" s="14"/>
    </row>
    <row r="307" spans="1:4" x14ac:dyDescent="0.3">
      <c r="A307" s="10"/>
      <c r="D307" s="14"/>
    </row>
    <row r="308" spans="1:4" x14ac:dyDescent="0.3">
      <c r="A308" s="9"/>
      <c r="D308" s="14"/>
    </row>
    <row r="309" spans="1:4" x14ac:dyDescent="0.3">
      <c r="A309" s="10"/>
      <c r="D309" s="14"/>
    </row>
    <row r="316" spans="1:4" ht="19.05" customHeight="1" x14ac:dyDescent="0.3"/>
    <row r="319" spans="1:4" x14ac:dyDescent="0.3">
      <c r="A319" s="5"/>
    </row>
    <row r="320" spans="1:4" ht="15" thickBot="1" x14ac:dyDescent="0.35">
      <c r="A320" s="5"/>
      <c r="C320" s="25"/>
      <c r="D320" s="23"/>
    </row>
    <row r="321" spans="1:4" x14ac:dyDescent="0.3">
      <c r="A321" s="6"/>
      <c r="B321" s="14"/>
      <c r="C321" s="14"/>
      <c r="D321" s="14"/>
    </row>
    <row r="322" spans="1:4" x14ac:dyDescent="0.3">
      <c r="A322" s="6"/>
      <c r="B322" s="14"/>
      <c r="C322" s="14"/>
      <c r="D322" s="14"/>
    </row>
    <row r="323" spans="1:4" x14ac:dyDescent="0.3">
      <c r="A323" s="6"/>
      <c r="B323" s="14"/>
      <c r="C323" s="14"/>
      <c r="D323" s="14"/>
    </row>
    <row r="324" spans="1:4" x14ac:dyDescent="0.3">
      <c r="A324" s="6"/>
      <c r="B324" s="14"/>
      <c r="C324" s="14"/>
      <c r="D324" s="14"/>
    </row>
    <row r="325" spans="1:4" x14ac:dyDescent="0.3">
      <c r="A325" s="6"/>
      <c r="B325" s="14"/>
      <c r="C325" s="14"/>
      <c r="D325" s="14"/>
    </row>
    <row r="326" spans="1:4" x14ac:dyDescent="0.3">
      <c r="A326" s="6"/>
      <c r="B326" s="14"/>
      <c r="C326" s="14"/>
      <c r="D326" s="14"/>
    </row>
    <row r="327" spans="1:4" x14ac:dyDescent="0.3">
      <c r="A327" s="6"/>
      <c r="B327" s="14"/>
      <c r="C327" s="14"/>
      <c r="D327" s="14"/>
    </row>
    <row r="328" spans="1:4" x14ac:dyDescent="0.3">
      <c r="A328" s="6"/>
      <c r="B328" s="14"/>
      <c r="C328" s="14"/>
      <c r="D328" s="14"/>
    </row>
    <row r="329" spans="1:4" x14ac:dyDescent="0.3">
      <c r="A329" s="6"/>
      <c r="B329" s="14"/>
      <c r="C329" s="14"/>
      <c r="D329" s="14"/>
    </row>
    <row r="330" spans="1:4" x14ac:dyDescent="0.3">
      <c r="A330" s="6"/>
      <c r="B330" s="14"/>
      <c r="C330" s="14"/>
      <c r="D330" s="14"/>
    </row>
    <row r="331" spans="1:4" x14ac:dyDescent="0.3">
      <c r="A331" s="6"/>
      <c r="B331" s="14"/>
      <c r="C331" s="14"/>
      <c r="D331" s="14"/>
    </row>
    <row r="332" spans="1:4" x14ac:dyDescent="0.3">
      <c r="A332" s="6"/>
      <c r="B332" s="14"/>
      <c r="C332" s="14"/>
      <c r="D332" s="14"/>
    </row>
    <row r="333" spans="1:4" x14ac:dyDescent="0.3">
      <c r="A333" s="6"/>
      <c r="B333" s="14"/>
      <c r="C333" s="14"/>
      <c r="D333" s="14"/>
    </row>
    <row r="334" spans="1:4" x14ac:dyDescent="0.3">
      <c r="A334" s="6"/>
      <c r="B334" s="14"/>
      <c r="C334" s="14"/>
      <c r="D334" s="14"/>
    </row>
    <row r="335" spans="1:4" x14ac:dyDescent="0.3">
      <c r="A335" s="6"/>
      <c r="B335" s="14"/>
      <c r="C335" s="14"/>
      <c r="D335" s="14"/>
    </row>
    <row r="336" spans="1:4" x14ac:dyDescent="0.3">
      <c r="A336" s="6"/>
      <c r="B336" s="14"/>
      <c r="C336" s="14"/>
      <c r="D336" s="14"/>
    </row>
    <row r="337" spans="1:4" x14ac:dyDescent="0.3">
      <c r="A337" s="6"/>
      <c r="B337" s="14"/>
      <c r="C337" s="14"/>
      <c r="D337" s="14"/>
    </row>
    <row r="338" spans="1:4" x14ac:dyDescent="0.3">
      <c r="A338" s="6"/>
      <c r="B338" s="14"/>
      <c r="C338" s="14"/>
      <c r="D338" s="14"/>
    </row>
    <row r="339" spans="1:4" x14ac:dyDescent="0.3">
      <c r="A339" s="6"/>
      <c r="B339" s="14"/>
      <c r="C339" s="14"/>
      <c r="D339" s="14"/>
    </row>
    <row r="340" spans="1:4" x14ac:dyDescent="0.3">
      <c r="A340" s="6"/>
      <c r="B340" s="14"/>
      <c r="C340" s="14"/>
      <c r="D340" s="14"/>
    </row>
    <row r="341" spans="1:4" x14ac:dyDescent="0.3">
      <c r="A341" s="6"/>
      <c r="B341" s="14"/>
      <c r="C341" s="14"/>
      <c r="D341" s="14"/>
    </row>
    <row r="342" spans="1:4" x14ac:dyDescent="0.3">
      <c r="A342" s="6"/>
      <c r="B342" s="14"/>
      <c r="C342" s="14"/>
      <c r="D342" s="14"/>
    </row>
    <row r="343" spans="1:4" x14ac:dyDescent="0.3">
      <c r="A343" s="6"/>
      <c r="B343" s="14"/>
      <c r="C343" s="14"/>
      <c r="D343" s="14"/>
    </row>
    <row r="344" spans="1:4" x14ac:dyDescent="0.3">
      <c r="A344" s="6"/>
      <c r="B344" s="14"/>
      <c r="C344" s="14"/>
      <c r="D344" s="14"/>
    </row>
    <row r="345" spans="1:4" x14ac:dyDescent="0.3">
      <c r="A345" s="6"/>
      <c r="B345" s="14"/>
      <c r="C345" s="14"/>
      <c r="D345" s="14"/>
    </row>
    <row r="346" spans="1:4" x14ac:dyDescent="0.3">
      <c r="A346" s="6"/>
      <c r="B346" s="14"/>
      <c r="C346" s="14"/>
      <c r="D346" s="14"/>
    </row>
    <row r="347" spans="1:4" x14ac:dyDescent="0.3">
      <c r="A347" s="6"/>
      <c r="B347" s="14"/>
      <c r="C347" s="14"/>
      <c r="D347" s="14"/>
    </row>
    <row r="348" spans="1:4" x14ac:dyDescent="0.3">
      <c r="A348" s="6"/>
      <c r="B348" s="14"/>
      <c r="C348" s="14"/>
      <c r="D348" s="14"/>
    </row>
    <row r="349" spans="1:4" x14ac:dyDescent="0.3">
      <c r="A349" s="6"/>
      <c r="B349" s="14"/>
      <c r="C349" s="14"/>
      <c r="D349" s="14"/>
    </row>
    <row r="350" spans="1:4" x14ac:dyDescent="0.3">
      <c r="A350" s="6"/>
      <c r="B350" s="14"/>
      <c r="C350" s="14"/>
      <c r="D350" s="14"/>
    </row>
    <row r="351" spans="1:4" x14ac:dyDescent="0.3">
      <c r="A351" s="6"/>
      <c r="B351" s="14"/>
      <c r="C351" s="14"/>
      <c r="D351" s="14"/>
    </row>
    <row r="352" spans="1:4" x14ac:dyDescent="0.3">
      <c r="A352" s="6"/>
      <c r="B352" s="14"/>
      <c r="C352" s="14"/>
      <c r="D352" s="14"/>
    </row>
    <row r="353" spans="1:4" x14ac:dyDescent="0.3">
      <c r="A353" s="6"/>
      <c r="B353" s="14"/>
      <c r="C353" s="14"/>
      <c r="D353" s="14"/>
    </row>
    <row r="354" spans="1:4" x14ac:dyDescent="0.3">
      <c r="A354" s="6"/>
      <c r="B354" s="14"/>
      <c r="C354" s="14"/>
      <c r="D354" s="14"/>
    </row>
    <row r="355" spans="1:4" x14ac:dyDescent="0.3">
      <c r="A355" s="6"/>
      <c r="B355" s="14"/>
      <c r="C355" s="14"/>
      <c r="D355" s="14"/>
    </row>
    <row r="356" spans="1:4" x14ac:dyDescent="0.3">
      <c r="A356" s="6"/>
      <c r="B356" s="14"/>
      <c r="C356" s="14"/>
      <c r="D356" s="14"/>
    </row>
    <row r="357" spans="1:4" x14ac:dyDescent="0.3">
      <c r="A357" s="6"/>
      <c r="B357" s="14"/>
      <c r="C357" s="14"/>
      <c r="D357" s="14"/>
    </row>
    <row r="358" spans="1:4" x14ac:dyDescent="0.3">
      <c r="A358" s="6"/>
      <c r="B358" s="14"/>
      <c r="C358" s="14"/>
      <c r="D358" s="14"/>
    </row>
    <row r="359" spans="1:4" x14ac:dyDescent="0.3">
      <c r="A359" s="6"/>
      <c r="B359" s="14"/>
      <c r="C359" s="14"/>
      <c r="D359" s="14"/>
    </row>
    <row r="360" spans="1:4" x14ac:dyDescent="0.3">
      <c r="A360" s="6"/>
      <c r="B360" s="14"/>
      <c r="C360" s="14"/>
      <c r="D360" s="14"/>
    </row>
    <row r="361" spans="1:4" x14ac:dyDescent="0.3">
      <c r="A361" s="6"/>
      <c r="B361" s="14"/>
      <c r="C361" s="14"/>
      <c r="D361" s="14"/>
    </row>
    <row r="362" spans="1:4" x14ac:dyDescent="0.3">
      <c r="A362" s="6"/>
      <c r="B362" s="14"/>
      <c r="C362" s="14"/>
      <c r="D362" s="14"/>
    </row>
    <row r="363" spans="1:4" x14ac:dyDescent="0.3">
      <c r="A363" s="6"/>
      <c r="B363" s="14"/>
      <c r="C363" s="14"/>
      <c r="D363" s="14"/>
    </row>
    <row r="364" spans="1:4" x14ac:dyDescent="0.3">
      <c r="A364" s="6"/>
      <c r="B364" s="14"/>
      <c r="C364" s="14"/>
      <c r="D364" s="14"/>
    </row>
    <row r="365" spans="1:4" x14ac:dyDescent="0.3">
      <c r="A365" s="6"/>
      <c r="B365" s="14"/>
      <c r="C365" s="14"/>
      <c r="D365" s="14"/>
    </row>
    <row r="366" spans="1:4" x14ac:dyDescent="0.3">
      <c r="A366" s="6"/>
      <c r="B366" s="14"/>
      <c r="C366" s="14"/>
      <c r="D366" s="14"/>
    </row>
    <row r="367" spans="1:4" x14ac:dyDescent="0.3">
      <c r="A367" s="6"/>
      <c r="B367" s="14"/>
      <c r="C367" s="14"/>
      <c r="D367" s="14"/>
    </row>
    <row r="368" spans="1:4" x14ac:dyDescent="0.3">
      <c r="A368" s="6"/>
      <c r="B368" s="14"/>
      <c r="C368" s="14"/>
      <c r="D368" s="14"/>
    </row>
    <row r="369" spans="1:4" x14ac:dyDescent="0.3">
      <c r="A369" s="6"/>
      <c r="B369" s="14"/>
      <c r="C369" s="14"/>
      <c r="D369" s="14"/>
    </row>
    <row r="370" spans="1:4" x14ac:dyDescent="0.3">
      <c r="A370" s="6"/>
      <c r="B370" s="14"/>
      <c r="C370" s="14"/>
      <c r="D370" s="14"/>
    </row>
    <row r="371" spans="1:4" x14ac:dyDescent="0.3">
      <c r="A371" s="6"/>
      <c r="B371" s="14"/>
      <c r="C371" s="14"/>
      <c r="D371" s="14"/>
    </row>
    <row r="372" spans="1:4" x14ac:dyDescent="0.3">
      <c r="A372" s="6"/>
      <c r="B372" s="14"/>
      <c r="C372" s="14"/>
      <c r="D372" s="14"/>
    </row>
    <row r="373" spans="1:4" x14ac:dyDescent="0.3">
      <c r="A373" s="6"/>
      <c r="B373" s="14"/>
      <c r="C373" s="14"/>
      <c r="D373" s="14"/>
    </row>
    <row r="374" spans="1:4" x14ac:dyDescent="0.3">
      <c r="A374" s="6"/>
      <c r="B374" s="14"/>
      <c r="C374" s="14"/>
      <c r="D374" s="14"/>
    </row>
    <row r="375" spans="1:4" x14ac:dyDescent="0.3">
      <c r="A375" s="6"/>
      <c r="B375" s="14"/>
      <c r="C375" s="14"/>
      <c r="D375" s="14"/>
    </row>
    <row r="376" spans="1:4" x14ac:dyDescent="0.3">
      <c r="A376" s="6"/>
      <c r="B376" s="14"/>
      <c r="C376" s="14"/>
      <c r="D376" s="14"/>
    </row>
    <row r="377" spans="1:4" x14ac:dyDescent="0.3">
      <c r="A377" s="6"/>
      <c r="B377" s="14"/>
      <c r="C377" s="14"/>
      <c r="D377" s="14"/>
    </row>
    <row r="378" spans="1:4" x14ac:dyDescent="0.3">
      <c r="A378" s="6"/>
      <c r="B378" s="14"/>
      <c r="C378" s="14"/>
      <c r="D378" s="14"/>
    </row>
    <row r="379" spans="1:4" x14ac:dyDescent="0.3">
      <c r="A379" s="6"/>
      <c r="B379" s="14"/>
      <c r="C379" s="14"/>
      <c r="D379" s="14"/>
    </row>
    <row r="380" spans="1:4" x14ac:dyDescent="0.3">
      <c r="A380" s="8"/>
      <c r="B380" s="14"/>
      <c r="C380" s="14"/>
      <c r="D380" s="14"/>
    </row>
    <row r="381" spans="1:4" x14ac:dyDescent="0.3">
      <c r="A381" s="6"/>
      <c r="D381" s="14"/>
    </row>
    <row r="382" spans="1:4" x14ac:dyDescent="0.3">
      <c r="A382" s="8"/>
      <c r="D382" s="14"/>
    </row>
    <row r="383" spans="1:4" x14ac:dyDescent="0.3">
      <c r="A383" s="6"/>
      <c r="D383" s="14"/>
    </row>
    <row r="384" spans="1:4" x14ac:dyDescent="0.3">
      <c r="A384" s="8"/>
      <c r="D384" s="14"/>
    </row>
    <row r="385" spans="1:4" x14ac:dyDescent="0.3">
      <c r="A385" s="6"/>
      <c r="D385" s="14"/>
    </row>
    <row r="386" spans="1:4" x14ac:dyDescent="0.3">
      <c r="A386" s="8"/>
      <c r="D386" s="14"/>
    </row>
    <row r="387" spans="1:4" x14ac:dyDescent="0.3">
      <c r="A387" s="6"/>
      <c r="D387" s="14"/>
    </row>
    <row r="388" spans="1:4" x14ac:dyDescent="0.3">
      <c r="A388" s="8"/>
      <c r="D388" s="14"/>
    </row>
    <row r="389" spans="1:4" x14ac:dyDescent="0.3">
      <c r="A389" s="6"/>
      <c r="D389" s="14"/>
    </row>
    <row r="390" spans="1:4" x14ac:dyDescent="0.3">
      <c r="A390" s="8"/>
      <c r="D390" s="14"/>
    </row>
    <row r="402" spans="1:5" x14ac:dyDescent="0.3">
      <c r="A402" s="5"/>
    </row>
    <row r="403" spans="1:5" ht="15" thickBot="1" x14ac:dyDescent="0.35">
      <c r="A403" s="5"/>
      <c r="D403" s="23"/>
    </row>
    <row r="404" spans="1:5" x14ac:dyDescent="0.3">
      <c r="A404" s="6"/>
      <c r="B404" s="14"/>
      <c r="C404" s="14"/>
      <c r="D404" s="14"/>
      <c r="E404" s="14"/>
    </row>
    <row r="405" spans="1:5" x14ac:dyDescent="0.3">
      <c r="A405" s="6"/>
      <c r="B405" s="14"/>
      <c r="C405" s="14"/>
      <c r="D405" s="14"/>
      <c r="E405" s="14"/>
    </row>
    <row r="406" spans="1:5" x14ac:dyDescent="0.3">
      <c r="A406" s="6"/>
      <c r="B406" s="14"/>
      <c r="C406" s="14"/>
      <c r="D406" s="14"/>
      <c r="E406" s="14"/>
    </row>
    <row r="407" spans="1:5" x14ac:dyDescent="0.3">
      <c r="A407" s="6"/>
      <c r="B407" s="14"/>
      <c r="C407" s="14"/>
      <c r="D407" s="14"/>
      <c r="E407" s="14"/>
    </row>
    <row r="408" spans="1:5" x14ac:dyDescent="0.3">
      <c r="A408" s="6"/>
      <c r="B408" s="14"/>
      <c r="C408" s="14"/>
      <c r="D408" s="14"/>
      <c r="E408" s="14"/>
    </row>
    <row r="409" spans="1:5" x14ac:dyDescent="0.3">
      <c r="A409" s="6"/>
      <c r="B409" s="14"/>
      <c r="C409" s="14"/>
      <c r="D409" s="14"/>
      <c r="E409" s="14"/>
    </row>
    <row r="410" spans="1:5" x14ac:dyDescent="0.3">
      <c r="A410" s="6"/>
      <c r="B410" s="14"/>
      <c r="C410" s="14"/>
      <c r="D410" s="14"/>
      <c r="E410" s="14"/>
    </row>
    <row r="411" spans="1:5" x14ac:dyDescent="0.3">
      <c r="A411" s="6"/>
      <c r="B411" s="14"/>
      <c r="C411" s="14"/>
      <c r="D411" s="14"/>
      <c r="E411" s="14"/>
    </row>
    <row r="412" spans="1:5" x14ac:dyDescent="0.3">
      <c r="A412" s="6"/>
      <c r="B412" s="14"/>
      <c r="C412" s="14"/>
      <c r="D412" s="14"/>
      <c r="E412" s="14"/>
    </row>
    <row r="413" spans="1:5" x14ac:dyDescent="0.3">
      <c r="A413" s="6"/>
      <c r="B413" s="14"/>
      <c r="C413" s="14"/>
      <c r="D413" s="14"/>
      <c r="E413" s="14"/>
    </row>
    <row r="414" spans="1:5" x14ac:dyDescent="0.3">
      <c r="A414" s="6"/>
      <c r="B414" s="14"/>
      <c r="C414" s="14"/>
      <c r="D414" s="14"/>
      <c r="E414" s="14"/>
    </row>
    <row r="415" spans="1:5" x14ac:dyDescent="0.3">
      <c r="A415" s="6"/>
      <c r="B415" s="14"/>
      <c r="C415" s="14"/>
      <c r="D415" s="14"/>
      <c r="E415" s="14"/>
    </row>
    <row r="416" spans="1:5" x14ac:dyDescent="0.3">
      <c r="A416" s="6"/>
      <c r="B416" s="14"/>
      <c r="C416" s="14"/>
      <c r="D416" s="14"/>
      <c r="E416" s="14"/>
    </row>
    <row r="417" spans="1:5" x14ac:dyDescent="0.3">
      <c r="A417" s="6"/>
      <c r="B417" s="14"/>
      <c r="C417" s="14"/>
      <c r="D417" s="14"/>
      <c r="E417" s="14"/>
    </row>
    <row r="418" spans="1:5" x14ac:dyDescent="0.3">
      <c r="A418" s="6"/>
      <c r="B418" s="14"/>
      <c r="C418" s="14"/>
      <c r="D418" s="14"/>
      <c r="E418" s="14"/>
    </row>
    <row r="419" spans="1:5" x14ac:dyDescent="0.3">
      <c r="A419" s="6"/>
      <c r="B419" s="14"/>
      <c r="C419" s="14"/>
      <c r="D419" s="14"/>
      <c r="E419" s="14"/>
    </row>
    <row r="420" spans="1:5" x14ac:dyDescent="0.3">
      <c r="A420" s="6"/>
      <c r="B420" s="14"/>
      <c r="C420" s="14"/>
      <c r="D420" s="14"/>
      <c r="E420" s="14"/>
    </row>
    <row r="421" spans="1:5" x14ac:dyDescent="0.3">
      <c r="A421" s="6"/>
      <c r="B421" s="14"/>
      <c r="C421" s="14"/>
      <c r="D421" s="14"/>
      <c r="E421" s="14"/>
    </row>
    <row r="422" spans="1:5" x14ac:dyDescent="0.3">
      <c r="A422" s="6"/>
      <c r="B422" s="14"/>
      <c r="C422" s="14"/>
      <c r="D422" s="14"/>
      <c r="E422" s="14"/>
    </row>
    <row r="423" spans="1:5" x14ac:dyDescent="0.3">
      <c r="A423" s="6"/>
      <c r="B423" s="14"/>
      <c r="C423" s="14"/>
      <c r="D423" s="14"/>
      <c r="E423" s="14"/>
    </row>
    <row r="424" spans="1:5" x14ac:dyDescent="0.3">
      <c r="A424" s="6"/>
      <c r="B424" s="14"/>
      <c r="C424" s="14"/>
      <c r="D424" s="14"/>
      <c r="E424" s="14"/>
    </row>
    <row r="425" spans="1:5" x14ac:dyDescent="0.3">
      <c r="A425" s="6"/>
      <c r="B425" s="14"/>
      <c r="C425" s="14"/>
      <c r="D425" s="14"/>
      <c r="E425" s="14"/>
    </row>
    <row r="426" spans="1:5" x14ac:dyDescent="0.3">
      <c r="A426" s="6"/>
      <c r="B426" s="14"/>
      <c r="C426" s="14"/>
      <c r="D426" s="14"/>
      <c r="E426" s="14"/>
    </row>
    <row r="427" spans="1:5" x14ac:dyDescent="0.3">
      <c r="A427" s="6"/>
      <c r="B427" s="14"/>
      <c r="C427" s="14"/>
      <c r="D427" s="14"/>
      <c r="E427" s="14"/>
    </row>
    <row r="428" spans="1:5" x14ac:dyDescent="0.3">
      <c r="A428" s="6"/>
      <c r="B428" s="14"/>
      <c r="C428" s="14"/>
      <c r="D428" s="14"/>
      <c r="E428" s="14"/>
    </row>
    <row r="429" spans="1:5" x14ac:dyDescent="0.3">
      <c r="A429" s="6"/>
      <c r="B429" s="14"/>
      <c r="C429" s="14"/>
      <c r="D429" s="14"/>
      <c r="E429" s="14"/>
    </row>
    <row r="430" spans="1:5" x14ac:dyDescent="0.3">
      <c r="A430" s="6"/>
      <c r="B430" s="14"/>
      <c r="C430" s="14"/>
      <c r="D430" s="14"/>
      <c r="E430" s="14"/>
    </row>
    <row r="431" spans="1:5" x14ac:dyDescent="0.3">
      <c r="A431" s="6"/>
      <c r="B431" s="14"/>
      <c r="C431" s="14"/>
      <c r="D431" s="14"/>
      <c r="E431" s="14"/>
    </row>
    <row r="432" spans="1:5" x14ac:dyDescent="0.3">
      <c r="A432" s="6"/>
      <c r="B432" s="14"/>
      <c r="C432" s="14"/>
      <c r="D432" s="14"/>
      <c r="E432" s="14"/>
    </row>
    <row r="433" spans="1:5" x14ac:dyDescent="0.3">
      <c r="A433" s="6"/>
      <c r="B433" s="14"/>
      <c r="C433" s="14"/>
      <c r="D433" s="14"/>
      <c r="E433" s="14"/>
    </row>
    <row r="434" spans="1:5" x14ac:dyDescent="0.3">
      <c r="A434" s="6"/>
      <c r="B434" s="14"/>
      <c r="C434" s="14"/>
      <c r="D434" s="14"/>
      <c r="E434" s="14"/>
    </row>
    <row r="435" spans="1:5" x14ac:dyDescent="0.3">
      <c r="A435" s="6"/>
      <c r="B435" s="14"/>
      <c r="C435" s="14"/>
      <c r="D435" s="14"/>
      <c r="E435" s="14"/>
    </row>
    <row r="436" spans="1:5" x14ac:dyDescent="0.3">
      <c r="A436" s="6"/>
      <c r="B436" s="14"/>
      <c r="C436" s="14"/>
      <c r="D436" s="14"/>
      <c r="E436" s="14"/>
    </row>
    <row r="437" spans="1:5" x14ac:dyDescent="0.3">
      <c r="A437" s="6"/>
      <c r="B437" s="14"/>
      <c r="C437" s="14"/>
      <c r="D437" s="14"/>
      <c r="E437" s="14"/>
    </row>
    <row r="438" spans="1:5" x14ac:dyDescent="0.3">
      <c r="A438" s="6"/>
      <c r="B438" s="14"/>
      <c r="C438" s="14"/>
      <c r="D438" s="14"/>
      <c r="E438" s="14"/>
    </row>
    <row r="439" spans="1:5" x14ac:dyDescent="0.3">
      <c r="A439" s="6"/>
      <c r="B439" s="14"/>
      <c r="C439" s="14"/>
      <c r="D439" s="14"/>
      <c r="E439" s="14"/>
    </row>
    <row r="440" spans="1:5" x14ac:dyDescent="0.3">
      <c r="A440" s="6"/>
      <c r="B440" s="14"/>
      <c r="C440" s="14"/>
      <c r="D440" s="14"/>
      <c r="E440" s="14"/>
    </row>
    <row r="441" spans="1:5" x14ac:dyDescent="0.3">
      <c r="A441" s="6"/>
      <c r="B441" s="14"/>
      <c r="C441" s="14"/>
      <c r="D441" s="14"/>
      <c r="E441" s="14"/>
    </row>
    <row r="442" spans="1:5" x14ac:dyDescent="0.3">
      <c r="A442" s="6"/>
      <c r="B442" s="14"/>
      <c r="C442" s="14"/>
      <c r="D442" s="14"/>
      <c r="E442" s="14"/>
    </row>
    <row r="443" spans="1:5" x14ac:dyDescent="0.3">
      <c r="A443" s="6"/>
      <c r="B443" s="14"/>
      <c r="C443" s="14"/>
      <c r="D443" s="14"/>
      <c r="E443" s="14"/>
    </row>
    <row r="444" spans="1:5" x14ac:dyDescent="0.3">
      <c r="A444" s="6"/>
      <c r="B444" s="14"/>
      <c r="C444" s="14"/>
      <c r="D444" s="14"/>
      <c r="E444" s="14"/>
    </row>
    <row r="445" spans="1:5" x14ac:dyDescent="0.3">
      <c r="A445" s="6"/>
      <c r="B445" s="14"/>
      <c r="C445" s="14"/>
      <c r="D445" s="14"/>
      <c r="E445" s="14"/>
    </row>
    <row r="446" spans="1:5" x14ac:dyDescent="0.3">
      <c r="A446" s="6"/>
      <c r="B446" s="14"/>
      <c r="C446" s="14"/>
      <c r="D446" s="14"/>
      <c r="E446" s="14"/>
    </row>
    <row r="447" spans="1:5" x14ac:dyDescent="0.3">
      <c r="A447" s="6"/>
      <c r="B447" s="14"/>
      <c r="C447" s="14"/>
      <c r="D447" s="14"/>
      <c r="E447" s="14"/>
    </row>
    <row r="448" spans="1:5" x14ac:dyDescent="0.3">
      <c r="A448" s="6"/>
      <c r="B448" s="14"/>
      <c r="C448" s="14"/>
      <c r="D448" s="14"/>
      <c r="E448" s="14"/>
    </row>
    <row r="449" spans="1:5" x14ac:dyDescent="0.3">
      <c r="A449" s="6"/>
      <c r="B449" s="14"/>
      <c r="C449" s="14"/>
      <c r="D449" s="14"/>
      <c r="E449" s="14"/>
    </row>
    <row r="450" spans="1:5" x14ac:dyDescent="0.3">
      <c r="A450" s="6"/>
      <c r="B450" s="14"/>
      <c r="C450" s="14"/>
      <c r="D450" s="14"/>
      <c r="E450" s="14"/>
    </row>
    <row r="451" spans="1:5" x14ac:dyDescent="0.3">
      <c r="A451" s="6"/>
      <c r="B451" s="14"/>
      <c r="C451" s="14"/>
      <c r="D451" s="14"/>
      <c r="E451" s="14"/>
    </row>
    <row r="452" spans="1:5" x14ac:dyDescent="0.3">
      <c r="A452" s="6"/>
      <c r="B452" s="14"/>
      <c r="C452" s="14"/>
      <c r="D452" s="14"/>
      <c r="E452" s="14"/>
    </row>
    <row r="453" spans="1:5" x14ac:dyDescent="0.3">
      <c r="A453" s="6"/>
      <c r="B453" s="14"/>
      <c r="C453" s="14"/>
      <c r="D453" s="14"/>
      <c r="E453" s="14"/>
    </row>
    <row r="454" spans="1:5" x14ac:dyDescent="0.3">
      <c r="A454" s="6"/>
      <c r="B454" s="14"/>
      <c r="C454" s="14"/>
      <c r="D454" s="14"/>
      <c r="E454" s="14"/>
    </row>
    <row r="455" spans="1:5" x14ac:dyDescent="0.3">
      <c r="A455" s="6"/>
      <c r="B455" s="14"/>
      <c r="C455" s="14"/>
      <c r="D455" s="14"/>
      <c r="E455" s="14"/>
    </row>
    <row r="456" spans="1:5" x14ac:dyDescent="0.3">
      <c r="A456" s="6"/>
      <c r="B456" s="14"/>
      <c r="C456" s="14"/>
      <c r="D456" s="14"/>
      <c r="E456" s="14"/>
    </row>
    <row r="457" spans="1:5" x14ac:dyDescent="0.3">
      <c r="A457" s="6"/>
      <c r="B457" s="14"/>
      <c r="C457" s="14"/>
      <c r="D457" s="14"/>
      <c r="E457" s="14"/>
    </row>
    <row r="458" spans="1:5" x14ac:dyDescent="0.3">
      <c r="A458" s="6"/>
      <c r="B458" s="14"/>
      <c r="C458" s="14"/>
      <c r="D458" s="14"/>
      <c r="E458" s="14"/>
    </row>
    <row r="459" spans="1:5" x14ac:dyDescent="0.3">
      <c r="A459" s="6"/>
      <c r="B459" s="14"/>
      <c r="C459" s="14"/>
      <c r="D459" s="14"/>
      <c r="E459" s="14"/>
    </row>
    <row r="460" spans="1:5" x14ac:dyDescent="0.3">
      <c r="A460" s="6"/>
      <c r="B460" s="14"/>
      <c r="C460" s="14"/>
      <c r="D460" s="14"/>
      <c r="E460" s="14"/>
    </row>
    <row r="461" spans="1:5" x14ac:dyDescent="0.3">
      <c r="A461" s="6"/>
      <c r="B461" s="14"/>
      <c r="C461" s="14"/>
      <c r="D461" s="14"/>
      <c r="E461" s="14"/>
    </row>
    <row r="462" spans="1:5" x14ac:dyDescent="0.3">
      <c r="A462" s="6"/>
      <c r="B462" s="14"/>
      <c r="C462" s="14"/>
      <c r="D462" s="14"/>
      <c r="E462" s="14"/>
    </row>
    <row r="463" spans="1:5" x14ac:dyDescent="0.3">
      <c r="A463" s="8"/>
      <c r="B463" s="14"/>
      <c r="C463" s="14"/>
      <c r="D463" s="14"/>
      <c r="E463" s="14"/>
    </row>
    <row r="464" spans="1:5" x14ac:dyDescent="0.3">
      <c r="A464" s="6"/>
      <c r="E464" s="14"/>
    </row>
    <row r="465" spans="1:5" x14ac:dyDescent="0.3">
      <c r="A465" s="8"/>
      <c r="E465" s="14"/>
    </row>
    <row r="466" spans="1:5" x14ac:dyDescent="0.3">
      <c r="A466" s="6"/>
      <c r="E466" s="14"/>
    </row>
    <row r="467" spans="1:5" x14ac:dyDescent="0.3">
      <c r="A467" s="8"/>
      <c r="E467" s="14"/>
    </row>
    <row r="468" spans="1:5" x14ac:dyDescent="0.3">
      <c r="A468" s="6"/>
      <c r="E468" s="14"/>
    </row>
    <row r="469" spans="1:5" x14ac:dyDescent="0.3">
      <c r="A469" s="8"/>
      <c r="E469" s="14"/>
    </row>
    <row r="470" spans="1:5" x14ac:dyDescent="0.3">
      <c r="A470" s="6"/>
      <c r="E470" s="14"/>
    </row>
    <row r="471" spans="1:5" x14ac:dyDescent="0.3">
      <c r="A471" s="8"/>
      <c r="E471" s="14"/>
    </row>
    <row r="472" spans="1:5" x14ac:dyDescent="0.3">
      <c r="A472" s="6"/>
      <c r="E472" s="14"/>
    </row>
    <row r="473" spans="1:5" x14ac:dyDescent="0.3">
      <c r="A473" s="8"/>
      <c r="E473" s="14"/>
    </row>
    <row r="483" spans="1:4" x14ac:dyDescent="0.3">
      <c r="A483" s="5"/>
    </row>
    <row r="484" spans="1:4" x14ac:dyDescent="0.3">
      <c r="A484" s="5"/>
      <c r="C484" s="25"/>
    </row>
    <row r="485" spans="1:4" x14ac:dyDescent="0.3">
      <c r="A485" s="6"/>
      <c r="B485" s="14"/>
      <c r="C485" s="14"/>
      <c r="D485" s="14"/>
    </row>
    <row r="486" spans="1:4" x14ac:dyDescent="0.3">
      <c r="A486" s="6"/>
      <c r="B486" s="14"/>
      <c r="C486" s="14"/>
      <c r="D486" s="14"/>
    </row>
    <row r="487" spans="1:4" x14ac:dyDescent="0.3">
      <c r="A487" s="6"/>
      <c r="B487" s="14"/>
      <c r="C487" s="14"/>
      <c r="D487" s="14"/>
    </row>
    <row r="488" spans="1:4" x14ac:dyDescent="0.3">
      <c r="A488" s="6"/>
      <c r="B488" s="14"/>
      <c r="C488" s="14"/>
      <c r="D488" s="14"/>
    </row>
    <row r="489" spans="1:4" x14ac:dyDescent="0.3">
      <c r="A489" s="6"/>
      <c r="B489" s="14"/>
      <c r="C489" s="14"/>
      <c r="D489" s="14"/>
    </row>
    <row r="490" spans="1:4" x14ac:dyDescent="0.3">
      <c r="A490" s="6"/>
      <c r="B490" s="14"/>
      <c r="C490" s="14"/>
      <c r="D490" s="14"/>
    </row>
    <row r="491" spans="1:4" x14ac:dyDescent="0.3">
      <c r="A491" s="6"/>
      <c r="B491" s="14"/>
      <c r="C491" s="14"/>
      <c r="D491" s="14"/>
    </row>
    <row r="492" spans="1:4" x14ac:dyDescent="0.3">
      <c r="A492" s="6"/>
      <c r="B492" s="14"/>
      <c r="C492" s="14"/>
      <c r="D492" s="14"/>
    </row>
    <row r="493" spans="1:4" x14ac:dyDescent="0.3">
      <c r="A493" s="6"/>
      <c r="B493" s="14"/>
      <c r="C493" s="14"/>
      <c r="D493" s="14"/>
    </row>
    <row r="494" spans="1:4" x14ac:dyDescent="0.3">
      <c r="A494" s="6"/>
      <c r="B494" s="14"/>
      <c r="C494" s="14"/>
      <c r="D494" s="14"/>
    </row>
    <row r="495" spans="1:4" x14ac:dyDescent="0.3">
      <c r="A495" s="6"/>
      <c r="B495" s="14"/>
      <c r="C495" s="14"/>
      <c r="D495" s="14"/>
    </row>
    <row r="496" spans="1:4" x14ac:dyDescent="0.3">
      <c r="A496" s="6"/>
      <c r="B496" s="14"/>
      <c r="C496" s="14"/>
      <c r="D496" s="14"/>
    </row>
    <row r="497" spans="1:4" x14ac:dyDescent="0.3">
      <c r="A497" s="6"/>
      <c r="B497" s="14"/>
      <c r="C497" s="14"/>
      <c r="D497" s="14"/>
    </row>
    <row r="498" spans="1:4" x14ac:dyDescent="0.3">
      <c r="A498" s="6"/>
      <c r="B498" s="14"/>
      <c r="C498" s="14"/>
      <c r="D498" s="14"/>
    </row>
    <row r="499" spans="1:4" x14ac:dyDescent="0.3">
      <c r="A499" s="6"/>
      <c r="B499" s="14"/>
      <c r="C499" s="14"/>
      <c r="D499" s="14"/>
    </row>
    <row r="500" spans="1:4" x14ac:dyDescent="0.3">
      <c r="A500" s="6"/>
      <c r="B500" s="14"/>
      <c r="C500" s="14"/>
      <c r="D500" s="14"/>
    </row>
    <row r="501" spans="1:4" x14ac:dyDescent="0.3">
      <c r="A501" s="6"/>
      <c r="B501" s="14"/>
      <c r="C501" s="14"/>
      <c r="D501" s="14"/>
    </row>
    <row r="502" spans="1:4" x14ac:dyDescent="0.3">
      <c r="A502" s="6"/>
      <c r="B502" s="14"/>
      <c r="C502" s="14"/>
      <c r="D502" s="14"/>
    </row>
    <row r="503" spans="1:4" x14ac:dyDescent="0.3">
      <c r="A503" s="6"/>
      <c r="B503" s="14"/>
      <c r="C503" s="14"/>
      <c r="D503" s="14"/>
    </row>
    <row r="504" spans="1:4" x14ac:dyDescent="0.3">
      <c r="A504" s="6"/>
      <c r="B504" s="14"/>
      <c r="C504" s="14"/>
      <c r="D504" s="14"/>
    </row>
    <row r="505" spans="1:4" x14ac:dyDescent="0.3">
      <c r="A505" s="6"/>
      <c r="B505" s="14"/>
      <c r="C505" s="14"/>
      <c r="D505" s="14"/>
    </row>
    <row r="506" spans="1:4" x14ac:dyDescent="0.3">
      <c r="A506" s="6"/>
      <c r="B506" s="14"/>
      <c r="C506" s="14"/>
      <c r="D506" s="14"/>
    </row>
    <row r="507" spans="1:4" x14ac:dyDescent="0.3">
      <c r="A507" s="6"/>
      <c r="B507" s="14"/>
      <c r="C507" s="14"/>
      <c r="D507" s="14"/>
    </row>
    <row r="508" spans="1:4" x14ac:dyDescent="0.3">
      <c r="A508" s="6"/>
      <c r="B508" s="14"/>
      <c r="C508" s="14"/>
      <c r="D508" s="14"/>
    </row>
    <row r="509" spans="1:4" x14ac:dyDescent="0.3">
      <c r="A509" s="6"/>
      <c r="B509" s="14"/>
      <c r="C509" s="14"/>
      <c r="D509" s="14"/>
    </row>
    <row r="510" spans="1:4" x14ac:dyDescent="0.3">
      <c r="A510" s="6"/>
      <c r="B510" s="14"/>
      <c r="C510" s="14"/>
      <c r="D510" s="14"/>
    </row>
    <row r="511" spans="1:4" x14ac:dyDescent="0.3">
      <c r="A511" s="6"/>
      <c r="B511" s="14"/>
      <c r="C511" s="14"/>
      <c r="D511" s="14"/>
    </row>
    <row r="512" spans="1:4" x14ac:dyDescent="0.3">
      <c r="A512" s="6"/>
      <c r="B512" s="14"/>
      <c r="C512" s="14"/>
      <c r="D512" s="14"/>
    </row>
    <row r="513" spans="1:4" x14ac:dyDescent="0.3">
      <c r="A513" s="6"/>
      <c r="B513" s="14"/>
      <c r="C513" s="14"/>
      <c r="D513" s="14"/>
    </row>
    <row r="514" spans="1:4" x14ac:dyDescent="0.3">
      <c r="A514" s="6"/>
      <c r="B514" s="14"/>
      <c r="C514" s="14"/>
      <c r="D514" s="14"/>
    </row>
    <row r="515" spans="1:4" x14ac:dyDescent="0.3">
      <c r="A515" s="6"/>
      <c r="B515" s="14"/>
      <c r="C515" s="14"/>
      <c r="D515" s="14"/>
    </row>
    <row r="516" spans="1:4" x14ac:dyDescent="0.3">
      <c r="A516" s="6"/>
      <c r="B516" s="14"/>
      <c r="C516" s="14"/>
      <c r="D516" s="14"/>
    </row>
    <row r="517" spans="1:4" x14ac:dyDescent="0.3">
      <c r="A517" s="6"/>
      <c r="B517" s="14"/>
      <c r="C517" s="14"/>
      <c r="D517" s="14"/>
    </row>
    <row r="518" spans="1:4" x14ac:dyDescent="0.3">
      <c r="A518" s="6"/>
      <c r="B518" s="14"/>
      <c r="C518" s="14"/>
      <c r="D518" s="14"/>
    </row>
    <row r="519" spans="1:4" x14ac:dyDescent="0.3">
      <c r="A519" s="6"/>
      <c r="B519" s="14"/>
      <c r="C519" s="14"/>
      <c r="D519" s="14"/>
    </row>
    <row r="520" spans="1:4" x14ac:dyDescent="0.3">
      <c r="A520" s="6"/>
      <c r="B520" s="14"/>
      <c r="C520" s="14"/>
      <c r="D520" s="14"/>
    </row>
    <row r="521" spans="1:4" x14ac:dyDescent="0.3">
      <c r="A521" s="6"/>
      <c r="B521" s="14"/>
      <c r="C521" s="14"/>
      <c r="D521" s="14"/>
    </row>
    <row r="522" spans="1:4" x14ac:dyDescent="0.3">
      <c r="A522" s="6"/>
      <c r="B522" s="14"/>
      <c r="C522" s="14"/>
      <c r="D522" s="14"/>
    </row>
    <row r="523" spans="1:4" x14ac:dyDescent="0.3">
      <c r="A523" s="6"/>
      <c r="B523" s="14"/>
      <c r="C523" s="14"/>
      <c r="D523" s="14"/>
    </row>
    <row r="524" spans="1:4" x14ac:dyDescent="0.3">
      <c r="A524" s="6"/>
      <c r="B524" s="14"/>
      <c r="C524" s="14"/>
      <c r="D524" s="14"/>
    </row>
    <row r="525" spans="1:4" x14ac:dyDescent="0.3">
      <c r="A525" s="6"/>
      <c r="B525" s="14"/>
      <c r="C525" s="14"/>
      <c r="D525" s="14"/>
    </row>
    <row r="526" spans="1:4" x14ac:dyDescent="0.3">
      <c r="A526" s="6"/>
      <c r="B526" s="14"/>
      <c r="C526" s="14"/>
      <c r="D526" s="14"/>
    </row>
    <row r="527" spans="1:4" x14ac:dyDescent="0.3">
      <c r="A527" s="6"/>
      <c r="B527" s="14"/>
      <c r="C527" s="14"/>
      <c r="D527" s="14"/>
    </row>
    <row r="528" spans="1:4" x14ac:dyDescent="0.3">
      <c r="A528" s="6"/>
      <c r="B528" s="14"/>
      <c r="C528" s="14"/>
      <c r="D528" s="14"/>
    </row>
    <row r="529" spans="1:4" x14ac:dyDescent="0.3">
      <c r="A529" s="6"/>
      <c r="B529" s="14"/>
      <c r="C529" s="14"/>
      <c r="D529" s="14"/>
    </row>
    <row r="530" spans="1:4" x14ac:dyDescent="0.3">
      <c r="A530" s="6"/>
      <c r="B530" s="14"/>
      <c r="C530" s="14"/>
      <c r="D530" s="14"/>
    </row>
    <row r="531" spans="1:4" x14ac:dyDescent="0.3">
      <c r="A531" s="6"/>
      <c r="B531" s="14"/>
      <c r="C531" s="14"/>
      <c r="D531" s="14"/>
    </row>
    <row r="532" spans="1:4" x14ac:dyDescent="0.3">
      <c r="A532" s="6"/>
      <c r="B532" s="14"/>
      <c r="C532" s="14"/>
      <c r="D532" s="14"/>
    </row>
    <row r="533" spans="1:4" x14ac:dyDescent="0.3">
      <c r="A533" s="6"/>
      <c r="B533" s="14"/>
      <c r="C533" s="14"/>
      <c r="D533" s="14"/>
    </row>
    <row r="534" spans="1:4" x14ac:dyDescent="0.3">
      <c r="A534" s="6"/>
      <c r="B534" s="14"/>
      <c r="C534" s="14"/>
      <c r="D534" s="14"/>
    </row>
    <row r="535" spans="1:4" x14ac:dyDescent="0.3">
      <c r="A535" s="6"/>
      <c r="B535" s="14"/>
      <c r="C535" s="14"/>
      <c r="D535" s="14"/>
    </row>
    <row r="536" spans="1:4" x14ac:dyDescent="0.3">
      <c r="A536" s="6"/>
      <c r="B536" s="14"/>
      <c r="C536" s="14"/>
      <c r="D536" s="14"/>
    </row>
    <row r="537" spans="1:4" x14ac:dyDescent="0.3">
      <c r="A537" s="6"/>
      <c r="B537" s="14"/>
      <c r="C537" s="14"/>
      <c r="D537" s="14"/>
    </row>
    <row r="538" spans="1:4" x14ac:dyDescent="0.3">
      <c r="A538" s="6"/>
      <c r="B538" s="14"/>
      <c r="C538" s="14"/>
      <c r="D538" s="14"/>
    </row>
    <row r="539" spans="1:4" x14ac:dyDescent="0.3">
      <c r="A539" s="6"/>
      <c r="B539" s="14"/>
      <c r="C539" s="14"/>
      <c r="D539" s="14"/>
    </row>
    <row r="540" spans="1:4" x14ac:dyDescent="0.3">
      <c r="A540" s="6"/>
      <c r="B540" s="14"/>
      <c r="C540" s="14"/>
      <c r="D540" s="14"/>
    </row>
    <row r="541" spans="1:4" x14ac:dyDescent="0.3">
      <c r="A541" s="6"/>
      <c r="B541" s="14"/>
      <c r="C541" s="14"/>
      <c r="D541" s="14"/>
    </row>
    <row r="542" spans="1:4" x14ac:dyDescent="0.3">
      <c r="A542" s="6"/>
      <c r="B542" s="14"/>
      <c r="C542" s="14"/>
      <c r="D542" s="14"/>
    </row>
    <row r="543" spans="1:4" x14ac:dyDescent="0.3">
      <c r="A543" s="6"/>
      <c r="B543" s="14"/>
      <c r="C543" s="14"/>
      <c r="D543" s="14"/>
    </row>
    <row r="544" spans="1:4" x14ac:dyDescent="0.3">
      <c r="A544" s="8"/>
      <c r="B544" s="14"/>
      <c r="C544" s="14"/>
      <c r="D544" s="14"/>
    </row>
    <row r="545" spans="1:4" x14ac:dyDescent="0.3">
      <c r="A545" s="6"/>
      <c r="D545" s="14"/>
    </row>
    <row r="546" spans="1:4" x14ac:dyDescent="0.3">
      <c r="A546" s="8"/>
      <c r="D546" s="14"/>
    </row>
    <row r="547" spans="1:4" x14ac:dyDescent="0.3">
      <c r="A547" s="6"/>
      <c r="D547" s="14"/>
    </row>
    <row r="548" spans="1:4" x14ac:dyDescent="0.3">
      <c r="A548" s="8"/>
      <c r="D548" s="14"/>
    </row>
    <row r="549" spans="1:4" x14ac:dyDescent="0.3">
      <c r="A549" s="6"/>
      <c r="D549" s="14"/>
    </row>
    <row r="550" spans="1:4" x14ac:dyDescent="0.3">
      <c r="A550" s="8"/>
      <c r="D550" s="14"/>
    </row>
    <row r="551" spans="1:4" x14ac:dyDescent="0.3">
      <c r="A551" s="6"/>
      <c r="D551" s="14"/>
    </row>
    <row r="552" spans="1:4" x14ac:dyDescent="0.3">
      <c r="A552" s="8"/>
      <c r="D552" s="14"/>
    </row>
    <row r="553" spans="1:4" x14ac:dyDescent="0.3">
      <c r="A553" s="6"/>
      <c r="D553" s="14"/>
    </row>
    <row r="554" spans="1:4" x14ac:dyDescent="0.3">
      <c r="A554" s="8"/>
      <c r="D554" s="14"/>
    </row>
    <row r="566" spans="1:4" x14ac:dyDescent="0.3">
      <c r="A566" s="5"/>
    </row>
    <row r="567" spans="1:4" ht="15" thickBot="1" x14ac:dyDescent="0.35">
      <c r="A567" s="5"/>
      <c r="C567" s="25"/>
      <c r="D567" s="23"/>
    </row>
    <row r="568" spans="1:4" x14ac:dyDescent="0.3">
      <c r="A568" s="6"/>
      <c r="B568" s="14"/>
      <c r="C568" s="14"/>
      <c r="D568" s="14"/>
    </row>
    <row r="569" spans="1:4" x14ac:dyDescent="0.3">
      <c r="A569" s="6"/>
      <c r="B569" s="14"/>
      <c r="C569" s="14"/>
      <c r="D569" s="14"/>
    </row>
    <row r="570" spans="1:4" x14ac:dyDescent="0.3">
      <c r="A570" s="6"/>
      <c r="B570" s="14"/>
      <c r="C570" s="14"/>
      <c r="D570" s="14"/>
    </row>
    <row r="571" spans="1:4" x14ac:dyDescent="0.3">
      <c r="A571" s="6"/>
      <c r="B571" s="14"/>
      <c r="C571" s="14"/>
      <c r="D571" s="14"/>
    </row>
    <row r="572" spans="1:4" x14ac:dyDescent="0.3">
      <c r="A572" s="6"/>
      <c r="B572" s="14"/>
      <c r="C572" s="14"/>
      <c r="D572" s="14"/>
    </row>
    <row r="573" spans="1:4" x14ac:dyDescent="0.3">
      <c r="A573" s="6"/>
      <c r="B573" s="14"/>
      <c r="C573" s="14"/>
      <c r="D573" s="14"/>
    </row>
    <row r="574" spans="1:4" x14ac:dyDescent="0.3">
      <c r="A574" s="6"/>
      <c r="B574" s="14"/>
      <c r="C574" s="14"/>
      <c r="D574" s="14"/>
    </row>
    <row r="575" spans="1:4" x14ac:dyDescent="0.3">
      <c r="A575" s="6"/>
      <c r="B575" s="14"/>
      <c r="C575" s="14"/>
      <c r="D575" s="14"/>
    </row>
    <row r="576" spans="1:4" x14ac:dyDescent="0.3">
      <c r="A576" s="6"/>
      <c r="B576" s="14"/>
      <c r="C576" s="14"/>
      <c r="D576" s="14"/>
    </row>
    <row r="577" spans="1:4" x14ac:dyDescent="0.3">
      <c r="A577" s="6"/>
      <c r="B577" s="14"/>
      <c r="C577" s="14"/>
      <c r="D577" s="14"/>
    </row>
    <row r="578" spans="1:4" x14ac:dyDescent="0.3">
      <c r="A578" s="6"/>
      <c r="B578" s="14"/>
      <c r="C578" s="14"/>
      <c r="D578" s="14"/>
    </row>
    <row r="579" spans="1:4" x14ac:dyDescent="0.3">
      <c r="A579" s="6"/>
      <c r="B579" s="14"/>
      <c r="C579" s="14"/>
      <c r="D579" s="14"/>
    </row>
    <row r="580" spans="1:4" x14ac:dyDescent="0.3">
      <c r="A580" s="6"/>
      <c r="B580" s="14"/>
      <c r="C580" s="14"/>
      <c r="D580" s="14"/>
    </row>
    <row r="581" spans="1:4" x14ac:dyDescent="0.3">
      <c r="A581" s="6"/>
      <c r="B581" s="14"/>
      <c r="C581" s="14"/>
      <c r="D581" s="14"/>
    </row>
    <row r="582" spans="1:4" x14ac:dyDescent="0.3">
      <c r="A582" s="6"/>
      <c r="B582" s="14"/>
      <c r="C582" s="14"/>
      <c r="D582" s="14"/>
    </row>
    <row r="583" spans="1:4" x14ac:dyDescent="0.3">
      <c r="A583" s="6"/>
      <c r="B583" s="14"/>
      <c r="C583" s="14"/>
      <c r="D583" s="14"/>
    </row>
    <row r="584" spans="1:4" x14ac:dyDescent="0.3">
      <c r="A584" s="6"/>
      <c r="B584" s="14"/>
      <c r="C584" s="14"/>
      <c r="D584" s="14"/>
    </row>
    <row r="585" spans="1:4" x14ac:dyDescent="0.3">
      <c r="A585" s="6"/>
      <c r="B585" s="14"/>
      <c r="C585" s="14"/>
      <c r="D585" s="14"/>
    </row>
    <row r="586" spans="1:4" x14ac:dyDescent="0.3">
      <c r="A586" s="6"/>
      <c r="B586" s="14"/>
      <c r="C586" s="14"/>
      <c r="D586" s="14"/>
    </row>
    <row r="587" spans="1:4" x14ac:dyDescent="0.3">
      <c r="A587" s="6"/>
      <c r="B587" s="14"/>
      <c r="C587" s="14"/>
      <c r="D587" s="14"/>
    </row>
    <row r="588" spans="1:4" x14ac:dyDescent="0.3">
      <c r="A588" s="6"/>
      <c r="B588" s="14"/>
      <c r="C588" s="14"/>
      <c r="D588" s="14"/>
    </row>
    <row r="589" spans="1:4" x14ac:dyDescent="0.3">
      <c r="A589" s="6"/>
      <c r="B589" s="14"/>
      <c r="C589" s="14"/>
      <c r="D589" s="14"/>
    </row>
    <row r="590" spans="1:4" x14ac:dyDescent="0.3">
      <c r="A590" s="6"/>
      <c r="B590" s="14"/>
      <c r="C590" s="14"/>
      <c r="D590" s="14"/>
    </row>
    <row r="591" spans="1:4" x14ac:dyDescent="0.3">
      <c r="A591" s="6"/>
      <c r="B591" s="14"/>
      <c r="C591" s="14"/>
      <c r="D591" s="14"/>
    </row>
    <row r="592" spans="1:4" x14ac:dyDescent="0.3">
      <c r="A592" s="6"/>
      <c r="B592" s="14"/>
      <c r="C592" s="14"/>
      <c r="D592" s="14"/>
    </row>
    <row r="593" spans="1:4" x14ac:dyDescent="0.3">
      <c r="A593" s="6"/>
      <c r="B593" s="14"/>
      <c r="C593" s="14"/>
      <c r="D593" s="14"/>
    </row>
    <row r="594" spans="1:4" x14ac:dyDescent="0.3">
      <c r="A594" s="6"/>
      <c r="B594" s="14"/>
      <c r="C594" s="14"/>
      <c r="D594" s="14"/>
    </row>
    <row r="595" spans="1:4" x14ac:dyDescent="0.3">
      <c r="A595" s="6"/>
      <c r="B595" s="14"/>
      <c r="C595" s="14"/>
      <c r="D595" s="14"/>
    </row>
    <row r="596" spans="1:4" x14ac:dyDescent="0.3">
      <c r="A596" s="6"/>
      <c r="B596" s="14"/>
      <c r="C596" s="14"/>
      <c r="D596" s="14"/>
    </row>
    <row r="597" spans="1:4" x14ac:dyDescent="0.3">
      <c r="A597" s="6"/>
      <c r="B597" s="14"/>
      <c r="C597" s="14"/>
      <c r="D597" s="14"/>
    </row>
    <row r="598" spans="1:4" x14ac:dyDescent="0.3">
      <c r="A598" s="6"/>
      <c r="B598" s="14"/>
      <c r="C598" s="14"/>
      <c r="D598" s="14"/>
    </row>
    <row r="599" spans="1:4" x14ac:dyDescent="0.3">
      <c r="A599" s="6"/>
      <c r="B599" s="14"/>
      <c r="C599" s="14"/>
      <c r="D599" s="14"/>
    </row>
    <row r="600" spans="1:4" x14ac:dyDescent="0.3">
      <c r="A600" s="6"/>
      <c r="B600" s="14"/>
      <c r="C600" s="14"/>
      <c r="D600" s="14"/>
    </row>
    <row r="601" spans="1:4" x14ac:dyDescent="0.3">
      <c r="A601" s="6"/>
      <c r="B601" s="14"/>
      <c r="C601" s="14"/>
      <c r="D601" s="14"/>
    </row>
    <row r="602" spans="1:4" x14ac:dyDescent="0.3">
      <c r="A602" s="6"/>
      <c r="B602" s="14"/>
      <c r="C602" s="14"/>
      <c r="D602" s="14"/>
    </row>
    <row r="603" spans="1:4" x14ac:dyDescent="0.3">
      <c r="A603" s="6"/>
      <c r="B603" s="14"/>
      <c r="C603" s="14"/>
      <c r="D603" s="14"/>
    </row>
    <row r="604" spans="1:4" x14ac:dyDescent="0.3">
      <c r="A604" s="6"/>
      <c r="B604" s="14"/>
      <c r="C604" s="14"/>
      <c r="D604" s="14"/>
    </row>
    <row r="605" spans="1:4" x14ac:dyDescent="0.3">
      <c r="A605" s="6"/>
      <c r="B605" s="14"/>
      <c r="C605" s="14"/>
      <c r="D605" s="14"/>
    </row>
    <row r="606" spans="1:4" x14ac:dyDescent="0.3">
      <c r="A606" s="6"/>
      <c r="B606" s="14"/>
      <c r="C606" s="14"/>
      <c r="D606" s="14"/>
    </row>
    <row r="607" spans="1:4" x14ac:dyDescent="0.3">
      <c r="A607" s="6"/>
      <c r="B607" s="14"/>
      <c r="C607" s="14"/>
      <c r="D607" s="14"/>
    </row>
    <row r="608" spans="1:4" x14ac:dyDescent="0.3">
      <c r="A608" s="6"/>
      <c r="B608" s="14"/>
      <c r="C608" s="14"/>
      <c r="D608" s="14"/>
    </row>
    <row r="609" spans="1:4" x14ac:dyDescent="0.3">
      <c r="A609" s="6"/>
      <c r="B609" s="14"/>
      <c r="C609" s="14"/>
      <c r="D609" s="14"/>
    </row>
    <row r="610" spans="1:4" x14ac:dyDescent="0.3">
      <c r="A610" s="6"/>
      <c r="B610" s="14"/>
      <c r="C610" s="14"/>
      <c r="D610" s="14"/>
    </row>
    <row r="611" spans="1:4" x14ac:dyDescent="0.3">
      <c r="A611" s="6"/>
      <c r="B611" s="14"/>
      <c r="C611" s="14"/>
      <c r="D611" s="14"/>
    </row>
    <row r="612" spans="1:4" x14ac:dyDescent="0.3">
      <c r="A612" s="6"/>
      <c r="B612" s="14"/>
      <c r="C612" s="14"/>
      <c r="D612" s="14"/>
    </row>
    <row r="613" spans="1:4" x14ac:dyDescent="0.3">
      <c r="A613" s="6"/>
      <c r="B613" s="14"/>
      <c r="C613" s="14"/>
      <c r="D613" s="14"/>
    </row>
    <row r="614" spans="1:4" x14ac:dyDescent="0.3">
      <c r="A614" s="6"/>
      <c r="B614" s="14"/>
      <c r="C614" s="14"/>
      <c r="D614" s="14"/>
    </row>
    <row r="615" spans="1:4" x14ac:dyDescent="0.3">
      <c r="A615" s="6"/>
      <c r="B615" s="14"/>
      <c r="C615" s="14"/>
      <c r="D615" s="14"/>
    </row>
    <row r="616" spans="1:4" x14ac:dyDescent="0.3">
      <c r="A616" s="6"/>
      <c r="B616" s="14"/>
      <c r="C616" s="14"/>
      <c r="D616" s="14"/>
    </row>
    <row r="617" spans="1:4" x14ac:dyDescent="0.3">
      <c r="A617" s="6"/>
      <c r="B617" s="14"/>
      <c r="C617" s="14"/>
      <c r="D617" s="14"/>
    </row>
    <row r="618" spans="1:4" x14ac:dyDescent="0.3">
      <c r="A618" s="6"/>
      <c r="B618" s="14"/>
      <c r="C618" s="14"/>
      <c r="D618" s="14"/>
    </row>
    <row r="619" spans="1:4" x14ac:dyDescent="0.3">
      <c r="A619" s="6"/>
      <c r="B619" s="14"/>
      <c r="C619" s="14"/>
      <c r="D619" s="14"/>
    </row>
    <row r="620" spans="1:4" x14ac:dyDescent="0.3">
      <c r="A620" s="6"/>
      <c r="B620" s="14"/>
      <c r="C620" s="14"/>
      <c r="D620" s="14"/>
    </row>
    <row r="621" spans="1:4" x14ac:dyDescent="0.3">
      <c r="A621" s="6"/>
      <c r="B621" s="14"/>
      <c r="C621" s="14"/>
      <c r="D621" s="14"/>
    </row>
    <row r="622" spans="1:4" x14ac:dyDescent="0.3">
      <c r="A622" s="6"/>
      <c r="B622" s="14"/>
      <c r="C622" s="14"/>
      <c r="D622" s="14"/>
    </row>
    <row r="623" spans="1:4" x14ac:dyDescent="0.3">
      <c r="A623" s="6"/>
      <c r="B623" s="14"/>
      <c r="C623" s="14"/>
      <c r="D623" s="14"/>
    </row>
    <row r="624" spans="1:4" x14ac:dyDescent="0.3">
      <c r="A624" s="6"/>
      <c r="B624" s="14"/>
      <c r="C624" s="14"/>
      <c r="D624" s="14"/>
    </row>
    <row r="625" spans="1:4" x14ac:dyDescent="0.3">
      <c r="A625" s="6"/>
      <c r="B625" s="14"/>
      <c r="C625" s="14"/>
      <c r="D625" s="14"/>
    </row>
    <row r="626" spans="1:4" x14ac:dyDescent="0.3">
      <c r="A626" s="6"/>
      <c r="B626" s="14"/>
      <c r="C626" s="14"/>
      <c r="D626" s="14"/>
    </row>
    <row r="627" spans="1:4" x14ac:dyDescent="0.3">
      <c r="A627" s="8"/>
      <c r="B627" s="14"/>
      <c r="C627" s="14"/>
      <c r="D627" s="14"/>
    </row>
    <row r="628" spans="1:4" x14ac:dyDescent="0.3">
      <c r="A628" s="6"/>
      <c r="D628" s="14"/>
    </row>
    <row r="629" spans="1:4" x14ac:dyDescent="0.3">
      <c r="A629" s="8"/>
      <c r="D629" s="14"/>
    </row>
    <row r="630" spans="1:4" x14ac:dyDescent="0.3">
      <c r="A630" s="6"/>
      <c r="D630" s="14"/>
    </row>
    <row r="631" spans="1:4" x14ac:dyDescent="0.3">
      <c r="A631" s="8"/>
      <c r="D631" s="14"/>
    </row>
    <row r="632" spans="1:4" x14ac:dyDescent="0.3">
      <c r="A632" s="6"/>
      <c r="D632" s="14"/>
    </row>
    <row r="633" spans="1:4" x14ac:dyDescent="0.3">
      <c r="A633" s="8"/>
      <c r="D633" s="14"/>
    </row>
    <row r="634" spans="1:4" x14ac:dyDescent="0.3">
      <c r="A634" s="6"/>
      <c r="D634" s="14"/>
    </row>
    <row r="635" spans="1:4" x14ac:dyDescent="0.3">
      <c r="A635" s="8"/>
      <c r="D635" s="14"/>
    </row>
    <row r="636" spans="1:4" x14ac:dyDescent="0.3">
      <c r="A636" s="6"/>
      <c r="D636" s="14"/>
    </row>
    <row r="637" spans="1:4" x14ac:dyDescent="0.3">
      <c r="A637" s="8"/>
      <c r="D637" s="14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10"/>
    </row>
  </sheetData>
  <mergeCells count="2">
    <mergeCell ref="B5:I5"/>
    <mergeCell ref="M5:R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I8" sqref="I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4" t="s">
        <v>7</v>
      </c>
      <c r="B3" s="4"/>
    </row>
    <row r="4" spans="1:9" x14ac:dyDescent="0.3">
      <c r="A4" t="s">
        <v>8</v>
      </c>
      <c r="B4">
        <v>0.96429455191586977</v>
      </c>
    </row>
    <row r="5" spans="1:9" x14ac:dyDescent="0.3">
      <c r="A5" t="s">
        <v>9</v>
      </c>
      <c r="B5">
        <v>0.92986398285462812</v>
      </c>
    </row>
    <row r="6" spans="1:9" x14ac:dyDescent="0.3">
      <c r="A6" t="s">
        <v>10</v>
      </c>
      <c r="B6">
        <v>0.92865474117970792</v>
      </c>
    </row>
    <row r="7" spans="1:9" x14ac:dyDescent="0.3">
      <c r="A7" t="s">
        <v>11</v>
      </c>
      <c r="B7">
        <v>9.2852808519003367E-3</v>
      </c>
    </row>
    <row r="8" spans="1:9" ht="15" thickBot="1" x14ac:dyDescent="0.35">
      <c r="A8" s="2" t="s">
        <v>12</v>
      </c>
      <c r="B8" s="2">
        <v>60</v>
      </c>
    </row>
    <row r="10" spans="1:9" ht="15" thickBot="1" x14ac:dyDescent="0.35">
      <c r="A10" t="s">
        <v>13</v>
      </c>
    </row>
    <row r="11" spans="1:9" x14ac:dyDescent="0.3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3">
      <c r="A12" t="s">
        <v>14</v>
      </c>
      <c r="B12">
        <v>1</v>
      </c>
      <c r="C12">
        <v>6.6297386545935783E-2</v>
      </c>
      <c r="D12">
        <v>6.6297386545935783E-2</v>
      </c>
      <c r="E12">
        <v>768.9645520329824</v>
      </c>
      <c r="F12">
        <v>3.6803749377991701E-35</v>
      </c>
    </row>
    <row r="13" spans="1:9" x14ac:dyDescent="0.3">
      <c r="A13" t="s">
        <v>15</v>
      </c>
      <c r="B13">
        <v>58</v>
      </c>
      <c r="C13">
        <v>5.000553548922689E-3</v>
      </c>
      <c r="D13">
        <v>8.6216440498667045E-5</v>
      </c>
    </row>
    <row r="14" spans="1:9" ht="15" thickBot="1" x14ac:dyDescent="0.35">
      <c r="A14" s="2" t="s">
        <v>16</v>
      </c>
      <c r="B14" s="2">
        <v>59</v>
      </c>
      <c r="C14" s="2">
        <v>7.1297940094858472E-2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3">
      <c r="A17" t="s">
        <v>17</v>
      </c>
      <c r="B17">
        <v>-3.5841218170201818</v>
      </c>
      <c r="C17">
        <v>0.13771445114075728</v>
      </c>
      <c r="D17">
        <v>-26.025749566084883</v>
      </c>
      <c r="E17">
        <v>1.1138781579361229E-33</v>
      </c>
      <c r="F17">
        <v>-3.8597872416881005</v>
      </c>
      <c r="G17">
        <v>-3.3084563923522632</v>
      </c>
      <c r="H17">
        <v>-3.8597872416881005</v>
      </c>
      <c r="I17">
        <v>-3.3084563923522632</v>
      </c>
    </row>
    <row r="18" spans="1:9" ht="15" thickBot="1" x14ac:dyDescent="0.35">
      <c r="A18" s="2" t="s">
        <v>30</v>
      </c>
      <c r="B18" s="2">
        <v>1.9194300022489824E-3</v>
      </c>
      <c r="C18" s="2">
        <v>6.9218011530505013E-5</v>
      </c>
      <c r="D18" s="2">
        <v>27.730210097166285</v>
      </c>
      <c r="E18" s="2">
        <v>3.6803749377990648E-35</v>
      </c>
      <c r="F18" s="2">
        <v>1.780875098350604E-3</v>
      </c>
      <c r="G18" s="2">
        <v>2.0579849061473608E-3</v>
      </c>
      <c r="H18" s="2">
        <v>1.780875098350604E-3</v>
      </c>
      <c r="I18" s="2">
        <v>2.0579849061473608E-3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"/>
  <sheetViews>
    <sheetView zoomScale="60" zoomScaleNormal="60" workbookViewId="0"/>
  </sheetViews>
  <sheetFormatPr defaultRowHeight="14.4" x14ac:dyDescent="0.3"/>
  <cols>
    <col min="2" max="2" width="14.5546875" bestFit="1" customWidth="1"/>
    <col min="3" max="3" width="13.77734375" bestFit="1" customWidth="1"/>
    <col min="4" max="4" width="13.6640625" bestFit="1" customWidth="1"/>
    <col min="8" max="8" width="13.109375" bestFit="1" customWidth="1"/>
    <col min="10" max="10" width="23.21875" bestFit="1" customWidth="1"/>
    <col min="11" max="11" width="11.77734375" bestFit="1" customWidth="1"/>
  </cols>
  <sheetData>
    <row r="1" spans="1:14" x14ac:dyDescent="0.3">
      <c r="A1" s="48" t="s">
        <v>130</v>
      </c>
      <c r="B1" s="30"/>
      <c r="C1" s="30"/>
      <c r="D1" s="30"/>
      <c r="E1" s="30"/>
      <c r="F1" s="30"/>
      <c r="G1" s="30"/>
      <c r="H1" s="30"/>
    </row>
    <row r="2" spans="1:14" x14ac:dyDescent="0.3">
      <c r="A2" s="49"/>
    </row>
    <row r="3" spans="1:14" x14ac:dyDescent="0.3">
      <c r="A3" s="123" t="s">
        <v>31</v>
      </c>
      <c r="B3" s="124">
        <v>1</v>
      </c>
      <c r="C3" s="125" t="s">
        <v>62</v>
      </c>
      <c r="D3" s="125">
        <v>1</v>
      </c>
    </row>
    <row r="4" spans="1:14" x14ac:dyDescent="0.3">
      <c r="A4" s="126"/>
      <c r="B4" s="127"/>
      <c r="C4" s="128"/>
      <c r="D4" s="128"/>
    </row>
    <row r="6" spans="1:14" ht="15.6" x14ac:dyDescent="0.35">
      <c r="A6" s="5" t="s">
        <v>0</v>
      </c>
      <c r="B6" s="5" t="s">
        <v>34</v>
      </c>
      <c r="C6" s="5" t="s">
        <v>77</v>
      </c>
      <c r="D6" s="5" t="s">
        <v>76</v>
      </c>
      <c r="E6" s="5" t="s">
        <v>2</v>
      </c>
      <c r="F6" s="18" t="s">
        <v>33</v>
      </c>
      <c r="G6" s="18" t="s">
        <v>61</v>
      </c>
      <c r="H6" s="18" t="s">
        <v>63</v>
      </c>
      <c r="I6" s="18" t="s">
        <v>64</v>
      </c>
      <c r="J6" s="28" t="s">
        <v>65</v>
      </c>
      <c r="K6" s="28" t="s">
        <v>66</v>
      </c>
      <c r="L6" s="28" t="s">
        <v>67</v>
      </c>
      <c r="M6" s="28" t="s">
        <v>68</v>
      </c>
      <c r="N6" s="28" t="s">
        <v>69</v>
      </c>
    </row>
    <row r="7" spans="1:14" x14ac:dyDescent="0.3">
      <c r="A7" s="5"/>
      <c r="B7" s="5"/>
      <c r="C7" s="5"/>
      <c r="D7" s="5"/>
      <c r="E7" s="61">
        <f>AVERAGE(D8:D67)</f>
        <v>0.18695258955297778</v>
      </c>
      <c r="F7" s="5"/>
      <c r="G7" s="5"/>
      <c r="H7" s="5"/>
      <c r="I7" s="5"/>
      <c r="J7" s="5"/>
      <c r="K7" s="5"/>
      <c r="L7" s="5"/>
      <c r="M7" s="5"/>
      <c r="N7" s="5"/>
    </row>
    <row r="8" spans="1:14" ht="15.6" x14ac:dyDescent="0.3">
      <c r="A8" s="6">
        <v>1960</v>
      </c>
      <c r="B8" s="7">
        <v>171759</v>
      </c>
      <c r="C8" s="29">
        <v>29937</v>
      </c>
      <c r="D8" s="21">
        <f>C8/B8</f>
        <v>0.17429654341257228</v>
      </c>
      <c r="E8" s="5">
        <f>$B$3*D8+(1-$B$3)*E7</f>
        <v>0.17429654341257228</v>
      </c>
      <c r="F8" s="61">
        <f>E7</f>
        <v>0.18695258955297778</v>
      </c>
      <c r="G8" s="61">
        <f>F8-D8</f>
        <v>1.2656046140405497E-2</v>
      </c>
      <c r="H8" s="5">
        <f>ABS(G8)</f>
        <v>1.2656046140405497E-2</v>
      </c>
      <c r="I8" s="61">
        <f>SUM($G$8:G8)</f>
        <v>1.2656046140405497E-2</v>
      </c>
      <c r="J8" s="5">
        <f>SUMSQ($G$8:G8)/A8</f>
        <v>8.172219587146576E-8</v>
      </c>
      <c r="K8" s="5">
        <f>SUM($H$8:H8)/A8</f>
        <v>6.4571663981660702E-6</v>
      </c>
      <c r="L8" s="5">
        <f>(H8/D8)*100</f>
        <v>7.2612146475261641</v>
      </c>
      <c r="M8" s="5">
        <f>AVERAGE($L$8:L8)</f>
        <v>7.2612146475261641</v>
      </c>
      <c r="N8" s="5">
        <f>I8/K8</f>
        <v>1960</v>
      </c>
    </row>
    <row r="9" spans="1:14" ht="15.6" x14ac:dyDescent="0.3">
      <c r="A9" s="6">
        <v>1961</v>
      </c>
      <c r="B9" s="7">
        <v>173823</v>
      </c>
      <c r="C9" s="29">
        <v>29340</v>
      </c>
      <c r="D9" s="21">
        <f t="shared" ref="D9:D67" si="0">C9/B9</f>
        <v>0.16879239226109319</v>
      </c>
      <c r="E9" s="5">
        <f t="shared" ref="E9:E67" si="1">$B$3*D9+(1-$B$3)*E8</f>
        <v>0.16879239226109319</v>
      </c>
      <c r="F9" s="61">
        <f t="shared" ref="F9:F67" si="2">E8</f>
        <v>0.17429654341257228</v>
      </c>
      <c r="G9" s="61">
        <f t="shared" ref="G9:G67" si="3">F9-D9</f>
        <v>5.504151151479092E-3</v>
      </c>
      <c r="H9" s="5">
        <f t="shared" ref="H9:H67" si="4">ABS(G9)</f>
        <v>5.504151151479092E-3</v>
      </c>
      <c r="I9" s="61">
        <f>SUM($G$8:G9)</f>
        <v>1.8160197291884589E-2</v>
      </c>
      <c r="J9" s="5">
        <f>SUMSQ($G$8:G9)/A9</f>
        <v>9.7129619483121618E-8</v>
      </c>
      <c r="K9" s="5">
        <f>SUM($H$8:H9)/A9</f>
        <v>9.2606819438473179E-6</v>
      </c>
      <c r="L9" s="5">
        <f t="shared" ref="L9:L67" si="5">(H9/D9)*100</f>
        <v>3.260900019098671</v>
      </c>
      <c r="M9" s="5">
        <f>AVERAGE($L$8:L9)</f>
        <v>5.2610573333124178</v>
      </c>
      <c r="N9" s="5">
        <f t="shared" ref="N9:N67" si="6">I9/K9</f>
        <v>1960.9999999999998</v>
      </c>
    </row>
    <row r="10" spans="1:14" ht="15.6" x14ac:dyDescent="0.3">
      <c r="A10" s="6">
        <v>1962</v>
      </c>
      <c r="B10" s="7">
        <v>177456</v>
      </c>
      <c r="C10" s="29">
        <v>30231</v>
      </c>
      <c r="D10" s="21">
        <f t="shared" si="0"/>
        <v>0.1703577224776846</v>
      </c>
      <c r="E10" s="5">
        <f t="shared" si="1"/>
        <v>0.1703577224776846</v>
      </c>
      <c r="F10" s="61">
        <f t="shared" si="2"/>
        <v>0.16879239226109319</v>
      </c>
      <c r="G10" s="61">
        <f t="shared" si="3"/>
        <v>-1.5653302165914151E-3</v>
      </c>
      <c r="H10" s="5">
        <f t="shared" si="4"/>
        <v>1.5653302165914151E-3</v>
      </c>
      <c r="I10" s="61">
        <f>SUM($G$8:G10)</f>
        <v>1.6594867075293174E-2</v>
      </c>
      <c r="J10" s="5">
        <f>SUMSQ($G$8:G10)/A10</f>
        <v>9.8328971709161891E-8</v>
      </c>
      <c r="K10" s="5">
        <f>SUM($H$8:H10)/A10</f>
        <v>1.0053785682199798E-5</v>
      </c>
      <c r="L10" s="5">
        <f t="shared" si="5"/>
        <v>0.91884899247608798</v>
      </c>
      <c r="M10" s="5">
        <f>AVERAGE($L$8:L10)</f>
        <v>3.8136545530336412</v>
      </c>
      <c r="N10" s="5">
        <f t="shared" si="6"/>
        <v>1650.6087955181245</v>
      </c>
    </row>
    <row r="11" spans="1:14" ht="15.6" x14ac:dyDescent="0.3">
      <c r="A11" s="6">
        <v>1963</v>
      </c>
      <c r="B11" s="7">
        <v>181238</v>
      </c>
      <c r="C11" s="29">
        <v>29967</v>
      </c>
      <c r="D11" s="21">
        <f t="shared" si="0"/>
        <v>0.16534611946721989</v>
      </c>
      <c r="E11" s="5">
        <f t="shared" si="1"/>
        <v>0.16534611946721989</v>
      </c>
      <c r="F11" s="61">
        <f t="shared" si="2"/>
        <v>0.1703577224776846</v>
      </c>
      <c r="G11" s="61">
        <f t="shared" si="3"/>
        <v>5.0116030104647158E-3</v>
      </c>
      <c r="H11" s="5">
        <f t="shared" si="4"/>
        <v>5.0116030104647158E-3</v>
      </c>
      <c r="I11" s="61">
        <f>SUM($G$8:G11)</f>
        <v>2.160647008575789E-2</v>
      </c>
      <c r="J11" s="5">
        <f>SUMSQ($G$8:G11)/A11</f>
        <v>1.1107366644313533E-7</v>
      </c>
      <c r="K11" s="5">
        <f>SUM($H$8:H11)/A11</f>
        <v>1.260169664744815E-5</v>
      </c>
      <c r="L11" s="5">
        <f t="shared" si="5"/>
        <v>3.0309770961744724</v>
      </c>
      <c r="M11" s="5">
        <f>AVERAGE($L$8:L11)</f>
        <v>3.617985188818849</v>
      </c>
      <c r="N11" s="5">
        <f t="shared" si="6"/>
        <v>1714.5683387112172</v>
      </c>
    </row>
    <row r="12" spans="1:14" ht="15.6" x14ac:dyDescent="0.3">
      <c r="A12" s="6">
        <v>1964</v>
      </c>
      <c r="B12" s="7">
        <v>183140</v>
      </c>
      <c r="C12" s="29">
        <v>30102</v>
      </c>
      <c r="D12" s="21">
        <f t="shared" si="0"/>
        <v>0.16436605875286667</v>
      </c>
      <c r="E12" s="5">
        <f t="shared" si="1"/>
        <v>0.16436605875286667</v>
      </c>
      <c r="F12" s="61">
        <f t="shared" si="2"/>
        <v>0.16534611946721989</v>
      </c>
      <c r="G12" s="61">
        <f t="shared" si="3"/>
        <v>9.8006071435322029E-4</v>
      </c>
      <c r="H12" s="5">
        <f t="shared" si="4"/>
        <v>9.8006071435322029E-4</v>
      </c>
      <c r="I12" s="61">
        <f>SUM($G$8:G12)</f>
        <v>2.258653080011111E-2</v>
      </c>
      <c r="J12" s="5">
        <f>SUMSQ($G$8:G12)/A12</f>
        <v>1.115061742523896E-7</v>
      </c>
      <c r="K12" s="5">
        <f>SUM($H$8:H12)/A12</f>
        <v>1.3094292888642535E-5</v>
      </c>
      <c r="L12" s="5">
        <f t="shared" si="5"/>
        <v>0.59626708931847971</v>
      </c>
      <c r="M12" s="5">
        <f>AVERAGE($L$8:L12)</f>
        <v>3.013641568918775</v>
      </c>
      <c r="N12" s="5">
        <f t="shared" si="6"/>
        <v>1724.9141280245656</v>
      </c>
    </row>
    <row r="13" spans="1:14" ht="15.6" x14ac:dyDescent="0.3">
      <c r="A13" s="6">
        <v>1965</v>
      </c>
      <c r="B13" s="7">
        <v>184859</v>
      </c>
      <c r="C13" s="29">
        <v>30789</v>
      </c>
      <c r="D13" s="21">
        <f t="shared" si="0"/>
        <v>0.16655396815951617</v>
      </c>
      <c r="E13" s="5">
        <f t="shared" si="1"/>
        <v>0.16655396815951617</v>
      </c>
      <c r="F13" s="61">
        <f t="shared" si="2"/>
        <v>0.16436605875286667</v>
      </c>
      <c r="G13" s="61">
        <f t="shared" si="3"/>
        <v>-2.1879094066495075E-3</v>
      </c>
      <c r="H13" s="5">
        <f t="shared" si="4"/>
        <v>2.1879094066495075E-3</v>
      </c>
      <c r="I13" s="61">
        <f>SUM($G$8:G13)</f>
        <v>2.0398621393461602E-2</v>
      </c>
      <c r="J13" s="5">
        <f>SUMSQ($G$8:G13)/A13</f>
        <v>1.1388553374218757E-7</v>
      </c>
      <c r="K13" s="5">
        <f>SUM($H$8:H13)/A13</f>
        <v>1.4201069027961043E-5</v>
      </c>
      <c r="L13" s="5">
        <f t="shared" si="5"/>
        <v>1.313633911474297</v>
      </c>
      <c r="M13" s="5">
        <f>AVERAGE($L$8:L13)</f>
        <v>2.7303069593446954</v>
      </c>
      <c r="N13" s="5">
        <f t="shared" si="6"/>
        <v>1436.4144948030289</v>
      </c>
    </row>
    <row r="14" spans="1:14" ht="15.6" x14ac:dyDescent="0.3">
      <c r="A14" s="6">
        <v>1966</v>
      </c>
      <c r="B14" s="7">
        <v>186620</v>
      </c>
      <c r="C14" s="29">
        <v>29979</v>
      </c>
      <c r="D14" s="21">
        <f t="shared" si="0"/>
        <v>0.16064194620083591</v>
      </c>
      <c r="E14" s="5">
        <f t="shared" si="1"/>
        <v>0.16064194620083591</v>
      </c>
      <c r="F14" s="61">
        <f t="shared" si="2"/>
        <v>0.16655396815951617</v>
      </c>
      <c r="G14" s="61">
        <f t="shared" si="3"/>
        <v>5.9120219586802636E-3</v>
      </c>
      <c r="H14" s="5">
        <f t="shared" si="4"/>
        <v>5.9120219586802636E-3</v>
      </c>
      <c r="I14" s="61">
        <f>SUM($G$8:G14)</f>
        <v>2.6310643352141866E-2</v>
      </c>
      <c r="J14" s="5">
        <f>SUMSQ($G$8:G14)/A14</f>
        <v>1.3160583796709877E-7</v>
      </c>
      <c r="K14" s="5">
        <f>SUM($H$8:H14)/A14</f>
        <v>1.7200977924020199E-5</v>
      </c>
      <c r="L14" s="5">
        <f t="shared" si="5"/>
        <v>3.6802479666730408</v>
      </c>
      <c r="M14" s="5">
        <f>AVERAGE($L$8:L14)</f>
        <v>2.8660128175344588</v>
      </c>
      <c r="N14" s="5">
        <f t="shared" si="6"/>
        <v>1529.6015998834887</v>
      </c>
    </row>
    <row r="15" spans="1:14" ht="15.6" x14ac:dyDescent="0.3">
      <c r="A15" s="6">
        <v>1967</v>
      </c>
      <c r="B15" s="7">
        <v>189361</v>
      </c>
      <c r="C15" s="29">
        <v>31209</v>
      </c>
      <c r="D15" s="21">
        <f t="shared" si="0"/>
        <v>0.16481218413506477</v>
      </c>
      <c r="E15" s="5">
        <f t="shared" si="1"/>
        <v>0.16481218413506477</v>
      </c>
      <c r="F15" s="61">
        <f t="shared" si="2"/>
        <v>0.16064194620083591</v>
      </c>
      <c r="G15" s="61">
        <f t="shared" si="3"/>
        <v>-4.1702379342288542E-3</v>
      </c>
      <c r="H15" s="5">
        <f t="shared" si="4"/>
        <v>4.1702379342288542E-3</v>
      </c>
      <c r="I15" s="61">
        <f>SUM($G$8:G15)</f>
        <v>2.2140405417913012E-2</v>
      </c>
      <c r="J15" s="5">
        <f>SUMSQ($G$8:G15)/A15</f>
        <v>1.4038025514560117E-7</v>
      </c>
      <c r="K15" s="5">
        <f>SUM($H$8:H15)/A15</f>
        <v>1.9312333773692205E-5</v>
      </c>
      <c r="L15" s="5">
        <f t="shared" si="5"/>
        <v>2.5302971112932489</v>
      </c>
      <c r="M15" s="5">
        <f>AVERAGE($L$8:L15)</f>
        <v>2.8240483542543076</v>
      </c>
      <c r="N15" s="5">
        <f t="shared" si="6"/>
        <v>1146.4386271157598</v>
      </c>
    </row>
    <row r="16" spans="1:14" ht="15.6" x14ac:dyDescent="0.3">
      <c r="A16" s="6">
        <v>1968</v>
      </c>
      <c r="B16" s="7">
        <v>192552</v>
      </c>
      <c r="C16" s="29">
        <v>31731</v>
      </c>
      <c r="D16" s="21">
        <f t="shared" si="0"/>
        <v>0.16479184843574723</v>
      </c>
      <c r="E16" s="5">
        <f t="shared" si="1"/>
        <v>0.16479184843574723</v>
      </c>
      <c r="F16" s="61">
        <f t="shared" si="2"/>
        <v>0.16481218413506477</v>
      </c>
      <c r="G16" s="61">
        <f t="shared" si="3"/>
        <v>2.0335699317530764E-5</v>
      </c>
      <c r="H16" s="5">
        <f t="shared" si="4"/>
        <v>2.0335699317530764E-5</v>
      </c>
      <c r="I16" s="61">
        <f>SUM($G$8:G16)</f>
        <v>2.2160741117230542E-2</v>
      </c>
      <c r="J16" s="5">
        <f>SUMSQ($G$8:G16)/A16</f>
        <v>1.403091338475936E-7</v>
      </c>
      <c r="K16" s="5">
        <f>SUM($H$8:H16)/A16</f>
        <v>1.9312853776509195E-5</v>
      </c>
      <c r="L16" s="5">
        <f t="shared" si="5"/>
        <v>1.234023376190219E-2</v>
      </c>
      <c r="M16" s="5">
        <f>AVERAGE($L$8:L16)</f>
        <v>2.5116363408662625</v>
      </c>
      <c r="N16" s="5">
        <f t="shared" si="6"/>
        <v>1147.4607209104083</v>
      </c>
    </row>
    <row r="17" spans="1:14" ht="15.6" x14ac:dyDescent="0.3">
      <c r="A17" s="6">
        <v>1969</v>
      </c>
      <c r="B17" s="7">
        <v>194181</v>
      </c>
      <c r="C17" s="29">
        <v>32307</v>
      </c>
      <c r="D17" s="21">
        <f t="shared" si="0"/>
        <v>0.16637570102121216</v>
      </c>
      <c r="E17" s="5">
        <f t="shared" si="1"/>
        <v>0.16637570102121216</v>
      </c>
      <c r="F17" s="61">
        <f t="shared" si="2"/>
        <v>0.16479184843574723</v>
      </c>
      <c r="G17" s="61">
        <f t="shared" si="3"/>
        <v>-1.5838525854649232E-3</v>
      </c>
      <c r="H17" s="5">
        <f t="shared" si="4"/>
        <v>1.5838525854649232E-3</v>
      </c>
      <c r="I17" s="61">
        <f>SUM($G$8:G17)</f>
        <v>2.0576888531765619E-2</v>
      </c>
      <c r="J17" s="5">
        <f>SUMSQ($G$8:G17)/A17</f>
        <v>1.4151191692460546E-7</v>
      </c>
      <c r="K17" s="5">
        <f>SUM($H$8:H17)/A17</f>
        <v>2.0107439724548005E-5</v>
      </c>
      <c r="L17" s="5">
        <f t="shared" si="5"/>
        <v>0.95197350078362053</v>
      </c>
      <c r="M17" s="5">
        <f>AVERAGE($L$8:L17)</f>
        <v>2.3556700568579982</v>
      </c>
      <c r="N17" s="5">
        <f t="shared" si="6"/>
        <v>1023.3470204883663</v>
      </c>
    </row>
    <row r="18" spans="1:14" ht="15.6" x14ac:dyDescent="0.3">
      <c r="A18" s="6">
        <v>1970</v>
      </c>
      <c r="B18" s="7">
        <v>196637</v>
      </c>
      <c r="C18" s="29">
        <v>32847</v>
      </c>
      <c r="D18" s="21">
        <f t="shared" si="0"/>
        <v>0.16704384220670576</v>
      </c>
      <c r="E18" s="5">
        <f t="shared" si="1"/>
        <v>0.16704384220670576</v>
      </c>
      <c r="F18" s="61">
        <f t="shared" si="2"/>
        <v>0.16637570102121216</v>
      </c>
      <c r="G18" s="61">
        <f t="shared" si="3"/>
        <v>-6.6814118549360368E-4</v>
      </c>
      <c r="H18" s="5">
        <f t="shared" si="4"/>
        <v>6.6814118549360368E-4</v>
      </c>
      <c r="I18" s="61">
        <f>SUM($G$8:G18)</f>
        <v>1.9908747346272015E-2</v>
      </c>
      <c r="J18" s="5">
        <f>SUMSQ($G$8:G18)/A18</f>
        <v>1.4166668886715784E-7</v>
      </c>
      <c r="K18" s="5">
        <f>SUM($H$8:H18)/A18</f>
        <v>2.0436390864532295E-5</v>
      </c>
      <c r="L18" s="5">
        <f t="shared" si="5"/>
        <v>0.39997953631048722</v>
      </c>
      <c r="M18" s="5">
        <f>AVERAGE($L$8:L18)</f>
        <v>2.1778800095354969</v>
      </c>
      <c r="N18" s="5">
        <f t="shared" si="6"/>
        <v>974.18117896854221</v>
      </c>
    </row>
    <row r="19" spans="1:14" ht="15.6" x14ac:dyDescent="0.3">
      <c r="A19" s="6">
        <v>1971</v>
      </c>
      <c r="B19" s="7">
        <v>199127</v>
      </c>
      <c r="C19" s="29">
        <v>33213</v>
      </c>
      <c r="D19" s="21">
        <f t="shared" si="0"/>
        <v>0.16679305167054193</v>
      </c>
      <c r="E19" s="5">
        <f t="shared" si="1"/>
        <v>0.16679305167054193</v>
      </c>
      <c r="F19" s="61">
        <f t="shared" si="2"/>
        <v>0.16704384220670576</v>
      </c>
      <c r="G19" s="61">
        <f t="shared" si="3"/>
        <v>2.5079053616383629E-4</v>
      </c>
      <c r="H19" s="5">
        <f t="shared" si="4"/>
        <v>2.5079053616383629E-4</v>
      </c>
      <c r="I19" s="61">
        <f>SUM($G$8:G19)</f>
        <v>2.0159537882435852E-2</v>
      </c>
      <c r="J19" s="5">
        <f>SUMSQ($G$8:G19)/A19</f>
        <v>1.4162672397835125E-7</v>
      </c>
      <c r="K19" s="5">
        <f>SUM($H$8:H19)/A19</f>
        <v>2.0553262577012916E-5</v>
      </c>
      <c r="L19" s="5">
        <f t="shared" si="5"/>
        <v>0.1503603019742156</v>
      </c>
      <c r="M19" s="5">
        <f>AVERAGE($L$8:L19)</f>
        <v>2.0089200339053903</v>
      </c>
      <c r="N19" s="5">
        <f t="shared" si="6"/>
        <v>980.84368877681675</v>
      </c>
    </row>
    <row r="20" spans="1:14" ht="15.6" x14ac:dyDescent="0.3">
      <c r="A20" s="6">
        <v>1972</v>
      </c>
      <c r="B20" s="7">
        <v>201747</v>
      </c>
      <c r="C20" s="29">
        <v>34626</v>
      </c>
      <c r="D20" s="21">
        <f t="shared" si="0"/>
        <v>0.17163080491903226</v>
      </c>
      <c r="E20" s="5">
        <f t="shared" si="1"/>
        <v>0.17163080491903226</v>
      </c>
      <c r="F20" s="61">
        <f t="shared" si="2"/>
        <v>0.16679305167054193</v>
      </c>
      <c r="G20" s="61">
        <f t="shared" si="3"/>
        <v>-4.8377532484903396E-3</v>
      </c>
      <c r="H20" s="5">
        <f t="shared" si="4"/>
        <v>4.8377532484903396E-3</v>
      </c>
      <c r="I20" s="61">
        <f>SUM($G$8:G20)</f>
        <v>1.5321784633945512E-2</v>
      </c>
      <c r="J20" s="5">
        <f>SUMSQ($G$8:G20)/A20</f>
        <v>1.5342298653884847E-7</v>
      </c>
      <c r="K20" s="5">
        <f>SUM($H$8:H20)/A20</f>
        <v>2.2996061758510549E-5</v>
      </c>
      <c r="L20" s="5">
        <f t="shared" si="5"/>
        <v>2.8186975238929719</v>
      </c>
      <c r="M20" s="5">
        <f>AVERAGE($L$8:L20)</f>
        <v>2.071210610058281</v>
      </c>
      <c r="N20" s="5">
        <f t="shared" si="6"/>
        <v>666.278634787329</v>
      </c>
    </row>
    <row r="21" spans="1:14" ht="15.6" x14ac:dyDescent="0.3">
      <c r="A21" s="6">
        <v>1973</v>
      </c>
      <c r="B21" s="7">
        <v>203250</v>
      </c>
      <c r="C21" s="29">
        <v>35412</v>
      </c>
      <c r="D21" s="21">
        <f t="shared" si="0"/>
        <v>0.17422878228782288</v>
      </c>
      <c r="E21" s="5">
        <f t="shared" si="1"/>
        <v>0.17422878228782288</v>
      </c>
      <c r="F21" s="61">
        <f t="shared" si="2"/>
        <v>0.17163080491903226</v>
      </c>
      <c r="G21" s="61">
        <f t="shared" si="3"/>
        <v>-2.5979773687906105E-3</v>
      </c>
      <c r="H21" s="5">
        <f t="shared" si="4"/>
        <v>2.5979773687906105E-3</v>
      </c>
      <c r="I21" s="61">
        <f>SUM($G$8:G21)</f>
        <v>1.2723807265154902E-2</v>
      </c>
      <c r="J21" s="5">
        <f>SUMSQ($G$8:G21)/A21</f>
        <v>1.5676615096977057E-7</v>
      </c>
      <c r="K21" s="5">
        <f>SUM($H$8:H21)/A21</f>
        <v>2.4301171392079782E-5</v>
      </c>
      <c r="L21" s="5">
        <f t="shared" si="5"/>
        <v>1.4911298435747531</v>
      </c>
      <c r="M21" s="5">
        <f>AVERAGE($L$8:L21)</f>
        <v>2.029776269595172</v>
      </c>
      <c r="N21" s="5">
        <f t="shared" si="6"/>
        <v>523.5882279033608</v>
      </c>
    </row>
    <row r="22" spans="1:14" ht="15.6" x14ac:dyDescent="0.3">
      <c r="A22" s="6">
        <v>1974</v>
      </c>
      <c r="B22" s="7">
        <v>204977</v>
      </c>
      <c r="C22" s="29">
        <v>35739</v>
      </c>
      <c r="D22" s="21">
        <f t="shared" si="0"/>
        <v>0.17435614727506013</v>
      </c>
      <c r="E22" s="5">
        <f t="shared" si="1"/>
        <v>0.17435614727506013</v>
      </c>
      <c r="F22" s="61">
        <f t="shared" si="2"/>
        <v>0.17422878228782288</v>
      </c>
      <c r="G22" s="61">
        <f t="shared" si="3"/>
        <v>-1.2736498723725509E-4</v>
      </c>
      <c r="H22" s="5">
        <f t="shared" si="4"/>
        <v>1.2736498723725509E-4</v>
      </c>
      <c r="I22" s="61">
        <f>SUM($G$8:G22)</f>
        <v>1.2596442277917647E-2</v>
      </c>
      <c r="J22" s="5">
        <f>SUMSQ($G$8:G22)/A22</f>
        <v>1.5669495324383551E-7</v>
      </c>
      <c r="K22" s="5">
        <f>SUM($H$8:H22)/A22</f>
        <v>2.4353382038404593E-5</v>
      </c>
      <c r="L22" s="5">
        <f t="shared" si="5"/>
        <v>7.3048750633567916E-2</v>
      </c>
      <c r="M22" s="5">
        <f>AVERAGE($L$8:L22)</f>
        <v>1.8993277683310652</v>
      </c>
      <c r="N22" s="5">
        <f t="shared" si="6"/>
        <v>517.23585077643077</v>
      </c>
    </row>
    <row r="23" spans="1:14" ht="15.6" x14ac:dyDescent="0.3">
      <c r="A23" s="6">
        <v>1975</v>
      </c>
      <c r="B23" s="7">
        <v>206746</v>
      </c>
      <c r="C23" s="29">
        <v>37152</v>
      </c>
      <c r="D23" s="21">
        <f t="shared" si="0"/>
        <v>0.17969876079827421</v>
      </c>
      <c r="E23" s="5">
        <f t="shared" si="1"/>
        <v>0.17969876079827421</v>
      </c>
      <c r="F23" s="61">
        <f t="shared" si="2"/>
        <v>0.17435614727506013</v>
      </c>
      <c r="G23" s="61">
        <f t="shared" si="3"/>
        <v>-5.3426135232140792E-3</v>
      </c>
      <c r="H23" s="5">
        <f t="shared" si="4"/>
        <v>5.3426135232140792E-3</v>
      </c>
      <c r="I23" s="61">
        <f>SUM($G$8:G23)</f>
        <v>7.2538287547035674E-3</v>
      </c>
      <c r="J23" s="5">
        <f>SUMSQ($G$8:G23)/A23</f>
        <v>1.7106802884139809E-7</v>
      </c>
      <c r="K23" s="5">
        <f>SUM($H$8:H23)/A23</f>
        <v>2.7046171983303668E-5</v>
      </c>
      <c r="L23" s="5">
        <f t="shared" si="5"/>
        <v>2.9730942492205479</v>
      </c>
      <c r="M23" s="5">
        <f>AVERAGE($L$8:L23)</f>
        <v>1.9664381733866578</v>
      </c>
      <c r="N23" s="5">
        <f t="shared" si="6"/>
        <v>268.20167967509605</v>
      </c>
    </row>
    <row r="24" spans="1:14" ht="15.6" x14ac:dyDescent="0.3">
      <c r="A24" s="6">
        <v>1976</v>
      </c>
      <c r="B24" s="7">
        <v>208728</v>
      </c>
      <c r="C24" s="29">
        <v>37560</v>
      </c>
      <c r="D24" s="21">
        <f t="shared" si="0"/>
        <v>0.17994710819822926</v>
      </c>
      <c r="E24" s="5">
        <f t="shared" si="1"/>
        <v>0.17994710819822926</v>
      </c>
      <c r="F24" s="61">
        <f t="shared" si="2"/>
        <v>0.17969876079827421</v>
      </c>
      <c r="G24" s="61">
        <f t="shared" si="3"/>
        <v>-2.4834739995505117E-4</v>
      </c>
      <c r="H24" s="5">
        <f t="shared" si="4"/>
        <v>2.4834739995505117E-4</v>
      </c>
      <c r="I24" s="61">
        <f>SUM($G$8:G24)</f>
        <v>7.0054813547485162E-3</v>
      </c>
      <c r="J24" s="5">
        <f>SUMSQ($G$8:G24)/A24</f>
        <v>1.7101266872106561E-7</v>
      </c>
      <c r="K24" s="5">
        <f>SUM($H$8:H24)/A24</f>
        <v>2.7158166531872364E-5</v>
      </c>
      <c r="L24" s="5">
        <f t="shared" si="5"/>
        <v>0.13801133146383898</v>
      </c>
      <c r="M24" s="5">
        <f>AVERAGE($L$8:L24)</f>
        <v>1.8588836532735509</v>
      </c>
      <c r="N24" s="5">
        <f t="shared" si="6"/>
        <v>257.95118925009177</v>
      </c>
    </row>
    <row r="25" spans="1:14" ht="15.6" x14ac:dyDescent="0.3">
      <c r="A25" s="6">
        <v>1977</v>
      </c>
      <c r="B25" s="7">
        <v>210434</v>
      </c>
      <c r="C25" s="29">
        <v>38382</v>
      </c>
      <c r="D25" s="21">
        <f t="shared" si="0"/>
        <v>0.182394479979471</v>
      </c>
      <c r="E25" s="5">
        <f t="shared" si="1"/>
        <v>0.182394479979471</v>
      </c>
      <c r="F25" s="61">
        <f t="shared" si="2"/>
        <v>0.17994710819822926</v>
      </c>
      <c r="G25" s="61">
        <f t="shared" si="3"/>
        <v>-2.4473717812417417E-3</v>
      </c>
      <c r="H25" s="5">
        <f t="shared" si="4"/>
        <v>2.4473717812417417E-3</v>
      </c>
      <c r="I25" s="61">
        <f>SUM($G$8:G25)</f>
        <v>4.5581095735067745E-3</v>
      </c>
      <c r="J25" s="5">
        <f>SUMSQ($G$8:G25)/A25</f>
        <v>1.7395582297847445E-7</v>
      </c>
      <c r="K25" s="5">
        <f>SUM($H$8:H25)/A25</f>
        <v>2.8382351465969416E-5</v>
      </c>
      <c r="L25" s="5">
        <f t="shared" si="5"/>
        <v>1.3418014522792576</v>
      </c>
      <c r="M25" s="5">
        <f>AVERAGE($L$8:L25)</f>
        <v>1.8301568643294235</v>
      </c>
      <c r="N25" s="5">
        <f t="shared" si="6"/>
        <v>160.59661508215663</v>
      </c>
    </row>
    <row r="26" spans="1:14" ht="15.6" x14ac:dyDescent="0.3">
      <c r="A26" s="6">
        <v>1978</v>
      </c>
      <c r="B26" s="7">
        <v>211783</v>
      </c>
      <c r="C26" s="29">
        <v>39120</v>
      </c>
      <c r="D26" s="21">
        <f t="shared" si="0"/>
        <v>0.18471737580447911</v>
      </c>
      <c r="E26" s="5">
        <f t="shared" si="1"/>
        <v>0.18471737580447911</v>
      </c>
      <c r="F26" s="61">
        <f t="shared" si="2"/>
        <v>0.182394479979471</v>
      </c>
      <c r="G26" s="61">
        <f t="shared" si="3"/>
        <v>-2.3228958250081089E-3</v>
      </c>
      <c r="H26" s="5">
        <f t="shared" si="4"/>
        <v>2.3228958250081089E-3</v>
      </c>
      <c r="I26" s="61">
        <f>SUM($G$8:G26)</f>
        <v>2.2352137484986656E-3</v>
      </c>
      <c r="J26" s="5">
        <f>SUMSQ($G$8:G26)/A26</f>
        <v>1.7659580740257032E-7</v>
      </c>
      <c r="K26" s="5">
        <f>SUM($H$8:H26)/A26</f>
        <v>2.9542368388892643E-5</v>
      </c>
      <c r="L26" s="5">
        <f t="shared" si="5"/>
        <v>1.2575405074327515</v>
      </c>
      <c r="M26" s="5">
        <f>AVERAGE($L$8:L26)</f>
        <v>1.8000191613348617</v>
      </c>
      <c r="N26" s="5">
        <f t="shared" si="6"/>
        <v>75.661291575358689</v>
      </c>
    </row>
    <row r="27" spans="1:14" ht="15.6" x14ac:dyDescent="0.3">
      <c r="A27" s="6">
        <v>1979</v>
      </c>
      <c r="B27" s="7">
        <v>213120</v>
      </c>
      <c r="C27" s="29">
        <v>40176</v>
      </c>
      <c r="D27" s="21">
        <f t="shared" si="0"/>
        <v>0.1885135135135135</v>
      </c>
      <c r="E27" s="5">
        <f t="shared" si="1"/>
        <v>0.1885135135135135</v>
      </c>
      <c r="F27" s="61">
        <f t="shared" si="2"/>
        <v>0.18471737580447911</v>
      </c>
      <c r="G27" s="61">
        <f t="shared" si="3"/>
        <v>-3.7961377090343917E-3</v>
      </c>
      <c r="H27" s="5">
        <f t="shared" si="4"/>
        <v>3.7961377090343917E-3</v>
      </c>
      <c r="I27" s="61">
        <f>SUM($G$8:G27)</f>
        <v>-1.5609239605357261E-3</v>
      </c>
      <c r="J27" s="5">
        <f>SUMSQ($G$8:G27)/A27</f>
        <v>1.8378836207591561E-7</v>
      </c>
      <c r="K27" s="5">
        <f>SUM($H$8:H27)/A27</f>
        <v>3.1445650521608912E-5</v>
      </c>
      <c r="L27" s="5">
        <f t="shared" si="5"/>
        <v>2.0137217954734408</v>
      </c>
      <c r="M27" s="5">
        <f>AVERAGE($L$8:L27)</f>
        <v>1.8107042930417907</v>
      </c>
      <c r="N27" s="5">
        <f t="shared" si="6"/>
        <v>-49.638787388516128</v>
      </c>
    </row>
    <row r="28" spans="1:14" ht="15.6" x14ac:dyDescent="0.3">
      <c r="A28" s="6">
        <v>1980</v>
      </c>
      <c r="B28" s="7">
        <v>219859</v>
      </c>
      <c r="C28" s="29">
        <v>42390</v>
      </c>
      <c r="D28" s="21">
        <f t="shared" si="0"/>
        <v>0.19280538890834581</v>
      </c>
      <c r="E28" s="5">
        <f t="shared" si="1"/>
        <v>0.19280538890834581</v>
      </c>
      <c r="F28" s="61">
        <f t="shared" si="2"/>
        <v>0.1885135135135135</v>
      </c>
      <c r="G28" s="61">
        <f t="shared" si="3"/>
        <v>-4.2918753948323063E-3</v>
      </c>
      <c r="H28" s="5">
        <f t="shared" si="4"/>
        <v>4.2918753948323063E-3</v>
      </c>
      <c r="I28" s="61">
        <f>SUM($G$8:G28)</f>
        <v>-5.8527993553680324E-3</v>
      </c>
      <c r="J28" s="5">
        <f>SUMSQ($G$8:G28)/A28</f>
        <v>1.9299866815808282E-7</v>
      </c>
      <c r="K28" s="5">
        <f>SUM($H$8:H28)/A28</f>
        <v>3.3597382715705227E-5</v>
      </c>
      <c r="L28" s="5">
        <f t="shared" si="5"/>
        <v>2.2260142307913089</v>
      </c>
      <c r="M28" s="5">
        <f>AVERAGE($L$8:L28)</f>
        <v>1.8304809567441487</v>
      </c>
      <c r="N28" s="5">
        <f t="shared" si="6"/>
        <v>-174.2040266914041</v>
      </c>
    </row>
    <row r="29" spans="1:14" ht="15.6" x14ac:dyDescent="0.3">
      <c r="A29" s="6">
        <v>1981</v>
      </c>
      <c r="B29" s="7">
        <v>222669</v>
      </c>
      <c r="C29" s="29">
        <v>43707</v>
      </c>
      <c r="D29" s="21">
        <f t="shared" si="0"/>
        <v>0.1962868652574</v>
      </c>
      <c r="E29" s="5">
        <f t="shared" si="1"/>
        <v>0.1962868652574</v>
      </c>
      <c r="F29" s="61">
        <f t="shared" si="2"/>
        <v>0.19280538890834581</v>
      </c>
      <c r="G29" s="61">
        <f t="shared" si="3"/>
        <v>-3.4814763490541856E-3</v>
      </c>
      <c r="H29" s="5">
        <f t="shared" si="4"/>
        <v>3.4814763490541856E-3</v>
      </c>
      <c r="I29" s="61">
        <f>SUM($G$8:G29)</f>
        <v>-9.334275704422218E-3</v>
      </c>
      <c r="J29" s="5">
        <f>SUMSQ($G$8:G29)/A29</f>
        <v>1.9901970748209371E-7</v>
      </c>
      <c r="K29" s="5">
        <f>SUM($H$8:H29)/A29</f>
        <v>3.5337856701741812E-5</v>
      </c>
      <c r="L29" s="5">
        <f t="shared" si="5"/>
        <v>1.7736675067324374</v>
      </c>
      <c r="M29" s="5">
        <f>AVERAGE($L$8:L29)</f>
        <v>1.8278985271981618</v>
      </c>
      <c r="N29" s="5">
        <f t="shared" si="6"/>
        <v>-264.14379862381776</v>
      </c>
    </row>
    <row r="30" spans="1:14" ht="15.6" x14ac:dyDescent="0.3">
      <c r="A30" s="6">
        <v>1982</v>
      </c>
      <c r="B30" s="7">
        <v>224377</v>
      </c>
      <c r="C30" s="29">
        <v>43851</v>
      </c>
      <c r="D30" s="21">
        <f t="shared" si="0"/>
        <v>0.19543446966489436</v>
      </c>
      <c r="E30" s="5">
        <f t="shared" si="1"/>
        <v>0.19543446966489436</v>
      </c>
      <c r="F30" s="61">
        <f t="shared" si="2"/>
        <v>0.1962868652574</v>
      </c>
      <c r="G30" s="61">
        <f t="shared" si="3"/>
        <v>8.5239559250563368E-4</v>
      </c>
      <c r="H30" s="5">
        <f t="shared" si="4"/>
        <v>8.5239559250563368E-4</v>
      </c>
      <c r="I30" s="61">
        <f>SUM($G$8:G30)</f>
        <v>-8.4818801119165843E-3</v>
      </c>
      <c r="J30" s="5">
        <f>SUMSQ($G$8:G30)/A30</f>
        <v>1.9928588232500035E-7</v>
      </c>
      <c r="K30" s="5">
        <f>SUM($H$8:H30)/A30</f>
        <v>3.5750095720815417E-5</v>
      </c>
      <c r="L30" s="5">
        <f t="shared" si="5"/>
        <v>0.43615417176264298</v>
      </c>
      <c r="M30" s="5">
        <f>AVERAGE($L$8:L30)</f>
        <v>1.7673879030487916</v>
      </c>
      <c r="N30" s="5">
        <f t="shared" si="6"/>
        <v>-237.25475249505493</v>
      </c>
    </row>
    <row r="31" spans="1:14" ht="15.6" x14ac:dyDescent="0.3">
      <c r="A31" s="6">
        <v>1983</v>
      </c>
      <c r="B31" s="7">
        <v>225980</v>
      </c>
      <c r="C31" s="29">
        <v>44379</v>
      </c>
      <c r="D31" s="21">
        <f t="shared" si="0"/>
        <v>0.19638463580847862</v>
      </c>
      <c r="E31" s="5">
        <f t="shared" si="1"/>
        <v>0.19638463580847862</v>
      </c>
      <c r="F31" s="61">
        <f t="shared" si="2"/>
        <v>0.19543446966489436</v>
      </c>
      <c r="G31" s="61">
        <f t="shared" si="3"/>
        <v>-9.5016614358425788E-4</v>
      </c>
      <c r="H31" s="5">
        <f t="shared" si="4"/>
        <v>9.5016614358425788E-4</v>
      </c>
      <c r="I31" s="61">
        <f>SUM($G$8:G31)</f>
        <v>-9.4320462555008422E-3</v>
      </c>
      <c r="J31" s="5">
        <f>SUMSQ($G$8:G31)/A31</f>
        <v>1.996406628686659E-7</v>
      </c>
      <c r="K31" s="5">
        <f>SUM($H$8:H31)/A31</f>
        <v>3.6211223329420281E-5</v>
      </c>
      <c r="L31" s="5">
        <f t="shared" si="5"/>
        <v>0.48382916498156925</v>
      </c>
      <c r="M31" s="5">
        <f>AVERAGE($L$8:L31)</f>
        <v>1.7139062889626573</v>
      </c>
      <c r="N31" s="5">
        <f t="shared" si="6"/>
        <v>-260.47300776601088</v>
      </c>
    </row>
    <row r="32" spans="1:14" ht="15.6" x14ac:dyDescent="0.3">
      <c r="A32" s="6">
        <v>1984</v>
      </c>
      <c r="B32" s="7">
        <v>227848</v>
      </c>
      <c r="C32" s="29">
        <v>45402</v>
      </c>
      <c r="D32" s="21">
        <f t="shared" si="0"/>
        <v>0.19926442189529861</v>
      </c>
      <c r="E32" s="5">
        <f t="shared" si="1"/>
        <v>0.19926442189529861</v>
      </c>
      <c r="F32" s="61">
        <f t="shared" si="2"/>
        <v>0.19638463580847862</v>
      </c>
      <c r="G32" s="61">
        <f t="shared" si="3"/>
        <v>-2.8797860868199909E-3</v>
      </c>
      <c r="H32" s="5">
        <f t="shared" si="4"/>
        <v>2.8797860868199909E-3</v>
      </c>
      <c r="I32" s="61">
        <f>SUM($G$8:G32)</f>
        <v>-1.2311832342320833E-2</v>
      </c>
      <c r="J32" s="5">
        <f>SUMSQ($G$8:G32)/A32</f>
        <v>2.0372006168064842E-7</v>
      </c>
      <c r="K32" s="5">
        <f>SUM($H$8:H32)/A32</f>
        <v>3.7644476788840933E-5</v>
      </c>
      <c r="L32" s="5">
        <f t="shared" si="5"/>
        <v>1.4452083615474236</v>
      </c>
      <c r="M32" s="5">
        <f>AVERAGE($L$8:L32)</f>
        <v>1.7031583718660479</v>
      </c>
      <c r="N32" s="5">
        <f t="shared" si="6"/>
        <v>-327.05547778978473</v>
      </c>
    </row>
    <row r="33" spans="1:14" ht="15.6" x14ac:dyDescent="0.3">
      <c r="A33" s="6">
        <v>1985</v>
      </c>
      <c r="B33" s="7">
        <v>229705</v>
      </c>
      <c r="C33" s="29">
        <v>46395</v>
      </c>
      <c r="D33" s="21">
        <f t="shared" si="0"/>
        <v>0.20197644805293746</v>
      </c>
      <c r="E33" s="5">
        <f t="shared" si="1"/>
        <v>0.20197644805293746</v>
      </c>
      <c r="F33" s="61">
        <f t="shared" si="2"/>
        <v>0.19926442189529861</v>
      </c>
      <c r="G33" s="61">
        <f t="shared" si="3"/>
        <v>-2.7120261576388527E-3</v>
      </c>
      <c r="H33" s="5">
        <f t="shared" si="4"/>
        <v>2.7120261576388527E-3</v>
      </c>
      <c r="I33" s="61">
        <f>SUM($G$8:G33)</f>
        <v>-1.5023858499959686E-2</v>
      </c>
      <c r="J33" s="5">
        <f>SUMSQ($G$8:G33)/A33</f>
        <v>2.0732276486353844E-7</v>
      </c>
      <c r="K33" s="5">
        <f>SUM($H$8:H33)/A33</f>
        <v>3.8991772345944212E-5</v>
      </c>
      <c r="L33" s="5">
        <f t="shared" si="5"/>
        <v>1.3427437623460128</v>
      </c>
      <c r="M33" s="5">
        <f>AVERAGE($L$8:L33)</f>
        <v>1.6892962714998927</v>
      </c>
      <c r="N33" s="5">
        <f t="shared" si="6"/>
        <v>-385.30842780534482</v>
      </c>
    </row>
    <row r="34" spans="1:14" ht="15.6" x14ac:dyDescent="0.3">
      <c r="A34" s="6">
        <v>1986</v>
      </c>
      <c r="B34" s="7">
        <v>233114</v>
      </c>
      <c r="C34" s="29">
        <v>48264</v>
      </c>
      <c r="D34" s="21">
        <f t="shared" si="0"/>
        <v>0.20704033219798038</v>
      </c>
      <c r="E34" s="5">
        <f t="shared" si="1"/>
        <v>0.20704033219798038</v>
      </c>
      <c r="F34" s="61">
        <f t="shared" si="2"/>
        <v>0.20197644805293746</v>
      </c>
      <c r="G34" s="61">
        <f t="shared" si="3"/>
        <v>-5.0638841450429128E-3</v>
      </c>
      <c r="H34" s="5">
        <f t="shared" si="4"/>
        <v>5.0638841450429128E-3</v>
      </c>
      <c r="I34" s="61">
        <f>SUM($G$8:G34)</f>
        <v>-2.0087742645002599E-2</v>
      </c>
      <c r="J34" s="5">
        <f>SUMSQ($G$8:G34)/A34</f>
        <v>2.2013021696301147E-7</v>
      </c>
      <c r="K34" s="5">
        <f>SUM($H$8:H34)/A34</f>
        <v>4.1521929633304219E-5</v>
      </c>
      <c r="L34" s="5">
        <f t="shared" si="5"/>
        <v>2.4458442909570977</v>
      </c>
      <c r="M34" s="5">
        <f>AVERAGE($L$8:L34)</f>
        <v>1.7173165685168261</v>
      </c>
      <c r="N34" s="5">
        <f t="shared" si="6"/>
        <v>-483.78634669450605</v>
      </c>
    </row>
    <row r="35" spans="1:14" ht="15.6" x14ac:dyDescent="0.3">
      <c r="A35" s="6">
        <v>1987</v>
      </c>
      <c r="B35" s="7">
        <v>235487</v>
      </c>
      <c r="C35" s="29">
        <v>48477</v>
      </c>
      <c r="D35" s="21">
        <f t="shared" si="0"/>
        <v>0.20585849749667709</v>
      </c>
      <c r="E35" s="5">
        <f t="shared" si="1"/>
        <v>0.20585849749667709</v>
      </c>
      <c r="F35" s="61">
        <f t="shared" si="2"/>
        <v>0.20704033219798038</v>
      </c>
      <c r="G35" s="61">
        <f t="shared" si="3"/>
        <v>1.1818347013032859E-3</v>
      </c>
      <c r="H35" s="5">
        <f t="shared" si="4"/>
        <v>1.1818347013032859E-3</v>
      </c>
      <c r="I35" s="61">
        <f>SUM($G$8:G35)</f>
        <v>-1.8905907943699313E-2</v>
      </c>
      <c r="J35" s="5">
        <f>SUMSQ($G$8:G35)/A35</f>
        <v>2.2072236746338469E-7</v>
      </c>
      <c r="K35" s="5">
        <f>SUM($H$8:H35)/A35</f>
        <v>4.2095816282358062E-5</v>
      </c>
      <c r="L35" s="5">
        <f t="shared" si="5"/>
        <v>0.57410051840214316</v>
      </c>
      <c r="M35" s="5">
        <f>AVERAGE($L$8:L35)</f>
        <v>1.676487423869873</v>
      </c>
      <c r="N35" s="5">
        <f t="shared" si="6"/>
        <v>-449.11607882569058</v>
      </c>
    </row>
    <row r="36" spans="1:14" ht="15.6" x14ac:dyDescent="0.3">
      <c r="A36" s="6">
        <v>1988</v>
      </c>
      <c r="B36" s="7">
        <v>238241</v>
      </c>
      <c r="C36" s="29">
        <v>48489</v>
      </c>
      <c r="D36" s="21">
        <f t="shared" si="0"/>
        <v>0.20352919942411254</v>
      </c>
      <c r="E36" s="5">
        <f t="shared" si="1"/>
        <v>0.20352919942411254</v>
      </c>
      <c r="F36" s="61">
        <f t="shared" si="2"/>
        <v>0.20585849749667709</v>
      </c>
      <c r="G36" s="61">
        <f t="shared" si="3"/>
        <v>2.3292980725645451E-3</v>
      </c>
      <c r="H36" s="5">
        <f t="shared" si="4"/>
        <v>2.3292980725645451E-3</v>
      </c>
      <c r="I36" s="61">
        <f>SUM($G$8:G36)</f>
        <v>-1.6576609871134768E-2</v>
      </c>
      <c r="J36" s="5">
        <f>SUMSQ($G$8:G36)/A36</f>
        <v>2.2334053001036131E-7</v>
      </c>
      <c r="K36" s="5">
        <f>SUM($H$8:H36)/A36</f>
        <v>4.3246320435417511E-5</v>
      </c>
      <c r="L36" s="5">
        <f t="shared" si="5"/>
        <v>1.144454004219204</v>
      </c>
      <c r="M36" s="5">
        <f>AVERAGE($L$8:L36)</f>
        <v>1.6581414438819191</v>
      </c>
      <c r="N36" s="5">
        <f t="shared" si="6"/>
        <v>-383.30682712971333</v>
      </c>
    </row>
    <row r="37" spans="1:14" ht="15.6" x14ac:dyDescent="0.3">
      <c r="A37" s="6">
        <v>1989</v>
      </c>
      <c r="B37" s="7">
        <v>240454</v>
      </c>
      <c r="C37" s="29">
        <v>48828</v>
      </c>
      <c r="D37" s="21">
        <f t="shared" si="0"/>
        <v>0.20306586706812946</v>
      </c>
      <c r="E37" s="5">
        <f t="shared" si="1"/>
        <v>0.20306586706812946</v>
      </c>
      <c r="F37" s="61">
        <f t="shared" si="2"/>
        <v>0.20352919942411254</v>
      </c>
      <c r="G37" s="61">
        <f t="shared" si="3"/>
        <v>4.6333235598308709E-4</v>
      </c>
      <c r="H37" s="5">
        <f t="shared" si="4"/>
        <v>4.6333235598308709E-4</v>
      </c>
      <c r="I37" s="61">
        <f>SUM($G$8:G37)</f>
        <v>-1.611327751515168E-2</v>
      </c>
      <c r="J37" s="5">
        <f>SUMSQ($G$8:G37)/A37</f>
        <v>2.2333617422458478E-7</v>
      </c>
      <c r="K37" s="5">
        <f>SUM($H$8:H37)/A37</f>
        <v>4.3457525078729561E-5</v>
      </c>
      <c r="L37" s="5">
        <f t="shared" si="5"/>
        <v>0.22816850644211767</v>
      </c>
      <c r="M37" s="5">
        <f>AVERAGE($L$8:L37)</f>
        <v>1.6104756793005923</v>
      </c>
      <c r="N37" s="5">
        <f t="shared" si="6"/>
        <v>-370.78221748615823</v>
      </c>
    </row>
    <row r="38" spans="1:14" ht="15.6" x14ac:dyDescent="0.3">
      <c r="A38" s="6">
        <v>1990</v>
      </c>
      <c r="B38" s="7">
        <v>242423</v>
      </c>
      <c r="C38" s="29">
        <v>48384</v>
      </c>
      <c r="D38" s="21">
        <f t="shared" si="0"/>
        <v>0.19958502287324223</v>
      </c>
      <c r="E38" s="5">
        <f t="shared" si="1"/>
        <v>0.19958502287324223</v>
      </c>
      <c r="F38" s="61">
        <f t="shared" si="2"/>
        <v>0.20306586706812946</v>
      </c>
      <c r="G38" s="61">
        <f t="shared" si="3"/>
        <v>3.4808441948872282E-3</v>
      </c>
      <c r="H38" s="5">
        <f t="shared" si="4"/>
        <v>3.4808441948872282E-3</v>
      </c>
      <c r="I38" s="61">
        <f>SUM($G$8:G38)</f>
        <v>-1.2632433320264452E-2</v>
      </c>
      <c r="J38" s="5">
        <f>SUMSQ($G$8:G38)/A38</f>
        <v>2.2931252605114534E-7</v>
      </c>
      <c r="K38" s="5">
        <f>SUM($H$8:H38)/A38</f>
        <v>4.5184855063557949E-5</v>
      </c>
      <c r="L38" s="5">
        <f t="shared" si="5"/>
        <v>1.7440407826081896</v>
      </c>
      <c r="M38" s="5">
        <f>AVERAGE($L$8:L38)</f>
        <v>1.6147842310201923</v>
      </c>
      <c r="N38" s="5">
        <f t="shared" si="6"/>
        <v>-279.57228815928283</v>
      </c>
    </row>
    <row r="39" spans="1:14" ht="15.6" x14ac:dyDescent="0.3">
      <c r="A39" s="6">
        <v>1991</v>
      </c>
      <c r="B39" s="7">
        <v>245087</v>
      </c>
      <c r="C39" s="29">
        <v>48246</v>
      </c>
      <c r="D39" s="21">
        <f t="shared" si="0"/>
        <v>0.19685254623868259</v>
      </c>
      <c r="E39" s="5">
        <f t="shared" si="1"/>
        <v>0.19685254623868259</v>
      </c>
      <c r="F39" s="61">
        <f t="shared" si="2"/>
        <v>0.19958502287324223</v>
      </c>
      <c r="G39" s="61">
        <f t="shared" si="3"/>
        <v>2.7324766345596385E-3</v>
      </c>
      <c r="H39" s="5">
        <f t="shared" si="4"/>
        <v>2.7324766345596385E-3</v>
      </c>
      <c r="I39" s="61">
        <f>SUM($G$8:G39)</f>
        <v>-9.8999566857048138E-3</v>
      </c>
      <c r="J39" s="5">
        <f>SUMSQ($G$8:G39)/A39</f>
        <v>2.3294744118543125E-7</v>
      </c>
      <c r="K39" s="5">
        <f>SUM($H$8:H39)/A39</f>
        <v>4.6534574691632328E-5</v>
      </c>
      <c r="L39" s="5">
        <f t="shared" si="5"/>
        <v>1.3880829518184268</v>
      </c>
      <c r="M39" s="5">
        <f>AVERAGE($L$8:L39)</f>
        <v>1.607699816045137</v>
      </c>
      <c r="N39" s="5">
        <f t="shared" si="6"/>
        <v>-212.74411018706456</v>
      </c>
    </row>
    <row r="40" spans="1:14" ht="15.6" x14ac:dyDescent="0.3">
      <c r="A40" s="6">
        <v>1992</v>
      </c>
      <c r="B40" s="7">
        <v>247543</v>
      </c>
      <c r="C40" s="29">
        <v>49194</v>
      </c>
      <c r="D40" s="21">
        <f t="shared" si="0"/>
        <v>0.19872910969003366</v>
      </c>
      <c r="E40" s="5">
        <f t="shared" si="1"/>
        <v>0.19872910969003366</v>
      </c>
      <c r="F40" s="61">
        <f t="shared" si="2"/>
        <v>0.19685254623868259</v>
      </c>
      <c r="G40" s="61">
        <f t="shared" si="3"/>
        <v>-1.8765634513510654E-3</v>
      </c>
      <c r="H40" s="5">
        <f t="shared" si="4"/>
        <v>1.8765634513510654E-3</v>
      </c>
      <c r="I40" s="61">
        <f>SUM($G$8:G40)</f>
        <v>-1.1776520137055879E-2</v>
      </c>
      <c r="J40" s="5">
        <f>SUMSQ($G$8:G40)/A40</f>
        <v>2.3459831615820294E-7</v>
      </c>
      <c r="K40" s="5">
        <f>SUM($H$8:H40)/A40</f>
        <v>4.7453263886742483E-5</v>
      </c>
      <c r="L40" s="5">
        <f t="shared" si="5"/>
        <v>0.9442821206606431</v>
      </c>
      <c r="M40" s="5">
        <f>AVERAGE($L$8:L40)</f>
        <v>1.5875962495183342</v>
      </c>
      <c r="N40" s="5">
        <f t="shared" si="6"/>
        <v>-248.17091960551124</v>
      </c>
    </row>
    <row r="41" spans="1:14" ht="15.6" x14ac:dyDescent="0.3">
      <c r="A41" s="6">
        <v>1993</v>
      </c>
      <c r="B41" s="7">
        <v>250550</v>
      </c>
      <c r="C41" s="29">
        <v>50892</v>
      </c>
      <c r="D41" s="21">
        <f t="shared" si="0"/>
        <v>0.20312113350628616</v>
      </c>
      <c r="E41" s="5">
        <f t="shared" si="1"/>
        <v>0.20312113350628616</v>
      </c>
      <c r="F41" s="61">
        <f t="shared" si="2"/>
        <v>0.19872910969003366</v>
      </c>
      <c r="G41" s="61">
        <f t="shared" si="3"/>
        <v>-4.3920238162525049E-3</v>
      </c>
      <c r="H41" s="5">
        <f t="shared" si="4"/>
        <v>4.3920238162525049E-3</v>
      </c>
      <c r="I41" s="61">
        <f>SUM($G$8:G41)</f>
        <v>-1.6168543953308384E-2</v>
      </c>
      <c r="J41" s="5">
        <f>SUMSQ($G$8:G41)/A41</f>
        <v>2.4415941745593051E-7</v>
      </c>
      <c r="K41" s="5">
        <f>SUM($H$8:H41)/A41</f>
        <v>4.9633178865350493E-5</v>
      </c>
      <c r="L41" s="5">
        <f t="shared" si="5"/>
        <v>2.1622682684155961</v>
      </c>
      <c r="M41" s="5">
        <f>AVERAGE($L$8:L41)</f>
        <v>1.6044983677211948</v>
      </c>
      <c r="N41" s="5">
        <f t="shared" si="6"/>
        <v>-325.76079797693222</v>
      </c>
    </row>
    <row r="42" spans="1:14" ht="15.6" x14ac:dyDescent="0.3">
      <c r="A42" s="6">
        <v>1994</v>
      </c>
      <c r="B42" s="7">
        <v>253533</v>
      </c>
      <c r="C42" s="29">
        <v>50694</v>
      </c>
      <c r="D42" s="21">
        <f t="shared" si="0"/>
        <v>0.19995030232750766</v>
      </c>
      <c r="E42" s="5">
        <f t="shared" si="1"/>
        <v>0.19995030232750766</v>
      </c>
      <c r="F42" s="61">
        <f t="shared" si="2"/>
        <v>0.20312113350628616</v>
      </c>
      <c r="G42" s="61">
        <f t="shared" si="3"/>
        <v>3.1708311787785048E-3</v>
      </c>
      <c r="H42" s="5">
        <f t="shared" si="4"/>
        <v>3.1708311787785048E-3</v>
      </c>
      <c r="I42" s="61">
        <f>SUM($G$8:G42)</f>
        <v>-1.2997712774529879E-2</v>
      </c>
      <c r="J42" s="5">
        <f>SUMSQ($G$8:G42)/A42</f>
        <v>2.490791822236627E-7</v>
      </c>
      <c r="K42" s="5">
        <f>SUM($H$8:H42)/A42</f>
        <v>5.1198473749960899E-5</v>
      </c>
      <c r="L42" s="5">
        <f t="shared" si="5"/>
        <v>1.5858096446310226</v>
      </c>
      <c r="M42" s="5">
        <f>AVERAGE($L$8:L42)</f>
        <v>1.6039644042043326</v>
      </c>
      <c r="N42" s="5">
        <f t="shared" si="6"/>
        <v>-253.86914535786931</v>
      </c>
    </row>
    <row r="43" spans="1:14" ht="15.6" x14ac:dyDescent="0.3">
      <c r="A43" s="6">
        <v>1995</v>
      </c>
      <c r="B43" s="7">
        <v>256593</v>
      </c>
      <c r="C43" s="29">
        <v>50481</v>
      </c>
      <c r="D43" s="21">
        <f t="shared" si="0"/>
        <v>0.19673568647624837</v>
      </c>
      <c r="E43" s="5">
        <f t="shared" si="1"/>
        <v>0.19673568647624837</v>
      </c>
      <c r="F43" s="61">
        <f t="shared" si="2"/>
        <v>0.19995030232750766</v>
      </c>
      <c r="G43" s="61">
        <f t="shared" si="3"/>
        <v>3.2146158512592893E-3</v>
      </c>
      <c r="H43" s="5">
        <f t="shared" si="4"/>
        <v>3.2146158512592893E-3</v>
      </c>
      <c r="I43" s="61">
        <f>SUM($G$8:G43)</f>
        <v>-9.78309692327059E-3</v>
      </c>
      <c r="J43" s="5">
        <f>SUMSQ($G$8:G43)/A43</f>
        <v>2.541341576065919E-7</v>
      </c>
      <c r="K43" s="5">
        <f>SUM($H$8:H43)/A43</f>
        <v>5.2784146620892898E-5</v>
      </c>
      <c r="L43" s="5">
        <f t="shared" si="5"/>
        <v>1.6339769915852991</v>
      </c>
      <c r="M43" s="5">
        <f>AVERAGE($L$8:L43)</f>
        <v>1.6047980871871372</v>
      </c>
      <c r="N43" s="5">
        <f t="shared" si="6"/>
        <v>-185.34157601400469</v>
      </c>
    </row>
    <row r="44" spans="1:14" ht="15.6" x14ac:dyDescent="0.3">
      <c r="A44" s="6">
        <v>1996</v>
      </c>
      <c r="B44" s="7">
        <v>257497</v>
      </c>
      <c r="C44" s="29">
        <v>50172</v>
      </c>
      <c r="D44" s="21">
        <f t="shared" si="0"/>
        <v>0.19484498848530274</v>
      </c>
      <c r="E44" s="5">
        <f t="shared" si="1"/>
        <v>0.19484498848530274</v>
      </c>
      <c r="F44" s="61">
        <f t="shared" si="2"/>
        <v>0.19673568647624837</v>
      </c>
      <c r="G44" s="61">
        <f t="shared" si="3"/>
        <v>1.8906979909456278E-3</v>
      </c>
      <c r="H44" s="5">
        <f t="shared" si="4"/>
        <v>1.8906979909456278E-3</v>
      </c>
      <c r="I44" s="61">
        <f>SUM($G$8:G44)</f>
        <v>-7.8923989323249621E-3</v>
      </c>
      <c r="J44" s="5">
        <f>SUMSQ($G$8:G44)/A44</f>
        <v>2.5579778723352536E-7</v>
      </c>
      <c r="K44" s="5">
        <f>SUM($H$8:H44)/A44</f>
        <v>5.3704945140093664E-5</v>
      </c>
      <c r="L44" s="5">
        <f t="shared" si="5"/>
        <v>0.97036008246537186</v>
      </c>
      <c r="M44" s="5">
        <f>AVERAGE($L$8:L44)</f>
        <v>1.587651114086549</v>
      </c>
      <c r="N44" s="5">
        <f t="shared" si="6"/>
        <v>-146.95851400158784</v>
      </c>
    </row>
    <row r="45" spans="1:14" ht="15.6" x14ac:dyDescent="0.3">
      <c r="A45" s="6">
        <v>1997</v>
      </c>
      <c r="B45" s="7">
        <v>260727</v>
      </c>
      <c r="C45" s="29">
        <v>51195</v>
      </c>
      <c r="D45" s="21">
        <f t="shared" si="0"/>
        <v>0.19635480790251872</v>
      </c>
      <c r="E45" s="5">
        <f t="shared" si="1"/>
        <v>0.19635480790251872</v>
      </c>
      <c r="F45" s="61">
        <f t="shared" si="2"/>
        <v>0.19484498848530274</v>
      </c>
      <c r="G45" s="61">
        <f t="shared" si="3"/>
        <v>-1.5098194172159796E-3</v>
      </c>
      <c r="H45" s="5">
        <f t="shared" si="4"/>
        <v>1.5098194172159796E-3</v>
      </c>
      <c r="I45" s="61">
        <f>SUM($G$8:G45)</f>
        <v>-9.4022183495409417E-3</v>
      </c>
      <c r="J45" s="5">
        <f>SUMSQ($G$8:G45)/A45</f>
        <v>2.5681118577402061E-7</v>
      </c>
      <c r="K45" s="5">
        <f>SUM($H$8:H45)/A45</f>
        <v>5.4434096102575328E-5</v>
      </c>
      <c r="L45" s="5">
        <f t="shared" si="5"/>
        <v>0.76892408866582818</v>
      </c>
      <c r="M45" s="5">
        <f>AVERAGE($L$8:L45)</f>
        <v>1.5661056660491617</v>
      </c>
      <c r="N45" s="5">
        <f t="shared" si="6"/>
        <v>-172.72663684583739</v>
      </c>
    </row>
    <row r="46" spans="1:14" ht="15.6" x14ac:dyDescent="0.3">
      <c r="A46" s="6">
        <v>1998</v>
      </c>
      <c r="B46" s="7">
        <v>263183</v>
      </c>
      <c r="C46" s="29">
        <v>51993</v>
      </c>
      <c r="D46" s="21">
        <f t="shared" si="0"/>
        <v>0.19755455329561561</v>
      </c>
      <c r="E46" s="5">
        <f t="shared" si="1"/>
        <v>0.19755455329561561</v>
      </c>
      <c r="F46" s="61">
        <f t="shared" si="2"/>
        <v>0.19635480790251872</v>
      </c>
      <c r="G46" s="61">
        <f t="shared" si="3"/>
        <v>-1.1997453930968904E-3</v>
      </c>
      <c r="H46" s="5">
        <f t="shared" si="4"/>
        <v>1.1997453930968904E-3</v>
      </c>
      <c r="I46" s="61">
        <f>SUM($G$8:G46)</f>
        <v>-1.0601963742637832E-2</v>
      </c>
      <c r="J46" s="5">
        <f>SUMSQ($G$8:G46)/A46</f>
        <v>2.5740306656605424E-7</v>
      </c>
      <c r="K46" s="5">
        <f>SUM($H$8:H46)/A46</f>
        <v>5.5007324979949862E-5</v>
      </c>
      <c r="L46" s="5">
        <f t="shared" si="5"/>
        <v>0.60729827436658568</v>
      </c>
      <c r="M46" s="5">
        <f>AVERAGE($L$8:L46)</f>
        <v>1.5415208611342237</v>
      </c>
      <c r="N46" s="5">
        <f t="shared" si="6"/>
        <v>-192.7373081040069</v>
      </c>
    </row>
    <row r="47" spans="1:14" ht="15.6" x14ac:dyDescent="0.3">
      <c r="A47" s="6">
        <v>1999</v>
      </c>
      <c r="B47" s="7">
        <v>265247</v>
      </c>
      <c r="C47" s="29">
        <v>52158</v>
      </c>
      <c r="D47" s="21">
        <f t="shared" si="0"/>
        <v>0.19663935878633876</v>
      </c>
      <c r="E47" s="5">
        <f t="shared" si="1"/>
        <v>0.19663935878633876</v>
      </c>
      <c r="F47" s="61">
        <f t="shared" si="2"/>
        <v>0.19755455329561561</v>
      </c>
      <c r="G47" s="61">
        <f t="shared" si="3"/>
        <v>9.1519450927685098E-4</v>
      </c>
      <c r="H47" s="5">
        <f t="shared" si="4"/>
        <v>9.1519450927685098E-4</v>
      </c>
      <c r="I47" s="61">
        <f>SUM($G$8:G47)</f>
        <v>-9.6867692333609812E-3</v>
      </c>
      <c r="J47" s="5">
        <f>SUMSQ($G$8:G47)/A47</f>
        <v>2.5769330064471577E-7</v>
      </c>
      <c r="K47" s="5">
        <f>SUM($H$8:H47)/A47</f>
        <v>5.5437633726471573E-5</v>
      </c>
      <c r="L47" s="5">
        <f t="shared" si="5"/>
        <v>0.46541776525587047</v>
      </c>
      <c r="M47" s="5">
        <f>AVERAGE($L$8:L47)</f>
        <v>1.5146182837372648</v>
      </c>
      <c r="N47" s="5">
        <f t="shared" si="6"/>
        <v>-174.73273266235262</v>
      </c>
    </row>
    <row r="48" spans="1:14" ht="15.6" x14ac:dyDescent="0.3">
      <c r="A48" s="6">
        <v>2000</v>
      </c>
      <c r="B48" s="7">
        <v>268379</v>
      </c>
      <c r="C48" s="29">
        <v>51516</v>
      </c>
      <c r="D48" s="21">
        <f t="shared" si="0"/>
        <v>0.19195242548783623</v>
      </c>
      <c r="E48" s="5">
        <f t="shared" si="1"/>
        <v>0.19195242548783623</v>
      </c>
      <c r="F48" s="61">
        <f t="shared" si="2"/>
        <v>0.19663935878633876</v>
      </c>
      <c r="G48" s="61">
        <f t="shared" si="3"/>
        <v>4.6869332985025325E-3</v>
      </c>
      <c r="H48" s="5">
        <f t="shared" si="4"/>
        <v>4.6869332985025325E-3</v>
      </c>
      <c r="I48" s="61">
        <f>SUM($G$8:G48)</f>
        <v>-4.9998359348584487E-3</v>
      </c>
      <c r="J48" s="5">
        <f>SUMSQ($G$8:G48)/A48</f>
        <v>2.6854812586669929E-7</v>
      </c>
      <c r="K48" s="5">
        <f>SUM($H$8:H48)/A48</f>
        <v>5.7753381558859602E-5</v>
      </c>
      <c r="L48" s="5">
        <f t="shared" si="5"/>
        <v>2.4417161109535122</v>
      </c>
      <c r="M48" s="5">
        <f>AVERAGE($L$8:L48)</f>
        <v>1.5372304258644904</v>
      </c>
      <c r="N48" s="5">
        <f t="shared" si="6"/>
        <v>-86.572176380059148</v>
      </c>
    </row>
    <row r="49" spans="1:14" ht="15.6" x14ac:dyDescent="0.3">
      <c r="A49" s="6">
        <v>2001</v>
      </c>
      <c r="B49" s="7">
        <v>275266</v>
      </c>
      <c r="C49" s="29">
        <v>52332</v>
      </c>
      <c r="D49" s="21">
        <f t="shared" si="0"/>
        <v>0.19011428945093109</v>
      </c>
      <c r="E49" s="5">
        <f t="shared" si="1"/>
        <v>0.19011428945093109</v>
      </c>
      <c r="F49" s="61">
        <f t="shared" si="2"/>
        <v>0.19195242548783623</v>
      </c>
      <c r="G49" s="61">
        <f t="shared" si="3"/>
        <v>1.8381360369051358E-3</v>
      </c>
      <c r="H49" s="5">
        <f t="shared" si="4"/>
        <v>1.8381360369051358E-3</v>
      </c>
      <c r="I49" s="61">
        <f>SUM($G$8:G49)</f>
        <v>-3.1616998979533129E-3</v>
      </c>
      <c r="J49" s="5">
        <f>SUMSQ($G$8:G49)/A49</f>
        <v>2.7010244668843973E-7</v>
      </c>
      <c r="K49" s="5">
        <f>SUM($H$8:H49)/A49</f>
        <v>5.8643128013305516E-5</v>
      </c>
      <c r="L49" s="5">
        <f t="shared" si="5"/>
        <v>0.96685843142767169</v>
      </c>
      <c r="M49" s="5">
        <f>AVERAGE($L$8:L49)</f>
        <v>1.5236501402826614</v>
      </c>
      <c r="N49" s="5">
        <f t="shared" si="6"/>
        <v>-53.914243749684637</v>
      </c>
    </row>
    <row r="50" spans="1:14" ht="15.6" x14ac:dyDescent="0.3">
      <c r="A50" s="6">
        <v>2002</v>
      </c>
      <c r="B50" s="7">
        <v>276545</v>
      </c>
      <c r="C50" s="29">
        <v>53226</v>
      </c>
      <c r="D50" s="21">
        <f t="shared" si="0"/>
        <v>0.19246777197201179</v>
      </c>
      <c r="E50" s="5">
        <f t="shared" si="1"/>
        <v>0.19246777197201179</v>
      </c>
      <c r="F50" s="61">
        <f t="shared" si="2"/>
        <v>0.19011428945093109</v>
      </c>
      <c r="G50" s="61">
        <f t="shared" si="3"/>
        <v>-2.3534825210806964E-3</v>
      </c>
      <c r="H50" s="5">
        <f t="shared" si="4"/>
        <v>2.3534825210806964E-3</v>
      </c>
      <c r="I50" s="61">
        <f>SUM($G$8:G50)</f>
        <v>-5.5151824190340093E-3</v>
      </c>
      <c r="J50" s="5">
        <f>SUMSQ($G$8:G50)/A50</f>
        <v>2.7273420369660353E-7</v>
      </c>
      <c r="K50" s="5">
        <f>SUM($H$8:H50)/A50</f>
        <v>5.9789401436416104E-5</v>
      </c>
      <c r="L50" s="5">
        <f t="shared" si="5"/>
        <v>1.2227930406047067</v>
      </c>
      <c r="M50" s="5">
        <f>AVERAGE($L$8:L50)</f>
        <v>1.516653463545965</v>
      </c>
      <c r="N50" s="5">
        <f t="shared" si="6"/>
        <v>-92.243479388219143</v>
      </c>
    </row>
    <row r="51" spans="1:14" ht="15.6" x14ac:dyDescent="0.3">
      <c r="A51" s="6">
        <v>2003</v>
      </c>
      <c r="B51" s="7">
        <v>280941</v>
      </c>
      <c r="C51" s="29">
        <v>53667</v>
      </c>
      <c r="D51" s="21">
        <f t="shared" si="0"/>
        <v>0.19102587375997096</v>
      </c>
      <c r="E51" s="5">
        <f t="shared" si="1"/>
        <v>0.19102587375997096</v>
      </c>
      <c r="F51" s="61">
        <f t="shared" si="2"/>
        <v>0.19246777197201179</v>
      </c>
      <c r="G51" s="61">
        <f t="shared" si="3"/>
        <v>1.4418982120408264E-3</v>
      </c>
      <c r="H51" s="5">
        <f t="shared" si="4"/>
        <v>1.4418982120408264E-3</v>
      </c>
      <c r="I51" s="61">
        <f>SUM($G$8:G51)</f>
        <v>-4.0732842069931829E-3</v>
      </c>
      <c r="J51" s="5">
        <f>SUMSQ($G$8:G51)/A51</f>
        <v>2.736360190985955E-7</v>
      </c>
      <c r="K51" s="5">
        <f>SUM($H$8:H51)/A51</f>
        <v>6.047942081265395E-5</v>
      </c>
      <c r="L51" s="5">
        <f t="shared" si="5"/>
        <v>0.75481827862366402</v>
      </c>
      <c r="M51" s="5">
        <f>AVERAGE($L$8:L51)</f>
        <v>1.4993390275250036</v>
      </c>
      <c r="N51" s="5">
        <f t="shared" si="6"/>
        <v>-67.349920886493351</v>
      </c>
    </row>
    <row r="52" spans="1:14" ht="15.6" x14ac:dyDescent="0.3">
      <c r="A52" s="6">
        <v>2004</v>
      </c>
      <c r="B52" s="7">
        <v>282808</v>
      </c>
      <c r="C52" s="29">
        <v>53904</v>
      </c>
      <c r="D52" s="21">
        <f t="shared" si="0"/>
        <v>0.19060281180164634</v>
      </c>
      <c r="E52" s="5">
        <f t="shared" si="1"/>
        <v>0.19060281180164634</v>
      </c>
      <c r="F52" s="61">
        <f t="shared" si="2"/>
        <v>0.19102587375997096</v>
      </c>
      <c r="G52" s="61">
        <f t="shared" si="3"/>
        <v>4.2306195832461646E-4</v>
      </c>
      <c r="H52" s="5">
        <f t="shared" si="4"/>
        <v>4.2306195832461646E-4</v>
      </c>
      <c r="I52" s="61">
        <f>SUM($G$8:G52)</f>
        <v>-3.6502222486685665E-3</v>
      </c>
      <c r="J52" s="5">
        <f>SUMSQ($G$8:G52)/A52</f>
        <v>2.7358878626500415E-7</v>
      </c>
      <c r="K52" s="5">
        <f>SUM($H$8:H52)/A52</f>
        <v>6.0660350222590063E-5</v>
      </c>
      <c r="L52" s="5">
        <f t="shared" si="5"/>
        <v>0.22195997757099312</v>
      </c>
      <c r="M52" s="5">
        <f>AVERAGE($L$8:L52)</f>
        <v>1.4709528264149143</v>
      </c>
      <c r="N52" s="5">
        <f t="shared" si="6"/>
        <v>-60.174763832952863</v>
      </c>
    </row>
    <row r="53" spans="1:14" ht="15.6" x14ac:dyDescent="0.3">
      <c r="A53" s="6">
        <v>2005</v>
      </c>
      <c r="B53" s="7">
        <v>286234</v>
      </c>
      <c r="C53" s="29">
        <v>54855</v>
      </c>
      <c r="D53" s="21">
        <f t="shared" si="0"/>
        <v>0.19164389974636137</v>
      </c>
      <c r="E53" s="5">
        <f t="shared" si="1"/>
        <v>0.19164389974636137</v>
      </c>
      <c r="F53" s="61">
        <f t="shared" si="2"/>
        <v>0.19060281180164634</v>
      </c>
      <c r="G53" s="61">
        <f t="shared" si="3"/>
        <v>-1.0410879447150245E-3</v>
      </c>
      <c r="H53" s="5">
        <f t="shared" si="4"/>
        <v>1.0410879447150245E-3</v>
      </c>
      <c r="I53" s="61">
        <f>SUM($G$8:G53)</f>
        <v>-4.691310193383591E-3</v>
      </c>
      <c r="J53" s="5">
        <f>SUMSQ($G$8:G53)/A53</f>
        <v>2.7399291360783006E-7</v>
      </c>
      <c r="K53" s="5">
        <f>SUM($H$8:H53)/A53</f>
        <v>6.11493415415389E-5</v>
      </c>
      <c r="L53" s="5">
        <f t="shared" si="5"/>
        <v>0.54324084726562816</v>
      </c>
      <c r="M53" s="5">
        <f>AVERAGE($L$8:L53)</f>
        <v>1.4507851746942777</v>
      </c>
      <c r="N53" s="5">
        <f t="shared" si="6"/>
        <v>-76.718899584499567</v>
      </c>
    </row>
    <row r="54" spans="1:14" ht="15.6" x14ac:dyDescent="0.3">
      <c r="A54" s="6">
        <v>2006</v>
      </c>
      <c r="B54" s="7">
        <v>288231</v>
      </c>
      <c r="C54" s="29">
        <v>56772</v>
      </c>
      <c r="D54" s="21">
        <f t="shared" si="0"/>
        <v>0.19696701603921854</v>
      </c>
      <c r="E54" s="5">
        <f t="shared" si="1"/>
        <v>0.19696701603921854</v>
      </c>
      <c r="F54" s="61">
        <f t="shared" si="2"/>
        <v>0.19164389974636137</v>
      </c>
      <c r="G54" s="61">
        <f t="shared" si="3"/>
        <v>-5.3231162928571718E-3</v>
      </c>
      <c r="H54" s="5">
        <f t="shared" si="4"/>
        <v>5.3231162928571718E-3</v>
      </c>
      <c r="I54" s="61">
        <f>SUM($G$8:G54)</f>
        <v>-1.0014426486240763E-2</v>
      </c>
      <c r="J54" s="5">
        <f>SUMSQ($G$8:G54)/A54</f>
        <v>2.8798173422282187E-7</v>
      </c>
      <c r="K54" s="5">
        <f>SUM($H$8:H54)/A54</f>
        <v>6.3772455674796953E-5</v>
      </c>
      <c r="L54" s="5">
        <f t="shared" si="5"/>
        <v>2.702541978803839</v>
      </c>
      <c r="M54" s="5">
        <f>AVERAGE($L$8:L54)</f>
        <v>1.4774182981859703</v>
      </c>
      <c r="N54" s="5">
        <f t="shared" si="6"/>
        <v>-157.0337284376912</v>
      </c>
    </row>
    <row r="55" spans="1:14" ht="15.6" x14ac:dyDescent="0.3">
      <c r="A55" s="6">
        <v>2007</v>
      </c>
      <c r="B55" s="7">
        <v>291531</v>
      </c>
      <c r="C55" s="29">
        <v>56424</v>
      </c>
      <c r="D55" s="21">
        <f t="shared" si="0"/>
        <v>0.19354373977381478</v>
      </c>
      <c r="E55" s="5">
        <f t="shared" si="1"/>
        <v>0.19354373977381478</v>
      </c>
      <c r="F55" s="61">
        <f t="shared" si="2"/>
        <v>0.19696701603921854</v>
      </c>
      <c r="G55" s="61">
        <f t="shared" si="3"/>
        <v>3.4232762654037574E-3</v>
      </c>
      <c r="H55" s="5">
        <f t="shared" si="4"/>
        <v>3.4232762654037574E-3</v>
      </c>
      <c r="I55" s="61">
        <f>SUM($G$8:G55)</f>
        <v>-6.5911502208370054E-3</v>
      </c>
      <c r="J55" s="5">
        <f>SUMSQ($G$8:G55)/A55</f>
        <v>2.9367721935239529E-7</v>
      </c>
      <c r="K55" s="5">
        <f>SUM($H$8:H55)/A55</f>
        <v>6.5446348953187062E-5</v>
      </c>
      <c r="L55" s="5">
        <f t="shared" si="5"/>
        <v>1.7687352065245692</v>
      </c>
      <c r="M55" s="5">
        <f>AVERAGE($L$8:L55)</f>
        <v>1.4834874004430245</v>
      </c>
      <c r="N55" s="5">
        <f t="shared" si="6"/>
        <v>-100.71073980844326</v>
      </c>
    </row>
    <row r="56" spans="1:14" ht="15.6" x14ac:dyDescent="0.3">
      <c r="A56" s="6">
        <v>2008</v>
      </c>
      <c r="B56" s="7">
        <v>291760</v>
      </c>
      <c r="C56" s="29">
        <v>55566</v>
      </c>
      <c r="D56" s="21">
        <f t="shared" si="0"/>
        <v>0.19045105566218809</v>
      </c>
      <c r="E56" s="5">
        <f t="shared" si="1"/>
        <v>0.19045105566218809</v>
      </c>
      <c r="F56" s="61">
        <f t="shared" si="2"/>
        <v>0.19354373977381478</v>
      </c>
      <c r="G56" s="61">
        <f t="shared" si="3"/>
        <v>3.0926841116266923E-3</v>
      </c>
      <c r="H56" s="5">
        <f t="shared" si="4"/>
        <v>3.0926841116266923E-3</v>
      </c>
      <c r="I56" s="61">
        <f>SUM($G$8:G56)</f>
        <v>-3.4984661092103131E-3</v>
      </c>
      <c r="J56" s="5">
        <f>SUMSQ($G$8:G56)/A56</f>
        <v>2.9829426008693502E-7</v>
      </c>
      <c r="K56" s="5">
        <f>SUM($H$8:H56)/A56</f>
        <v>6.6953937480414906E-5</v>
      </c>
      <c r="L56" s="5">
        <f t="shared" si="5"/>
        <v>1.6238734413277971</v>
      </c>
      <c r="M56" s="5">
        <f>AVERAGE($L$8:L56)</f>
        <v>1.486352421685571</v>
      </c>
      <c r="N56" s="5">
        <f t="shared" si="6"/>
        <v>-52.25183522976031</v>
      </c>
    </row>
    <row r="57" spans="1:14" ht="15.6" x14ac:dyDescent="0.3">
      <c r="A57" s="6">
        <v>2009</v>
      </c>
      <c r="B57" s="7">
        <v>293928</v>
      </c>
      <c r="C57" s="29">
        <v>55818</v>
      </c>
      <c r="D57" s="21">
        <f t="shared" si="0"/>
        <v>0.18990364987343838</v>
      </c>
      <c r="E57" s="5">
        <f t="shared" si="1"/>
        <v>0.18990364987343838</v>
      </c>
      <c r="F57" s="61">
        <f t="shared" si="2"/>
        <v>0.19045105566218809</v>
      </c>
      <c r="G57" s="61">
        <f t="shared" si="3"/>
        <v>5.4740578874970525E-4</v>
      </c>
      <c r="H57" s="5">
        <f t="shared" si="4"/>
        <v>5.4740578874970525E-4</v>
      </c>
      <c r="I57" s="61">
        <f>SUM($G$8:G57)</f>
        <v>-2.9510603204606078E-3</v>
      </c>
      <c r="J57" s="5">
        <f>SUMSQ($G$8:G57)/A57</f>
        <v>2.9829493646198216E-7</v>
      </c>
      <c r="K57" s="5">
        <f>SUM($H$8:H57)/A57</f>
        <v>6.7193087232166672E-5</v>
      </c>
      <c r="L57" s="5">
        <f t="shared" si="5"/>
        <v>0.28825448542696508</v>
      </c>
      <c r="M57" s="5">
        <f>AVERAGE($L$8:L57)</f>
        <v>1.4623904629603988</v>
      </c>
      <c r="N57" s="5">
        <f t="shared" si="6"/>
        <v>-43.91910599767585</v>
      </c>
    </row>
    <row r="58" spans="1:14" ht="15.6" x14ac:dyDescent="0.3">
      <c r="A58" s="6">
        <v>2010</v>
      </c>
      <c r="B58" s="7">
        <v>296494</v>
      </c>
      <c r="C58" s="29">
        <v>55914</v>
      </c>
      <c r="D58" s="21">
        <f t="shared" si="0"/>
        <v>0.18858391738112745</v>
      </c>
      <c r="E58" s="5">
        <f t="shared" si="1"/>
        <v>0.18858391738112745</v>
      </c>
      <c r="F58" s="61">
        <f t="shared" si="2"/>
        <v>0.18990364987343838</v>
      </c>
      <c r="G58" s="61">
        <f t="shared" si="3"/>
        <v>1.3197324923109321E-3</v>
      </c>
      <c r="H58" s="5">
        <f t="shared" si="4"/>
        <v>1.3197324923109321E-3</v>
      </c>
      <c r="I58" s="61">
        <f>SUM($G$8:G58)</f>
        <v>-1.6313278281496757E-3</v>
      </c>
      <c r="J58" s="5">
        <f>SUMSQ($G$8:G58)/A58</f>
        <v>2.9901304537481759E-7</v>
      </c>
      <c r="K58" s="5">
        <f>SUM($H$8:H58)/A58</f>
        <v>6.7816241165041675E-5</v>
      </c>
      <c r="L58" s="5">
        <f t="shared" si="5"/>
        <v>0.69981179235117774</v>
      </c>
      <c r="M58" s="5">
        <f>AVERAGE($L$8:L58)</f>
        <v>1.447437940007277</v>
      </c>
      <c r="N58" s="5">
        <f t="shared" si="6"/>
        <v>-24.055120132352638</v>
      </c>
    </row>
    <row r="59" spans="1:14" ht="15.6" x14ac:dyDescent="0.3">
      <c r="A59" s="6">
        <v>2011</v>
      </c>
      <c r="B59" s="7">
        <v>299965</v>
      </c>
      <c r="C59" s="29">
        <v>56151</v>
      </c>
      <c r="D59" s="21">
        <f t="shared" si="0"/>
        <v>0.18719183904788891</v>
      </c>
      <c r="E59" s="5">
        <f t="shared" si="1"/>
        <v>0.18719183904788891</v>
      </c>
      <c r="F59" s="61">
        <f t="shared" si="2"/>
        <v>0.18858391738112745</v>
      </c>
      <c r="G59" s="61">
        <f t="shared" si="3"/>
        <v>1.3920783332385389E-3</v>
      </c>
      <c r="H59" s="5">
        <f t="shared" si="4"/>
        <v>1.3920783332385389E-3</v>
      </c>
      <c r="I59" s="61">
        <f>SUM($G$8:G59)</f>
        <v>-2.3924949491113678E-4</v>
      </c>
      <c r="J59" s="5">
        <f>SUMSQ($G$8:G59)/A59</f>
        <v>2.9982799765751149E-7</v>
      </c>
      <c r="K59" s="5">
        <f>SUM($H$8:H59)/A59</f>
        <v>6.8474750410229895E-5</v>
      </c>
      <c r="L59" s="5">
        <f t="shared" si="5"/>
        <v>0.74366400817420586</v>
      </c>
      <c r="M59" s="5">
        <f>AVERAGE($L$8:L59)</f>
        <v>1.4339038259335639</v>
      </c>
      <c r="N59" s="5">
        <f t="shared" si="6"/>
        <v>-3.4939812628421603</v>
      </c>
    </row>
    <row r="60" spans="1:14" ht="15.6" x14ac:dyDescent="0.3">
      <c r="A60" s="6">
        <v>2012</v>
      </c>
      <c r="B60" s="7">
        <v>301151</v>
      </c>
      <c r="C60" s="29">
        <v>57723</v>
      </c>
      <c r="D60" s="21">
        <f t="shared" si="0"/>
        <v>0.19167460841903231</v>
      </c>
      <c r="E60" s="5">
        <f t="shared" si="1"/>
        <v>0.19167460841903231</v>
      </c>
      <c r="F60" s="61">
        <f t="shared" si="2"/>
        <v>0.18719183904788891</v>
      </c>
      <c r="G60" s="61">
        <f t="shared" si="3"/>
        <v>-4.4827693711433914E-3</v>
      </c>
      <c r="H60" s="5">
        <f t="shared" si="4"/>
        <v>4.4827693711433914E-3</v>
      </c>
      <c r="I60" s="61">
        <f>SUM($G$8:G60)</f>
        <v>-4.7220188660545281E-3</v>
      </c>
      <c r="J60" s="5">
        <f>SUMSQ($G$8:G60)/A60</f>
        <v>3.0966666228832849E-7</v>
      </c>
      <c r="K60" s="5">
        <f>SUM($H$8:H60)/A60</f>
        <v>7.0668733820137029E-5</v>
      </c>
      <c r="L60" s="5">
        <f t="shared" si="5"/>
        <v>2.3387392874403679</v>
      </c>
      <c r="M60" s="5">
        <f>AVERAGE($L$8:L60)</f>
        <v>1.4509761931318055</v>
      </c>
      <c r="N60" s="5">
        <f t="shared" si="6"/>
        <v>-66.819067086624244</v>
      </c>
    </row>
    <row r="61" spans="1:14" ht="15.6" x14ac:dyDescent="0.3">
      <c r="A61" s="6">
        <v>2013</v>
      </c>
      <c r="B61" s="7">
        <v>304471</v>
      </c>
      <c r="C61" s="29">
        <v>57849</v>
      </c>
      <c r="D61" s="21">
        <f t="shared" si="0"/>
        <v>0.1899983906513264</v>
      </c>
      <c r="E61" s="5">
        <f t="shared" si="1"/>
        <v>0.1899983906513264</v>
      </c>
      <c r="F61" s="61">
        <f t="shared" si="2"/>
        <v>0.19167460841903231</v>
      </c>
      <c r="G61" s="61">
        <f t="shared" si="3"/>
        <v>1.6762177677059065E-3</v>
      </c>
      <c r="H61" s="5">
        <f t="shared" si="4"/>
        <v>1.6762177677059065E-3</v>
      </c>
      <c r="I61" s="61">
        <f>SUM($G$8:G61)</f>
        <v>-3.0458010983486217E-3</v>
      </c>
      <c r="J61" s="5">
        <f>SUMSQ($G$8:G61)/A61</f>
        <v>3.1090860930396911E-7</v>
      </c>
      <c r="K61" s="5">
        <f>SUM($H$8:H61)/A61</f>
        <v>7.1466324000904919E-5</v>
      </c>
      <c r="L61" s="5">
        <f t="shared" si="5"/>
        <v>0.88222735043161515</v>
      </c>
      <c r="M61" s="5">
        <f>AVERAGE($L$8:L61)</f>
        <v>1.4404438071558761</v>
      </c>
      <c r="N61" s="5">
        <f t="shared" si="6"/>
        <v>-42.618689864474561</v>
      </c>
    </row>
    <row r="62" spans="1:14" ht="15.6" x14ac:dyDescent="0.3">
      <c r="A62" s="6">
        <v>2014</v>
      </c>
      <c r="B62" s="7">
        <v>305658</v>
      </c>
      <c r="C62" s="29">
        <v>58107</v>
      </c>
      <c r="D62" s="21">
        <f t="shared" si="0"/>
        <v>0.19010462673968945</v>
      </c>
      <c r="E62" s="5">
        <f t="shared" si="1"/>
        <v>0.19010462673968945</v>
      </c>
      <c r="F62" s="61">
        <f t="shared" si="2"/>
        <v>0.1899983906513264</v>
      </c>
      <c r="G62" s="61">
        <f t="shared" si="3"/>
        <v>-1.0623608836304865E-4</v>
      </c>
      <c r="H62" s="5">
        <f t="shared" si="4"/>
        <v>1.0623608836304865E-4</v>
      </c>
      <c r="I62" s="61">
        <f>SUM($G$8:G62)</f>
        <v>-3.1520371867116703E-3</v>
      </c>
      <c r="J62" s="5">
        <f>SUMSQ($G$8:G62)/A62</f>
        <v>3.1075983944158915E-7</v>
      </c>
      <c r="K62" s="5">
        <f>SUM($H$8:H62)/A62</f>
        <v>7.1483588034848387E-5</v>
      </c>
      <c r="L62" s="5">
        <f t="shared" si="5"/>
        <v>5.5882957813813701E-2</v>
      </c>
      <c r="M62" s="5">
        <f>AVERAGE($L$8:L62)</f>
        <v>1.4152699735314749</v>
      </c>
      <c r="N62" s="5">
        <f t="shared" si="6"/>
        <v>-44.094557553197333</v>
      </c>
    </row>
    <row r="63" spans="1:14" ht="15.6" x14ac:dyDescent="0.3">
      <c r="A63" s="6">
        <v>2015</v>
      </c>
      <c r="B63" s="7">
        <v>309019</v>
      </c>
      <c r="C63" s="29">
        <v>57927</v>
      </c>
      <c r="D63" s="21">
        <f t="shared" si="0"/>
        <v>0.18745449308942169</v>
      </c>
      <c r="E63" s="5">
        <f t="shared" si="1"/>
        <v>0.18745449308942169</v>
      </c>
      <c r="F63" s="61">
        <f t="shared" si="2"/>
        <v>0.19010462673968945</v>
      </c>
      <c r="G63" s="61">
        <f t="shared" si="3"/>
        <v>2.6501336502677553E-3</v>
      </c>
      <c r="H63" s="5">
        <f t="shared" si="4"/>
        <v>2.6501336502677553E-3</v>
      </c>
      <c r="I63" s="61">
        <f>SUM($G$8:G63)</f>
        <v>-5.0190353644391505E-4</v>
      </c>
      <c r="J63" s="5">
        <f>SUMSQ($G$8:G63)/A63</f>
        <v>3.140910794042889E-7</v>
      </c>
      <c r="K63" s="5">
        <f>SUM($H$8:H63)/A63</f>
        <v>7.2763315112879605E-5</v>
      </c>
      <c r="L63" s="5">
        <f t="shared" si="5"/>
        <v>1.4137477350321808</v>
      </c>
      <c r="M63" s="5">
        <f>AVERAGE($L$8:L63)</f>
        <v>1.4152427907011302</v>
      </c>
      <c r="N63" s="5">
        <f t="shared" si="6"/>
        <v>-6.8977552172451073</v>
      </c>
    </row>
    <row r="64" spans="1:14" ht="15.6" x14ac:dyDescent="0.3">
      <c r="A64" s="6">
        <v>2016</v>
      </c>
      <c r="B64" s="7">
        <v>310085</v>
      </c>
      <c r="C64" s="29">
        <v>58269</v>
      </c>
      <c r="D64" s="21">
        <f t="shared" si="0"/>
        <v>0.18791299159907768</v>
      </c>
      <c r="E64" s="5">
        <f t="shared" si="1"/>
        <v>0.18791299159907768</v>
      </c>
      <c r="F64" s="61">
        <f t="shared" si="2"/>
        <v>0.18745449308942169</v>
      </c>
      <c r="G64" s="61">
        <f t="shared" si="3"/>
        <v>-4.5849850965598571E-4</v>
      </c>
      <c r="H64" s="5">
        <f t="shared" si="4"/>
        <v>4.5849850965598571E-4</v>
      </c>
      <c r="I64" s="61">
        <f>SUM($G$8:G64)</f>
        <v>-9.6040204609990076E-4</v>
      </c>
      <c r="J64" s="5">
        <f>SUMSQ($G$8:G64)/A64</f>
        <v>3.1403955648958277E-7</v>
      </c>
      <c r="K64" s="5">
        <f>SUM($H$8:H64)/A64</f>
        <v>7.2954652014934712E-5</v>
      </c>
      <c r="L64" s="5">
        <f t="shared" si="5"/>
        <v>0.24399510952080233</v>
      </c>
      <c r="M64" s="5">
        <f>AVERAGE($L$8:L64)</f>
        <v>1.3946945857681419</v>
      </c>
      <c r="N64" s="5">
        <f t="shared" si="6"/>
        <v>-13.164370188528823</v>
      </c>
    </row>
    <row r="65" spans="1:14" ht="15.6" x14ac:dyDescent="0.3">
      <c r="A65" s="6">
        <v>2017</v>
      </c>
      <c r="B65" s="7">
        <v>310396</v>
      </c>
      <c r="C65" s="29">
        <v>58527</v>
      </c>
      <c r="D65" s="21">
        <f t="shared" si="0"/>
        <v>0.18855590922563434</v>
      </c>
      <c r="E65" s="5">
        <f t="shared" si="1"/>
        <v>0.18855590922563434</v>
      </c>
      <c r="F65" s="61">
        <f t="shared" si="2"/>
        <v>0.18791299159907768</v>
      </c>
      <c r="G65" s="61">
        <f t="shared" si="3"/>
        <v>-6.4291762655666052E-4</v>
      </c>
      <c r="H65" s="5">
        <f t="shared" si="4"/>
        <v>6.4291762655666052E-4</v>
      </c>
      <c r="I65" s="61">
        <f>SUM($G$8:G65)</f>
        <v>-1.6033196726565613E-3</v>
      </c>
      <c r="J65" s="5">
        <f>SUMSQ($G$8:G65)/A65</f>
        <v>3.1408878976575911E-7</v>
      </c>
      <c r="K65" s="5">
        <f>SUM($H$8:H65)/A65</f>
        <v>7.323723157593706E-5</v>
      </c>
      <c r="L65" s="5">
        <f t="shared" si="5"/>
        <v>0.34096922721595369</v>
      </c>
      <c r="M65" s="5">
        <f>AVERAGE($L$8:L65)</f>
        <v>1.3765269071724144</v>
      </c>
      <c r="N65" s="5">
        <f t="shared" si="6"/>
        <v>-21.892139259717055</v>
      </c>
    </row>
    <row r="66" spans="1:14" ht="15.6" x14ac:dyDescent="0.3">
      <c r="A66" s="6">
        <v>2018</v>
      </c>
      <c r="B66" s="7">
        <v>314001</v>
      </c>
      <c r="C66" s="29">
        <v>57999</v>
      </c>
      <c r="D66" s="21">
        <f t="shared" si="0"/>
        <v>0.18470960283565976</v>
      </c>
      <c r="E66" s="5">
        <f t="shared" si="1"/>
        <v>0.18470960283565976</v>
      </c>
      <c r="F66" s="61">
        <f t="shared" si="2"/>
        <v>0.18855590922563434</v>
      </c>
      <c r="G66" s="61">
        <f t="shared" si="3"/>
        <v>3.8463063899745742E-3</v>
      </c>
      <c r="H66" s="5">
        <f t="shared" si="4"/>
        <v>3.8463063899745742E-3</v>
      </c>
      <c r="I66" s="61">
        <f>SUM($G$8:G66)</f>
        <v>2.2429867173180129E-3</v>
      </c>
      <c r="J66" s="5">
        <f>SUMSQ($G$8:G66)/A66</f>
        <v>3.2126420307388277E-7</v>
      </c>
      <c r="K66" s="5">
        <f>SUM($H$8:H66)/A66</f>
        <v>7.5106938790207948E-5</v>
      </c>
      <c r="L66" s="5">
        <f t="shared" si="5"/>
        <v>2.0823532349840619</v>
      </c>
      <c r="M66" s="5">
        <f>AVERAGE($L$8:L66)</f>
        <v>1.3884900652709171</v>
      </c>
      <c r="N66" s="5">
        <f t="shared" si="6"/>
        <v>29.86390809487288</v>
      </c>
    </row>
    <row r="67" spans="1:14" ht="15.6" x14ac:dyDescent="0.3">
      <c r="A67" s="8">
        <v>2019</v>
      </c>
      <c r="B67" s="7">
        <v>314812</v>
      </c>
      <c r="C67" s="29">
        <v>58122</v>
      </c>
      <c r="D67" s="21">
        <f t="shared" si="0"/>
        <v>0.18462447428941717</v>
      </c>
      <c r="E67" s="5">
        <f t="shared" si="1"/>
        <v>0.18462447428941717</v>
      </c>
      <c r="F67" s="61">
        <f t="shared" si="2"/>
        <v>0.18470960283565976</v>
      </c>
      <c r="G67" s="61">
        <f t="shared" si="3"/>
        <v>8.5128546242596581E-5</v>
      </c>
      <c r="H67" s="5">
        <f t="shared" si="4"/>
        <v>8.5128546242596581E-5</v>
      </c>
      <c r="I67" s="61">
        <f>SUM($G$8:G67)</f>
        <v>2.3281152635606095E-3</v>
      </c>
      <c r="J67" s="5">
        <f>SUMSQ($G$8:G67)/A67</f>
        <v>3.2110867195268982E-7</v>
      </c>
      <c r="K67" s="5">
        <f>SUM($H$8:H67)/A67</f>
        <v>7.5111902439268068E-5</v>
      </c>
      <c r="L67" s="5">
        <f t="shared" si="5"/>
        <v>4.6109025669667798E-2</v>
      </c>
      <c r="M67" s="5">
        <f>AVERAGE($L$8:L67)</f>
        <v>1.3661170479442295</v>
      </c>
      <c r="N67" s="5">
        <f t="shared" si="6"/>
        <v>30.995290865425932</v>
      </c>
    </row>
    <row r="68" spans="1:14" x14ac:dyDescent="0.3">
      <c r="A68" s="50">
        <v>2020</v>
      </c>
      <c r="B68" s="1"/>
      <c r="C68" s="1"/>
      <c r="D68" s="1"/>
      <c r="F68" s="62">
        <f>$E$67</f>
        <v>0.18462447428941717</v>
      </c>
      <c r="J68" s="38" t="s">
        <v>70</v>
      </c>
      <c r="K68" s="38">
        <f>1.25*K67</f>
        <v>9.3889878049085082E-5</v>
      </c>
    </row>
    <row r="69" spans="1:14" x14ac:dyDescent="0.3">
      <c r="A69" s="42">
        <v>2021</v>
      </c>
      <c r="B69" s="1"/>
      <c r="C69" s="1"/>
      <c r="D69" s="1"/>
      <c r="F69" s="63">
        <f t="shared" ref="F69:F77" si="7">$E$67</f>
        <v>0.18462447428941717</v>
      </c>
    </row>
    <row r="70" spans="1:14" x14ac:dyDescent="0.3">
      <c r="A70" s="41">
        <v>2022</v>
      </c>
      <c r="B70" s="1"/>
      <c r="C70" s="1"/>
      <c r="D70" s="1"/>
      <c r="F70" s="63">
        <f t="shared" si="7"/>
        <v>0.18462447428941717</v>
      </c>
    </row>
    <row r="71" spans="1:14" x14ac:dyDescent="0.3">
      <c r="A71" s="42">
        <v>2023</v>
      </c>
      <c r="B71" s="1"/>
      <c r="C71" s="1"/>
      <c r="D71" s="1"/>
      <c r="F71" s="63">
        <f t="shared" si="7"/>
        <v>0.18462447428941717</v>
      </c>
    </row>
    <row r="72" spans="1:14" x14ac:dyDescent="0.3">
      <c r="A72" s="41">
        <v>2024</v>
      </c>
      <c r="F72" s="63">
        <f t="shared" si="7"/>
        <v>0.18462447428941717</v>
      </c>
    </row>
    <row r="73" spans="1:14" x14ac:dyDescent="0.3">
      <c r="A73" s="42">
        <v>2025</v>
      </c>
      <c r="B73" s="1"/>
      <c r="C73" s="1"/>
      <c r="D73" s="1"/>
      <c r="F73" s="63">
        <f t="shared" si="7"/>
        <v>0.18462447428941717</v>
      </c>
    </row>
    <row r="74" spans="1:14" x14ac:dyDescent="0.3">
      <c r="A74" s="41">
        <v>2026</v>
      </c>
      <c r="B74" s="1"/>
      <c r="C74" s="24"/>
      <c r="D74" s="24"/>
      <c r="F74" s="63">
        <f t="shared" si="7"/>
        <v>0.18462447428941717</v>
      </c>
    </row>
    <row r="75" spans="1:14" x14ac:dyDescent="0.3">
      <c r="A75" s="42">
        <v>2027</v>
      </c>
      <c r="B75" s="14"/>
      <c r="C75" s="14"/>
      <c r="D75" s="27"/>
      <c r="F75" s="63">
        <f t="shared" si="7"/>
        <v>0.18462447428941717</v>
      </c>
    </row>
    <row r="76" spans="1:14" x14ac:dyDescent="0.3">
      <c r="A76" s="41">
        <v>2028</v>
      </c>
      <c r="B76" s="14"/>
      <c r="C76" s="14"/>
      <c r="D76" s="14"/>
      <c r="F76" s="63">
        <f t="shared" si="7"/>
        <v>0.18462447428941717</v>
      </c>
    </row>
    <row r="77" spans="1:14" x14ac:dyDescent="0.3">
      <c r="A77" s="42">
        <v>2029</v>
      </c>
      <c r="B77" s="14"/>
      <c r="C77" s="14"/>
      <c r="D77" s="14"/>
      <c r="F77" s="63">
        <f t="shared" si="7"/>
        <v>0.18462447428941717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7"/>
  <sheetViews>
    <sheetView zoomScale="60" zoomScaleNormal="60" workbookViewId="0"/>
  </sheetViews>
  <sheetFormatPr defaultRowHeight="14.4" x14ac:dyDescent="0.3"/>
  <cols>
    <col min="2" max="2" width="14.5546875" bestFit="1" customWidth="1"/>
    <col min="3" max="3" width="13.77734375" bestFit="1" customWidth="1"/>
    <col min="4" max="4" width="13.6640625" bestFit="1" customWidth="1"/>
    <col min="8" max="8" width="14.88671875" bestFit="1" customWidth="1"/>
    <col min="10" max="10" width="26.21875" bestFit="1" customWidth="1"/>
    <col min="11" max="11" width="11.77734375" bestFit="1" customWidth="1"/>
  </cols>
  <sheetData>
    <row r="1" spans="1:14" x14ac:dyDescent="0.3">
      <c r="A1" s="48" t="s">
        <v>152</v>
      </c>
      <c r="B1" s="30"/>
      <c r="C1" s="30"/>
      <c r="D1" s="30"/>
      <c r="E1" s="30"/>
      <c r="F1" s="30"/>
      <c r="G1" s="30"/>
      <c r="H1" s="30"/>
    </row>
    <row r="2" spans="1:14" x14ac:dyDescent="0.3">
      <c r="A2" s="49"/>
    </row>
    <row r="3" spans="1:14" x14ac:dyDescent="0.3">
      <c r="A3" s="117" t="s">
        <v>31</v>
      </c>
      <c r="B3" s="120">
        <v>0.96000835739460166</v>
      </c>
      <c r="C3" s="115" t="s">
        <v>62</v>
      </c>
      <c r="D3" s="115">
        <v>1</v>
      </c>
    </row>
    <row r="4" spans="1:14" x14ac:dyDescent="0.3">
      <c r="A4" s="121"/>
      <c r="B4" s="122"/>
      <c r="C4" s="1"/>
      <c r="D4" s="1"/>
    </row>
    <row r="6" spans="1:14" ht="15.6" x14ac:dyDescent="0.3">
      <c r="A6" s="34" t="s">
        <v>0</v>
      </c>
      <c r="B6" s="34" t="s">
        <v>34</v>
      </c>
      <c r="C6" s="34" t="s">
        <v>78</v>
      </c>
      <c r="D6" s="34" t="s">
        <v>79</v>
      </c>
      <c r="E6" s="34" t="s">
        <v>2</v>
      </c>
      <c r="F6" s="74" t="s">
        <v>33</v>
      </c>
      <c r="G6" s="74" t="s">
        <v>61</v>
      </c>
      <c r="H6" s="74" t="s">
        <v>63</v>
      </c>
      <c r="I6" s="74" t="s">
        <v>64</v>
      </c>
      <c r="J6" s="84" t="s">
        <v>65</v>
      </c>
      <c r="K6" s="84" t="s">
        <v>66</v>
      </c>
      <c r="L6" s="84" t="s">
        <v>67</v>
      </c>
      <c r="M6" s="84" t="s">
        <v>68</v>
      </c>
      <c r="N6" s="84" t="s">
        <v>69</v>
      </c>
    </row>
    <row r="7" spans="1:14" x14ac:dyDescent="0.3">
      <c r="A7" s="34"/>
      <c r="B7" s="34"/>
      <c r="C7" s="34"/>
      <c r="D7" s="34"/>
      <c r="E7" s="89">
        <f>AVERAGE(D8:D67)</f>
        <v>0.22175081026902702</v>
      </c>
      <c r="F7" s="34"/>
      <c r="G7" s="34"/>
      <c r="H7" s="34"/>
      <c r="I7" s="34"/>
      <c r="J7" s="34"/>
      <c r="K7" s="34"/>
      <c r="L7" s="34"/>
      <c r="M7" s="34"/>
      <c r="N7" s="34"/>
    </row>
    <row r="8" spans="1:14" ht="15.6" x14ac:dyDescent="0.3">
      <c r="A8" s="85">
        <v>1960</v>
      </c>
      <c r="B8" s="86">
        <v>171759</v>
      </c>
      <c r="C8" s="32">
        <v>37172</v>
      </c>
      <c r="D8" s="87">
        <f>C8/B8</f>
        <v>0.2164195180456337</v>
      </c>
      <c r="E8" s="34">
        <f>$B$3*D8+(1-$B$3)*E7</f>
        <v>0.21663272517885659</v>
      </c>
      <c r="F8" s="89">
        <f>E7</f>
        <v>0.22175081026902702</v>
      </c>
      <c r="G8" s="89">
        <f>F8-D8</f>
        <v>5.3312922233933191E-3</v>
      </c>
      <c r="H8" s="34">
        <f>ABS(G8)</f>
        <v>5.3312922233933191E-3</v>
      </c>
      <c r="I8" s="89">
        <f>SUM($G$8:G8)</f>
        <v>5.3312922233933191E-3</v>
      </c>
      <c r="J8" s="34">
        <f>SUMSQ($G$8:G8)/A8</f>
        <v>1.450136569959902E-8</v>
      </c>
      <c r="K8" s="34">
        <f>SUM($H$8:H8)/A8</f>
        <v>2.7200470527516933E-6</v>
      </c>
      <c r="L8" s="34">
        <f>(H8/D8)*100</f>
        <v>2.4634063838314137</v>
      </c>
      <c r="M8" s="34">
        <f>AVERAGE($L$8:L8)</f>
        <v>2.4634063838314137</v>
      </c>
      <c r="N8" s="34">
        <f>I8/K8</f>
        <v>1960.0000000000002</v>
      </c>
    </row>
    <row r="9" spans="1:14" ht="15.6" x14ac:dyDescent="0.3">
      <c r="A9" s="85">
        <v>1961</v>
      </c>
      <c r="B9" s="86">
        <v>173823</v>
      </c>
      <c r="C9" s="32">
        <v>37560</v>
      </c>
      <c r="D9" s="87">
        <f t="shared" ref="D9:D67" si="0">C9/B9</f>
        <v>0.2160818763915017</v>
      </c>
      <c r="E9" s="34">
        <f t="shared" ref="E9:E67" si="1">$B$3*D9+(1-$B$3)*E8</f>
        <v>0.21610390573933522</v>
      </c>
      <c r="F9" s="89">
        <f t="shared" ref="F9:F67" si="2">E8</f>
        <v>0.21663272517885659</v>
      </c>
      <c r="G9" s="89">
        <f t="shared" ref="G9:G67" si="3">F9-D9</f>
        <v>5.5084878735489617E-4</v>
      </c>
      <c r="H9" s="34">
        <f t="shared" ref="H9:H67" si="4">ABS(G9)</f>
        <v>5.5084878735489617E-4</v>
      </c>
      <c r="I9" s="89">
        <f>SUM($G$8:G9)</f>
        <v>5.8821410107482153E-3</v>
      </c>
      <c r="J9" s="34">
        <f>SUMSQ($G$8:G9)/A9</f>
        <v>1.4648705332863048E-8</v>
      </c>
      <c r="K9" s="34">
        <f>SUM($H$8:H9)/A9</f>
        <v>2.9995619636655864E-6</v>
      </c>
      <c r="L9" s="34">
        <f t="shared" ref="L9:L67" si="5">(H9/D9)*100</f>
        <v>0.25492595517675753</v>
      </c>
      <c r="M9" s="34">
        <f>AVERAGE($L$8:L9)</f>
        <v>1.3591661695040855</v>
      </c>
      <c r="N9" s="34">
        <f t="shared" ref="N9:N67" si="6">I9/K9</f>
        <v>1961</v>
      </c>
    </row>
    <row r="10" spans="1:14" ht="15.6" x14ac:dyDescent="0.3">
      <c r="A10" s="85">
        <v>1962</v>
      </c>
      <c r="B10" s="86">
        <v>177456</v>
      </c>
      <c r="C10" s="32">
        <v>37388</v>
      </c>
      <c r="D10" s="87">
        <f t="shared" si="0"/>
        <v>0.21068884681273103</v>
      </c>
      <c r="E10" s="34">
        <f t="shared" si="1"/>
        <v>0.21090540391401094</v>
      </c>
      <c r="F10" s="89">
        <f t="shared" si="2"/>
        <v>0.21610390573933522</v>
      </c>
      <c r="G10" s="89">
        <f t="shared" si="3"/>
        <v>5.4150589266041826E-3</v>
      </c>
      <c r="H10" s="34">
        <f t="shared" si="4"/>
        <v>5.4150589266041826E-3</v>
      </c>
      <c r="I10" s="89">
        <f>SUM($G$8:G10)</f>
        <v>1.1297199937352398E-2</v>
      </c>
      <c r="J10" s="34">
        <f>SUMSQ($G$8:G10)/A10</f>
        <v>2.9586633198950094E-8</v>
      </c>
      <c r="K10" s="34">
        <f>SUM($H$8:H10)/A10</f>
        <v>5.7580020068055034E-6</v>
      </c>
      <c r="L10" s="34">
        <f t="shared" si="5"/>
        <v>2.5701687623822402</v>
      </c>
      <c r="M10" s="34">
        <f>AVERAGE($L$8:L10)</f>
        <v>1.7628337004634702</v>
      </c>
      <c r="N10" s="34">
        <f t="shared" si="6"/>
        <v>1962</v>
      </c>
    </row>
    <row r="11" spans="1:14" ht="15.6" x14ac:dyDescent="0.3">
      <c r="A11" s="85">
        <v>1963</v>
      </c>
      <c r="B11" s="86">
        <v>181238</v>
      </c>
      <c r="C11" s="32">
        <v>37780</v>
      </c>
      <c r="D11" s="87">
        <f t="shared" si="0"/>
        <v>0.2084551804809146</v>
      </c>
      <c r="E11" s="34">
        <f t="shared" si="1"/>
        <v>0.20855316894075437</v>
      </c>
      <c r="F11" s="89">
        <f t="shared" si="2"/>
        <v>0.21090540391401094</v>
      </c>
      <c r="G11" s="89">
        <f t="shared" si="3"/>
        <v>2.4502234330963379E-3</v>
      </c>
      <c r="H11" s="34">
        <f t="shared" si="4"/>
        <v>2.4502234330963379E-3</v>
      </c>
      <c r="I11" s="89">
        <f>SUM($G$8:G11)</f>
        <v>1.3747423370448736E-2</v>
      </c>
      <c r="J11" s="34">
        <f>SUMSQ($G$8:G11)/A11</f>
        <v>3.2629938465835194E-8</v>
      </c>
      <c r="K11" s="34">
        <f>SUM($H$8:H11)/A11</f>
        <v>7.003272221318765E-6</v>
      </c>
      <c r="L11" s="34">
        <f t="shared" si="5"/>
        <v>1.1754197844560987</v>
      </c>
      <c r="M11" s="34">
        <f>AVERAGE($L$8:L11)</f>
        <v>1.6159802214616275</v>
      </c>
      <c r="N11" s="34">
        <f t="shared" si="6"/>
        <v>1963</v>
      </c>
    </row>
    <row r="12" spans="1:14" ht="15.6" x14ac:dyDescent="0.3">
      <c r="A12" s="85">
        <v>1964</v>
      </c>
      <c r="B12" s="86">
        <v>183140</v>
      </c>
      <c r="C12" s="32">
        <v>38260</v>
      </c>
      <c r="D12" s="87">
        <f t="shared" si="0"/>
        <v>0.20891121546357977</v>
      </c>
      <c r="E12" s="34">
        <f t="shared" si="1"/>
        <v>0.20889689659500282</v>
      </c>
      <c r="F12" s="89">
        <f t="shared" si="2"/>
        <v>0.20855316894075437</v>
      </c>
      <c r="G12" s="89">
        <f t="shared" si="3"/>
        <v>-3.5804652282539484E-4</v>
      </c>
      <c r="H12" s="34">
        <f t="shared" si="4"/>
        <v>3.5804652282539484E-4</v>
      </c>
      <c r="I12" s="89">
        <f>SUM($G$8:G12)</f>
        <v>1.3389376847623341E-2</v>
      </c>
      <c r="J12" s="34">
        <f>SUMSQ($G$8:G12)/A12</f>
        <v>3.2678598024919466E-8</v>
      </c>
      <c r="K12" s="34">
        <f>SUM($H$8:H12)/A12</f>
        <v>7.1820111472882537E-6</v>
      </c>
      <c r="L12" s="34">
        <f t="shared" si="5"/>
        <v>0.17138693201840777</v>
      </c>
      <c r="M12" s="34">
        <f>AVERAGE($L$8:L12)</f>
        <v>1.3270615635729834</v>
      </c>
      <c r="N12" s="34">
        <f t="shared" si="6"/>
        <v>1864.2935207193088</v>
      </c>
    </row>
    <row r="13" spans="1:14" ht="15.6" x14ac:dyDescent="0.3">
      <c r="A13" s="85">
        <v>1965</v>
      </c>
      <c r="B13" s="86">
        <v>184859</v>
      </c>
      <c r="C13" s="32">
        <v>37076</v>
      </c>
      <c r="D13" s="87">
        <f t="shared" si="0"/>
        <v>0.20056367285336391</v>
      </c>
      <c r="E13" s="34">
        <f t="shared" si="1"/>
        <v>0.20089693215899035</v>
      </c>
      <c r="F13" s="89">
        <f t="shared" si="2"/>
        <v>0.20889689659500282</v>
      </c>
      <c r="G13" s="89">
        <f t="shared" si="3"/>
        <v>8.3332237416389177E-3</v>
      </c>
      <c r="H13" s="34">
        <f t="shared" si="4"/>
        <v>8.3332237416389177E-3</v>
      </c>
      <c r="I13" s="89">
        <f>SUM($G$8:G13)</f>
        <v>2.1722600589262259E-2</v>
      </c>
      <c r="J13" s="34">
        <f>SUMSQ($G$8:G13)/A13</f>
        <v>6.8001722365982872E-8</v>
      </c>
      <c r="K13" s="34">
        <f>SUM($H$8:H13)/A13</f>
        <v>1.1419182511406132E-5</v>
      </c>
      <c r="L13" s="34">
        <f t="shared" si="5"/>
        <v>4.1549018439303831</v>
      </c>
      <c r="M13" s="34">
        <f>AVERAGE($L$8:L13)</f>
        <v>1.7983682769658833</v>
      </c>
      <c r="N13" s="34">
        <f t="shared" si="6"/>
        <v>1902.2903406232876</v>
      </c>
    </row>
    <row r="14" spans="1:14" ht="15.6" x14ac:dyDescent="0.3">
      <c r="A14" s="85">
        <v>1966</v>
      </c>
      <c r="B14" s="86">
        <v>186620</v>
      </c>
      <c r="C14" s="32">
        <v>37860</v>
      </c>
      <c r="D14" s="87">
        <f t="shared" si="0"/>
        <v>0.20287214660808059</v>
      </c>
      <c r="E14" s="34">
        <f t="shared" si="1"/>
        <v>0.20279315453776356</v>
      </c>
      <c r="F14" s="89">
        <f t="shared" si="2"/>
        <v>0.20089693215899035</v>
      </c>
      <c r="G14" s="89">
        <f t="shared" si="3"/>
        <v>-1.9752144490902401E-3</v>
      </c>
      <c r="H14" s="34">
        <f t="shared" si="4"/>
        <v>1.9752144490902401E-3</v>
      </c>
      <c r="I14" s="89">
        <f>SUM($G$8:G14)</f>
        <v>1.9747386140172019E-2</v>
      </c>
      <c r="J14" s="34">
        <f>SUMSQ($G$8:G14)/A14</f>
        <v>6.9951605579374983E-8</v>
      </c>
      <c r="K14" s="34">
        <f>SUM($H$8:H14)/A14</f>
        <v>1.2418061080367898E-5</v>
      </c>
      <c r="L14" s="34">
        <f t="shared" si="5"/>
        <v>0.97362525221664187</v>
      </c>
      <c r="M14" s="34">
        <f>AVERAGE($L$8:L14)</f>
        <v>1.6805478448588489</v>
      </c>
      <c r="N14" s="34">
        <f t="shared" si="6"/>
        <v>1590.2149306860215</v>
      </c>
    </row>
    <row r="15" spans="1:14" ht="15.6" x14ac:dyDescent="0.3">
      <c r="A15" s="85">
        <v>1967</v>
      </c>
      <c r="B15" s="86">
        <v>189361</v>
      </c>
      <c r="C15" s="32">
        <v>38236</v>
      </c>
      <c r="D15" s="87">
        <f t="shared" si="0"/>
        <v>0.2019211981347796</v>
      </c>
      <c r="E15" s="34">
        <f t="shared" si="1"/>
        <v>0.20195606910361522</v>
      </c>
      <c r="F15" s="89">
        <f t="shared" si="2"/>
        <v>0.20279315453776356</v>
      </c>
      <c r="G15" s="89">
        <f t="shared" si="3"/>
        <v>8.7195640298395882E-4</v>
      </c>
      <c r="H15" s="34">
        <f t="shared" si="4"/>
        <v>8.7195640298395882E-4</v>
      </c>
      <c r="I15" s="89">
        <f>SUM($G$8:G15)</f>
        <v>2.0619342543155977E-2</v>
      </c>
      <c r="J15" s="34">
        <f>SUMSQ($G$8:G15)/A15</f>
        <v>7.0302574752290758E-8</v>
      </c>
      <c r="K15" s="34">
        <f>SUM($H$8:H15)/A15</f>
        <v>1.2855040410262962E-5</v>
      </c>
      <c r="L15" s="34">
        <f t="shared" si="5"/>
        <v>0.43183004609646775</v>
      </c>
      <c r="M15" s="34">
        <f>AVERAGE($L$8:L15)</f>
        <v>1.5244581200135514</v>
      </c>
      <c r="N15" s="34">
        <f t="shared" si="6"/>
        <v>1603.9889323641721</v>
      </c>
    </row>
    <row r="16" spans="1:14" ht="15.6" x14ac:dyDescent="0.3">
      <c r="A16" s="85">
        <v>1968</v>
      </c>
      <c r="B16" s="86">
        <v>192552</v>
      </c>
      <c r="C16" s="32">
        <v>38492</v>
      </c>
      <c r="D16" s="87">
        <f t="shared" si="0"/>
        <v>0.19990444139764843</v>
      </c>
      <c r="E16" s="34">
        <f t="shared" si="1"/>
        <v>0.19998648935962479</v>
      </c>
      <c r="F16" s="89">
        <f t="shared" si="2"/>
        <v>0.20195606910361522</v>
      </c>
      <c r="G16" s="89">
        <f t="shared" si="3"/>
        <v>2.0516277059667853E-3</v>
      </c>
      <c r="H16" s="34">
        <f t="shared" si="4"/>
        <v>2.0516277059667853E-3</v>
      </c>
      <c r="I16" s="89">
        <f>SUM($G$8:G16)</f>
        <v>2.2670970249122763E-2</v>
      </c>
      <c r="J16" s="34">
        <f>SUMSQ($G$8:G16)/A16</f>
        <v>7.2405660966283769E-8</v>
      </c>
      <c r="K16" s="34">
        <f>SUM($H$8:H16)/A16</f>
        <v>1.3891002130566073E-5</v>
      </c>
      <c r="L16" s="34">
        <f t="shared" si="5"/>
        <v>1.0263042139647627</v>
      </c>
      <c r="M16" s="34">
        <f>AVERAGE($L$8:L16)</f>
        <v>1.4691076860081305</v>
      </c>
      <c r="N16" s="34">
        <f t="shared" si="6"/>
        <v>1632.0615342241615</v>
      </c>
    </row>
    <row r="17" spans="1:14" ht="15.6" x14ac:dyDescent="0.3">
      <c r="A17" s="85">
        <v>1969</v>
      </c>
      <c r="B17" s="86">
        <v>194181</v>
      </c>
      <c r="C17" s="32">
        <v>39112</v>
      </c>
      <c r="D17" s="87">
        <f t="shared" si="0"/>
        <v>0.20142032433657259</v>
      </c>
      <c r="E17" s="34">
        <f t="shared" si="1"/>
        <v>0.20136298292061935</v>
      </c>
      <c r="F17" s="89">
        <f t="shared" si="2"/>
        <v>0.19998648935962479</v>
      </c>
      <c r="G17" s="89">
        <f t="shared" si="3"/>
        <v>-1.4338349769477954E-3</v>
      </c>
      <c r="H17" s="34">
        <f t="shared" si="4"/>
        <v>1.4338349769477954E-3</v>
      </c>
      <c r="I17" s="89">
        <f>SUM($G$8:G17)</f>
        <v>2.1237135272174967E-2</v>
      </c>
      <c r="J17" s="34">
        <f>SUMSQ($G$8:G17)/A17</f>
        <v>7.3413013470170312E-8</v>
      </c>
      <c r="K17" s="34">
        <f>SUM($H$8:H17)/A17</f>
        <v>1.4612151940021244E-5</v>
      </c>
      <c r="L17" s="34">
        <f t="shared" si="5"/>
        <v>0.71186211305660629</v>
      </c>
      <c r="M17" s="34">
        <f>AVERAGE($L$8:L17)</f>
        <v>1.3933831287129779</v>
      </c>
      <c r="N17" s="34">
        <f t="shared" si="6"/>
        <v>1453.3886151298871</v>
      </c>
    </row>
    <row r="18" spans="1:14" ht="15.6" x14ac:dyDescent="0.3">
      <c r="A18" s="85">
        <v>1970</v>
      </c>
      <c r="B18" s="86">
        <v>196637</v>
      </c>
      <c r="C18" s="32">
        <v>39964</v>
      </c>
      <c r="D18" s="87">
        <f t="shared" si="0"/>
        <v>0.20323743751176024</v>
      </c>
      <c r="E18" s="34">
        <f t="shared" si="1"/>
        <v>0.20316247499367129</v>
      </c>
      <c r="F18" s="89">
        <f t="shared" si="2"/>
        <v>0.20136298292061935</v>
      </c>
      <c r="G18" s="89">
        <f t="shared" si="3"/>
        <v>-1.8744545911408839E-3</v>
      </c>
      <c r="H18" s="34">
        <f t="shared" si="4"/>
        <v>1.8744545911408839E-3</v>
      </c>
      <c r="I18" s="89">
        <f>SUM($G$8:G18)</f>
        <v>1.9362680681034083E-2</v>
      </c>
      <c r="J18" s="34">
        <f>SUMSQ($G$8:G18)/A18</f>
        <v>7.5159291135540335E-8</v>
      </c>
      <c r="K18" s="34">
        <f>SUM($H$8:H18)/A18</f>
        <v>1.5556234396468382E-5</v>
      </c>
      <c r="L18" s="34">
        <f t="shared" si="5"/>
        <v>0.92229788669344914</v>
      </c>
      <c r="M18" s="34">
        <f>AVERAGE($L$8:L18)</f>
        <v>1.3505571976202935</v>
      </c>
      <c r="N18" s="34">
        <f t="shared" si="6"/>
        <v>1244.6894401018958</v>
      </c>
    </row>
    <row r="19" spans="1:14" ht="15.6" x14ac:dyDescent="0.3">
      <c r="A19" s="85">
        <v>1971</v>
      </c>
      <c r="B19" s="86">
        <v>199127</v>
      </c>
      <c r="C19" s="32">
        <v>40236</v>
      </c>
      <c r="D19" s="87">
        <f t="shared" si="0"/>
        <v>0.202062000632762</v>
      </c>
      <c r="E19" s="34">
        <f t="shared" si="1"/>
        <v>0.20210601041009987</v>
      </c>
      <c r="F19" s="89">
        <f t="shared" si="2"/>
        <v>0.20316247499367129</v>
      </c>
      <c r="G19" s="89">
        <f t="shared" si="3"/>
        <v>1.1004743609092926E-3</v>
      </c>
      <c r="H19" s="34">
        <f t="shared" si="4"/>
        <v>1.1004743609092926E-3</v>
      </c>
      <c r="I19" s="89">
        <f>SUM($G$8:G19)</f>
        <v>2.0463155041943376E-2</v>
      </c>
      <c r="J19" s="34">
        <f>SUMSQ($G$8:G19)/A19</f>
        <v>7.5735589729088376E-8</v>
      </c>
      <c r="K19" s="34">
        <f>SUM($H$8:H19)/A19</f>
        <v>1.6106674846246577E-5</v>
      </c>
      <c r="L19" s="34">
        <f t="shared" si="5"/>
        <v>0.54462212462666448</v>
      </c>
      <c r="M19" s="34">
        <f>AVERAGE($L$8:L19)</f>
        <v>1.2833959415374911</v>
      </c>
      <c r="N19" s="34">
        <f t="shared" si="6"/>
        <v>1270.4766959837159</v>
      </c>
    </row>
    <row r="20" spans="1:14" ht="15.6" x14ac:dyDescent="0.3">
      <c r="A20" s="85">
        <v>1972</v>
      </c>
      <c r="B20" s="86">
        <v>201747</v>
      </c>
      <c r="C20" s="32">
        <v>42716</v>
      </c>
      <c r="D20" s="87">
        <f t="shared" si="0"/>
        <v>0.21173053378736734</v>
      </c>
      <c r="E20" s="34">
        <f t="shared" si="1"/>
        <v>0.21134563328821637</v>
      </c>
      <c r="F20" s="89">
        <f t="shared" si="2"/>
        <v>0.20210601041009987</v>
      </c>
      <c r="G20" s="89">
        <f t="shared" si="3"/>
        <v>-9.6245233772674632E-3</v>
      </c>
      <c r="H20" s="34">
        <f t="shared" si="4"/>
        <v>9.6245233772674632E-3</v>
      </c>
      <c r="I20" s="89">
        <f>SUM($G$8:G20)</f>
        <v>1.0838631664675913E-2</v>
      </c>
      <c r="J20" s="34">
        <f>SUMSQ($G$8:G20)/A20</f>
        <v>1.2267053630608574E-7</v>
      </c>
      <c r="K20" s="34">
        <f>SUM($H$8:H20)/A20</f>
        <v>2.097909710913766E-5</v>
      </c>
      <c r="L20" s="34">
        <f t="shared" si="5"/>
        <v>4.5456473400917199</v>
      </c>
      <c r="M20" s="34">
        <f>AVERAGE($L$8:L20)</f>
        <v>1.5343383568108933</v>
      </c>
      <c r="N20" s="34">
        <f t="shared" si="6"/>
        <v>516.63956786562733</v>
      </c>
    </row>
    <row r="21" spans="1:14" ht="15.6" x14ac:dyDescent="0.3">
      <c r="A21" s="85">
        <v>1973</v>
      </c>
      <c r="B21" s="86">
        <v>203250</v>
      </c>
      <c r="C21" s="32">
        <v>42956</v>
      </c>
      <c r="D21" s="87">
        <f t="shared" si="0"/>
        <v>0.21134563345633456</v>
      </c>
      <c r="E21" s="34">
        <f t="shared" si="1"/>
        <v>0.21134563344961124</v>
      </c>
      <c r="F21" s="89">
        <f t="shared" si="2"/>
        <v>0.21134563328821637</v>
      </c>
      <c r="G21" s="89">
        <f t="shared" si="3"/>
        <v>-1.6811818603912343E-10</v>
      </c>
      <c r="H21" s="34">
        <f t="shared" si="4"/>
        <v>1.6811818603912343E-10</v>
      </c>
      <c r="I21" s="89">
        <f>SUM($G$8:G21)</f>
        <v>1.0838631496557727E-2</v>
      </c>
      <c r="J21" s="34">
        <f>SUMSQ($G$8:G21)/A21</f>
        <v>1.2260836168048713E-7</v>
      </c>
      <c r="K21" s="34">
        <f>SUM($H$8:H21)/A21</f>
        <v>2.0968464099005401E-5</v>
      </c>
      <c r="L21" s="34">
        <f t="shared" si="5"/>
        <v>7.9546562325290619E-8</v>
      </c>
      <c r="M21" s="34">
        <f>AVERAGE($L$8:L21)</f>
        <v>1.4247427655777269</v>
      </c>
      <c r="N21" s="34">
        <f t="shared" si="6"/>
        <v>516.90154535790896</v>
      </c>
    </row>
    <row r="22" spans="1:14" ht="15.6" x14ac:dyDescent="0.3">
      <c r="A22" s="85">
        <v>1974</v>
      </c>
      <c r="B22" s="86">
        <v>204977</v>
      </c>
      <c r="C22" s="32">
        <v>43600</v>
      </c>
      <c r="D22" s="87">
        <f t="shared" si="0"/>
        <v>0.21270679149367977</v>
      </c>
      <c r="E22" s="34">
        <f t="shared" si="1"/>
        <v>0.21265235654765191</v>
      </c>
      <c r="F22" s="89">
        <f t="shared" si="2"/>
        <v>0.21134563344961124</v>
      </c>
      <c r="G22" s="89">
        <f t="shared" si="3"/>
        <v>-1.3611580440685278E-3</v>
      </c>
      <c r="H22" s="34">
        <f t="shared" si="4"/>
        <v>1.3611580440685278E-3</v>
      </c>
      <c r="I22" s="89">
        <f>SUM($G$8:G22)</f>
        <v>9.477473452489199E-3</v>
      </c>
      <c r="J22" s="34">
        <f>SUMSQ($G$8:G22)/A22</f>
        <v>1.2348482716136452E-7</v>
      </c>
      <c r="K22" s="34">
        <f>SUM($H$8:H22)/A22</f>
        <v>2.1647384858868381E-5</v>
      </c>
      <c r="L22" s="34">
        <f t="shared" si="5"/>
        <v>0.6399222302730152</v>
      </c>
      <c r="M22" s="34">
        <f>AVERAGE($L$8:L22)</f>
        <v>1.3724213965574128</v>
      </c>
      <c r="N22" s="34">
        <f t="shared" si="6"/>
        <v>437.81147303834808</v>
      </c>
    </row>
    <row r="23" spans="1:14" ht="15.6" x14ac:dyDescent="0.3">
      <c r="A23" s="85">
        <v>1975</v>
      </c>
      <c r="B23" s="86">
        <v>206746</v>
      </c>
      <c r="C23" s="32">
        <v>44412</v>
      </c>
      <c r="D23" s="87">
        <f t="shared" si="0"/>
        <v>0.21481431321524963</v>
      </c>
      <c r="E23" s="34">
        <f t="shared" si="1"/>
        <v>0.2147278530168707</v>
      </c>
      <c r="F23" s="89">
        <f t="shared" si="2"/>
        <v>0.21265235654765191</v>
      </c>
      <c r="G23" s="89">
        <f t="shared" si="3"/>
        <v>-2.1619566675977198E-3</v>
      </c>
      <c r="H23" s="34">
        <f t="shared" si="4"/>
        <v>2.1619566675977198E-3</v>
      </c>
      <c r="I23" s="89">
        <f>SUM($G$8:G23)</f>
        <v>7.3155167848914793E-3</v>
      </c>
      <c r="J23" s="34">
        <f>SUMSQ($G$8:G23)/A23</f>
        <v>1.2578891415144493E-7</v>
      </c>
      <c r="K23" s="34">
        <f>SUM($H$8:H23)/A23</f>
        <v>2.2731085761520962E-5</v>
      </c>
      <c r="L23" s="34">
        <f t="shared" si="5"/>
        <v>1.0064304539294744</v>
      </c>
      <c r="M23" s="34">
        <f>AVERAGE($L$8:L23)</f>
        <v>1.3495469626431666</v>
      </c>
      <c r="N23" s="34">
        <f t="shared" si="6"/>
        <v>321.82874419818256</v>
      </c>
    </row>
    <row r="24" spans="1:14" ht="15.6" x14ac:dyDescent="0.3">
      <c r="A24" s="85">
        <v>1976</v>
      </c>
      <c r="B24" s="86">
        <v>208728</v>
      </c>
      <c r="C24" s="32">
        <v>45628</v>
      </c>
      <c r="D24" s="87">
        <f t="shared" si="0"/>
        <v>0.21860028362270514</v>
      </c>
      <c r="E24" s="34">
        <f t="shared" si="1"/>
        <v>0.2184454187619024</v>
      </c>
      <c r="F24" s="89">
        <f t="shared" si="2"/>
        <v>0.2147278530168707</v>
      </c>
      <c r="G24" s="89">
        <f t="shared" si="3"/>
        <v>-3.8724306058344482E-3</v>
      </c>
      <c r="H24" s="34">
        <f t="shared" si="4"/>
        <v>3.8724306058344482E-3</v>
      </c>
      <c r="I24" s="89">
        <f>SUM($G$8:G24)</f>
        <v>3.4430861790570311E-3</v>
      </c>
      <c r="J24" s="34">
        <f>SUMSQ($G$8:G24)/A24</f>
        <v>1.3331418231078298E-7</v>
      </c>
      <c r="K24" s="34">
        <f>SUM($H$8:H24)/A24</f>
        <v>2.467931426358216E-5</v>
      </c>
      <c r="L24" s="34">
        <f t="shared" si="5"/>
        <v>1.7714664142513648</v>
      </c>
      <c r="M24" s="34">
        <f>AVERAGE($L$8:L24)</f>
        <v>1.3743657539142371</v>
      </c>
      <c r="N24" s="34">
        <f t="shared" si="6"/>
        <v>139.51304085210319</v>
      </c>
    </row>
    <row r="25" spans="1:14" ht="15.6" x14ac:dyDescent="0.3">
      <c r="A25" s="85">
        <v>1977</v>
      </c>
      <c r="B25" s="86">
        <v>210434</v>
      </c>
      <c r="C25" s="32">
        <v>46520</v>
      </c>
      <c r="D25" s="87">
        <f t="shared" si="0"/>
        <v>0.22106693785224821</v>
      </c>
      <c r="E25" s="34">
        <f t="shared" si="1"/>
        <v>0.22096209899770389</v>
      </c>
      <c r="F25" s="89">
        <f t="shared" si="2"/>
        <v>0.2184454187619024</v>
      </c>
      <c r="G25" s="89">
        <f t="shared" si="3"/>
        <v>-2.621519090345803E-3</v>
      </c>
      <c r="H25" s="34">
        <f t="shared" si="4"/>
        <v>2.621519090345803E-3</v>
      </c>
      <c r="I25" s="89">
        <f>SUM($G$8:G25)</f>
        <v>8.2156708871122808E-4</v>
      </c>
      <c r="J25" s="34">
        <f>SUMSQ($G$8:G25)/A25</f>
        <v>1.3672290672086729E-7</v>
      </c>
      <c r="K25" s="34">
        <f>SUM($H$8:H25)/A25</f>
        <v>2.5992839694073928E-5</v>
      </c>
      <c r="L25" s="34">
        <f t="shared" si="5"/>
        <v>1.1858485560142491</v>
      </c>
      <c r="M25" s="34">
        <f>AVERAGE($L$8:L25)</f>
        <v>1.3638925762531267</v>
      </c>
      <c r="N25" s="34">
        <f t="shared" si="6"/>
        <v>31.607438755471417</v>
      </c>
    </row>
    <row r="26" spans="1:14" ht="15.6" x14ac:dyDescent="0.3">
      <c r="A26" s="85">
        <v>1978</v>
      </c>
      <c r="B26" s="86">
        <v>211783</v>
      </c>
      <c r="C26" s="32">
        <v>47820</v>
      </c>
      <c r="D26" s="87">
        <f t="shared" si="0"/>
        <v>0.22579716030087402</v>
      </c>
      <c r="E26" s="34">
        <f t="shared" si="1"/>
        <v>0.22560379825726246</v>
      </c>
      <c r="F26" s="89">
        <f t="shared" si="2"/>
        <v>0.22096209899770389</v>
      </c>
      <c r="G26" s="89">
        <f t="shared" si="3"/>
        <v>-4.8350613031701295E-3</v>
      </c>
      <c r="H26" s="34">
        <f t="shared" si="4"/>
        <v>4.8350613031701295E-3</v>
      </c>
      <c r="I26" s="89">
        <f>SUM($G$8:G26)</f>
        <v>-4.0134942144589014E-3</v>
      </c>
      <c r="J26" s="34">
        <f>SUMSQ($G$8:G26)/A26</f>
        <v>1.4847270191737505E-7</v>
      </c>
      <c r="K26" s="34">
        <f>SUM($H$8:H26)/A26</f>
        <v>2.8424117987034521E-5</v>
      </c>
      <c r="L26" s="34">
        <f t="shared" si="5"/>
        <v>2.1413295440595554</v>
      </c>
      <c r="M26" s="34">
        <f>AVERAGE($L$8:L26)</f>
        <v>1.4048103114008335</v>
      </c>
      <c r="N26" s="34">
        <f t="shared" si="6"/>
        <v>-141.20030800215616</v>
      </c>
    </row>
    <row r="27" spans="1:14" ht="15.6" x14ac:dyDescent="0.3">
      <c r="A27" s="85">
        <v>1979</v>
      </c>
      <c r="B27" s="86">
        <v>213120</v>
      </c>
      <c r="C27" s="32">
        <v>49096</v>
      </c>
      <c r="D27" s="87">
        <f t="shared" si="0"/>
        <v>0.23036786786786786</v>
      </c>
      <c r="E27" s="34">
        <f t="shared" si="1"/>
        <v>0.2301773448986533</v>
      </c>
      <c r="F27" s="89">
        <f t="shared" si="2"/>
        <v>0.22560379825726246</v>
      </c>
      <c r="G27" s="89">
        <f t="shared" si="3"/>
        <v>-4.7640696106054092E-3</v>
      </c>
      <c r="H27" s="34">
        <f t="shared" si="4"/>
        <v>4.7640696106054092E-3</v>
      </c>
      <c r="I27" s="89">
        <f>SUM($G$8:G27)</f>
        <v>-8.7775638250643107E-3</v>
      </c>
      <c r="J27" s="34">
        <f>SUMSQ($G$8:G27)/A27</f>
        <v>1.5986627773989986E-7</v>
      </c>
      <c r="K27" s="34">
        <f>SUM($H$8:H27)/A27</f>
        <v>3.0817066694774981E-5</v>
      </c>
      <c r="L27" s="34">
        <f t="shared" si="5"/>
        <v>2.0680269582292339</v>
      </c>
      <c r="M27" s="34">
        <f>AVERAGE($L$8:L27)</f>
        <v>1.4379711437422533</v>
      </c>
      <c r="N27" s="34">
        <f t="shared" si="6"/>
        <v>-284.82801143927634</v>
      </c>
    </row>
    <row r="28" spans="1:14" ht="15.6" x14ac:dyDescent="0.3">
      <c r="A28" s="85">
        <v>1980</v>
      </c>
      <c r="B28" s="86">
        <v>219859</v>
      </c>
      <c r="C28" s="32">
        <v>50664</v>
      </c>
      <c r="D28" s="87">
        <f t="shared" si="0"/>
        <v>0.23043859928408661</v>
      </c>
      <c r="E28" s="34">
        <f t="shared" si="1"/>
        <v>0.23042815129207525</v>
      </c>
      <c r="F28" s="89">
        <f t="shared" si="2"/>
        <v>0.2301773448986533</v>
      </c>
      <c r="G28" s="89">
        <f t="shared" si="3"/>
        <v>-2.612543854333127E-4</v>
      </c>
      <c r="H28" s="34">
        <f t="shared" si="4"/>
        <v>2.612543854333127E-4</v>
      </c>
      <c r="I28" s="89">
        <f>SUM($G$8:G28)</f>
        <v>-9.0388182104976234E-3</v>
      </c>
      <c r="J28" s="34">
        <f>SUMSQ($G$8:G28)/A28</f>
        <v>1.5982000883897471E-7</v>
      </c>
      <c r="K28" s="34">
        <f>SUM($H$8:H28)/A28</f>
        <v>3.0933449178986368E-5</v>
      </c>
      <c r="L28" s="34">
        <f t="shared" si="5"/>
        <v>0.11337266683835209</v>
      </c>
      <c r="M28" s="34">
        <f>AVERAGE($L$8:L28)</f>
        <v>1.3748950257944486</v>
      </c>
      <c r="N28" s="34">
        <f t="shared" si="6"/>
        <v>-292.2020806085165</v>
      </c>
    </row>
    <row r="29" spans="1:14" ht="15.6" x14ac:dyDescent="0.3">
      <c r="A29" s="85">
        <v>1981</v>
      </c>
      <c r="B29" s="86">
        <v>222669</v>
      </c>
      <c r="C29" s="32">
        <v>51072</v>
      </c>
      <c r="D29" s="87">
        <f t="shared" si="0"/>
        <v>0.22936286595799146</v>
      </c>
      <c r="E29" s="34">
        <f t="shared" si="1"/>
        <v>0.22940546846834489</v>
      </c>
      <c r="F29" s="89">
        <f t="shared" si="2"/>
        <v>0.23042815129207525</v>
      </c>
      <c r="G29" s="89">
        <f t="shared" si="3"/>
        <v>1.0652853340837876E-3</v>
      </c>
      <c r="H29" s="34">
        <f t="shared" si="4"/>
        <v>1.0652853340837876E-3</v>
      </c>
      <c r="I29" s="89">
        <f>SUM($G$8:G29)</f>
        <v>-7.9735328764138358E-3</v>
      </c>
      <c r="J29" s="34">
        <f>SUMSQ($G$8:G29)/A29</f>
        <v>1.603121909864634E-7</v>
      </c>
      <c r="K29" s="34">
        <f>SUM($H$8:H29)/A29</f>
        <v>3.1455585415687426E-5</v>
      </c>
      <c r="L29" s="34">
        <f t="shared" si="5"/>
        <v>0.46445414327831863</v>
      </c>
      <c r="M29" s="34">
        <f>AVERAGE($L$8:L29)</f>
        <v>1.3335113493164426</v>
      </c>
      <c r="N29" s="34">
        <f t="shared" si="6"/>
        <v>-253.48543894647409</v>
      </c>
    </row>
    <row r="30" spans="1:14" ht="15.6" x14ac:dyDescent="0.3">
      <c r="A30" s="85">
        <v>1982</v>
      </c>
      <c r="B30" s="86">
        <v>224377</v>
      </c>
      <c r="C30" s="32">
        <v>51472</v>
      </c>
      <c r="D30" s="87">
        <f t="shared" si="0"/>
        <v>0.22939962652143492</v>
      </c>
      <c r="E30" s="34">
        <f t="shared" si="1"/>
        <v>0.22939986015048786</v>
      </c>
      <c r="F30" s="89">
        <f t="shared" si="2"/>
        <v>0.22940546846834489</v>
      </c>
      <c r="G30" s="89">
        <f t="shared" si="3"/>
        <v>5.8419469099735277E-6</v>
      </c>
      <c r="H30" s="34">
        <f t="shared" si="4"/>
        <v>5.8419469099735277E-6</v>
      </c>
      <c r="I30" s="89">
        <f>SUM($G$8:G30)</f>
        <v>-7.9676909295038623E-3</v>
      </c>
      <c r="J30" s="34">
        <f>SUMSQ($G$8:G30)/A30</f>
        <v>1.6023132415364665E-7</v>
      </c>
      <c r="K30" s="34">
        <f>SUM($H$8:H30)/A30</f>
        <v>3.1442662288287974E-5</v>
      </c>
      <c r="L30" s="34">
        <f t="shared" si="5"/>
        <v>2.5466244206930567E-3</v>
      </c>
      <c r="M30" s="34">
        <f>AVERAGE($L$8:L30)</f>
        <v>1.2756433177992361</v>
      </c>
      <c r="N30" s="34">
        <f t="shared" si="6"/>
        <v>-253.40382619164328</v>
      </c>
    </row>
    <row r="31" spans="1:14" ht="15.6" x14ac:dyDescent="0.3">
      <c r="A31" s="85">
        <v>1983</v>
      </c>
      <c r="B31" s="86">
        <v>225980</v>
      </c>
      <c r="C31" s="32">
        <v>53212</v>
      </c>
      <c r="D31" s="87">
        <f t="shared" si="0"/>
        <v>0.23547216567837861</v>
      </c>
      <c r="E31" s="34">
        <f t="shared" si="1"/>
        <v>0.23522932420591641</v>
      </c>
      <c r="F31" s="89">
        <f t="shared" si="2"/>
        <v>0.22939986015048786</v>
      </c>
      <c r="G31" s="89">
        <f t="shared" si="3"/>
        <v>-6.0723055278907589E-3</v>
      </c>
      <c r="H31" s="34">
        <f t="shared" si="4"/>
        <v>6.0723055278907589E-3</v>
      </c>
      <c r="I31" s="89">
        <f>SUM($G$8:G31)</f>
        <v>-1.4039996457394621E-2</v>
      </c>
      <c r="J31" s="34">
        <f>SUMSQ($G$8:G31)/A31</f>
        <v>1.7874502213645E-7</v>
      </c>
      <c r="K31" s="34">
        <f>SUM($H$8:H31)/A31</f>
        <v>3.4488987485263501E-5</v>
      </c>
      <c r="L31" s="34">
        <f t="shared" si="5"/>
        <v>2.5787784770216375</v>
      </c>
      <c r="M31" s="34">
        <f>AVERAGE($L$8:L31)</f>
        <v>1.3299406161001694</v>
      </c>
      <c r="N31" s="34">
        <f t="shared" si="6"/>
        <v>-407.08636237563218</v>
      </c>
    </row>
    <row r="32" spans="1:14" ht="15.6" x14ac:dyDescent="0.3">
      <c r="A32" s="85">
        <v>1984</v>
      </c>
      <c r="B32" s="86">
        <v>227848</v>
      </c>
      <c r="C32" s="32">
        <v>54372</v>
      </c>
      <c r="D32" s="87">
        <f t="shared" si="0"/>
        <v>0.23863277272567676</v>
      </c>
      <c r="E32" s="34">
        <f t="shared" si="1"/>
        <v>0.23849666322884866</v>
      </c>
      <c r="F32" s="89">
        <f t="shared" si="2"/>
        <v>0.23522932420591641</v>
      </c>
      <c r="G32" s="89">
        <f t="shared" si="3"/>
        <v>-3.4034485197603492E-3</v>
      </c>
      <c r="H32" s="34">
        <f t="shared" si="4"/>
        <v>3.4034485197603492E-3</v>
      </c>
      <c r="I32" s="89">
        <f>SUM($G$8:G32)</f>
        <v>-1.744344497715497E-2</v>
      </c>
      <c r="J32" s="34">
        <f>SUMSQ($G$8:G32)/A32</f>
        <v>1.8449336730001978E-7</v>
      </c>
      <c r="K32" s="34">
        <f>SUM($H$8:H32)/A32</f>
        <v>3.618705176564409E-5</v>
      </c>
      <c r="L32" s="34">
        <f t="shared" si="5"/>
        <v>1.4262284601087989</v>
      </c>
      <c r="M32" s="34">
        <f>AVERAGE($L$8:L32)</f>
        <v>1.3337921298605144</v>
      </c>
      <c r="N32" s="34">
        <f t="shared" si="6"/>
        <v>-482.0355382948257</v>
      </c>
    </row>
    <row r="33" spans="1:14" ht="15.6" x14ac:dyDescent="0.3">
      <c r="A33" s="85">
        <v>1985</v>
      </c>
      <c r="B33" s="86">
        <v>229705</v>
      </c>
      <c r="C33" s="32">
        <v>54524</v>
      </c>
      <c r="D33" s="87">
        <f t="shared" si="0"/>
        <v>0.23736531638405781</v>
      </c>
      <c r="E33" s="34">
        <f t="shared" si="1"/>
        <v>0.23741056080273745</v>
      </c>
      <c r="F33" s="89">
        <f t="shared" si="2"/>
        <v>0.23849666322884866</v>
      </c>
      <c r="G33" s="89">
        <f t="shared" si="3"/>
        <v>1.1313468447908537E-3</v>
      </c>
      <c r="H33" s="34">
        <f t="shared" si="4"/>
        <v>1.1313468447908537E-3</v>
      </c>
      <c r="I33" s="89">
        <f>SUM($G$8:G33)</f>
        <v>-1.6312098132364117E-2</v>
      </c>
      <c r="J33" s="34">
        <f>SUMSQ($G$8:G33)/A33</f>
        <v>1.8504523244657808E-7</v>
      </c>
      <c r="K33" s="34">
        <f>SUM($H$8:H33)/A33</f>
        <v>3.6738769545505654E-5</v>
      </c>
      <c r="L33" s="34">
        <f t="shared" si="5"/>
        <v>0.47662685603162469</v>
      </c>
      <c r="M33" s="34">
        <f>AVERAGE($L$8:L33)</f>
        <v>1.3008242347132493</v>
      </c>
      <c r="N33" s="34">
        <f t="shared" si="6"/>
        <v>-444.00229877485424</v>
      </c>
    </row>
    <row r="34" spans="1:14" ht="15.6" x14ac:dyDescent="0.3">
      <c r="A34" s="85">
        <v>1986</v>
      </c>
      <c r="B34" s="86">
        <v>233114</v>
      </c>
      <c r="C34" s="32">
        <v>55096</v>
      </c>
      <c r="D34" s="87">
        <f t="shared" si="0"/>
        <v>0.23634788129413076</v>
      </c>
      <c r="E34" s="34">
        <f t="shared" si="1"/>
        <v>0.23639037959324305</v>
      </c>
      <c r="F34" s="89">
        <f t="shared" si="2"/>
        <v>0.23741056080273745</v>
      </c>
      <c r="G34" s="89">
        <f t="shared" si="3"/>
        <v>1.0626795086066954E-3</v>
      </c>
      <c r="H34" s="34">
        <f t="shared" si="4"/>
        <v>1.0626795086066954E-3</v>
      </c>
      <c r="I34" s="89">
        <f>SUM($G$8:G34)</f>
        <v>-1.5249418623757421E-2</v>
      </c>
      <c r="J34" s="34">
        <f>SUMSQ($G$8:G34)/A34</f>
        <v>1.8552068184515107E-7</v>
      </c>
      <c r="K34" s="34">
        <f>SUM($H$8:H34)/A34</f>
        <v>3.7255356020360235E-5</v>
      </c>
      <c r="L34" s="34">
        <f t="shared" si="5"/>
        <v>0.44962514696047118</v>
      </c>
      <c r="M34" s="34">
        <f>AVERAGE($L$8:L34)</f>
        <v>1.2692983425742577</v>
      </c>
      <c r="N34" s="34">
        <f t="shared" si="6"/>
        <v>-409.32151112509939</v>
      </c>
    </row>
    <row r="35" spans="1:14" ht="15.6" x14ac:dyDescent="0.3">
      <c r="A35" s="85">
        <v>1987</v>
      </c>
      <c r="B35" s="86">
        <v>235487</v>
      </c>
      <c r="C35" s="32">
        <v>55936</v>
      </c>
      <c r="D35" s="87">
        <f t="shared" si="0"/>
        <v>0.23753328209200508</v>
      </c>
      <c r="E35" s="34">
        <f t="shared" si="1"/>
        <v>0.23748757554374178</v>
      </c>
      <c r="F35" s="89">
        <f t="shared" si="2"/>
        <v>0.23639037959324305</v>
      </c>
      <c r="G35" s="89">
        <f t="shared" si="3"/>
        <v>-1.1429024987620329E-3</v>
      </c>
      <c r="H35" s="34">
        <f t="shared" si="4"/>
        <v>1.1429024987620329E-3</v>
      </c>
      <c r="I35" s="89">
        <f>SUM($G$8:G35)</f>
        <v>-1.6392321122519454E-2</v>
      </c>
      <c r="J35" s="34">
        <f>SUMSQ($G$8:G35)/A35</f>
        <v>1.8608470068754229E-7</v>
      </c>
      <c r="K35" s="34">
        <f>SUM($H$8:H35)/A35</f>
        <v>3.7811796454553325E-5</v>
      </c>
      <c r="L35" s="34">
        <f t="shared" si="5"/>
        <v>0.48115467807132228</v>
      </c>
      <c r="M35" s="34">
        <f>AVERAGE($L$8:L35)</f>
        <v>1.2411503545562954</v>
      </c>
      <c r="N35" s="34">
        <f t="shared" si="6"/>
        <v>-433.52399673000667</v>
      </c>
    </row>
    <row r="36" spans="1:14" ht="15.6" x14ac:dyDescent="0.3">
      <c r="A36" s="85">
        <v>1988</v>
      </c>
      <c r="B36" s="86">
        <v>238241</v>
      </c>
      <c r="C36" s="32">
        <v>56572</v>
      </c>
      <c r="D36" s="87">
        <f t="shared" si="0"/>
        <v>0.23745702880696437</v>
      </c>
      <c r="E36" s="34">
        <f t="shared" si="1"/>
        <v>0.23745825042114435</v>
      </c>
      <c r="F36" s="89">
        <f t="shared" si="2"/>
        <v>0.23748757554374178</v>
      </c>
      <c r="G36" s="89">
        <f t="shared" si="3"/>
        <v>3.0546736777409267E-5</v>
      </c>
      <c r="H36" s="34">
        <f t="shared" si="4"/>
        <v>3.0546736777409267E-5</v>
      </c>
      <c r="I36" s="89">
        <f>SUM($G$8:G36)</f>
        <v>-1.6361774385742045E-2</v>
      </c>
      <c r="J36" s="34">
        <f>SUMSQ($G$8:G36)/A36</f>
        <v>1.859915660811239E-7</v>
      </c>
      <c r="K36" s="34">
        <f>SUM($H$8:H36)/A36</f>
        <v>3.7808141997975283E-5</v>
      </c>
      <c r="L36" s="34">
        <f t="shared" si="5"/>
        <v>1.2864111427184405E-2</v>
      </c>
      <c r="M36" s="34">
        <f>AVERAGE($L$8:L36)</f>
        <v>1.1987956565173605</v>
      </c>
      <c r="N36" s="34">
        <f t="shared" si="6"/>
        <v>-432.75795955850612</v>
      </c>
    </row>
    <row r="37" spans="1:14" ht="15.6" x14ac:dyDescent="0.3">
      <c r="A37" s="85">
        <v>1989</v>
      </c>
      <c r="B37" s="86">
        <v>240454</v>
      </c>
      <c r="C37" s="32">
        <v>58200</v>
      </c>
      <c r="D37" s="87">
        <f t="shared" si="0"/>
        <v>0.24204213695758856</v>
      </c>
      <c r="E37" s="34">
        <f t="shared" si="1"/>
        <v>0.24185881980547938</v>
      </c>
      <c r="F37" s="89">
        <f t="shared" si="2"/>
        <v>0.23745825042114435</v>
      </c>
      <c r="G37" s="89">
        <f t="shared" si="3"/>
        <v>-4.5838865364442039E-3</v>
      </c>
      <c r="H37" s="34">
        <f t="shared" si="4"/>
        <v>4.5838865364442039E-3</v>
      </c>
      <c r="I37" s="89">
        <f>SUM($G$8:G37)</f>
        <v>-2.0945660922186249E-2</v>
      </c>
      <c r="J37" s="34">
        <f>SUMSQ($G$8:G37)/A37</f>
        <v>1.9646216648982843E-7</v>
      </c>
      <c r="K37" s="34">
        <f>SUM($H$8:H37)/A37</f>
        <v>4.0093752050487217E-5</v>
      </c>
      <c r="L37" s="34">
        <f t="shared" si="5"/>
        <v>1.8938382357975168</v>
      </c>
      <c r="M37" s="34">
        <f>AVERAGE($L$8:L37)</f>
        <v>1.2219637424933658</v>
      </c>
      <c r="N37" s="34">
        <f t="shared" si="6"/>
        <v>-522.4170812402607</v>
      </c>
    </row>
    <row r="38" spans="1:14" ht="15.6" x14ac:dyDescent="0.3">
      <c r="A38" s="85">
        <v>1990</v>
      </c>
      <c r="B38" s="86">
        <v>242423</v>
      </c>
      <c r="C38" s="32">
        <v>57824</v>
      </c>
      <c r="D38" s="87">
        <f t="shared" si="0"/>
        <v>0.23852522244176502</v>
      </c>
      <c r="E38" s="34">
        <f t="shared" si="1"/>
        <v>0.23865853847612498</v>
      </c>
      <c r="F38" s="89">
        <f t="shared" si="2"/>
        <v>0.24185881980547938</v>
      </c>
      <c r="G38" s="89">
        <f t="shared" si="3"/>
        <v>3.3335973637143579E-3</v>
      </c>
      <c r="H38" s="34">
        <f t="shared" si="4"/>
        <v>3.3335973637143579E-3</v>
      </c>
      <c r="I38" s="89">
        <f>SUM($G$8:G38)</f>
        <v>-1.7612063558471891E-2</v>
      </c>
      <c r="J38" s="34">
        <f>SUMSQ($G$8:G38)/A38</f>
        <v>2.0194779926212667E-7</v>
      </c>
      <c r="K38" s="34">
        <f>SUM($H$8:H38)/A38</f>
        <v>4.1748778991021822E-5</v>
      </c>
      <c r="L38" s="34">
        <f t="shared" si="5"/>
        <v>1.397586942625425</v>
      </c>
      <c r="M38" s="34">
        <f>AVERAGE($L$8:L38)</f>
        <v>1.2276290070137548</v>
      </c>
      <c r="N38" s="34">
        <f t="shared" si="6"/>
        <v>-421.8581712835101</v>
      </c>
    </row>
    <row r="39" spans="1:14" ht="15.6" x14ac:dyDescent="0.3">
      <c r="A39" s="85">
        <v>1991</v>
      </c>
      <c r="B39" s="86">
        <v>245087</v>
      </c>
      <c r="C39" s="32">
        <v>58224</v>
      </c>
      <c r="D39" s="87">
        <f t="shared" si="0"/>
        <v>0.23756461991048078</v>
      </c>
      <c r="E39" s="34">
        <f t="shared" si="1"/>
        <v>0.23760836751079742</v>
      </c>
      <c r="F39" s="89">
        <f t="shared" si="2"/>
        <v>0.23865853847612498</v>
      </c>
      <c r="G39" s="89">
        <f t="shared" si="3"/>
        <v>1.0939185656441974E-3</v>
      </c>
      <c r="H39" s="34">
        <f t="shared" si="4"/>
        <v>1.0939185656441974E-3</v>
      </c>
      <c r="I39" s="89">
        <f>SUM($G$8:G39)</f>
        <v>-1.6518144992827694E-2</v>
      </c>
      <c r="J39" s="34">
        <f>SUMSQ($G$8:G39)/A39</f>
        <v>2.0244740249115675E-7</v>
      </c>
      <c r="K39" s="34">
        <f>SUM($H$8:H39)/A39</f>
        <v>4.2277241967743661E-5</v>
      </c>
      <c r="L39" s="34">
        <f t="shared" si="5"/>
        <v>0.46047200380949332</v>
      </c>
      <c r="M39" s="34">
        <f>AVERAGE($L$8:L39)</f>
        <v>1.2036553506636216</v>
      </c>
      <c r="N39" s="34">
        <f t="shared" si="6"/>
        <v>-390.71008949520808</v>
      </c>
    </row>
    <row r="40" spans="1:14" ht="15.6" x14ac:dyDescent="0.3">
      <c r="A40" s="85">
        <v>1992</v>
      </c>
      <c r="B40" s="86">
        <v>247543</v>
      </c>
      <c r="C40" s="32">
        <v>58840</v>
      </c>
      <c r="D40" s="87">
        <f t="shared" si="0"/>
        <v>0.23769607704520024</v>
      </c>
      <c r="E40" s="34">
        <f t="shared" si="1"/>
        <v>0.23769256939684733</v>
      </c>
      <c r="F40" s="89">
        <f t="shared" si="2"/>
        <v>0.23760836751079742</v>
      </c>
      <c r="G40" s="89">
        <f t="shared" si="3"/>
        <v>-8.7709534402818923E-5</v>
      </c>
      <c r="H40" s="34">
        <f t="shared" si="4"/>
        <v>8.7709534402818923E-5</v>
      </c>
      <c r="I40" s="89">
        <f>SUM($G$8:G40)</f>
        <v>-1.6605854527230512E-2</v>
      </c>
      <c r="J40" s="34">
        <f>SUMSQ($G$8:G40)/A40</f>
        <v>2.0234963419795094E-7</v>
      </c>
      <c r="K40" s="34">
        <f>SUM($H$8:H40)/A40</f>
        <v>4.230004934346408E-5</v>
      </c>
      <c r="L40" s="34">
        <f t="shared" si="5"/>
        <v>3.689986620441367E-2</v>
      </c>
      <c r="M40" s="34">
        <f>AVERAGE($L$8:L40)</f>
        <v>1.1682991238618274</v>
      </c>
      <c r="N40" s="34">
        <f t="shared" si="6"/>
        <v>-392.57293513763568</v>
      </c>
    </row>
    <row r="41" spans="1:14" ht="15.6" x14ac:dyDescent="0.3">
      <c r="A41" s="85">
        <v>1993</v>
      </c>
      <c r="B41" s="86">
        <v>250550</v>
      </c>
      <c r="C41" s="32">
        <v>59988</v>
      </c>
      <c r="D41" s="87">
        <f t="shared" si="0"/>
        <v>0.23942526441827977</v>
      </c>
      <c r="E41" s="34">
        <f t="shared" si="1"/>
        <v>0.23935597109823847</v>
      </c>
      <c r="F41" s="89">
        <f t="shared" si="2"/>
        <v>0.23769256939684733</v>
      </c>
      <c r="G41" s="89">
        <f t="shared" si="3"/>
        <v>-1.7326950214324455E-3</v>
      </c>
      <c r="H41" s="34">
        <f t="shared" si="4"/>
        <v>1.7326950214324455E-3</v>
      </c>
      <c r="I41" s="89">
        <f>SUM($G$8:G41)</f>
        <v>-1.8338549548662958E-2</v>
      </c>
      <c r="J41" s="34">
        <f>SUMSQ($G$8:G41)/A41</f>
        <v>2.0375449240321881E-7</v>
      </c>
      <c r="K41" s="34">
        <f>SUM($H$8:H41)/A41</f>
        <v>4.3148215410744046E-5</v>
      </c>
      <c r="L41" s="34">
        <f t="shared" si="5"/>
        <v>0.72368930055994407</v>
      </c>
      <c r="M41" s="34">
        <f>AVERAGE($L$8:L41)</f>
        <v>1.1552223643529487</v>
      </c>
      <c r="N41" s="34">
        <f t="shared" si="6"/>
        <v>-425.01293214774762</v>
      </c>
    </row>
    <row r="42" spans="1:14" ht="15.6" x14ac:dyDescent="0.3">
      <c r="A42" s="85">
        <v>1994</v>
      </c>
      <c r="B42" s="86">
        <v>253533</v>
      </c>
      <c r="C42" s="32">
        <v>60292</v>
      </c>
      <c r="D42" s="87">
        <f t="shared" si="0"/>
        <v>0.23780730713556025</v>
      </c>
      <c r="E42" s="34">
        <f t="shared" si="1"/>
        <v>0.23786924075127153</v>
      </c>
      <c r="F42" s="89">
        <f t="shared" si="2"/>
        <v>0.23935597109823847</v>
      </c>
      <c r="G42" s="89">
        <f t="shared" si="3"/>
        <v>1.5486639626782206E-3</v>
      </c>
      <c r="H42" s="34">
        <f t="shared" si="4"/>
        <v>1.5486639626782206E-3</v>
      </c>
      <c r="I42" s="89">
        <f>SUM($G$8:G42)</f>
        <v>-1.6789885585984737E-2</v>
      </c>
      <c r="J42" s="34">
        <f>SUMSQ($G$8:G42)/A42</f>
        <v>2.0485509700547305E-7</v>
      </c>
      <c r="K42" s="34">
        <f>SUM($H$8:H42)/A42</f>
        <v>4.3903238353205171E-5</v>
      </c>
      <c r="L42" s="34">
        <f t="shared" si="5"/>
        <v>0.65122639894131451</v>
      </c>
      <c r="M42" s="34">
        <f>AVERAGE($L$8:L42)</f>
        <v>1.1408224796269018</v>
      </c>
      <c r="N42" s="34">
        <f t="shared" si="6"/>
        <v>-382.42931992644196</v>
      </c>
    </row>
    <row r="43" spans="1:14" ht="15.6" x14ac:dyDescent="0.3">
      <c r="A43" s="85">
        <v>1995</v>
      </c>
      <c r="B43" s="86">
        <v>256593</v>
      </c>
      <c r="C43" s="32">
        <v>61284</v>
      </c>
      <c r="D43" s="87">
        <f t="shared" si="0"/>
        <v>0.23883738059884721</v>
      </c>
      <c r="E43" s="34">
        <f t="shared" si="1"/>
        <v>0.23879866309607092</v>
      </c>
      <c r="F43" s="89">
        <f t="shared" si="2"/>
        <v>0.23786924075127153</v>
      </c>
      <c r="G43" s="89">
        <f t="shared" si="3"/>
        <v>-9.6813984757568305E-4</v>
      </c>
      <c r="H43" s="34">
        <f t="shared" si="4"/>
        <v>9.6813984757568305E-4</v>
      </c>
      <c r="I43" s="89">
        <f>SUM($G$8:G43)</f>
        <v>-1.775802543356042E-2</v>
      </c>
      <c r="J43" s="34">
        <f>SUMSQ($G$8:G43)/A43</f>
        <v>2.0522223468339705E-7</v>
      </c>
      <c r="K43" s="34">
        <f>SUM($H$8:H43)/A43</f>
        <v>4.4366514849056036E-5</v>
      </c>
      <c r="L43" s="34">
        <f t="shared" si="5"/>
        <v>0.40535524428723196</v>
      </c>
      <c r="M43" s="34">
        <f>AVERAGE($L$8:L43)</f>
        <v>1.1203928342007998</v>
      </c>
      <c r="N43" s="34">
        <f t="shared" si="6"/>
        <v>-400.25738992519149</v>
      </c>
    </row>
    <row r="44" spans="1:14" ht="15.6" x14ac:dyDescent="0.3">
      <c r="A44" s="85">
        <v>1996</v>
      </c>
      <c r="B44" s="86">
        <v>257497</v>
      </c>
      <c r="C44" s="32">
        <v>60472</v>
      </c>
      <c r="D44" s="87">
        <f t="shared" si="0"/>
        <v>0.23484545451014963</v>
      </c>
      <c r="E44" s="34">
        <f t="shared" si="1"/>
        <v>0.23500354981506238</v>
      </c>
      <c r="F44" s="89">
        <f t="shared" si="2"/>
        <v>0.23879866309607092</v>
      </c>
      <c r="G44" s="89">
        <f t="shared" si="3"/>
        <v>3.9532085859212973E-3</v>
      </c>
      <c r="H44" s="34">
        <f t="shared" si="4"/>
        <v>3.9532085859212973E-3</v>
      </c>
      <c r="I44" s="89">
        <f>SUM($G$8:G44)</f>
        <v>-1.3804816847639123E-2</v>
      </c>
      <c r="J44" s="34">
        <f>SUMSQ($G$8:G44)/A44</f>
        <v>2.1294900617093136E-7</v>
      </c>
      <c r="K44" s="34">
        <f>SUM($H$8:H44)/A44</f>
        <v>4.6324852560014074E-5</v>
      </c>
      <c r="L44" s="34">
        <f t="shared" si="5"/>
        <v>1.6833234410123303</v>
      </c>
      <c r="M44" s="34">
        <f>AVERAGE($L$8:L44)</f>
        <v>1.1356071749254359</v>
      </c>
      <c r="N44" s="34">
        <f t="shared" si="6"/>
        <v>-298.00023280710747</v>
      </c>
    </row>
    <row r="45" spans="1:14" ht="15.6" x14ac:dyDescent="0.3">
      <c r="A45" s="85">
        <v>1997</v>
      </c>
      <c r="B45" s="86">
        <v>260727</v>
      </c>
      <c r="C45" s="32">
        <v>61584</v>
      </c>
      <c r="D45" s="87">
        <f t="shared" si="0"/>
        <v>0.23620108389234717</v>
      </c>
      <c r="E45" s="34">
        <f t="shared" si="1"/>
        <v>0.23615319253752062</v>
      </c>
      <c r="F45" s="89">
        <f t="shared" si="2"/>
        <v>0.23500354981506238</v>
      </c>
      <c r="G45" s="89">
        <f t="shared" si="3"/>
        <v>-1.1975340772847898E-3</v>
      </c>
      <c r="H45" s="34">
        <f t="shared" si="4"/>
        <v>1.1975340772847898E-3</v>
      </c>
      <c r="I45" s="89">
        <f>SUM($G$8:G45)</f>
        <v>-1.5002350924923913E-2</v>
      </c>
      <c r="J45" s="34">
        <f>SUMSQ($G$8:G45)/A45</f>
        <v>2.1356049283096513E-7</v>
      </c>
      <c r="K45" s="34">
        <f>SUM($H$8:H45)/A45</f>
        <v>4.6901321876350968E-5</v>
      </c>
      <c r="L45" s="34">
        <f t="shared" si="5"/>
        <v>0.50699770617080964</v>
      </c>
      <c r="M45" s="34">
        <f>AVERAGE($L$8:L45)</f>
        <v>1.1190648204845246</v>
      </c>
      <c r="N45" s="34">
        <f t="shared" si="6"/>
        <v>-319.87053508802148</v>
      </c>
    </row>
    <row r="46" spans="1:14" ht="15.6" x14ac:dyDescent="0.3">
      <c r="A46" s="85">
        <v>1998</v>
      </c>
      <c r="B46" s="86">
        <v>263183</v>
      </c>
      <c r="C46" s="32">
        <v>61432</v>
      </c>
      <c r="D46" s="87">
        <f t="shared" si="0"/>
        <v>0.2334193317957467</v>
      </c>
      <c r="E46" s="34">
        <f t="shared" si="1"/>
        <v>0.23352866337746464</v>
      </c>
      <c r="F46" s="89">
        <f t="shared" si="2"/>
        <v>0.23615319253752062</v>
      </c>
      <c r="G46" s="89">
        <f t="shared" si="3"/>
        <v>2.7338607417739247E-3</v>
      </c>
      <c r="H46" s="34">
        <f t="shared" si="4"/>
        <v>2.7338607417739247E-3</v>
      </c>
      <c r="I46" s="89">
        <f>SUM($G$8:G46)</f>
        <v>-1.2268490183149988E-2</v>
      </c>
      <c r="J46" s="34">
        <f>SUMSQ($G$8:G46)/A46</f>
        <v>2.1719434371313814E-7</v>
      </c>
      <c r="K46" s="34">
        <f>SUM($H$8:H46)/A46</f>
        <v>4.8246146410834233E-5</v>
      </c>
      <c r="L46" s="34">
        <f t="shared" si="5"/>
        <v>1.1712229320261214</v>
      </c>
      <c r="M46" s="34">
        <f>AVERAGE($L$8:L46)</f>
        <v>1.12040220795995</v>
      </c>
      <c r="N46" s="34">
        <f t="shared" si="6"/>
        <v>-254.28953596996413</v>
      </c>
    </row>
    <row r="47" spans="1:14" ht="15.6" x14ac:dyDescent="0.3">
      <c r="A47" s="85">
        <v>1999</v>
      </c>
      <c r="B47" s="86">
        <v>265247</v>
      </c>
      <c r="C47" s="32">
        <v>60120</v>
      </c>
      <c r="D47" s="87">
        <f t="shared" si="0"/>
        <v>0.22665666341183877</v>
      </c>
      <c r="E47" s="34">
        <f t="shared" si="1"/>
        <v>0.22693148597844839</v>
      </c>
      <c r="F47" s="89">
        <f t="shared" si="2"/>
        <v>0.23352866337746464</v>
      </c>
      <c r="G47" s="89">
        <f t="shared" si="3"/>
        <v>6.8719999656258746E-3</v>
      </c>
      <c r="H47" s="34">
        <f t="shared" si="4"/>
        <v>6.8719999656258746E-3</v>
      </c>
      <c r="I47" s="89">
        <f>SUM($G$8:G47)</f>
        <v>-5.3964902175241136E-3</v>
      </c>
      <c r="J47" s="34">
        <f>SUMSQ($G$8:G47)/A47</f>
        <v>2.4070969598119661E-7</v>
      </c>
      <c r="K47" s="34">
        <f>SUM($H$8:H47)/A47</f>
        <v>5.1659730112292484E-5</v>
      </c>
      <c r="L47" s="34">
        <f t="shared" si="5"/>
        <v>3.0318984944816476</v>
      </c>
      <c r="M47" s="34">
        <f>AVERAGE($L$8:L47)</f>
        <v>1.1681896151229925</v>
      </c>
      <c r="N47" s="34">
        <f t="shared" si="6"/>
        <v>-104.46222242729087</v>
      </c>
    </row>
    <row r="48" spans="1:14" ht="15.6" x14ac:dyDescent="0.3">
      <c r="A48" s="85">
        <v>2000</v>
      </c>
      <c r="B48" s="86">
        <v>268379</v>
      </c>
      <c r="C48" s="32">
        <v>61236</v>
      </c>
      <c r="D48" s="87">
        <f t="shared" si="0"/>
        <v>0.22816986425912608</v>
      </c>
      <c r="E48" s="34">
        <f t="shared" si="1"/>
        <v>0.22812033947751492</v>
      </c>
      <c r="F48" s="89">
        <f t="shared" si="2"/>
        <v>0.22693148597844839</v>
      </c>
      <c r="G48" s="89">
        <f t="shared" si="3"/>
        <v>-1.2383782806776877E-3</v>
      </c>
      <c r="H48" s="34">
        <f t="shared" si="4"/>
        <v>1.2383782806776877E-3</v>
      </c>
      <c r="I48" s="89">
        <f>SUM($G$8:G48)</f>
        <v>-6.6348684982018014E-3</v>
      </c>
      <c r="J48" s="34">
        <f>SUMSQ($G$8:G48)/A48</f>
        <v>2.4135613151623316E-7</v>
      </c>
      <c r="K48" s="34">
        <f>SUM($H$8:H48)/A48</f>
        <v>5.2253089387575185E-5</v>
      </c>
      <c r="L48" s="34">
        <f t="shared" si="5"/>
        <v>0.54274401428897567</v>
      </c>
      <c r="M48" s="34">
        <f>AVERAGE($L$8:L48)</f>
        <v>1.1529348443709433</v>
      </c>
      <c r="N48" s="34">
        <f t="shared" si="6"/>
        <v>-126.97562146018203</v>
      </c>
    </row>
    <row r="49" spans="1:14" ht="15.6" x14ac:dyDescent="0.3">
      <c r="A49" s="85">
        <v>2001</v>
      </c>
      <c r="B49" s="86">
        <v>275266</v>
      </c>
      <c r="C49" s="32">
        <v>62768</v>
      </c>
      <c r="D49" s="87">
        <f t="shared" si="0"/>
        <v>0.22802670871084696</v>
      </c>
      <c r="E49" s="34">
        <f t="shared" si="1"/>
        <v>0.22803045315900441</v>
      </c>
      <c r="F49" s="89">
        <f t="shared" si="2"/>
        <v>0.22812033947751492</v>
      </c>
      <c r="G49" s="89">
        <f t="shared" si="3"/>
        <v>9.3630766667962551E-5</v>
      </c>
      <c r="H49" s="34">
        <f t="shared" si="4"/>
        <v>9.3630766667962551E-5</v>
      </c>
      <c r="I49" s="89">
        <f>SUM($G$8:G49)</f>
        <v>-6.5412377315338388E-3</v>
      </c>
      <c r="J49" s="34">
        <f>SUMSQ($G$8:G49)/A49</f>
        <v>2.4123989492900207E-7</v>
      </c>
      <c r="K49" s="34">
        <f>SUM($H$8:H49)/A49</f>
        <v>5.2273767886965683E-5</v>
      </c>
      <c r="L49" s="34">
        <f t="shared" si="5"/>
        <v>4.1061315666618949E-2</v>
      </c>
      <c r="M49" s="34">
        <f>AVERAGE($L$8:L49)</f>
        <v>1.1264616651160784</v>
      </c>
      <c r="N49" s="34">
        <f t="shared" si="6"/>
        <v>-125.13423072310955</v>
      </c>
    </row>
    <row r="50" spans="1:14" ht="15.6" x14ac:dyDescent="0.3">
      <c r="A50" s="85">
        <v>2002</v>
      </c>
      <c r="B50" s="86">
        <v>276545</v>
      </c>
      <c r="C50" s="32">
        <v>63176</v>
      </c>
      <c r="D50" s="87">
        <f t="shared" si="0"/>
        <v>0.22844744978213311</v>
      </c>
      <c r="E50" s="34">
        <f t="shared" si="1"/>
        <v>0.22843077340221329</v>
      </c>
      <c r="F50" s="89">
        <f t="shared" si="2"/>
        <v>0.22803045315900441</v>
      </c>
      <c r="G50" s="89">
        <f t="shared" si="3"/>
        <v>-4.1699662312869035E-4</v>
      </c>
      <c r="H50" s="34">
        <f t="shared" si="4"/>
        <v>4.1699662312869035E-4</v>
      </c>
      <c r="I50" s="89">
        <f>SUM($G$8:G50)</f>
        <v>-6.9582343546625292E-3</v>
      </c>
      <c r="J50" s="34">
        <f>SUMSQ($G$8:G50)/A50</f>
        <v>2.4120625171660028E-7</v>
      </c>
      <c r="K50" s="34">
        <f>SUM($H$8:H50)/A50</f>
        <v>5.2455947135338174E-5</v>
      </c>
      <c r="L50" s="34">
        <f t="shared" si="5"/>
        <v>0.18253503093441129</v>
      </c>
      <c r="M50" s="34">
        <f>AVERAGE($L$8:L50)</f>
        <v>1.1045098829258071</v>
      </c>
      <c r="N50" s="34">
        <f t="shared" si="6"/>
        <v>-132.649103384027</v>
      </c>
    </row>
    <row r="51" spans="1:14" ht="15.6" x14ac:dyDescent="0.3">
      <c r="A51" s="85">
        <v>2003</v>
      </c>
      <c r="B51" s="86">
        <v>280941</v>
      </c>
      <c r="C51" s="32">
        <v>63868</v>
      </c>
      <c r="D51" s="87">
        <f t="shared" si="0"/>
        <v>0.22733598869513527</v>
      </c>
      <c r="E51" s="34">
        <f t="shared" si="1"/>
        <v>0.22737977093387057</v>
      </c>
      <c r="F51" s="89">
        <f t="shared" si="2"/>
        <v>0.22843077340221329</v>
      </c>
      <c r="G51" s="89">
        <f t="shared" si="3"/>
        <v>1.0947847070780226E-3</v>
      </c>
      <c r="H51" s="34">
        <f t="shared" si="4"/>
        <v>1.0947847070780226E-3</v>
      </c>
      <c r="I51" s="89">
        <f>SUM($G$8:G51)</f>
        <v>-5.8634496475845066E-3</v>
      </c>
      <c r="J51" s="34">
        <f>SUMSQ($G$8:G51)/A51</f>
        <v>2.4168420843309324E-7</v>
      </c>
      <c r="K51" s="34">
        <f>SUM($H$8:H51)/A51</f>
        <v>5.2976330939603116E-5</v>
      </c>
      <c r="L51" s="34">
        <f t="shared" si="5"/>
        <v>0.48157122563914129</v>
      </c>
      <c r="M51" s="34">
        <f>AVERAGE($L$8:L51)</f>
        <v>1.090352186169292</v>
      </c>
      <c r="N51" s="34">
        <f t="shared" si="6"/>
        <v>-110.6805538169351</v>
      </c>
    </row>
    <row r="52" spans="1:14" ht="15.6" x14ac:dyDescent="0.3">
      <c r="A52" s="85">
        <v>2004</v>
      </c>
      <c r="B52" s="86">
        <v>282808</v>
      </c>
      <c r="C52" s="32">
        <v>64264</v>
      </c>
      <c r="D52" s="87">
        <f t="shared" si="0"/>
        <v>0.22723543888433143</v>
      </c>
      <c r="E52" s="34">
        <f t="shared" si="1"/>
        <v>0.2272412109600731</v>
      </c>
      <c r="F52" s="89">
        <f t="shared" si="2"/>
        <v>0.22737977093387057</v>
      </c>
      <c r="G52" s="89">
        <f t="shared" si="3"/>
        <v>1.4433204953914758E-4</v>
      </c>
      <c r="H52" s="34">
        <f t="shared" si="4"/>
        <v>1.4433204953914758E-4</v>
      </c>
      <c r="I52" s="89">
        <f>SUM($G$8:G52)</f>
        <v>-5.719117598045359E-3</v>
      </c>
      <c r="J52" s="34">
        <f>SUMSQ($G$8:G52)/A52</f>
        <v>2.4157400261078336E-7</v>
      </c>
      <c r="K52" s="34">
        <f>SUM($H$8:H52)/A52</f>
        <v>5.3021917625531034E-5</v>
      </c>
      <c r="L52" s="34">
        <f t="shared" si="5"/>
        <v>6.3516522883834262E-2</v>
      </c>
      <c r="M52" s="34">
        <f>AVERAGE($L$8:L52)</f>
        <v>1.0675336158740596</v>
      </c>
      <c r="N52" s="34">
        <f t="shared" si="6"/>
        <v>-107.86327341905677</v>
      </c>
    </row>
    <row r="53" spans="1:14" ht="15.6" x14ac:dyDescent="0.3">
      <c r="A53" s="85">
        <v>2005</v>
      </c>
      <c r="B53" s="86">
        <v>286234</v>
      </c>
      <c r="C53" s="32">
        <v>65528</v>
      </c>
      <c r="D53" s="87">
        <f t="shared" si="0"/>
        <v>0.22893157346786197</v>
      </c>
      <c r="E53" s="34">
        <f t="shared" si="1"/>
        <v>0.2288639730945769</v>
      </c>
      <c r="F53" s="89">
        <f t="shared" si="2"/>
        <v>0.2272412109600731</v>
      </c>
      <c r="G53" s="89">
        <f t="shared" si="3"/>
        <v>-1.6903625077888673E-3</v>
      </c>
      <c r="H53" s="34">
        <f t="shared" si="4"/>
        <v>1.6903625077888673E-3</v>
      </c>
      <c r="I53" s="89">
        <f>SUM($G$8:G53)</f>
        <v>-7.4094801058342263E-3</v>
      </c>
      <c r="J53" s="34">
        <f>SUMSQ($G$8:G53)/A53</f>
        <v>2.4287861677792927E-7</v>
      </c>
      <c r="K53" s="34">
        <f>SUM($H$8:H53)/A53</f>
        <v>5.3838546348804517E-5</v>
      </c>
      <c r="L53" s="34">
        <f t="shared" si="5"/>
        <v>0.73837019602984777</v>
      </c>
      <c r="M53" s="34">
        <f>AVERAGE($L$8:L53)</f>
        <v>1.0603778893557072</v>
      </c>
      <c r="N53" s="34">
        <f t="shared" si="6"/>
        <v>-137.62407435428005</v>
      </c>
    </row>
    <row r="54" spans="1:14" ht="15.6" x14ac:dyDescent="0.3">
      <c r="A54" s="85">
        <v>2006</v>
      </c>
      <c r="B54" s="86">
        <v>288231</v>
      </c>
      <c r="C54" s="32">
        <v>63992</v>
      </c>
      <c r="D54" s="87">
        <f t="shared" si="0"/>
        <v>0.22201636881529052</v>
      </c>
      <c r="E54" s="34">
        <f t="shared" si="1"/>
        <v>0.22229021575833094</v>
      </c>
      <c r="F54" s="89">
        <f t="shared" si="2"/>
        <v>0.2288639730945769</v>
      </c>
      <c r="G54" s="89">
        <f t="shared" si="3"/>
        <v>6.8476042792863789E-3</v>
      </c>
      <c r="H54" s="34">
        <f t="shared" si="4"/>
        <v>6.8476042792863789E-3</v>
      </c>
      <c r="I54" s="89">
        <f>SUM($G$8:G54)</f>
        <v>-5.618758265478474E-4</v>
      </c>
      <c r="J54" s="34">
        <f>SUMSQ($G$8:G54)/A54</f>
        <v>2.66132258726545E-7</v>
      </c>
      <c r="K54" s="34">
        <f>SUM($H$8:H54)/A54</f>
        <v>5.7225269047178181E-5</v>
      </c>
      <c r="L54" s="34">
        <f t="shared" si="5"/>
        <v>3.0842790177256409</v>
      </c>
      <c r="M54" s="34">
        <f>AVERAGE($L$8:L54)</f>
        <v>1.1034396154912378</v>
      </c>
      <c r="N54" s="34">
        <f t="shared" si="6"/>
        <v>-9.8186664021556727</v>
      </c>
    </row>
    <row r="55" spans="1:14" ht="15.6" x14ac:dyDescent="0.3">
      <c r="A55" s="85">
        <v>2007</v>
      </c>
      <c r="B55" s="86">
        <v>291531</v>
      </c>
      <c r="C55" s="32">
        <v>64688</v>
      </c>
      <c r="D55" s="87">
        <f t="shared" si="0"/>
        <v>0.22189063941742043</v>
      </c>
      <c r="E55" s="34">
        <f t="shared" si="1"/>
        <v>0.2219066191316397</v>
      </c>
      <c r="F55" s="89">
        <f t="shared" si="2"/>
        <v>0.22229021575833094</v>
      </c>
      <c r="G55" s="89">
        <f t="shared" si="3"/>
        <v>3.9957634091050687E-4</v>
      </c>
      <c r="H55" s="34">
        <f t="shared" si="4"/>
        <v>3.9957634091050687E-4</v>
      </c>
      <c r="I55" s="89">
        <f>SUM($G$8:G55)</f>
        <v>-1.6229948563734053E-4</v>
      </c>
      <c r="J55" s="34">
        <f>SUMSQ($G$8:G55)/A55</f>
        <v>2.6607920889769044E-7</v>
      </c>
      <c r="K55" s="34">
        <f>SUM($H$8:H55)/A55</f>
        <v>5.7395847558320851E-5</v>
      </c>
      <c r="L55" s="34">
        <f t="shared" si="5"/>
        <v>0.18007805194468987</v>
      </c>
      <c r="M55" s="34">
        <f>AVERAGE($L$8:L55)</f>
        <v>1.0842029162506848</v>
      </c>
      <c r="N55" s="34">
        <f t="shared" si="6"/>
        <v>-2.8277217349639345</v>
      </c>
    </row>
    <row r="56" spans="1:14" ht="15.6" x14ac:dyDescent="0.3">
      <c r="A56" s="85">
        <v>2008</v>
      </c>
      <c r="B56" s="86">
        <v>291760</v>
      </c>
      <c r="C56" s="32">
        <v>63460</v>
      </c>
      <c r="D56" s="87">
        <f t="shared" si="0"/>
        <v>0.2175075404442007</v>
      </c>
      <c r="E56" s="34">
        <f t="shared" si="1"/>
        <v>0.21768346682686179</v>
      </c>
      <c r="F56" s="89">
        <f t="shared" si="2"/>
        <v>0.2219066191316397</v>
      </c>
      <c r="G56" s="89">
        <f t="shared" si="3"/>
        <v>4.3990786874389953E-3</v>
      </c>
      <c r="H56" s="34">
        <f t="shared" si="4"/>
        <v>4.3990786874389953E-3</v>
      </c>
      <c r="I56" s="89">
        <f>SUM($G$8:G56)</f>
        <v>4.2367792018016548E-3</v>
      </c>
      <c r="J56" s="34">
        <f>SUMSQ($G$8:G56)/A56</f>
        <v>2.7558409639240275E-7</v>
      </c>
      <c r="K56" s="34">
        <f>SUM($H$8:H56)/A56</f>
        <v>5.9558040207663812E-5</v>
      </c>
      <c r="L56" s="34">
        <f t="shared" si="5"/>
        <v>2.0224947964815656</v>
      </c>
      <c r="M56" s="34">
        <f>AVERAGE($L$8:L56)</f>
        <v>1.1033517301329476</v>
      </c>
      <c r="N56" s="34">
        <f t="shared" si="6"/>
        <v>71.136981455888716</v>
      </c>
    </row>
    <row r="57" spans="1:14" ht="15.6" x14ac:dyDescent="0.3">
      <c r="A57" s="85">
        <v>2009</v>
      </c>
      <c r="B57" s="86">
        <v>293928</v>
      </c>
      <c r="C57" s="32">
        <v>64396</v>
      </c>
      <c r="D57" s="87">
        <f t="shared" si="0"/>
        <v>0.21908766772815111</v>
      </c>
      <c r="E57" s="34">
        <f t="shared" si="1"/>
        <v>0.21903151142756055</v>
      </c>
      <c r="F57" s="89">
        <f t="shared" si="2"/>
        <v>0.21768346682686179</v>
      </c>
      <c r="G57" s="89">
        <f t="shared" si="3"/>
        <v>-1.4042009012893153E-3</v>
      </c>
      <c r="H57" s="34">
        <f t="shared" si="4"/>
        <v>1.4042009012893153E-3</v>
      </c>
      <c r="I57" s="89">
        <f>SUM($G$8:G57)</f>
        <v>2.8325783005123395E-3</v>
      </c>
      <c r="J57" s="34">
        <f>SUMSQ($G$8:G57)/A57</f>
        <v>2.7642839508567764E-7</v>
      </c>
      <c r="K57" s="34">
        <f>SUM($H$8:H57)/A57</f>
        <v>6.0227349745285343E-5</v>
      </c>
      <c r="L57" s="34">
        <f t="shared" si="5"/>
        <v>0.64093105552233975</v>
      </c>
      <c r="M57" s="34">
        <f>AVERAGE($L$8:L57)</f>
        <v>1.0941033166407355</v>
      </c>
      <c r="N57" s="34">
        <f t="shared" si="6"/>
        <v>47.031428619919915</v>
      </c>
    </row>
    <row r="58" spans="1:14" ht="15.6" x14ac:dyDescent="0.3">
      <c r="A58" s="85">
        <v>2010</v>
      </c>
      <c r="B58" s="86">
        <v>296494</v>
      </c>
      <c r="C58" s="32">
        <v>64488</v>
      </c>
      <c r="D58" s="87">
        <f t="shared" si="0"/>
        <v>0.21750187187599074</v>
      </c>
      <c r="E58" s="34">
        <f t="shared" si="1"/>
        <v>0.21756304467425222</v>
      </c>
      <c r="F58" s="89">
        <f t="shared" si="2"/>
        <v>0.21903151142756055</v>
      </c>
      <c r="G58" s="89">
        <f t="shared" si="3"/>
        <v>1.5296395515698169E-3</v>
      </c>
      <c r="H58" s="34">
        <f t="shared" si="4"/>
        <v>1.5296395515698169E-3</v>
      </c>
      <c r="I58" s="89">
        <f>SUM($G$8:G58)</f>
        <v>4.3622178520821564E-3</v>
      </c>
      <c r="J58" s="34">
        <f>SUMSQ($G$8:G58)/A58</f>
        <v>2.7745494670888217E-7</v>
      </c>
      <c r="K58" s="34">
        <f>SUM($H$8:H58)/A58</f>
        <v>6.0958400591964211E-5</v>
      </c>
      <c r="L58" s="34">
        <f t="shared" si="5"/>
        <v>0.70327649981879004</v>
      </c>
      <c r="M58" s="34">
        <f>AVERAGE($L$8:L58)</f>
        <v>1.086440045722658</v>
      </c>
      <c r="N58" s="34">
        <f t="shared" si="6"/>
        <v>71.560569334511086</v>
      </c>
    </row>
    <row r="59" spans="1:14" ht="15.6" x14ac:dyDescent="0.3">
      <c r="A59" s="85">
        <v>2011</v>
      </c>
      <c r="B59" s="86">
        <v>299965</v>
      </c>
      <c r="C59" s="32">
        <v>64196</v>
      </c>
      <c r="D59" s="87">
        <f t="shared" si="0"/>
        <v>0.21401163469071391</v>
      </c>
      <c r="E59" s="34">
        <f t="shared" si="1"/>
        <v>0.2141536614095208</v>
      </c>
      <c r="F59" s="89">
        <f t="shared" si="2"/>
        <v>0.21756304467425222</v>
      </c>
      <c r="G59" s="89">
        <f t="shared" si="3"/>
        <v>3.5514099835383117E-3</v>
      </c>
      <c r="H59" s="34">
        <f t="shared" si="4"/>
        <v>3.5514099835383117E-3</v>
      </c>
      <c r="I59" s="89">
        <f>SUM($G$8:G59)</f>
        <v>7.9136278356204681E-3</v>
      </c>
      <c r="J59" s="34">
        <f>SUMSQ($G$8:G59)/A59</f>
        <v>2.8358873980906453E-7</v>
      </c>
      <c r="K59" s="34">
        <f>SUM($H$8:H59)/A59</f>
        <v>6.2694080145890785E-5</v>
      </c>
      <c r="L59" s="34">
        <f t="shared" si="5"/>
        <v>1.6594471551375005</v>
      </c>
      <c r="M59" s="34">
        <f>AVERAGE($L$8:L59)</f>
        <v>1.0974594132114051</v>
      </c>
      <c r="N59" s="34">
        <f t="shared" si="6"/>
        <v>126.2260777605357</v>
      </c>
    </row>
    <row r="60" spans="1:14" ht="15.6" x14ac:dyDescent="0.3">
      <c r="A60" s="85">
        <v>2012</v>
      </c>
      <c r="B60" s="86">
        <v>301151</v>
      </c>
      <c r="C60" s="32">
        <v>64196</v>
      </c>
      <c r="D60" s="87">
        <f t="shared" si="0"/>
        <v>0.21316880900279261</v>
      </c>
      <c r="E60" s="34">
        <f t="shared" si="1"/>
        <v>0.21320819486826156</v>
      </c>
      <c r="F60" s="89">
        <f t="shared" si="2"/>
        <v>0.2141536614095208</v>
      </c>
      <c r="G60" s="89">
        <f t="shared" si="3"/>
        <v>9.8485240672818719E-4</v>
      </c>
      <c r="H60" s="34">
        <f t="shared" si="4"/>
        <v>9.8485240672818719E-4</v>
      </c>
      <c r="I60" s="89">
        <f>SUM($G$8:G60)</f>
        <v>8.8984802423486553E-3</v>
      </c>
      <c r="J60" s="34">
        <f>SUMSQ($G$8:G60)/A60</f>
        <v>2.8392986581464565E-7</v>
      </c>
      <c r="K60" s="34">
        <f>SUM($H$8:H60)/A60</f>
        <v>6.3152409334052962E-5</v>
      </c>
      <c r="L60" s="34">
        <f t="shared" si="5"/>
        <v>0.46200586818275324</v>
      </c>
      <c r="M60" s="34">
        <f>AVERAGE($L$8:L60)</f>
        <v>1.0854697236825626</v>
      </c>
      <c r="N60" s="34">
        <f t="shared" si="6"/>
        <v>140.90484173420805</v>
      </c>
    </row>
    <row r="61" spans="1:14" ht="15.6" x14ac:dyDescent="0.3">
      <c r="A61" s="85">
        <v>2013</v>
      </c>
      <c r="B61" s="86">
        <v>304471</v>
      </c>
      <c r="C61" s="32">
        <v>65444</v>
      </c>
      <c r="D61" s="87">
        <f t="shared" si="0"/>
        <v>0.21494329509214341</v>
      </c>
      <c r="E61" s="34">
        <f t="shared" si="1"/>
        <v>0.21487390558410538</v>
      </c>
      <c r="F61" s="89">
        <f t="shared" si="2"/>
        <v>0.21320819486826156</v>
      </c>
      <c r="G61" s="89">
        <f t="shared" si="3"/>
        <v>-1.7351002238818469E-3</v>
      </c>
      <c r="H61" s="34">
        <f t="shared" si="4"/>
        <v>1.7351002238818469E-3</v>
      </c>
      <c r="I61" s="89">
        <f>SUM($G$8:G61)</f>
        <v>7.1633800184668084E-3</v>
      </c>
      <c r="J61" s="34">
        <f>SUMSQ($G$8:G61)/A61</f>
        <v>2.8528438291404965E-7</v>
      </c>
      <c r="K61" s="34">
        <f>SUM($H$8:H61)/A61</f>
        <v>6.3982984502730463E-5</v>
      </c>
      <c r="L61" s="34">
        <f t="shared" si="5"/>
        <v>0.80723626347034072</v>
      </c>
      <c r="M61" s="34">
        <f>AVERAGE($L$8:L61)</f>
        <v>1.0803172521971509</v>
      </c>
      <c r="N61" s="34">
        <f t="shared" si="6"/>
        <v>111.95757863031713</v>
      </c>
    </row>
    <row r="62" spans="1:14" ht="15.6" x14ac:dyDescent="0.3">
      <c r="A62" s="85">
        <v>2014</v>
      </c>
      <c r="B62" s="86">
        <v>305658</v>
      </c>
      <c r="C62" s="32">
        <v>64976</v>
      </c>
      <c r="D62" s="87">
        <f t="shared" si="0"/>
        <v>0.21257745584934795</v>
      </c>
      <c r="E62" s="34">
        <f t="shared" si="1"/>
        <v>0.21266929464640164</v>
      </c>
      <c r="F62" s="89">
        <f t="shared" si="2"/>
        <v>0.21487390558410538</v>
      </c>
      <c r="G62" s="89">
        <f t="shared" si="3"/>
        <v>2.2964497347574275E-3</v>
      </c>
      <c r="H62" s="34">
        <f t="shared" si="4"/>
        <v>2.2964497347574275E-3</v>
      </c>
      <c r="I62" s="89">
        <f>SUM($G$8:G62)</f>
        <v>9.4598297532242359E-3</v>
      </c>
      <c r="J62" s="34">
        <f>SUMSQ($G$8:G62)/A62</f>
        <v>2.8776124339138495E-7</v>
      </c>
      <c r="K62" s="34">
        <f>SUM($H$8:H62)/A62</f>
        <v>6.5091458559460698E-5</v>
      </c>
      <c r="L62" s="34">
        <f t="shared" si="5"/>
        <v>1.0802884650124442</v>
      </c>
      <c r="M62" s="34">
        <f>AVERAGE($L$8:L62)</f>
        <v>1.0803167287937927</v>
      </c>
      <c r="N62" s="34">
        <f t="shared" si="6"/>
        <v>145.33135318488419</v>
      </c>
    </row>
    <row r="63" spans="1:14" ht="15.6" x14ac:dyDescent="0.3">
      <c r="A63" s="85">
        <v>2015</v>
      </c>
      <c r="B63" s="86">
        <v>309019</v>
      </c>
      <c r="C63" s="32">
        <v>65856</v>
      </c>
      <c r="D63" s="87">
        <f t="shared" si="0"/>
        <v>0.21311310954989823</v>
      </c>
      <c r="E63" s="34">
        <f t="shared" si="1"/>
        <v>0.21309536066289467</v>
      </c>
      <c r="F63" s="89">
        <f t="shared" si="2"/>
        <v>0.21266929464640164</v>
      </c>
      <c r="G63" s="89">
        <f t="shared" si="3"/>
        <v>-4.4381490349659769E-4</v>
      </c>
      <c r="H63" s="34">
        <f t="shared" si="4"/>
        <v>4.4381490349659769E-4</v>
      </c>
      <c r="I63" s="89">
        <f>SUM($G$8:G63)</f>
        <v>9.0160148497276382E-3</v>
      </c>
      <c r="J63" s="34">
        <f>SUMSQ($G$8:G63)/A63</f>
        <v>2.8771618653042926E-7</v>
      </c>
      <c r="K63" s="34">
        <f>SUM($H$8:H63)/A63</f>
        <v>6.5279410641315354E-5</v>
      </c>
      <c r="L63" s="34">
        <f t="shared" si="5"/>
        <v>0.20825321559708321</v>
      </c>
      <c r="M63" s="34">
        <f>AVERAGE($L$8:L63)</f>
        <v>1.0647441660581372</v>
      </c>
      <c r="N63" s="34">
        <f t="shared" si="6"/>
        <v>138.11421949360249</v>
      </c>
    </row>
    <row r="64" spans="1:14" ht="15.6" x14ac:dyDescent="0.3">
      <c r="A64" s="85">
        <v>2016</v>
      </c>
      <c r="B64" s="86">
        <v>310085</v>
      </c>
      <c r="C64" s="32">
        <v>65068</v>
      </c>
      <c r="D64" s="87">
        <f t="shared" si="0"/>
        <v>0.20983923762839221</v>
      </c>
      <c r="E64" s="34">
        <f t="shared" si="1"/>
        <v>0.20996945533706726</v>
      </c>
      <c r="F64" s="89">
        <f t="shared" si="2"/>
        <v>0.21309536066289467</v>
      </c>
      <c r="G64" s="89">
        <f t="shared" si="3"/>
        <v>3.2561230345024561E-3</v>
      </c>
      <c r="H64" s="34">
        <f t="shared" si="4"/>
        <v>3.2561230345024561E-3</v>
      </c>
      <c r="I64" s="89">
        <f>SUM($G$8:G64)</f>
        <v>1.2272137884230094E-2</v>
      </c>
      <c r="J64" s="34">
        <f>SUMSQ($G$8:G64)/A64</f>
        <v>2.9283256600924229E-7</v>
      </c>
      <c r="K64" s="34">
        <f>SUM($H$8:H64)/A64</f>
        <v>6.6862170375373462E-5</v>
      </c>
      <c r="L64" s="34">
        <f t="shared" si="5"/>
        <v>1.5517226765133307</v>
      </c>
      <c r="M64" s="34">
        <f>AVERAGE($L$8:L64)</f>
        <v>1.0732876486977019</v>
      </c>
      <c r="N64" s="34">
        <f t="shared" si="6"/>
        <v>183.54381581292705</v>
      </c>
    </row>
    <row r="65" spans="1:14" ht="15.6" x14ac:dyDescent="0.3">
      <c r="A65" s="85">
        <v>2017</v>
      </c>
      <c r="B65" s="86">
        <v>310396</v>
      </c>
      <c r="C65" s="32">
        <v>64848</v>
      </c>
      <c r="D65" s="87">
        <f t="shared" si="0"/>
        <v>0.20892021804404695</v>
      </c>
      <c r="E65" s="34">
        <f t="shared" si="1"/>
        <v>0.20896217876687767</v>
      </c>
      <c r="F65" s="89">
        <f t="shared" si="2"/>
        <v>0.20996945533706726</v>
      </c>
      <c r="G65" s="89">
        <f t="shared" si="3"/>
        <v>1.0492372930203109E-3</v>
      </c>
      <c r="H65" s="34">
        <f t="shared" si="4"/>
        <v>1.0492372930203109E-3</v>
      </c>
      <c r="I65" s="89">
        <f>SUM($G$8:G65)</f>
        <v>1.3321375177250405E-2</v>
      </c>
      <c r="J65" s="34">
        <f>SUMSQ($G$8:G65)/A65</f>
        <v>2.9323319383822367E-7</v>
      </c>
      <c r="K65" s="34">
        <f>SUM($H$8:H65)/A65</f>
        <v>6.7349218031617847E-5</v>
      </c>
      <c r="L65" s="34">
        <f t="shared" si="5"/>
        <v>0.50221912596276286</v>
      </c>
      <c r="M65" s="34">
        <f>AVERAGE($L$8:L65)</f>
        <v>1.0634416396850306</v>
      </c>
      <c r="N65" s="34">
        <f t="shared" si="6"/>
        <v>197.79554338695567</v>
      </c>
    </row>
    <row r="66" spans="1:14" ht="15.6" x14ac:dyDescent="0.3">
      <c r="A66" s="85">
        <v>2018</v>
      </c>
      <c r="B66" s="86">
        <v>314001</v>
      </c>
      <c r="C66" s="32">
        <v>65872</v>
      </c>
      <c r="D66" s="87">
        <f t="shared" si="0"/>
        <v>0.2097827713924478</v>
      </c>
      <c r="E66" s="34">
        <f t="shared" si="1"/>
        <v>0.20974995454544137</v>
      </c>
      <c r="F66" s="89">
        <f t="shared" si="2"/>
        <v>0.20896217876687767</v>
      </c>
      <c r="G66" s="89">
        <f t="shared" si="3"/>
        <v>-8.2059262557013235E-4</v>
      </c>
      <c r="H66" s="34">
        <f t="shared" si="4"/>
        <v>8.2059262557013235E-4</v>
      </c>
      <c r="I66" s="89">
        <f>SUM($G$8:G66)</f>
        <v>1.2500782551680273E-2</v>
      </c>
      <c r="J66" s="34">
        <f>SUMSQ($G$8:G66)/A66</f>
        <v>2.9342156800239706E-7</v>
      </c>
      <c r="K66" s="34">
        <f>SUM($H$8:H66)/A66</f>
        <v>6.7722480374302944E-5</v>
      </c>
      <c r="L66" s="34">
        <f t="shared" si="5"/>
        <v>0.39116302073968778</v>
      </c>
      <c r="M66" s="34">
        <f>AVERAGE($L$8:L66)</f>
        <v>1.0520470868215501</v>
      </c>
      <c r="N66" s="34">
        <f t="shared" si="6"/>
        <v>184.58837423833711</v>
      </c>
    </row>
    <row r="67" spans="1:14" ht="15.6" x14ac:dyDescent="0.3">
      <c r="A67" s="88">
        <v>2019</v>
      </c>
      <c r="B67" s="86">
        <v>314812</v>
      </c>
      <c r="C67" s="32">
        <v>65652</v>
      </c>
      <c r="D67" s="87">
        <f t="shared" si="0"/>
        <v>0.20854351168316329</v>
      </c>
      <c r="E67" s="34">
        <f t="shared" si="1"/>
        <v>0.20859175931493534</v>
      </c>
      <c r="F67" s="89">
        <f t="shared" si="2"/>
        <v>0.20974995454544137</v>
      </c>
      <c r="G67" s="89">
        <f t="shared" si="3"/>
        <v>1.2064428622780843E-3</v>
      </c>
      <c r="H67" s="34">
        <f t="shared" si="4"/>
        <v>1.2064428622780843E-3</v>
      </c>
      <c r="I67" s="89">
        <f>SUM($G$8:G67)</f>
        <v>1.3707225413958357E-2</v>
      </c>
      <c r="J67" s="34">
        <f>SUMSQ($G$8:G67)/A67</f>
        <v>2.9399714146051457E-7</v>
      </c>
      <c r="K67" s="34">
        <f>SUM($H$8:H67)/A67</f>
        <v>6.8286482544636657E-5</v>
      </c>
      <c r="L67" s="34">
        <f t="shared" si="5"/>
        <v>0.57850894163085398</v>
      </c>
      <c r="M67" s="34">
        <f>AVERAGE($L$8:L67)</f>
        <v>1.0441547844017052</v>
      </c>
      <c r="N67" s="34">
        <f t="shared" si="6"/>
        <v>200.73116820738846</v>
      </c>
    </row>
    <row r="68" spans="1:14" x14ac:dyDescent="0.3">
      <c r="A68" s="50">
        <v>2020</v>
      </c>
      <c r="B68" s="1"/>
      <c r="C68" s="1"/>
      <c r="D68" s="1"/>
      <c r="F68" s="90">
        <f>$E$67</f>
        <v>0.20859175931493534</v>
      </c>
      <c r="J68" s="38" t="s">
        <v>70</v>
      </c>
      <c r="K68" s="38">
        <f>1.25*K67</f>
        <v>8.5358103180795822E-5</v>
      </c>
    </row>
    <row r="69" spans="1:14" x14ac:dyDescent="0.3">
      <c r="A69" s="42">
        <v>2021</v>
      </c>
      <c r="B69" s="1"/>
      <c r="C69" s="1"/>
      <c r="D69" s="1"/>
      <c r="F69" s="90">
        <f t="shared" ref="F69:F77" si="7">$E$67</f>
        <v>0.20859175931493534</v>
      </c>
    </row>
    <row r="70" spans="1:14" x14ac:dyDescent="0.3">
      <c r="A70" s="41">
        <v>2022</v>
      </c>
      <c r="B70" s="1"/>
      <c r="C70" s="1"/>
      <c r="D70" s="1"/>
      <c r="F70" s="90">
        <f t="shared" si="7"/>
        <v>0.20859175931493534</v>
      </c>
    </row>
    <row r="71" spans="1:14" x14ac:dyDescent="0.3">
      <c r="A71" s="42">
        <v>2023</v>
      </c>
      <c r="B71" s="1"/>
      <c r="C71" s="1"/>
      <c r="D71" s="1"/>
      <c r="F71" s="90">
        <f t="shared" si="7"/>
        <v>0.20859175931493534</v>
      </c>
    </row>
    <row r="72" spans="1:14" x14ac:dyDescent="0.3">
      <c r="A72" s="41">
        <v>2024</v>
      </c>
      <c r="F72" s="90">
        <f t="shared" si="7"/>
        <v>0.20859175931493534</v>
      </c>
    </row>
    <row r="73" spans="1:14" x14ac:dyDescent="0.3">
      <c r="A73" s="42">
        <v>2025</v>
      </c>
      <c r="B73" s="1"/>
      <c r="C73" s="1"/>
      <c r="D73" s="1"/>
      <c r="F73" s="90">
        <f t="shared" si="7"/>
        <v>0.20859175931493534</v>
      </c>
    </row>
    <row r="74" spans="1:14" x14ac:dyDescent="0.3">
      <c r="A74" s="41">
        <v>2026</v>
      </c>
      <c r="B74" s="1"/>
      <c r="C74" s="24"/>
      <c r="D74" s="24"/>
      <c r="F74" s="90">
        <f t="shared" si="7"/>
        <v>0.20859175931493534</v>
      </c>
    </row>
    <row r="75" spans="1:14" x14ac:dyDescent="0.3">
      <c r="A75" s="42">
        <v>2027</v>
      </c>
      <c r="B75" s="14"/>
      <c r="C75" s="14"/>
      <c r="D75" s="27"/>
      <c r="F75" s="90">
        <f t="shared" si="7"/>
        <v>0.20859175931493534</v>
      </c>
    </row>
    <row r="76" spans="1:14" x14ac:dyDescent="0.3">
      <c r="A76" s="41">
        <v>2028</v>
      </c>
      <c r="B76" s="14"/>
      <c r="C76" s="14"/>
      <c r="D76" s="14"/>
      <c r="F76" s="90">
        <f t="shared" si="7"/>
        <v>0.20859175931493534</v>
      </c>
    </row>
    <row r="77" spans="1:14" x14ac:dyDescent="0.3">
      <c r="A77" s="42">
        <v>2029</v>
      </c>
      <c r="B77" s="14"/>
      <c r="C77" s="14"/>
      <c r="D77" s="14"/>
      <c r="F77" s="90">
        <f t="shared" si="7"/>
        <v>0.20859175931493534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07"/>
  <sheetViews>
    <sheetView zoomScale="70" zoomScaleNormal="70" workbookViewId="0"/>
  </sheetViews>
  <sheetFormatPr defaultColWidth="8.77734375" defaultRowHeight="14.4" x14ac:dyDescent="0.3"/>
  <cols>
    <col min="1" max="1" width="8.77734375" style="1"/>
    <col min="2" max="2" width="14.6640625" style="1" bestFit="1" customWidth="1"/>
    <col min="3" max="3" width="12" style="1" bestFit="1" customWidth="1"/>
    <col min="4" max="4" width="13.5546875" style="1" bestFit="1" customWidth="1"/>
    <col min="5" max="5" width="9.44140625" style="1" bestFit="1" customWidth="1"/>
    <col min="6" max="8" width="8.77734375" style="1"/>
    <col min="9" max="9" width="13" style="1" bestFit="1" customWidth="1"/>
    <col min="10" max="10" width="8.77734375" style="1"/>
    <col min="11" max="11" width="23.21875" style="1" bestFit="1" customWidth="1"/>
    <col min="12" max="16384" width="8.77734375" style="1"/>
  </cols>
  <sheetData>
    <row r="1" spans="1:18" x14ac:dyDescent="0.3">
      <c r="A1" s="48" t="s">
        <v>153</v>
      </c>
    </row>
    <row r="2" spans="1:18" x14ac:dyDescent="0.3">
      <c r="A2" s="117" t="s">
        <v>31</v>
      </c>
      <c r="B2" s="120">
        <v>1</v>
      </c>
      <c r="C2" s="115" t="s">
        <v>62</v>
      </c>
      <c r="D2" s="115">
        <v>1</v>
      </c>
    </row>
    <row r="3" spans="1:18" x14ac:dyDescent="0.3">
      <c r="A3" s="117" t="s">
        <v>32</v>
      </c>
      <c r="B3" s="120">
        <v>0</v>
      </c>
      <c r="C3" s="115" t="s">
        <v>62</v>
      </c>
      <c r="D3" s="115">
        <v>1</v>
      </c>
    </row>
    <row r="4" spans="1:18" x14ac:dyDescent="0.3">
      <c r="A4" s="121"/>
      <c r="B4" s="122"/>
    </row>
    <row r="5" spans="1:18" x14ac:dyDescent="0.3">
      <c r="B5" s="131"/>
      <c r="C5" s="131"/>
      <c r="D5" s="131"/>
      <c r="E5" s="131"/>
      <c r="F5" s="131"/>
      <c r="G5" s="131"/>
      <c r="H5" s="131"/>
      <c r="I5" s="131"/>
      <c r="M5" s="131"/>
      <c r="N5" s="131"/>
      <c r="O5" s="131"/>
      <c r="P5" s="131"/>
      <c r="Q5" s="131"/>
      <c r="R5" s="131"/>
    </row>
    <row r="6" spans="1:18" ht="16.2" x14ac:dyDescent="0.35">
      <c r="A6" s="18" t="s">
        <v>0</v>
      </c>
      <c r="B6" s="18" t="s">
        <v>34</v>
      </c>
      <c r="C6" s="18" t="s">
        <v>74</v>
      </c>
      <c r="D6" s="18" t="s">
        <v>75</v>
      </c>
      <c r="E6" s="18" t="s">
        <v>2</v>
      </c>
      <c r="F6" s="18" t="s">
        <v>3</v>
      </c>
      <c r="G6" s="18" t="s">
        <v>33</v>
      </c>
      <c r="H6" s="18" t="s">
        <v>61</v>
      </c>
      <c r="I6" s="18" t="s">
        <v>63</v>
      </c>
      <c r="J6" s="18" t="s">
        <v>64</v>
      </c>
      <c r="K6" s="91" t="s">
        <v>147</v>
      </c>
      <c r="L6" s="91" t="s">
        <v>148</v>
      </c>
      <c r="M6" s="91" t="s">
        <v>67</v>
      </c>
      <c r="N6" s="91" t="s">
        <v>149</v>
      </c>
      <c r="O6" s="91" t="s">
        <v>150</v>
      </c>
    </row>
    <row r="7" spans="1:18" ht="15" thickBot="1" x14ac:dyDescent="0.35">
      <c r="A7" s="5"/>
      <c r="B7" s="5"/>
      <c r="C7" s="5"/>
      <c r="D7" s="5"/>
      <c r="E7">
        <v>2.0462345701445819</v>
      </c>
      <c r="F7" s="2">
        <v>-9.5848247580001178E-4</v>
      </c>
      <c r="G7" s="5"/>
      <c r="H7" s="5"/>
      <c r="I7" s="5"/>
      <c r="J7" s="5"/>
      <c r="K7" s="5"/>
      <c r="L7" s="5"/>
      <c r="M7" s="5"/>
      <c r="N7" s="5"/>
      <c r="O7" s="5"/>
    </row>
    <row r="8" spans="1:18" x14ac:dyDescent="0.3">
      <c r="A8" s="92">
        <v>1960</v>
      </c>
      <c r="B8" s="7">
        <v>171759</v>
      </c>
      <c r="C8" s="93">
        <v>30360</v>
      </c>
      <c r="D8" s="21">
        <f>C8/B8</f>
        <v>0.17675929645608091</v>
      </c>
      <c r="E8" s="20">
        <f>$B$2*D8+(1-$B$2)*(E7+F7)</f>
        <v>0.17675929645608091</v>
      </c>
      <c r="F8" s="20">
        <f>$B$3*(E8-E7)+(1-$B$3)*F7</f>
        <v>-9.5848247580001178E-4</v>
      </c>
      <c r="G8" s="19">
        <f>E7+F7</f>
        <v>2.0452760876687819</v>
      </c>
      <c r="H8" s="19">
        <f>G8-D8</f>
        <v>1.868516791212701</v>
      </c>
      <c r="I8" s="19">
        <f>ABS(H8)</f>
        <v>1.868516791212701</v>
      </c>
      <c r="J8" s="19">
        <f>SUM($H$8:H8)</f>
        <v>1.868516791212701</v>
      </c>
      <c r="K8" s="5">
        <f>SUMSQ($H$8:H8)/A8</f>
        <v>1.7813035709407187E-3</v>
      </c>
      <c r="L8" s="5">
        <f>SUM($I$8:I8)/A8</f>
        <v>9.533248934758678E-4</v>
      </c>
      <c r="M8" s="92">
        <f>(I8/D8)*100</f>
        <v>1057.096757384395</v>
      </c>
      <c r="N8" s="5">
        <f>AVERAGE($M$8:M8)</f>
        <v>1057.096757384395</v>
      </c>
      <c r="O8" s="5">
        <f>J8/L8</f>
        <v>1960</v>
      </c>
    </row>
    <row r="9" spans="1:18" x14ac:dyDescent="0.3">
      <c r="A9" s="92">
        <v>1961</v>
      </c>
      <c r="B9" s="7">
        <v>173823</v>
      </c>
      <c r="C9" s="93">
        <v>30260</v>
      </c>
      <c r="D9" s="21">
        <f t="shared" ref="D9:D67" si="0">C9/B9</f>
        <v>0.17408513257739194</v>
      </c>
      <c r="E9" s="20">
        <f t="shared" ref="E9:E67" si="1">$B$2*D9+(1-$B$2)*(E8+F8)</f>
        <v>0.17408513257739194</v>
      </c>
      <c r="F9" s="20">
        <f t="shared" ref="F9:F67" si="2">$B$3*(E9-E8)+(1-$B$3)*F8</f>
        <v>-9.5848247580001178E-4</v>
      </c>
      <c r="G9" s="19">
        <f t="shared" ref="G9:G67" si="3">E8+F8</f>
        <v>0.17580081398028088</v>
      </c>
      <c r="H9" s="19">
        <f t="shared" ref="H9:H67" si="4">G9-D9</f>
        <v>1.7156814028889411E-3</v>
      </c>
      <c r="I9" s="19">
        <f t="shared" ref="I9:I67" si="5">ABS(H9)</f>
        <v>1.7156814028889411E-3</v>
      </c>
      <c r="J9" s="19">
        <f>SUM($H$8:H9)</f>
        <v>1.8702324726155899</v>
      </c>
      <c r="K9" s="5">
        <f>SUMSQ($H$8:H9)/A9</f>
        <v>1.7803967070915271E-3</v>
      </c>
      <c r="L9" s="5">
        <f>SUM($I$8:I9)/A9</f>
        <v>9.5371365253217231E-4</v>
      </c>
      <c r="M9" s="92">
        <f t="shared" ref="M9:M67" si="6">(I9/D9)*100</f>
        <v>0.98554160110497158</v>
      </c>
      <c r="N9" s="5">
        <f>AVERAGE($M$8:M9)</f>
        <v>529.04114949275004</v>
      </c>
      <c r="O9" s="5">
        <f t="shared" ref="O9:O67" si="7">J9/L9</f>
        <v>1961</v>
      </c>
    </row>
    <row r="10" spans="1:18" x14ac:dyDescent="0.3">
      <c r="A10" s="92">
        <v>1962</v>
      </c>
      <c r="B10" s="7">
        <v>177456</v>
      </c>
      <c r="C10" s="93">
        <v>30080</v>
      </c>
      <c r="D10" s="21">
        <f t="shared" si="0"/>
        <v>0.16950680732125145</v>
      </c>
      <c r="E10" s="20">
        <f t="shared" si="1"/>
        <v>0.16950680732125145</v>
      </c>
      <c r="F10" s="20">
        <f t="shared" si="2"/>
        <v>-9.5848247580001178E-4</v>
      </c>
      <c r="G10" s="19">
        <f t="shared" si="3"/>
        <v>0.17312665010159192</v>
      </c>
      <c r="H10" s="19">
        <f t="shared" si="4"/>
        <v>3.6198427803404709E-3</v>
      </c>
      <c r="I10" s="19">
        <f t="shared" si="5"/>
        <v>3.6198427803404709E-3</v>
      </c>
      <c r="J10" s="19">
        <f>SUM($H$8:H10)</f>
        <v>1.8738523153959303</v>
      </c>
      <c r="K10" s="5">
        <f>SUMSQ($H$8:H10)/A10</f>
        <v>1.7794959459063399E-3</v>
      </c>
      <c r="L10" s="5">
        <f>SUM($I$8:I10)/A10</f>
        <v>9.5507253587967902E-4</v>
      </c>
      <c r="M10" s="92">
        <f t="shared" si="6"/>
        <v>2.1355146955721365</v>
      </c>
      <c r="N10" s="5">
        <f>AVERAGE($M$8:M10)</f>
        <v>353.40593789369069</v>
      </c>
      <c r="O10" s="5">
        <f t="shared" si="7"/>
        <v>1962</v>
      </c>
    </row>
    <row r="11" spans="1:18" x14ac:dyDescent="0.3">
      <c r="A11" s="92">
        <v>1963</v>
      </c>
      <c r="B11" s="7">
        <v>181238</v>
      </c>
      <c r="C11" s="93">
        <v>31200</v>
      </c>
      <c r="D11" s="21">
        <f t="shared" si="0"/>
        <v>0.17214932850726669</v>
      </c>
      <c r="E11" s="20">
        <f t="shared" si="1"/>
        <v>0.17214932850726669</v>
      </c>
      <c r="F11" s="20">
        <f t="shared" si="2"/>
        <v>-9.5848247580001178E-4</v>
      </c>
      <c r="G11" s="19">
        <f t="shared" si="3"/>
        <v>0.16854832484545143</v>
      </c>
      <c r="H11" s="19">
        <f t="shared" si="4"/>
        <v>-3.6010036618152608E-3</v>
      </c>
      <c r="I11" s="19">
        <f t="shared" si="5"/>
        <v>3.6010036618152608E-3</v>
      </c>
      <c r="J11" s="19">
        <f>SUM($H$8:H11)</f>
        <v>1.8702513117341151</v>
      </c>
      <c r="K11" s="5">
        <f>SUMSQ($H$8:H11)/A11</f>
        <v>1.7785960331612896E-3</v>
      </c>
      <c r="L11" s="5">
        <f>SUM($I$8:I11)/A11</f>
        <v>9.5642043762493405E-4</v>
      </c>
      <c r="M11" s="92">
        <f t="shared" si="6"/>
        <v>2.0917907104489557</v>
      </c>
      <c r="N11" s="5">
        <f>AVERAGE($M$8:M11)</f>
        <v>265.57740109788028</v>
      </c>
      <c r="O11" s="5">
        <f t="shared" si="7"/>
        <v>1955.4698312161595</v>
      </c>
    </row>
    <row r="12" spans="1:18" x14ac:dyDescent="0.3">
      <c r="A12" s="92">
        <v>1964</v>
      </c>
      <c r="B12" s="7">
        <v>183140</v>
      </c>
      <c r="C12" s="93">
        <v>31640</v>
      </c>
      <c r="D12" s="21">
        <f t="shared" si="0"/>
        <v>0.17276400567871575</v>
      </c>
      <c r="E12" s="20">
        <f t="shared" si="1"/>
        <v>0.17276400567871575</v>
      </c>
      <c r="F12" s="20">
        <f t="shared" si="2"/>
        <v>-9.5848247580001178E-4</v>
      </c>
      <c r="G12" s="19">
        <f t="shared" si="3"/>
        <v>0.17119084603146667</v>
      </c>
      <c r="H12" s="19">
        <f t="shared" si="4"/>
        <v>-1.5731596472490783E-3</v>
      </c>
      <c r="I12" s="19">
        <f t="shared" si="5"/>
        <v>1.5731596472490783E-3</v>
      </c>
      <c r="J12" s="19">
        <f>SUM($H$8:H12)</f>
        <v>1.8686781520868661</v>
      </c>
      <c r="K12" s="5">
        <f>SUMSQ($H$8:H12)/A12</f>
        <v>1.7776916944637919E-3</v>
      </c>
      <c r="L12" s="5">
        <f>SUM($I$8:I12)/A12</f>
        <v>9.5673445962576105E-4</v>
      </c>
      <c r="M12" s="92">
        <f t="shared" si="6"/>
        <v>0.91058298924524705</v>
      </c>
      <c r="N12" s="5">
        <f>AVERAGE($M$8:M12)</f>
        <v>212.6440374761533</v>
      </c>
      <c r="O12" s="5">
        <f t="shared" si="7"/>
        <v>1953.1837003318803</v>
      </c>
    </row>
    <row r="13" spans="1:18" x14ac:dyDescent="0.3">
      <c r="A13" s="92">
        <v>1965</v>
      </c>
      <c r="B13" s="7">
        <v>184859</v>
      </c>
      <c r="C13" s="93">
        <v>31565</v>
      </c>
      <c r="D13" s="21">
        <f t="shared" si="0"/>
        <v>0.17075176215385782</v>
      </c>
      <c r="E13" s="20">
        <f t="shared" si="1"/>
        <v>0.17075176215385782</v>
      </c>
      <c r="F13" s="20">
        <f t="shared" si="2"/>
        <v>-9.5848247580001178E-4</v>
      </c>
      <c r="G13" s="19">
        <f t="shared" si="3"/>
        <v>0.17180552320291573</v>
      </c>
      <c r="H13" s="19">
        <f t="shared" si="4"/>
        <v>1.0537610490579108E-3</v>
      </c>
      <c r="I13" s="19">
        <f t="shared" si="5"/>
        <v>1.0537610490579108E-3</v>
      </c>
      <c r="J13" s="19">
        <f>SUM($H$8:H13)</f>
        <v>1.869731913135924</v>
      </c>
      <c r="K13" s="5">
        <f>SUMSQ($H$8:H13)/A13</f>
        <v>1.7767875818520283E-3</v>
      </c>
      <c r="L13" s="5">
        <f>SUM($I$8:I13)/A13</f>
        <v>9.5678383702496313E-4</v>
      </c>
      <c r="M13" s="92">
        <f t="shared" si="6"/>
        <v>0.61713040952889697</v>
      </c>
      <c r="N13" s="5">
        <f>AVERAGE($M$8:M13)</f>
        <v>177.30621963171589</v>
      </c>
      <c r="O13" s="5">
        <f t="shared" si="7"/>
        <v>1954.1842585360705</v>
      </c>
    </row>
    <row r="14" spans="1:18" x14ac:dyDescent="0.3">
      <c r="A14" s="92">
        <v>1966</v>
      </c>
      <c r="B14" s="7">
        <v>186620</v>
      </c>
      <c r="C14" s="93">
        <v>31285</v>
      </c>
      <c r="D14" s="21">
        <f t="shared" si="0"/>
        <v>0.16764012431679348</v>
      </c>
      <c r="E14" s="20">
        <f t="shared" si="1"/>
        <v>0.16764012431679348</v>
      </c>
      <c r="F14" s="20">
        <f t="shared" si="2"/>
        <v>-9.5848247580001178E-4</v>
      </c>
      <c r="G14" s="19">
        <f t="shared" si="3"/>
        <v>0.1697932796780578</v>
      </c>
      <c r="H14" s="19">
        <f t="shared" si="4"/>
        <v>2.1531553612643139E-3</v>
      </c>
      <c r="I14" s="19">
        <f t="shared" si="5"/>
        <v>2.1531553612643139E-3</v>
      </c>
      <c r="J14" s="19">
        <f>SUM($H$8:H14)</f>
        <v>1.8718850684971884</v>
      </c>
      <c r="K14" s="5">
        <f>SUMSQ($H$8:H14)/A14</f>
        <v>1.7758861823078563E-3</v>
      </c>
      <c r="L14" s="5">
        <f>SUM($I$8:I14)/A14</f>
        <v>9.5739236781043591E-4</v>
      </c>
      <c r="M14" s="92">
        <f t="shared" si="6"/>
        <v>1.2843914128788438</v>
      </c>
      <c r="N14" s="5">
        <f>AVERAGE($M$8:M14)</f>
        <v>152.16024417188206</v>
      </c>
      <c r="O14" s="5">
        <f t="shared" si="7"/>
        <v>1955.1911331591295</v>
      </c>
    </row>
    <row r="15" spans="1:18" x14ac:dyDescent="0.3">
      <c r="A15" s="92">
        <v>1967</v>
      </c>
      <c r="B15" s="7">
        <v>189361</v>
      </c>
      <c r="C15" s="93">
        <v>31380</v>
      </c>
      <c r="D15" s="21">
        <f t="shared" si="0"/>
        <v>0.16571522119126958</v>
      </c>
      <c r="E15" s="20">
        <f t="shared" si="1"/>
        <v>0.16571522119126958</v>
      </c>
      <c r="F15" s="20">
        <f t="shared" si="2"/>
        <v>-9.5848247580001178E-4</v>
      </c>
      <c r="G15" s="19">
        <f t="shared" si="3"/>
        <v>0.16668164184099346</v>
      </c>
      <c r="H15" s="19">
        <f t="shared" si="4"/>
        <v>9.6642064972388142E-4</v>
      </c>
      <c r="I15" s="19">
        <f t="shared" si="5"/>
        <v>9.6642064972388142E-4</v>
      </c>
      <c r="J15" s="19">
        <f>SUM($H$8:H15)</f>
        <v>1.8728514891469124</v>
      </c>
      <c r="K15" s="5">
        <f>SUMSQ($H$8:H15)/A15</f>
        <v>1.7749838171764705E-3</v>
      </c>
      <c r="L15" s="5">
        <f>SUM($I$8:I15)/A15</f>
        <v>9.5739695768431163E-4</v>
      </c>
      <c r="M15" s="92">
        <f t="shared" si="6"/>
        <v>0.58318158270351783</v>
      </c>
      <c r="N15" s="5">
        <f>AVERAGE($M$8:M15)</f>
        <v>133.21311134823472</v>
      </c>
      <c r="O15" s="5">
        <f t="shared" si="7"/>
        <v>1956.1911849781113</v>
      </c>
    </row>
    <row r="16" spans="1:18" x14ac:dyDescent="0.3">
      <c r="A16" s="92">
        <v>1968</v>
      </c>
      <c r="B16" s="7">
        <v>192552</v>
      </c>
      <c r="C16" s="93">
        <v>31595</v>
      </c>
      <c r="D16" s="21">
        <f t="shared" si="0"/>
        <v>0.16408554572271386</v>
      </c>
      <c r="E16" s="20">
        <f t="shared" si="1"/>
        <v>0.16408554572271386</v>
      </c>
      <c r="F16" s="20">
        <f t="shared" si="2"/>
        <v>-9.5848247580001178E-4</v>
      </c>
      <c r="G16" s="19">
        <f t="shared" si="3"/>
        <v>0.16475673871546956</v>
      </c>
      <c r="H16" s="19">
        <f t="shared" si="4"/>
        <v>6.711929927556981E-4</v>
      </c>
      <c r="I16" s="19">
        <f t="shared" si="5"/>
        <v>6.711929927556981E-4</v>
      </c>
      <c r="J16" s="19">
        <f>SUM($H$8:H16)</f>
        <v>1.873522682139668</v>
      </c>
      <c r="K16" s="5">
        <f>SUMSQ($H$8:H16)/A16</f>
        <v>1.7740821234177597E-3</v>
      </c>
      <c r="L16" s="5">
        <f>SUM($I$8:I16)/A16</f>
        <v>9.572515288403438E-4</v>
      </c>
      <c r="M16" s="92">
        <f t="shared" si="6"/>
        <v>0.40905065086594461</v>
      </c>
      <c r="N16" s="5">
        <f>AVERAGE($M$8:M16)</f>
        <v>118.45710460408264</v>
      </c>
      <c r="O16" s="5">
        <f t="shared" si="7"/>
        <v>1957.189542866894</v>
      </c>
    </row>
    <row r="17" spans="1:15" x14ac:dyDescent="0.3">
      <c r="A17" s="92">
        <v>1969</v>
      </c>
      <c r="B17" s="7">
        <v>194181</v>
      </c>
      <c r="C17" s="93">
        <v>31935</v>
      </c>
      <c r="D17" s="21">
        <f t="shared" si="0"/>
        <v>0.16445996261220203</v>
      </c>
      <c r="E17" s="20">
        <f t="shared" si="1"/>
        <v>0.16445996261220203</v>
      </c>
      <c r="F17" s="20">
        <f t="shared" si="2"/>
        <v>-9.5848247580001178E-4</v>
      </c>
      <c r="G17" s="19">
        <f t="shared" si="3"/>
        <v>0.16312706324691384</v>
      </c>
      <c r="H17" s="19">
        <f t="shared" si="4"/>
        <v>-1.3328993652881871E-3</v>
      </c>
      <c r="I17" s="19">
        <f t="shared" si="5"/>
        <v>1.3328993652881871E-3</v>
      </c>
      <c r="J17" s="19">
        <f>SUM($H$8:H17)</f>
        <v>1.8721897827743799</v>
      </c>
      <c r="K17" s="5">
        <f>SUMSQ($H$8:H17)/A17</f>
        <v>1.7731820190486894E-3</v>
      </c>
      <c r="L17" s="5">
        <f>SUM($I$8:I17)/A17</f>
        <v>9.5744230986444115E-4</v>
      </c>
      <c r="M17" s="92">
        <f t="shared" si="6"/>
        <v>0.81047042946931402</v>
      </c>
      <c r="N17" s="5">
        <f>AVERAGE($M$8:M17)</f>
        <v>106.69244118662129</v>
      </c>
      <c r="O17" s="5">
        <f t="shared" si="7"/>
        <v>1955.4074052142657</v>
      </c>
    </row>
    <row r="18" spans="1:15" x14ac:dyDescent="0.3">
      <c r="A18" s="92">
        <v>1970</v>
      </c>
      <c r="B18" s="7">
        <v>196637</v>
      </c>
      <c r="C18" s="93">
        <v>32740</v>
      </c>
      <c r="D18" s="21">
        <f t="shared" si="0"/>
        <v>0.16649969232646958</v>
      </c>
      <c r="E18" s="20">
        <f t="shared" si="1"/>
        <v>0.16649969232646958</v>
      </c>
      <c r="F18" s="20">
        <f t="shared" si="2"/>
        <v>-9.5848247580001178E-4</v>
      </c>
      <c r="G18" s="19">
        <f t="shared" si="3"/>
        <v>0.16350148013640201</v>
      </c>
      <c r="H18" s="19">
        <f t="shared" si="4"/>
        <v>-2.9982121900675729E-3</v>
      </c>
      <c r="I18" s="19">
        <f t="shared" si="5"/>
        <v>2.9982121900675729E-3</v>
      </c>
      <c r="J18" s="19">
        <f>SUM($H$8:H18)</f>
        <v>1.8691915705843123</v>
      </c>
      <c r="K18" s="5">
        <f>SUMSQ($H$8:H18)/A18</f>
        <v>1.772286489737668E-3</v>
      </c>
      <c r="L18" s="5">
        <f>SUM($I$8:I18)/A18</f>
        <v>9.5847823366149859E-4</v>
      </c>
      <c r="M18" s="92">
        <f t="shared" si="6"/>
        <v>1.8007313696344451</v>
      </c>
      <c r="N18" s="5">
        <f>AVERAGE($M$8:M18)</f>
        <v>97.156831203258847</v>
      </c>
      <c r="O18" s="5">
        <f t="shared" si="7"/>
        <v>1950.1659035529503</v>
      </c>
    </row>
    <row r="19" spans="1:15" x14ac:dyDescent="0.3">
      <c r="A19" s="92">
        <v>1971</v>
      </c>
      <c r="B19" s="7">
        <v>199127</v>
      </c>
      <c r="C19" s="93">
        <v>33200</v>
      </c>
      <c r="D19" s="21">
        <f t="shared" si="0"/>
        <v>0.16672776670165271</v>
      </c>
      <c r="E19" s="20">
        <f t="shared" si="1"/>
        <v>0.16672776670165271</v>
      </c>
      <c r="F19" s="20">
        <f t="shared" si="2"/>
        <v>-9.5848247580001178E-4</v>
      </c>
      <c r="G19" s="19">
        <f t="shared" si="3"/>
        <v>0.16554120985066956</v>
      </c>
      <c r="H19" s="19">
        <f t="shared" si="4"/>
        <v>-1.1865568509831503E-3</v>
      </c>
      <c r="I19" s="19">
        <f t="shared" si="5"/>
        <v>1.1865568509831503E-3</v>
      </c>
      <c r="J19" s="19">
        <f>SUM($H$8:H19)</f>
        <v>1.8680050137333291</v>
      </c>
      <c r="K19" s="5">
        <f>SUMSQ($H$8:H19)/A19</f>
        <v>1.7713880226790293E-3</v>
      </c>
      <c r="L19" s="5">
        <f>SUM($I$8:I19)/A19</f>
        <v>9.5859395086967812E-4</v>
      </c>
      <c r="M19" s="92">
        <f t="shared" si="6"/>
        <v>0.71167321104133063</v>
      </c>
      <c r="N19" s="5">
        <f>AVERAGE($M$8:M19)</f>
        <v>89.119734703907397</v>
      </c>
      <c r="O19" s="5">
        <f t="shared" si="7"/>
        <v>1948.6926785200278</v>
      </c>
    </row>
    <row r="20" spans="1:15" x14ac:dyDescent="0.3">
      <c r="A20" s="92">
        <v>1972</v>
      </c>
      <c r="B20" s="7">
        <v>201747</v>
      </c>
      <c r="C20" s="93">
        <v>32155</v>
      </c>
      <c r="D20" s="21">
        <f t="shared" si="0"/>
        <v>0.15938279131783867</v>
      </c>
      <c r="E20" s="20">
        <f t="shared" si="1"/>
        <v>0.15938279131783867</v>
      </c>
      <c r="F20" s="20">
        <f t="shared" si="2"/>
        <v>-9.5848247580001178E-4</v>
      </c>
      <c r="G20" s="19">
        <f t="shared" si="3"/>
        <v>0.16576928422585269</v>
      </c>
      <c r="H20" s="19">
        <f t="shared" si="4"/>
        <v>6.3864929080140187E-3</v>
      </c>
      <c r="I20" s="19">
        <f t="shared" si="5"/>
        <v>6.3864929080140187E-3</v>
      </c>
      <c r="J20" s="19">
        <f>SUM($H$8:H20)</f>
        <v>1.874391506641343</v>
      </c>
      <c r="K20" s="5">
        <f>SUMSQ($H$8:H20)/A20</f>
        <v>1.7705104361014354E-3</v>
      </c>
      <c r="L20" s="5">
        <f>SUM($I$8:I20)/A20</f>
        <v>9.613464351278648E-4</v>
      </c>
      <c r="M20" s="92">
        <f t="shared" si="6"/>
        <v>4.007015346643148</v>
      </c>
      <c r="N20" s="5">
        <f>AVERAGE($M$8:M20)</f>
        <v>82.572602445656301</v>
      </c>
      <c r="O20" s="5">
        <f t="shared" si="7"/>
        <v>1949.7565478484744</v>
      </c>
    </row>
    <row r="21" spans="1:15" x14ac:dyDescent="0.3">
      <c r="A21" s="92">
        <v>1973</v>
      </c>
      <c r="B21" s="7">
        <v>203250</v>
      </c>
      <c r="C21" s="93">
        <v>32130</v>
      </c>
      <c r="D21" s="21">
        <f t="shared" si="0"/>
        <v>0.15808118081180811</v>
      </c>
      <c r="E21" s="20">
        <f t="shared" si="1"/>
        <v>0.15808118081180811</v>
      </c>
      <c r="F21" s="20">
        <f t="shared" si="2"/>
        <v>-9.5848247580001178E-4</v>
      </c>
      <c r="G21" s="19">
        <f t="shared" si="3"/>
        <v>0.15842430884203865</v>
      </c>
      <c r="H21" s="19">
        <f t="shared" si="4"/>
        <v>3.4312803023053839E-4</v>
      </c>
      <c r="I21" s="19">
        <f t="shared" si="5"/>
        <v>3.4312803023053839E-4</v>
      </c>
      <c r="J21" s="19">
        <f>SUM($H$8:H21)</f>
        <v>1.8747346346715736</v>
      </c>
      <c r="K21" s="5">
        <f>SUMSQ($H$8:H21)/A21</f>
        <v>1.7696131260663333E-3</v>
      </c>
      <c r="L21" s="5">
        <f>SUM($I$8:I21)/A21</f>
        <v>9.6103309584509892E-4</v>
      </c>
      <c r="M21" s="92">
        <f t="shared" si="6"/>
        <v>0.21705811436152173</v>
      </c>
      <c r="N21" s="5">
        <f>AVERAGE($M$8:M21)</f>
        <v>76.690063564849538</v>
      </c>
      <c r="O21" s="5">
        <f t="shared" si="7"/>
        <v>1950.7492954995453</v>
      </c>
    </row>
    <row r="22" spans="1:15" x14ac:dyDescent="0.3">
      <c r="A22" s="92">
        <v>1974</v>
      </c>
      <c r="B22" s="7">
        <v>204977</v>
      </c>
      <c r="C22" s="93">
        <v>32345</v>
      </c>
      <c r="D22" s="21">
        <f t="shared" si="0"/>
        <v>0.1577981919922723</v>
      </c>
      <c r="E22" s="20">
        <f t="shared" si="1"/>
        <v>0.1577981919922723</v>
      </c>
      <c r="F22" s="20">
        <f t="shared" si="2"/>
        <v>-9.5848247580001178E-4</v>
      </c>
      <c r="G22" s="19">
        <f t="shared" si="3"/>
        <v>0.15712269833600809</v>
      </c>
      <c r="H22" s="19">
        <f t="shared" si="4"/>
        <v>-6.7549365626420887E-4</v>
      </c>
      <c r="I22" s="19">
        <f t="shared" si="5"/>
        <v>6.7549365626420887E-4</v>
      </c>
      <c r="J22" s="19">
        <f>SUM($H$8:H22)</f>
        <v>1.8740591410153093</v>
      </c>
      <c r="K22" s="5">
        <f>SUMSQ($H$8:H22)/A22</f>
        <v>1.768716896666948E-3</v>
      </c>
      <c r="L22" s="5">
        <f>SUM($I$8:I22)/A22</f>
        <v>9.6088844567307214E-4</v>
      </c>
      <c r="M22" s="92">
        <f t="shared" si="6"/>
        <v>0.42807439536271064</v>
      </c>
      <c r="N22" s="5">
        <f>AVERAGE($M$8:M22)</f>
        <v>71.605930953550413</v>
      </c>
      <c r="O22" s="5">
        <f t="shared" si="7"/>
        <v>1950.3399686553519</v>
      </c>
    </row>
    <row r="23" spans="1:15" x14ac:dyDescent="0.3">
      <c r="A23" s="92">
        <v>1975</v>
      </c>
      <c r="B23" s="7">
        <v>206746</v>
      </c>
      <c r="C23" s="93">
        <v>31995</v>
      </c>
      <c r="D23" s="21">
        <f t="shared" si="0"/>
        <v>0.15475511013514168</v>
      </c>
      <c r="E23" s="20">
        <f t="shared" si="1"/>
        <v>0.15475511013514168</v>
      </c>
      <c r="F23" s="20">
        <f t="shared" si="2"/>
        <v>-9.5848247580001178E-4</v>
      </c>
      <c r="G23" s="19">
        <f t="shared" si="3"/>
        <v>0.15683970951647228</v>
      </c>
      <c r="H23" s="19">
        <f t="shared" si="4"/>
        <v>2.0845993813305985E-3</v>
      </c>
      <c r="I23" s="19">
        <f t="shared" si="5"/>
        <v>2.0845993813305985E-3</v>
      </c>
      <c r="J23" s="19">
        <f>SUM($H$8:H23)</f>
        <v>1.8761437403966399</v>
      </c>
      <c r="K23" s="5">
        <f>SUMSQ($H$8:H23)/A23</f>
        <v>1.7678235440886764E-3</v>
      </c>
      <c r="L23" s="5">
        <f>SUM($I$8:I23)/A23</f>
        <v>9.6145741323543034E-4</v>
      </c>
      <c r="M23" s="92">
        <f t="shared" si="6"/>
        <v>1.3470310476404936</v>
      </c>
      <c r="N23" s="5">
        <f>AVERAGE($M$8:M23)</f>
        <v>67.214749709431047</v>
      </c>
      <c r="O23" s="5">
        <f t="shared" si="7"/>
        <v>1951.3539700975107</v>
      </c>
    </row>
    <row r="24" spans="1:15" x14ac:dyDescent="0.3">
      <c r="A24" s="92">
        <v>1976</v>
      </c>
      <c r="B24" s="7">
        <v>208728</v>
      </c>
      <c r="C24" s="93">
        <v>31340</v>
      </c>
      <c r="D24" s="21">
        <f t="shared" si="0"/>
        <v>0.1501475604614618</v>
      </c>
      <c r="E24" s="20">
        <f t="shared" si="1"/>
        <v>0.1501475604614618</v>
      </c>
      <c r="F24" s="20">
        <f t="shared" si="2"/>
        <v>-9.5848247580001178E-4</v>
      </c>
      <c r="G24" s="19">
        <f t="shared" si="3"/>
        <v>0.15379662765934166</v>
      </c>
      <c r="H24" s="19">
        <f t="shared" si="4"/>
        <v>3.6490671978798572E-3</v>
      </c>
      <c r="I24" s="19">
        <f t="shared" si="5"/>
        <v>3.6490671978798572E-3</v>
      </c>
      <c r="J24" s="19">
        <f>SUM($H$8:H24)</f>
        <v>1.8797928075945198</v>
      </c>
      <c r="K24" s="5">
        <f>SUMSQ($H$8:H24)/A24</f>
        <v>1.7669356352563517E-3</v>
      </c>
      <c r="L24" s="5">
        <f>SUM($I$8:I24)/A24</f>
        <v>9.6281753964466341E-4</v>
      </c>
      <c r="M24" s="92">
        <f t="shared" si="6"/>
        <v>2.4303206703224856</v>
      </c>
      <c r="N24" s="5">
        <f>AVERAGE($M$8:M24)</f>
        <v>63.403900942424663</v>
      </c>
      <c r="O24" s="5">
        <f t="shared" si="7"/>
        <v>1952.3873737159738</v>
      </c>
    </row>
    <row r="25" spans="1:15" x14ac:dyDescent="0.3">
      <c r="A25" s="92">
        <v>1977</v>
      </c>
      <c r="B25" s="7">
        <v>210434</v>
      </c>
      <c r="C25" s="93">
        <v>31425</v>
      </c>
      <c r="D25" s="21">
        <f t="shared" si="0"/>
        <v>0.14933423306119734</v>
      </c>
      <c r="E25" s="20">
        <f t="shared" si="1"/>
        <v>0.14933423306119734</v>
      </c>
      <c r="F25" s="20">
        <f t="shared" si="2"/>
        <v>-9.5848247580001178E-4</v>
      </c>
      <c r="G25" s="19">
        <f t="shared" si="3"/>
        <v>0.14918907798566178</v>
      </c>
      <c r="H25" s="19">
        <f t="shared" si="4"/>
        <v>-1.4515507553555795E-4</v>
      </c>
      <c r="I25" s="19">
        <f t="shared" si="5"/>
        <v>1.4515507553555795E-4</v>
      </c>
      <c r="J25" s="19">
        <f>SUM($H$8:H25)</f>
        <v>1.8796476525189842</v>
      </c>
      <c r="K25" s="5">
        <f>SUMSQ($H$8:H25)/A25</f>
        <v>1.766041900018486E-3</v>
      </c>
      <c r="L25" s="5">
        <f>SUM($I$8:I25)/A25</f>
        <v>9.6240395215649495E-4</v>
      </c>
      <c r="M25" s="92">
        <f t="shared" si="6"/>
        <v>9.7201473875098185E-2</v>
      </c>
      <c r="N25" s="5">
        <f>AVERAGE($M$8:M25)</f>
        <v>59.886862083060805</v>
      </c>
      <c r="O25" s="5">
        <f t="shared" si="7"/>
        <v>1953.0755752895514</v>
      </c>
    </row>
    <row r="26" spans="1:15" x14ac:dyDescent="0.3">
      <c r="A26" s="92">
        <v>1978</v>
      </c>
      <c r="B26" s="7">
        <v>211783</v>
      </c>
      <c r="C26" s="93">
        <v>31780</v>
      </c>
      <c r="D26" s="21">
        <f t="shared" si="0"/>
        <v>0.15005925876958962</v>
      </c>
      <c r="E26" s="20">
        <f t="shared" si="1"/>
        <v>0.15005925876958962</v>
      </c>
      <c r="F26" s="20">
        <f t="shared" si="2"/>
        <v>-9.5848247580001178E-4</v>
      </c>
      <c r="G26" s="19">
        <f t="shared" si="3"/>
        <v>0.14837575058539731</v>
      </c>
      <c r="H26" s="19">
        <f t="shared" si="4"/>
        <v>-1.6835081841923005E-3</v>
      </c>
      <c r="I26" s="19">
        <f t="shared" si="5"/>
        <v>1.6835081841923005E-3</v>
      </c>
      <c r="J26" s="19">
        <f>SUM($H$8:H26)</f>
        <v>1.8779641443347919</v>
      </c>
      <c r="K26" s="5">
        <f>SUMSQ($H$8:H26)/A26</f>
        <v>1.765150490665497E-3</v>
      </c>
      <c r="L26" s="5">
        <f>SUM($I$8:I26)/A26</f>
        <v>9.6276851445782749E-4</v>
      </c>
      <c r="M26" s="92">
        <f t="shared" si="6"/>
        <v>1.1218955751189366</v>
      </c>
      <c r="N26" s="5">
        <f>AVERAGE($M$8:M26)</f>
        <v>56.793969108958606</v>
      </c>
      <c r="O26" s="5">
        <f t="shared" si="7"/>
        <v>1950.5874113387958</v>
      </c>
    </row>
    <row r="27" spans="1:15" x14ac:dyDescent="0.3">
      <c r="A27" s="92">
        <v>1979</v>
      </c>
      <c r="B27" s="7">
        <v>213120</v>
      </c>
      <c r="C27" s="93">
        <v>30935</v>
      </c>
      <c r="D27" s="21">
        <f t="shared" si="0"/>
        <v>0.14515296546546547</v>
      </c>
      <c r="E27" s="20">
        <f t="shared" si="1"/>
        <v>0.14515296546546547</v>
      </c>
      <c r="F27" s="20">
        <f t="shared" si="2"/>
        <v>-9.5848247580001178E-4</v>
      </c>
      <c r="G27" s="19">
        <f t="shared" si="3"/>
        <v>0.14910077629378959</v>
      </c>
      <c r="H27" s="19">
        <f t="shared" si="4"/>
        <v>3.9478108283241276E-3</v>
      </c>
      <c r="I27" s="19">
        <f t="shared" si="5"/>
        <v>3.9478108283241276E-3</v>
      </c>
      <c r="J27" s="19">
        <f>SUM($H$8:H27)</f>
        <v>1.881911955163116</v>
      </c>
      <c r="K27" s="5">
        <f>SUMSQ($H$8:H27)/A27</f>
        <v>1.7642664253394085E-3</v>
      </c>
      <c r="L27" s="5">
        <f>SUM($I$8:I27)/A27</f>
        <v>9.6427687338348003E-4</v>
      </c>
      <c r="M27" s="92">
        <f t="shared" si="6"/>
        <v>2.7197589905687347</v>
      </c>
      <c r="N27" s="5">
        <f>AVERAGE($M$8:M27)</f>
        <v>54.090258603039118</v>
      </c>
      <c r="O27" s="5">
        <f t="shared" si="7"/>
        <v>1951.6302911629664</v>
      </c>
    </row>
    <row r="28" spans="1:15" x14ac:dyDescent="0.3">
      <c r="A28" s="92">
        <v>1980</v>
      </c>
      <c r="B28" s="7">
        <v>219859</v>
      </c>
      <c r="C28" s="93">
        <v>30295</v>
      </c>
      <c r="D28" s="21">
        <f t="shared" si="0"/>
        <v>0.13779285814999614</v>
      </c>
      <c r="E28" s="20">
        <f t="shared" si="1"/>
        <v>0.13779285814999614</v>
      </c>
      <c r="F28" s="20">
        <f t="shared" si="2"/>
        <v>-9.5848247580001178E-4</v>
      </c>
      <c r="G28" s="19">
        <f t="shared" si="3"/>
        <v>0.14419448298966545</v>
      </c>
      <c r="H28" s="19">
        <f t="shared" si="4"/>
        <v>6.401624839669301E-3</v>
      </c>
      <c r="I28" s="19">
        <f t="shared" si="5"/>
        <v>6.401624839669301E-3</v>
      </c>
      <c r="J28" s="19">
        <f>SUM($H$8:H28)</f>
        <v>1.8883135800027853</v>
      </c>
      <c r="K28" s="5">
        <f>SUMSQ($H$8:H28)/A28</f>
        <v>1.7633960790642814E-3</v>
      </c>
      <c r="L28" s="5">
        <f>SUM($I$8:I28)/A28</f>
        <v>9.6702300871998796E-4</v>
      </c>
      <c r="M28" s="92">
        <f t="shared" si="6"/>
        <v>4.6458321030693268</v>
      </c>
      <c r="N28" s="5">
        <f>AVERAGE($M$8:M28)</f>
        <v>51.735762103040557</v>
      </c>
      <c r="O28" s="5">
        <f t="shared" si="7"/>
        <v>1952.7080151921878</v>
      </c>
    </row>
    <row r="29" spans="1:15" x14ac:dyDescent="0.3">
      <c r="A29" s="92">
        <v>1981</v>
      </c>
      <c r="B29" s="7">
        <v>222669</v>
      </c>
      <c r="C29" s="93">
        <v>30585</v>
      </c>
      <c r="D29" s="21">
        <f t="shared" si="0"/>
        <v>0.13735634506824029</v>
      </c>
      <c r="E29" s="20">
        <f t="shared" si="1"/>
        <v>0.13735634506824029</v>
      </c>
      <c r="F29" s="20">
        <f t="shared" si="2"/>
        <v>-9.5848247580001178E-4</v>
      </c>
      <c r="G29" s="19">
        <f t="shared" si="3"/>
        <v>0.13683437567419612</v>
      </c>
      <c r="H29" s="19">
        <f t="shared" si="4"/>
        <v>-5.2196939404416942E-4</v>
      </c>
      <c r="I29" s="19">
        <f t="shared" si="5"/>
        <v>5.2196939404416942E-4</v>
      </c>
      <c r="J29" s="19">
        <f>SUM($H$8:H29)</f>
        <v>1.8877916106087411</v>
      </c>
      <c r="K29" s="5">
        <f>SUMSQ($H$8:H29)/A29</f>
        <v>1.7625060620895131E-3</v>
      </c>
      <c r="L29" s="5">
        <f>SUM($I$8:I29)/A29</f>
        <v>9.6679834763231719E-4</v>
      </c>
      <c r="M29" s="92">
        <f t="shared" si="6"/>
        <v>0.38001112637705137</v>
      </c>
      <c r="N29" s="5">
        <f>AVERAGE($M$8:M29)</f>
        <v>49.401409785919483</v>
      </c>
      <c r="O29" s="5">
        <f t="shared" si="7"/>
        <v>1952.6218835933371</v>
      </c>
    </row>
    <row r="30" spans="1:15" x14ac:dyDescent="0.3">
      <c r="A30" s="92">
        <v>1982</v>
      </c>
      <c r="B30" s="7">
        <v>224377</v>
      </c>
      <c r="C30" s="93">
        <v>30515</v>
      </c>
      <c r="D30" s="21">
        <f t="shared" si="0"/>
        <v>0.13599878775453811</v>
      </c>
      <c r="E30" s="20">
        <f t="shared" si="1"/>
        <v>0.13599878775453811</v>
      </c>
      <c r="F30" s="20">
        <f t="shared" si="2"/>
        <v>-9.5848247580001178E-4</v>
      </c>
      <c r="G30" s="19">
        <f t="shared" si="3"/>
        <v>0.13639786259244027</v>
      </c>
      <c r="H30" s="19">
        <f t="shared" si="4"/>
        <v>3.9907483790216358E-4</v>
      </c>
      <c r="I30" s="19">
        <f t="shared" si="5"/>
        <v>3.9907483790216358E-4</v>
      </c>
      <c r="J30" s="19">
        <f>SUM($H$8:H30)</f>
        <v>1.8881906854466433</v>
      </c>
      <c r="K30" s="5">
        <f>SUMSQ($H$8:H30)/A30</f>
        <v>1.7616168861049706E-3</v>
      </c>
      <c r="L30" s="5">
        <f>SUM($I$8:I30)/A30</f>
        <v>9.6651190792004164E-4</v>
      </c>
      <c r="M30" s="92">
        <f t="shared" si="6"/>
        <v>0.29343999640823781</v>
      </c>
      <c r="N30" s="5">
        <f>AVERAGE($M$8:M30)</f>
        <v>47.26628066463639</v>
      </c>
      <c r="O30" s="5">
        <f t="shared" si="7"/>
        <v>1953.6134733301712</v>
      </c>
    </row>
    <row r="31" spans="1:15" x14ac:dyDescent="0.3">
      <c r="A31" s="92">
        <v>1983</v>
      </c>
      <c r="B31" s="7">
        <v>225980</v>
      </c>
      <c r="C31" s="93">
        <v>30525</v>
      </c>
      <c r="D31" s="21">
        <f t="shared" si="0"/>
        <v>0.13507832551553234</v>
      </c>
      <c r="E31" s="20">
        <f t="shared" si="1"/>
        <v>0.13507832551553234</v>
      </c>
      <c r="F31" s="20">
        <f t="shared" si="2"/>
        <v>-9.5848247580001178E-4</v>
      </c>
      <c r="G31" s="19">
        <f t="shared" si="3"/>
        <v>0.13504030527873809</v>
      </c>
      <c r="H31" s="19">
        <f t="shared" si="4"/>
        <v>-3.8020236794250595E-5</v>
      </c>
      <c r="I31" s="19">
        <f t="shared" si="5"/>
        <v>3.8020236794250595E-5</v>
      </c>
      <c r="J31" s="19">
        <f>SUM($H$8:H31)</f>
        <v>1.888152665209849</v>
      </c>
      <c r="K31" s="5">
        <f>SUMSQ($H$8:H31)/A31</f>
        <v>1.7607285273351439E-3</v>
      </c>
      <c r="L31" s="5">
        <f>SUM($I$8:I31)/A31</f>
        <v>9.6604368216556566E-4</v>
      </c>
      <c r="M31" s="92">
        <f t="shared" si="6"/>
        <v>2.814680789767322E-2</v>
      </c>
      <c r="N31" s="5">
        <f>AVERAGE($M$8:M31)</f>
        <v>45.298025087272272</v>
      </c>
      <c r="O31" s="5">
        <f t="shared" si="7"/>
        <v>1954.5210015526477</v>
      </c>
    </row>
    <row r="32" spans="1:15" x14ac:dyDescent="0.3">
      <c r="A32" s="92">
        <v>1984</v>
      </c>
      <c r="B32" s="7">
        <v>227848</v>
      </c>
      <c r="C32" s="93">
        <v>30350</v>
      </c>
      <c r="D32" s="21">
        <f t="shared" si="0"/>
        <v>0.13320283697903865</v>
      </c>
      <c r="E32" s="20">
        <f t="shared" si="1"/>
        <v>0.13320283697903865</v>
      </c>
      <c r="F32" s="20">
        <f t="shared" si="2"/>
        <v>-9.5848247580001178E-4</v>
      </c>
      <c r="G32" s="19">
        <f t="shared" si="3"/>
        <v>0.13411984303973232</v>
      </c>
      <c r="H32" s="19">
        <f t="shared" si="4"/>
        <v>9.170060606936703E-4</v>
      </c>
      <c r="I32" s="19">
        <f t="shared" si="5"/>
        <v>9.170060606936703E-4</v>
      </c>
      <c r="J32" s="19">
        <f>SUM($H$8:H32)</f>
        <v>1.8890696712705428</v>
      </c>
      <c r="K32" s="5">
        <f>SUMSQ($H$8:H32)/A32</f>
        <v>1.7598414872004565E-3</v>
      </c>
      <c r="L32" s="5">
        <f>SUM($I$8:I32)/A32</f>
        <v>9.660189656224851E-4</v>
      </c>
      <c r="M32" s="92">
        <f t="shared" si="6"/>
        <v>0.68842832592069658</v>
      </c>
      <c r="N32" s="5">
        <f>AVERAGE($M$8:M32)</f>
        <v>43.513641216818215</v>
      </c>
      <c r="O32" s="5">
        <f t="shared" si="7"/>
        <v>1955.5202728895292</v>
      </c>
    </row>
    <row r="33" spans="1:15" x14ac:dyDescent="0.3">
      <c r="A33" s="92">
        <v>1985</v>
      </c>
      <c r="B33" s="7">
        <v>229705</v>
      </c>
      <c r="C33" s="93">
        <v>30540</v>
      </c>
      <c r="D33" s="21">
        <f t="shared" si="0"/>
        <v>0.13295313554341437</v>
      </c>
      <c r="E33" s="20">
        <f t="shared" si="1"/>
        <v>0.13295313554341437</v>
      </c>
      <c r="F33" s="20">
        <f t="shared" si="2"/>
        <v>-9.5848247580001178E-4</v>
      </c>
      <c r="G33" s="19">
        <f t="shared" si="3"/>
        <v>0.13224435450323863</v>
      </c>
      <c r="H33" s="19">
        <f t="shared" si="4"/>
        <v>-7.0878104017574328E-4</v>
      </c>
      <c r="I33" s="19">
        <f t="shared" si="5"/>
        <v>7.0878104017574328E-4</v>
      </c>
      <c r="J33" s="19">
        <f>SUM($H$8:H33)</f>
        <v>1.888360890230367</v>
      </c>
      <c r="K33" s="5">
        <f>SUMSQ($H$8:H33)/A33</f>
        <v>1.7589551702651227E-3</v>
      </c>
      <c r="L33" s="5">
        <f>SUM($I$8:I33)/A33</f>
        <v>9.6588937472805354E-4</v>
      </c>
      <c r="M33" s="92">
        <f t="shared" si="6"/>
        <v>0.53310592283421454</v>
      </c>
      <c r="N33" s="5">
        <f>AVERAGE($M$8:M33)</f>
        <v>41.860543705511141</v>
      </c>
      <c r="O33" s="5">
        <f t="shared" si="7"/>
        <v>1955.0488281973653</v>
      </c>
    </row>
    <row r="34" spans="1:15" x14ac:dyDescent="0.3">
      <c r="A34" s="92">
        <v>1986</v>
      </c>
      <c r="B34" s="7">
        <v>233114</v>
      </c>
      <c r="C34" s="93">
        <v>31380</v>
      </c>
      <c r="D34" s="21">
        <f t="shared" si="0"/>
        <v>0.13461224980052677</v>
      </c>
      <c r="E34" s="20">
        <f t="shared" si="1"/>
        <v>0.13461224980052677</v>
      </c>
      <c r="F34" s="20">
        <f t="shared" si="2"/>
        <v>-9.5848247580001178E-4</v>
      </c>
      <c r="G34" s="19">
        <f t="shared" si="3"/>
        <v>0.13199465306761435</v>
      </c>
      <c r="H34" s="19">
        <f t="shared" si="4"/>
        <v>-2.617596732912425E-3</v>
      </c>
      <c r="I34" s="19">
        <f t="shared" si="5"/>
        <v>2.617596732912425E-3</v>
      </c>
      <c r="J34" s="19">
        <f>SUM($H$8:H34)</f>
        <v>1.8857432934974545</v>
      </c>
      <c r="K34" s="5">
        <f>SUMSQ($H$8:H34)/A34</f>
        <v>1.7580729429954305E-3</v>
      </c>
      <c r="L34" s="5">
        <f>SUM($I$8:I34)/A34</f>
        <v>9.6672105013499438E-4</v>
      </c>
      <c r="M34" s="92">
        <f t="shared" si="6"/>
        <v>1.9445457131808384</v>
      </c>
      <c r="N34" s="5">
        <f>AVERAGE($M$8:M34)</f>
        <v>40.382173409498904</v>
      </c>
      <c r="O34" s="5">
        <f t="shared" si="7"/>
        <v>1950.6591826402523</v>
      </c>
    </row>
    <row r="35" spans="1:15" x14ac:dyDescent="0.3">
      <c r="A35" s="92">
        <v>1987</v>
      </c>
      <c r="B35" s="7">
        <v>235487</v>
      </c>
      <c r="C35" s="93">
        <v>30810</v>
      </c>
      <c r="D35" s="21">
        <f t="shared" si="0"/>
        <v>0.13083524780561134</v>
      </c>
      <c r="E35" s="20">
        <f t="shared" si="1"/>
        <v>0.13083524780561134</v>
      </c>
      <c r="F35" s="20">
        <f t="shared" si="2"/>
        <v>-9.5848247580001178E-4</v>
      </c>
      <c r="G35" s="19">
        <f t="shared" si="3"/>
        <v>0.13365376732472675</v>
      </c>
      <c r="H35" s="19">
        <f t="shared" si="4"/>
        <v>2.8185195191154089E-3</v>
      </c>
      <c r="I35" s="19">
        <f t="shared" si="5"/>
        <v>2.8185195191154089E-3</v>
      </c>
      <c r="J35" s="19">
        <f>SUM($H$8:H35)</f>
        <v>1.88856181301657</v>
      </c>
      <c r="K35" s="5">
        <f>SUMSQ($H$8:H35)/A35</f>
        <v>1.757192153417818E-3</v>
      </c>
      <c r="L35" s="5">
        <f>SUM($I$8:I35)/A35</f>
        <v>9.6765300708969012E-4</v>
      </c>
      <c r="M35" s="92">
        <f t="shared" si="6"/>
        <v>2.1542509120348274</v>
      </c>
      <c r="N35" s="5">
        <f>AVERAGE($M$8:M35)</f>
        <v>39.016890463160898</v>
      </c>
      <c r="O35" s="5">
        <f t="shared" si="7"/>
        <v>1951.6932197592214</v>
      </c>
    </row>
    <row r="36" spans="1:15" x14ac:dyDescent="0.3">
      <c r="A36" s="92">
        <v>1988</v>
      </c>
      <c r="B36" s="7">
        <v>238241</v>
      </c>
      <c r="C36" s="93">
        <v>30405</v>
      </c>
      <c r="D36" s="21">
        <f t="shared" si="0"/>
        <v>0.12762286927942715</v>
      </c>
      <c r="E36" s="20">
        <f t="shared" si="1"/>
        <v>0.12762286927942715</v>
      </c>
      <c r="F36" s="20">
        <f t="shared" si="2"/>
        <v>-9.5848247580001178E-4</v>
      </c>
      <c r="G36" s="19">
        <f t="shared" si="3"/>
        <v>0.12987676532981132</v>
      </c>
      <c r="H36" s="19">
        <f t="shared" si="4"/>
        <v>2.2538960503841743E-3</v>
      </c>
      <c r="I36" s="19">
        <f t="shared" si="5"/>
        <v>2.2538960503841743E-3</v>
      </c>
      <c r="J36" s="19">
        <f>SUM($H$8:H36)</f>
        <v>1.8908157090669542</v>
      </c>
      <c r="K36" s="5">
        <f>SUMSQ($H$8:H36)/A36</f>
        <v>1.7563108093001057E-3</v>
      </c>
      <c r="L36" s="5">
        <f>SUM($I$8:I36)/A36</f>
        <v>9.683000106325948E-4</v>
      </c>
      <c r="M36" s="92">
        <f t="shared" si="6"/>
        <v>1.766059690641592</v>
      </c>
      <c r="N36" s="5">
        <f>AVERAGE($M$8:M36)</f>
        <v>37.732379057211958</v>
      </c>
      <c r="O36" s="5">
        <f t="shared" si="7"/>
        <v>1952.7168112201875</v>
      </c>
    </row>
    <row r="37" spans="1:15" x14ac:dyDescent="0.3">
      <c r="A37" s="92">
        <v>1989</v>
      </c>
      <c r="B37" s="7">
        <v>240454</v>
      </c>
      <c r="C37" s="93">
        <v>31160</v>
      </c>
      <c r="D37" s="21">
        <f t="shared" si="0"/>
        <v>0.12958819566320376</v>
      </c>
      <c r="E37" s="20">
        <f t="shared" si="1"/>
        <v>0.12958819566320376</v>
      </c>
      <c r="F37" s="20">
        <f t="shared" si="2"/>
        <v>-9.5848247580001178E-4</v>
      </c>
      <c r="G37" s="19">
        <f t="shared" si="3"/>
        <v>0.12666438680362713</v>
      </c>
      <c r="H37" s="19">
        <f t="shared" si="4"/>
        <v>-2.9238088595766321E-3</v>
      </c>
      <c r="I37" s="19">
        <f t="shared" si="5"/>
        <v>2.9238088595766321E-3</v>
      </c>
      <c r="J37" s="19">
        <f>SUM($H$8:H37)</f>
        <v>1.8878919002073775</v>
      </c>
      <c r="K37" s="5">
        <f>SUMSQ($H$8:H37)/A37</f>
        <v>1.7554320952975655E-3</v>
      </c>
      <c r="L37" s="5">
        <f>SUM($I$8:I37)/A37</f>
        <v>9.6928317244704637E-4</v>
      </c>
      <c r="M37" s="92">
        <f t="shared" si="6"/>
        <v>2.2562308585386379</v>
      </c>
      <c r="N37" s="5">
        <f>AVERAGE($M$8:M37)</f>
        <v>36.549840783922846</v>
      </c>
      <c r="O37" s="5">
        <f t="shared" si="7"/>
        <v>1947.7196694142715</v>
      </c>
    </row>
    <row r="38" spans="1:15" x14ac:dyDescent="0.3">
      <c r="A38" s="92">
        <v>1990</v>
      </c>
      <c r="B38" s="7">
        <v>242423</v>
      </c>
      <c r="C38" s="93">
        <v>31065</v>
      </c>
      <c r="D38" s="21">
        <f t="shared" si="0"/>
        <v>0.1281437817368814</v>
      </c>
      <c r="E38" s="20">
        <f t="shared" si="1"/>
        <v>0.1281437817368814</v>
      </c>
      <c r="F38" s="20">
        <f t="shared" si="2"/>
        <v>-9.5848247580001178E-4</v>
      </c>
      <c r="G38" s="19">
        <f t="shared" si="3"/>
        <v>0.12862971318740374</v>
      </c>
      <c r="H38" s="19">
        <f t="shared" si="4"/>
        <v>4.8593145052233666E-4</v>
      </c>
      <c r="I38" s="19">
        <f t="shared" si="5"/>
        <v>4.8593145052233666E-4</v>
      </c>
      <c r="J38" s="19">
        <f>SUM($H$8:H38)</f>
        <v>1.8883778316578999</v>
      </c>
      <c r="K38" s="5">
        <f>SUMSQ($H$8:H38)/A38</f>
        <v>1.7545500872744885E-3</v>
      </c>
      <c r="L38" s="5">
        <f>SUM($I$8:I38)/A38</f>
        <v>9.6904028213452137E-4</v>
      </c>
      <c r="M38" s="92">
        <f t="shared" si="6"/>
        <v>0.37920798335740036</v>
      </c>
      <c r="N38" s="5">
        <f>AVERAGE($M$8:M38)</f>
        <v>35.383046177452997</v>
      </c>
      <c r="O38" s="5">
        <f t="shared" si="7"/>
        <v>1948.7093224838272</v>
      </c>
    </row>
    <row r="39" spans="1:15" x14ac:dyDescent="0.3">
      <c r="A39" s="92">
        <v>1991</v>
      </c>
      <c r="B39" s="7">
        <v>245087</v>
      </c>
      <c r="C39" s="93">
        <v>31030</v>
      </c>
      <c r="D39" s="21">
        <f t="shared" si="0"/>
        <v>0.12660810242893339</v>
      </c>
      <c r="E39" s="20">
        <f t="shared" si="1"/>
        <v>0.12660810242893339</v>
      </c>
      <c r="F39" s="20">
        <f t="shared" si="2"/>
        <v>-9.5848247580001178E-4</v>
      </c>
      <c r="G39" s="19">
        <f t="shared" si="3"/>
        <v>0.12718529926108138</v>
      </c>
      <c r="H39" s="19">
        <f t="shared" si="4"/>
        <v>5.7719683214799145E-4</v>
      </c>
      <c r="I39" s="19">
        <f t="shared" si="5"/>
        <v>5.7719683214799145E-4</v>
      </c>
      <c r="J39" s="19">
        <f>SUM($H$8:H39)</f>
        <v>1.8889550284900478</v>
      </c>
      <c r="K39" s="5">
        <f>SUMSQ($H$8:H39)/A39</f>
        <v>1.7536690139791137E-3</v>
      </c>
      <c r="L39" s="5">
        <f>SUM($I$8:I39)/A39</f>
        <v>9.6884347477641658E-4</v>
      </c>
      <c r="M39" s="92">
        <f t="shared" si="6"/>
        <v>0.45589249113971891</v>
      </c>
      <c r="N39" s="5">
        <f>AVERAGE($M$8:M39)</f>
        <v>34.291572624755709</v>
      </c>
      <c r="O39" s="5">
        <f t="shared" si="7"/>
        <v>1949.7009348449899</v>
      </c>
    </row>
    <row r="40" spans="1:15" x14ac:dyDescent="0.3">
      <c r="A40" s="92">
        <v>1992</v>
      </c>
      <c r="B40" s="7">
        <v>247543</v>
      </c>
      <c r="C40" s="93">
        <v>31945</v>
      </c>
      <c r="D40" s="21">
        <f t="shared" si="0"/>
        <v>0.12904828656031478</v>
      </c>
      <c r="E40" s="20">
        <f t="shared" si="1"/>
        <v>0.12904828656031478</v>
      </c>
      <c r="F40" s="20">
        <f t="shared" si="2"/>
        <v>-9.5848247580001178E-4</v>
      </c>
      <c r="G40" s="19">
        <f t="shared" si="3"/>
        <v>0.12564961995313337</v>
      </c>
      <c r="H40" s="19">
        <f t="shared" si="4"/>
        <v>-3.3986666071814109E-3</v>
      </c>
      <c r="I40" s="19">
        <f t="shared" si="5"/>
        <v>3.3986666071814109E-3</v>
      </c>
      <c r="J40" s="19">
        <f>SUM($H$8:H40)</f>
        <v>1.8855563618828663</v>
      </c>
      <c r="K40" s="5">
        <f>SUMSQ($H$8:H40)/A40</f>
        <v>1.7527944567104028E-3</v>
      </c>
      <c r="L40" s="5">
        <f>SUM($I$8:I40)/A40</f>
        <v>9.7006326550553559E-4</v>
      </c>
      <c r="M40" s="92">
        <f t="shared" si="6"/>
        <v>2.6336394676522397</v>
      </c>
      <c r="N40" s="5">
        <f>AVERAGE($M$8:M40)</f>
        <v>33.332241316964698</v>
      </c>
      <c r="O40" s="5">
        <f t="shared" si="7"/>
        <v>1943.7457627057279</v>
      </c>
    </row>
    <row r="41" spans="1:15" x14ac:dyDescent="0.3">
      <c r="A41" s="92">
        <v>1993</v>
      </c>
      <c r="B41" s="7">
        <v>250550</v>
      </c>
      <c r="C41" s="93">
        <v>32020</v>
      </c>
      <c r="D41" s="21">
        <f t="shared" si="0"/>
        <v>0.12779884254639792</v>
      </c>
      <c r="E41" s="20">
        <f t="shared" si="1"/>
        <v>0.12779884254639792</v>
      </c>
      <c r="F41" s="20">
        <f t="shared" si="2"/>
        <v>-9.5848247580001178E-4</v>
      </c>
      <c r="G41" s="19">
        <f t="shared" si="3"/>
        <v>0.12808980408451476</v>
      </c>
      <c r="H41" s="19">
        <f t="shared" si="4"/>
        <v>2.9096153811683512E-4</v>
      </c>
      <c r="I41" s="19">
        <f t="shared" si="5"/>
        <v>2.9096153811683512E-4</v>
      </c>
      <c r="J41" s="19">
        <f>SUM($H$8:H41)</f>
        <v>1.8858473234209832</v>
      </c>
      <c r="K41" s="5">
        <f>SUMSQ($H$8:H41)/A41</f>
        <v>1.751915023796156E-3</v>
      </c>
      <c r="L41" s="5">
        <f>SUM($I$8:I41)/A41</f>
        <v>9.6972252203971084E-4</v>
      </c>
      <c r="M41" s="92">
        <f t="shared" si="6"/>
        <v>0.22767149711172091</v>
      </c>
      <c r="N41" s="5">
        <f>AVERAGE($M$8:M41)</f>
        <v>32.358577498733723</v>
      </c>
      <c r="O41" s="5">
        <f t="shared" si="7"/>
        <v>1944.7288070140917</v>
      </c>
    </row>
    <row r="42" spans="1:15" x14ac:dyDescent="0.3">
      <c r="A42" s="92">
        <v>1994</v>
      </c>
      <c r="B42" s="7">
        <v>253533</v>
      </c>
      <c r="C42" s="93">
        <v>33745</v>
      </c>
      <c r="D42" s="21">
        <f t="shared" si="0"/>
        <v>0.13309904430586944</v>
      </c>
      <c r="E42" s="20">
        <f t="shared" si="1"/>
        <v>0.13309904430586944</v>
      </c>
      <c r="F42" s="20">
        <f t="shared" si="2"/>
        <v>-9.5848247580001178E-4</v>
      </c>
      <c r="G42" s="19">
        <f t="shared" si="3"/>
        <v>0.1268403600705979</v>
      </c>
      <c r="H42" s="19">
        <f t="shared" si="4"/>
        <v>-6.2586842352715388E-3</v>
      </c>
      <c r="I42" s="19">
        <f t="shared" si="5"/>
        <v>6.2586842352715388E-3</v>
      </c>
      <c r="J42" s="19">
        <f>SUM($H$8:H42)</f>
        <v>1.8795886391857115</v>
      </c>
      <c r="K42" s="5">
        <f>SUMSQ($H$8:H42)/A42</f>
        <v>1.7510560750020542E-3</v>
      </c>
      <c r="L42" s="5">
        <f>SUM($I$8:I42)/A42</f>
        <v>9.7237496021084023E-4</v>
      </c>
      <c r="M42" s="92">
        <f t="shared" si="6"/>
        <v>4.702275863746034</v>
      </c>
      <c r="N42" s="5">
        <f>AVERAGE($M$8:M42)</f>
        <v>31.568397452019795</v>
      </c>
      <c r="O42" s="5">
        <f t="shared" si="7"/>
        <v>1932.9874956654169</v>
      </c>
    </row>
    <row r="43" spans="1:15" x14ac:dyDescent="0.3">
      <c r="A43" s="92">
        <v>1995</v>
      </c>
      <c r="B43" s="7">
        <v>256593</v>
      </c>
      <c r="C43" s="93">
        <v>33080</v>
      </c>
      <c r="D43" s="21">
        <f t="shared" si="0"/>
        <v>0.12892011863145136</v>
      </c>
      <c r="E43" s="20">
        <f t="shared" si="1"/>
        <v>0.12892011863145136</v>
      </c>
      <c r="F43" s="20">
        <f t="shared" si="2"/>
        <v>-9.5848247580001178E-4</v>
      </c>
      <c r="G43" s="19">
        <f t="shared" si="3"/>
        <v>0.13214056183006942</v>
      </c>
      <c r="H43" s="19">
        <f t="shared" si="4"/>
        <v>3.2204431986180559E-3</v>
      </c>
      <c r="I43" s="19">
        <f t="shared" si="5"/>
        <v>3.2204431986180559E-3</v>
      </c>
      <c r="J43" s="19">
        <f>SUM($H$8:H43)</f>
        <v>1.8828090823843295</v>
      </c>
      <c r="K43" s="5">
        <f>SUMSQ($H$8:H43)/A43</f>
        <v>1.750183551282452E-3</v>
      </c>
      <c r="L43" s="5">
        <f>SUM($I$8:I43)/A43</f>
        <v>9.7350181145816215E-4</v>
      </c>
      <c r="M43" s="92">
        <f t="shared" si="6"/>
        <v>2.498014454845837</v>
      </c>
      <c r="N43" s="5">
        <f>AVERAGE($M$8:M43)</f>
        <v>30.760886813209407</v>
      </c>
      <c r="O43" s="5">
        <f t="shared" si="7"/>
        <v>1934.0581190744363</v>
      </c>
    </row>
    <row r="44" spans="1:15" x14ac:dyDescent="0.3">
      <c r="A44" s="92">
        <v>1996</v>
      </c>
      <c r="B44" s="7">
        <v>257497</v>
      </c>
      <c r="C44" s="93">
        <v>33155</v>
      </c>
      <c r="D44" s="21">
        <f t="shared" si="0"/>
        <v>0.12875878165570862</v>
      </c>
      <c r="E44" s="20">
        <f t="shared" si="1"/>
        <v>0.12875878165570862</v>
      </c>
      <c r="F44" s="20">
        <f t="shared" si="2"/>
        <v>-9.5848247580001178E-4</v>
      </c>
      <c r="G44" s="19">
        <f t="shared" si="3"/>
        <v>0.12796163615565134</v>
      </c>
      <c r="H44" s="19">
        <f t="shared" si="4"/>
        <v>-7.9714550005727247E-4</v>
      </c>
      <c r="I44" s="19">
        <f t="shared" si="5"/>
        <v>7.9714550005727247E-4</v>
      </c>
      <c r="J44" s="19">
        <f>SUM($H$8:H44)</f>
        <v>1.8820119368842723</v>
      </c>
      <c r="K44" s="5">
        <f>SUMSQ($H$8:H44)/A44</f>
        <v>1.7493070241730662E-3</v>
      </c>
      <c r="L44" s="5">
        <f>SUM($I$8:I44)/A44</f>
        <v>9.7341345659273076E-4</v>
      </c>
      <c r="M44" s="92">
        <f t="shared" si="6"/>
        <v>0.61909990899788103</v>
      </c>
      <c r="N44" s="5">
        <f>AVERAGE($M$8:M44)</f>
        <v>29.94624392390639</v>
      </c>
      <c r="O44" s="5">
        <f t="shared" si="7"/>
        <v>1933.4147521156497</v>
      </c>
    </row>
    <row r="45" spans="1:15" x14ac:dyDescent="0.3">
      <c r="A45" s="92">
        <v>1997</v>
      </c>
      <c r="B45" s="7">
        <v>260727</v>
      </c>
      <c r="C45" s="93">
        <v>33870</v>
      </c>
      <c r="D45" s="21">
        <f t="shared" si="0"/>
        <v>0.12990599362551636</v>
      </c>
      <c r="E45" s="20">
        <f t="shared" si="1"/>
        <v>0.12990599362551636</v>
      </c>
      <c r="F45" s="20">
        <f t="shared" si="2"/>
        <v>-9.5848247580001178E-4</v>
      </c>
      <c r="G45" s="19">
        <f t="shared" si="3"/>
        <v>0.12780029917990859</v>
      </c>
      <c r="H45" s="19">
        <f t="shared" si="4"/>
        <v>-2.1056944456077642E-3</v>
      </c>
      <c r="I45" s="19">
        <f t="shared" si="5"/>
        <v>2.1056944456077642E-3</v>
      </c>
      <c r="J45" s="19">
        <f>SUM($H$8:H45)</f>
        <v>1.8799062424386646</v>
      </c>
      <c r="K45" s="5">
        <f>SUMSQ($H$8:H45)/A45</f>
        <v>1.7484332770147913E-3</v>
      </c>
      <c r="L45" s="5">
        <f>SUM($I$8:I45)/A45</f>
        <v>9.7398044757370981E-4</v>
      </c>
      <c r="M45" s="92">
        <f t="shared" si="6"/>
        <v>1.6209370998523043</v>
      </c>
      <c r="N45" s="5">
        <f>AVERAGE($M$8:M45)</f>
        <v>29.200841112747071</v>
      </c>
      <c r="O45" s="5">
        <f t="shared" si="7"/>
        <v>1930.1272906676038</v>
      </c>
    </row>
    <row r="46" spans="1:15" x14ac:dyDescent="0.3">
      <c r="A46" s="92">
        <v>1998</v>
      </c>
      <c r="B46" s="7">
        <v>263183</v>
      </c>
      <c r="C46" s="93">
        <v>35240</v>
      </c>
      <c r="D46" s="21">
        <f t="shared" si="0"/>
        <v>0.13389922601383827</v>
      </c>
      <c r="E46" s="20">
        <f t="shared" si="1"/>
        <v>0.13389922601383827</v>
      </c>
      <c r="F46" s="20">
        <f t="shared" si="2"/>
        <v>-9.5848247580001178E-4</v>
      </c>
      <c r="G46" s="19">
        <f t="shared" si="3"/>
        <v>0.12894751114971634</v>
      </c>
      <c r="H46" s="19">
        <f t="shared" si="4"/>
        <v>-4.9517148641219366E-3</v>
      </c>
      <c r="I46" s="19">
        <f t="shared" si="5"/>
        <v>4.9517148641219366E-3</v>
      </c>
      <c r="J46" s="19">
        <f>SUM($H$8:H46)</f>
        <v>1.8749545275745425</v>
      </c>
      <c r="K46" s="5">
        <f>SUMSQ($H$8:H46)/A46</f>
        <v>1.7475704572966135E-3</v>
      </c>
      <c r="L46" s="5">
        <f>SUM($I$8:I46)/A46</f>
        <v>9.7597130564005023E-4</v>
      </c>
      <c r="M46" s="92">
        <f t="shared" si="6"/>
        <v>3.6980907295238472</v>
      </c>
      <c r="N46" s="5">
        <f>AVERAGE($M$8:M46)</f>
        <v>28.546924436254166</v>
      </c>
      <c r="O46" s="5">
        <f t="shared" si="7"/>
        <v>1921.1164475219191</v>
      </c>
    </row>
    <row r="47" spans="1:15" x14ac:dyDescent="0.3">
      <c r="A47" s="92">
        <v>1999</v>
      </c>
      <c r="B47" s="7">
        <v>265247</v>
      </c>
      <c r="C47" s="93">
        <v>34810</v>
      </c>
      <c r="D47" s="21">
        <f t="shared" si="0"/>
        <v>0.13123616855233047</v>
      </c>
      <c r="E47" s="20">
        <f t="shared" si="1"/>
        <v>0.13123616855233047</v>
      </c>
      <c r="F47" s="20">
        <f t="shared" si="2"/>
        <v>-9.5848247580001178E-4</v>
      </c>
      <c r="G47" s="19">
        <f t="shared" si="3"/>
        <v>0.13294074353803825</v>
      </c>
      <c r="H47" s="19">
        <f t="shared" si="4"/>
        <v>1.7045749857077797E-3</v>
      </c>
      <c r="I47" s="19">
        <f t="shared" si="5"/>
        <v>1.7045749857077797E-3</v>
      </c>
      <c r="J47" s="19">
        <f>SUM($H$8:H47)</f>
        <v>1.8766591025602504</v>
      </c>
      <c r="K47" s="5">
        <f>SUMSQ($H$8:H47)/A47</f>
        <v>1.7466976884714938E-3</v>
      </c>
      <c r="L47" s="5">
        <f>SUM($I$8:I47)/A47</f>
        <v>9.763357897221252E-4</v>
      </c>
      <c r="M47" s="92">
        <f t="shared" si="6"/>
        <v>1.2988606757656749</v>
      </c>
      <c r="N47" s="5">
        <f>AVERAGE($M$8:M47)</f>
        <v>27.865722842241951</v>
      </c>
      <c r="O47" s="5">
        <f t="shared" si="7"/>
        <v>1922.1451495641331</v>
      </c>
    </row>
    <row r="48" spans="1:15" x14ac:dyDescent="0.3">
      <c r="A48" s="92">
        <v>2000</v>
      </c>
      <c r="B48" s="7">
        <v>268379</v>
      </c>
      <c r="C48" s="93">
        <v>34905</v>
      </c>
      <c r="D48" s="21">
        <f t="shared" si="0"/>
        <v>0.13005861114319675</v>
      </c>
      <c r="E48" s="20">
        <f t="shared" si="1"/>
        <v>0.13005861114319675</v>
      </c>
      <c r="F48" s="20">
        <f t="shared" si="2"/>
        <v>-9.5848247580001178E-4</v>
      </c>
      <c r="G48" s="19">
        <f t="shared" si="3"/>
        <v>0.13027768607653045</v>
      </c>
      <c r="H48" s="19">
        <f t="shared" si="4"/>
        <v>2.1907493333370165E-4</v>
      </c>
      <c r="I48" s="19">
        <f t="shared" si="5"/>
        <v>2.1907493333370165E-4</v>
      </c>
      <c r="J48" s="19">
        <f>SUM($H$8:H48)</f>
        <v>1.8768781774935841</v>
      </c>
      <c r="K48" s="5">
        <f>SUMSQ($H$8:H48)/A48</f>
        <v>1.7458243636241711E-3</v>
      </c>
      <c r="L48" s="5">
        <f>SUM($I$8:I48)/A48</f>
        <v>9.7595715929393097E-4</v>
      </c>
      <c r="M48" s="92">
        <f t="shared" si="6"/>
        <v>0.16844323602110159</v>
      </c>
      <c r="N48" s="5">
        <f>AVERAGE($M$8:M48)</f>
        <v>27.190179437212176</v>
      </c>
      <c r="O48" s="5">
        <f t="shared" si="7"/>
        <v>1923.1153331068715</v>
      </c>
    </row>
    <row r="49" spans="1:15" x14ac:dyDescent="0.3">
      <c r="A49" s="92">
        <v>2001</v>
      </c>
      <c r="B49" s="7">
        <v>275266</v>
      </c>
      <c r="C49" s="93">
        <v>34890</v>
      </c>
      <c r="D49" s="21">
        <f t="shared" si="0"/>
        <v>0.12675012533331395</v>
      </c>
      <c r="E49" s="20">
        <f t="shared" si="1"/>
        <v>0.12675012533331395</v>
      </c>
      <c r="F49" s="20">
        <f t="shared" si="2"/>
        <v>-9.5848247580001178E-4</v>
      </c>
      <c r="G49" s="19">
        <f t="shared" si="3"/>
        <v>0.12910012866739673</v>
      </c>
      <c r="H49" s="19">
        <f t="shared" si="4"/>
        <v>2.3500033340827786E-3</v>
      </c>
      <c r="I49" s="19">
        <f t="shared" si="5"/>
        <v>2.3500033340827786E-3</v>
      </c>
      <c r="J49" s="19">
        <f>SUM($H$8:H49)</f>
        <v>1.879228180827667</v>
      </c>
      <c r="K49" s="5">
        <f>SUMSQ($H$8:H49)/A49</f>
        <v>1.744954647558227E-3</v>
      </c>
      <c r="L49" s="5">
        <f>SUM($I$8:I49)/A49</f>
        <v>9.7664383904145168E-4</v>
      </c>
      <c r="M49" s="92">
        <f t="shared" si="6"/>
        <v>1.8540441896234743</v>
      </c>
      <c r="N49" s="5">
        <f>AVERAGE($M$8:M49)</f>
        <v>26.586938121793395</v>
      </c>
      <c r="O49" s="5">
        <f t="shared" si="7"/>
        <v>1924.1693908314378</v>
      </c>
    </row>
    <row r="50" spans="1:15" x14ac:dyDescent="0.3">
      <c r="A50" s="92">
        <v>2002</v>
      </c>
      <c r="B50" s="7">
        <v>276545</v>
      </c>
      <c r="C50" s="93">
        <v>34740</v>
      </c>
      <c r="D50" s="21">
        <f t="shared" si="0"/>
        <v>0.12562150825362961</v>
      </c>
      <c r="E50" s="20">
        <f t="shared" si="1"/>
        <v>0.12562150825362961</v>
      </c>
      <c r="F50" s="20">
        <f t="shared" si="2"/>
        <v>-9.5848247580001178E-4</v>
      </c>
      <c r="G50" s="19">
        <f t="shared" si="3"/>
        <v>0.12579164285751393</v>
      </c>
      <c r="H50" s="19">
        <f t="shared" si="4"/>
        <v>1.7013460388431989E-4</v>
      </c>
      <c r="I50" s="19">
        <f t="shared" si="5"/>
        <v>1.7013460388431989E-4</v>
      </c>
      <c r="J50" s="19">
        <f>SUM($H$8:H50)</f>
        <v>1.8793983154315512</v>
      </c>
      <c r="K50" s="5">
        <f>SUMSQ($H$8:H50)/A50</f>
        <v>1.7440830562985993E-3</v>
      </c>
      <c r="L50" s="5">
        <f>SUM($I$8:I50)/A50</f>
        <v>9.7624098727563892E-4</v>
      </c>
      <c r="M50" s="92">
        <f t="shared" si="6"/>
        <v>0.13543429485086139</v>
      </c>
      <c r="N50" s="5">
        <f>AVERAGE($M$8:M50)</f>
        <v>25.971786870004038</v>
      </c>
      <c r="O50" s="5">
        <f t="shared" si="7"/>
        <v>1925.1376862144677</v>
      </c>
    </row>
    <row r="51" spans="1:15" x14ac:dyDescent="0.3">
      <c r="A51" s="92">
        <v>2003</v>
      </c>
      <c r="B51" s="7">
        <v>280941</v>
      </c>
      <c r="C51" s="93">
        <v>35145</v>
      </c>
      <c r="D51" s="21">
        <f t="shared" si="0"/>
        <v>0.12509744038783943</v>
      </c>
      <c r="E51" s="20">
        <f t="shared" si="1"/>
        <v>0.12509744038783943</v>
      </c>
      <c r="F51" s="20">
        <f t="shared" si="2"/>
        <v>-9.5848247580001178E-4</v>
      </c>
      <c r="G51" s="19">
        <f t="shared" si="3"/>
        <v>0.1246630257778296</v>
      </c>
      <c r="H51" s="19">
        <f t="shared" si="4"/>
        <v>-4.3441461000982839E-4</v>
      </c>
      <c r="I51" s="19">
        <f t="shared" si="5"/>
        <v>4.3441461000982839E-4</v>
      </c>
      <c r="J51" s="19">
        <f>SUM($H$8:H51)</f>
        <v>1.8789639008215413</v>
      </c>
      <c r="K51" s="5">
        <f>SUMSQ($H$8:H51)/A51</f>
        <v>1.7432124150902892E-3</v>
      </c>
      <c r="L51" s="5">
        <f>SUM($I$8:I51)/A51</f>
        <v>9.7597047984814727E-4</v>
      </c>
      <c r="M51" s="92">
        <f t="shared" si="6"/>
        <v>0.34726099004345201</v>
      </c>
      <c r="N51" s="5">
        <f>AVERAGE($M$8:M51)</f>
        <v>25.389411281823115</v>
      </c>
      <c r="O51" s="5">
        <f t="shared" si="7"/>
        <v>1925.2261616702713</v>
      </c>
    </row>
    <row r="52" spans="1:15" x14ac:dyDescent="0.3">
      <c r="A52" s="92">
        <v>2004</v>
      </c>
      <c r="B52" s="7">
        <v>282808</v>
      </c>
      <c r="C52" s="93">
        <v>35750</v>
      </c>
      <c r="D52" s="21">
        <f t="shared" si="0"/>
        <v>0.12641085117818449</v>
      </c>
      <c r="E52" s="20">
        <f t="shared" si="1"/>
        <v>0.12641085117818449</v>
      </c>
      <c r="F52" s="20">
        <f t="shared" si="2"/>
        <v>-9.5848247580001178E-4</v>
      </c>
      <c r="G52" s="19">
        <f t="shared" si="3"/>
        <v>0.12413895791203942</v>
      </c>
      <c r="H52" s="19">
        <f t="shared" si="4"/>
        <v>-2.2718932661450614E-3</v>
      </c>
      <c r="I52" s="19">
        <f t="shared" si="5"/>
        <v>2.2718932661450614E-3</v>
      </c>
      <c r="J52" s="19">
        <f>SUM($H$8:H52)</f>
        <v>1.8766920075553963</v>
      </c>
      <c r="K52" s="5">
        <f>SUMSQ($H$8:H52)/A52</f>
        <v>1.742345124214003E-3</v>
      </c>
      <c r="L52" s="5">
        <f>SUM($I$8:I52)/A52</f>
        <v>9.7661714790518175E-4</v>
      </c>
      <c r="M52" s="92">
        <f t="shared" si="6"/>
        <v>1.7972296246488182</v>
      </c>
      <c r="N52" s="5">
        <f>AVERAGE($M$8:M52)</f>
        <v>24.865140578330347</v>
      </c>
      <c r="O52" s="5">
        <f t="shared" si="7"/>
        <v>1921.6250826445671</v>
      </c>
    </row>
    <row r="53" spans="1:15" x14ac:dyDescent="0.3">
      <c r="A53" s="92">
        <v>2005</v>
      </c>
      <c r="B53" s="7">
        <v>286234</v>
      </c>
      <c r="C53" s="93">
        <v>35830</v>
      </c>
      <c r="D53" s="21">
        <f t="shared" si="0"/>
        <v>0.12517730248677655</v>
      </c>
      <c r="E53" s="20">
        <f t="shared" si="1"/>
        <v>0.12517730248677655</v>
      </c>
      <c r="F53" s="20">
        <f t="shared" si="2"/>
        <v>-9.5848247580001178E-4</v>
      </c>
      <c r="G53" s="19">
        <f t="shared" si="3"/>
        <v>0.12545236870238446</v>
      </c>
      <c r="H53" s="19">
        <f t="shared" si="4"/>
        <v>2.7506621560791089E-4</v>
      </c>
      <c r="I53" s="19">
        <f t="shared" si="5"/>
        <v>2.7506621560791089E-4</v>
      </c>
      <c r="J53" s="19">
        <f>SUM($H$8:H53)</f>
        <v>1.8769670737710042</v>
      </c>
      <c r="K53" s="5">
        <f>SUMSQ($H$8:H53)/A53</f>
        <v>1.7414761618884213E-3</v>
      </c>
      <c r="L53" s="5">
        <f>SUM($I$8:I53)/A53</f>
        <v>9.7626724719081888E-4</v>
      </c>
      <c r="M53" s="92">
        <f t="shared" si="6"/>
        <v>0.21974128707316429</v>
      </c>
      <c r="N53" s="5">
        <f>AVERAGE($M$8:M53)</f>
        <v>24.329371028520413</v>
      </c>
      <c r="O53" s="5">
        <f t="shared" si="7"/>
        <v>1922.595558922952</v>
      </c>
    </row>
    <row r="54" spans="1:15" x14ac:dyDescent="0.3">
      <c r="A54" s="92">
        <v>2006</v>
      </c>
      <c r="B54" s="7">
        <v>288231</v>
      </c>
      <c r="C54" s="93">
        <v>36530</v>
      </c>
      <c r="D54" s="21">
        <f t="shared" si="0"/>
        <v>0.12673862284070764</v>
      </c>
      <c r="E54" s="20">
        <f t="shared" si="1"/>
        <v>0.12673862284070764</v>
      </c>
      <c r="F54" s="20">
        <f t="shared" si="2"/>
        <v>-9.5848247580001178E-4</v>
      </c>
      <c r="G54" s="19">
        <f t="shared" si="3"/>
        <v>0.12421882001097655</v>
      </c>
      <c r="H54" s="19">
        <f t="shared" si="4"/>
        <v>-2.5198028297310909E-3</v>
      </c>
      <c r="I54" s="19">
        <f t="shared" si="5"/>
        <v>2.5198028297310909E-3</v>
      </c>
      <c r="J54" s="19">
        <f>SUM($H$8:H54)</f>
        <v>1.8744472709412732</v>
      </c>
      <c r="K54" s="5">
        <f>SUMSQ($H$8:H54)/A54</f>
        <v>1.7406111934160447E-3</v>
      </c>
      <c r="L54" s="5">
        <f>SUM($I$8:I54)/A54</f>
        <v>9.7703670660385E-4</v>
      </c>
      <c r="M54" s="92">
        <f t="shared" si="6"/>
        <v>1.9881885831268054</v>
      </c>
      <c r="N54" s="5">
        <f>AVERAGE($M$8:M54)</f>
        <v>23.854026721171614</v>
      </c>
      <c r="O54" s="5">
        <f t="shared" si="7"/>
        <v>1918.5024045378962</v>
      </c>
    </row>
    <row r="55" spans="1:15" x14ac:dyDescent="0.3">
      <c r="A55" s="92">
        <v>2007</v>
      </c>
      <c r="B55" s="7">
        <v>291531</v>
      </c>
      <c r="C55" s="93">
        <v>36010</v>
      </c>
      <c r="D55" s="21">
        <f t="shared" si="0"/>
        <v>0.12352031173357207</v>
      </c>
      <c r="E55" s="20">
        <f t="shared" si="1"/>
        <v>0.12352031173357207</v>
      </c>
      <c r="F55" s="20">
        <f t="shared" si="2"/>
        <v>-9.5848247580001178E-4</v>
      </c>
      <c r="G55" s="19">
        <f t="shared" si="3"/>
        <v>0.12578014036490762</v>
      </c>
      <c r="H55" s="19">
        <f t="shared" si="4"/>
        <v>2.2598286313355448E-3</v>
      </c>
      <c r="I55" s="19">
        <f t="shared" si="5"/>
        <v>2.2598286313355448E-3</v>
      </c>
      <c r="J55" s="19">
        <f>SUM($H$8:H55)</f>
        <v>1.8767070995726087</v>
      </c>
      <c r="K55" s="5">
        <f>SUMSQ($H$8:H55)/A55</f>
        <v>1.739746467771813E-3</v>
      </c>
      <c r="L55" s="5">
        <f>SUM($I$8:I55)/A55</f>
        <v>9.7767586551004418E-4</v>
      </c>
      <c r="M55" s="92">
        <f t="shared" si="6"/>
        <v>1.8295198576003406</v>
      </c>
      <c r="N55" s="5">
        <f>AVERAGE($M$8:M55)</f>
        <v>23.395182828180548</v>
      </c>
      <c r="O55" s="5">
        <f t="shared" si="7"/>
        <v>1919.5596063870805</v>
      </c>
    </row>
    <row r="56" spans="1:15" x14ac:dyDescent="0.3">
      <c r="A56" s="92">
        <v>2008</v>
      </c>
      <c r="B56" s="7">
        <v>291760</v>
      </c>
      <c r="C56" s="93">
        <v>36660</v>
      </c>
      <c r="D56" s="21">
        <f t="shared" si="0"/>
        <v>0.12565122018097066</v>
      </c>
      <c r="E56" s="20">
        <f t="shared" si="1"/>
        <v>0.12565122018097066</v>
      </c>
      <c r="F56" s="20">
        <f t="shared" si="2"/>
        <v>-9.5848247580001178E-4</v>
      </c>
      <c r="G56" s="19">
        <f t="shared" si="3"/>
        <v>0.12256182925777206</v>
      </c>
      <c r="H56" s="19">
        <f t="shared" si="4"/>
        <v>-3.0893909231985983E-3</v>
      </c>
      <c r="I56" s="19">
        <f t="shared" si="5"/>
        <v>3.0893909231985983E-3</v>
      </c>
      <c r="J56" s="19">
        <f>SUM($H$8:H56)</f>
        <v>1.8736177086494101</v>
      </c>
      <c r="K56" s="5">
        <f>SUMSQ($H$8:H56)/A56</f>
        <v>1.7388848133238571E-3</v>
      </c>
      <c r="L56" s="5">
        <f>SUM($I$8:I56)/A56</f>
        <v>9.7872751643518778E-4</v>
      </c>
      <c r="M56" s="92">
        <f t="shared" si="6"/>
        <v>2.4587034799575096</v>
      </c>
      <c r="N56" s="5">
        <f>AVERAGE($M$8:M56)</f>
        <v>22.967907739441301</v>
      </c>
      <c r="O56" s="5">
        <f t="shared" si="7"/>
        <v>1914.340485157375</v>
      </c>
    </row>
    <row r="57" spans="1:15" x14ac:dyDescent="0.3">
      <c r="A57" s="92">
        <v>2009</v>
      </c>
      <c r="B57" s="7">
        <v>293928</v>
      </c>
      <c r="C57" s="93">
        <v>37030</v>
      </c>
      <c r="D57" s="21">
        <f t="shared" si="0"/>
        <v>0.12598323398927627</v>
      </c>
      <c r="E57" s="20">
        <f t="shared" si="1"/>
        <v>0.12598323398927627</v>
      </c>
      <c r="F57" s="20">
        <f t="shared" si="2"/>
        <v>-9.5848247580001178E-4</v>
      </c>
      <c r="G57" s="19">
        <f t="shared" si="3"/>
        <v>0.12469273770517066</v>
      </c>
      <c r="H57" s="19">
        <f t="shared" si="4"/>
        <v>-1.2904962841056161E-3</v>
      </c>
      <c r="I57" s="19">
        <f t="shared" si="5"/>
        <v>1.2904962841056161E-3</v>
      </c>
      <c r="J57" s="19">
        <f>SUM($H$8:H57)</f>
        <v>1.8723272123653045</v>
      </c>
      <c r="K57" s="5">
        <f>SUMSQ($H$8:H57)/A57</f>
        <v>1.7380200948406989E-3</v>
      </c>
      <c r="L57" s="5">
        <f>SUM($I$8:I57)/A57</f>
        <v>9.7888270248181332E-4</v>
      </c>
      <c r="M57" s="92">
        <f t="shared" si="6"/>
        <v>1.0243397023888621</v>
      </c>
      <c r="N57" s="5">
        <f>AVERAGE($M$8:M57)</f>
        <v>22.529036378700251</v>
      </c>
      <c r="O57" s="5">
        <f t="shared" si="7"/>
        <v>1912.71866140682</v>
      </c>
    </row>
    <row r="58" spans="1:15" x14ac:dyDescent="0.3">
      <c r="A58" s="92">
        <v>2010</v>
      </c>
      <c r="B58" s="7">
        <v>296494</v>
      </c>
      <c r="C58" s="93">
        <v>36835</v>
      </c>
      <c r="D58" s="21">
        <f t="shared" si="0"/>
        <v>0.12423522904342078</v>
      </c>
      <c r="E58" s="20">
        <f t="shared" si="1"/>
        <v>0.12423522904342078</v>
      </c>
      <c r="F58" s="20">
        <f t="shared" si="2"/>
        <v>-9.5848247580001178E-4</v>
      </c>
      <c r="G58" s="19">
        <f t="shared" si="3"/>
        <v>0.12502475151347625</v>
      </c>
      <c r="H58" s="19">
        <f t="shared" si="4"/>
        <v>7.8952247005546761E-4</v>
      </c>
      <c r="I58" s="19">
        <f t="shared" si="5"/>
        <v>7.8952247005546761E-4</v>
      </c>
      <c r="J58" s="19">
        <f>SUM($H$8:H58)</f>
        <v>1.8731167348353599</v>
      </c>
      <c r="K58" s="5">
        <f>SUMSQ($H$8:H58)/A58</f>
        <v>1.7371557183486043E-3</v>
      </c>
      <c r="L58" s="5">
        <f>SUM($I$8:I58)/A58</f>
        <v>9.7878849341095421E-4</v>
      </c>
      <c r="M58" s="92">
        <f t="shared" si="6"/>
        <v>0.63550610896328441</v>
      </c>
      <c r="N58" s="5">
        <f>AVERAGE($M$8:M58)</f>
        <v>22.099751471450507</v>
      </c>
      <c r="O58" s="5">
        <f t="shared" si="7"/>
        <v>1913.7093942612512</v>
      </c>
    </row>
    <row r="59" spans="1:15" x14ac:dyDescent="0.3">
      <c r="A59" s="92">
        <v>2011</v>
      </c>
      <c r="B59" s="7">
        <v>299965</v>
      </c>
      <c r="C59" s="93">
        <v>37240</v>
      </c>
      <c r="D59" s="21">
        <f t="shared" si="0"/>
        <v>0.12414781724534529</v>
      </c>
      <c r="E59" s="20">
        <f t="shared" si="1"/>
        <v>0.12414781724534529</v>
      </c>
      <c r="F59" s="20">
        <f t="shared" si="2"/>
        <v>-9.5848247580001178E-4</v>
      </c>
      <c r="G59" s="19">
        <f t="shared" si="3"/>
        <v>0.12327674656762078</v>
      </c>
      <c r="H59" s="19">
        <f t="shared" si="4"/>
        <v>-8.7107067772451696E-4</v>
      </c>
      <c r="I59" s="19">
        <f t="shared" si="5"/>
        <v>8.7107067772451696E-4</v>
      </c>
      <c r="J59" s="19">
        <f>SUM($H$8:H59)</f>
        <v>1.8722456641576355</v>
      </c>
      <c r="K59" s="5">
        <f>SUMSQ($H$8:H59)/A59</f>
        <v>1.7362922688437695E-3</v>
      </c>
      <c r="L59" s="5">
        <f>SUM($I$8:I59)/A59</f>
        <v>9.787349291067839E-4</v>
      </c>
      <c r="M59" s="92">
        <f t="shared" si="6"/>
        <v>0.70163994587442191</v>
      </c>
      <c r="N59" s="5">
        <f>AVERAGE($M$8:M59)</f>
        <v>21.688249326727888</v>
      </c>
      <c r="O59" s="5">
        <f t="shared" si="7"/>
        <v>1912.9241314257479</v>
      </c>
    </row>
    <row r="60" spans="1:15" x14ac:dyDescent="0.3">
      <c r="A60" s="92">
        <v>2012</v>
      </c>
      <c r="B60" s="7">
        <v>301151</v>
      </c>
      <c r="C60" s="93">
        <v>36355</v>
      </c>
      <c r="D60" s="21">
        <f t="shared" si="0"/>
        <v>0.12072017028002563</v>
      </c>
      <c r="E60" s="20">
        <f t="shared" si="1"/>
        <v>0.12072017028002563</v>
      </c>
      <c r="F60" s="20">
        <f t="shared" si="2"/>
        <v>-9.5848247580001178E-4</v>
      </c>
      <c r="G60" s="19">
        <f t="shared" si="3"/>
        <v>0.12318933476954529</v>
      </c>
      <c r="H60" s="19">
        <f t="shared" si="4"/>
        <v>2.4691644895196568E-3</v>
      </c>
      <c r="I60" s="19">
        <f t="shared" si="5"/>
        <v>2.4691644895196568E-3</v>
      </c>
      <c r="J60" s="19">
        <f>SUM($H$8:H60)</f>
        <v>1.8747148286471551</v>
      </c>
      <c r="K60" s="5">
        <f>SUMSQ($H$8:H60)/A60</f>
        <v>1.7354323307247001E-3</v>
      </c>
      <c r="L60" s="5">
        <f>SUM($I$8:I60)/A60</f>
        <v>9.7947569926603488E-4</v>
      </c>
      <c r="M60" s="92">
        <f t="shared" si="6"/>
        <v>2.0453620002292237</v>
      </c>
      <c r="N60" s="5">
        <f>AVERAGE($M$8:M60)</f>
        <v>21.317628811133574</v>
      </c>
      <c r="O60" s="5">
        <f t="shared" si="7"/>
        <v>1913.9983054729823</v>
      </c>
    </row>
    <row r="61" spans="1:15" x14ac:dyDescent="0.3">
      <c r="A61" s="92">
        <v>2013</v>
      </c>
      <c r="B61" s="7">
        <v>304471</v>
      </c>
      <c r="C61" s="93">
        <v>37125</v>
      </c>
      <c r="D61" s="21">
        <f t="shared" si="0"/>
        <v>0.12193279491314443</v>
      </c>
      <c r="E61" s="20">
        <f t="shared" si="1"/>
        <v>0.12193279491314443</v>
      </c>
      <c r="F61" s="20">
        <f t="shared" si="2"/>
        <v>-9.5848247580001178E-4</v>
      </c>
      <c r="G61" s="19">
        <f t="shared" si="3"/>
        <v>0.11976168780422562</v>
      </c>
      <c r="H61" s="19">
        <f t="shared" si="4"/>
        <v>-2.17110710891881E-3</v>
      </c>
      <c r="I61" s="19">
        <f t="shared" si="5"/>
        <v>2.17110710891881E-3</v>
      </c>
      <c r="J61" s="19">
        <f>SUM($H$8:H61)</f>
        <v>1.8725437215382363</v>
      </c>
      <c r="K61" s="5">
        <f>SUMSQ($H$8:H61)/A61</f>
        <v>1.7345725599225907E-3</v>
      </c>
      <c r="L61" s="5">
        <f>SUM($I$8:I61)/A61</f>
        <v>9.8006766717942417E-4</v>
      </c>
      <c r="M61" s="92">
        <f t="shared" si="6"/>
        <v>1.7805768419114316</v>
      </c>
      <c r="N61" s="5">
        <f>AVERAGE($M$8:M61)</f>
        <v>20.955831552444277</v>
      </c>
      <c r="O61" s="5">
        <f t="shared" si="7"/>
        <v>1910.626974285668</v>
      </c>
    </row>
    <row r="62" spans="1:15" x14ac:dyDescent="0.3">
      <c r="A62" s="92">
        <v>2014</v>
      </c>
      <c r="B62" s="7">
        <v>305658</v>
      </c>
      <c r="C62" s="93">
        <v>37270</v>
      </c>
      <c r="D62" s="21">
        <f t="shared" si="0"/>
        <v>0.12193366442232823</v>
      </c>
      <c r="E62" s="20">
        <f t="shared" si="1"/>
        <v>0.12193366442232823</v>
      </c>
      <c r="F62" s="20">
        <f t="shared" si="2"/>
        <v>-9.5848247580001178E-4</v>
      </c>
      <c r="G62" s="19">
        <f t="shared" si="3"/>
        <v>0.12097431243734443</v>
      </c>
      <c r="H62" s="19">
        <f t="shared" si="4"/>
        <v>-9.5935198498380003E-4</v>
      </c>
      <c r="I62" s="19">
        <f t="shared" si="5"/>
        <v>9.5935198498380003E-4</v>
      </c>
      <c r="J62" s="19">
        <f>SUM($H$8:H62)</f>
        <v>1.8715843695532526</v>
      </c>
      <c r="K62" s="5">
        <f>SUMSQ($H$8:H62)/A62</f>
        <v>1.7337117594242335E-3</v>
      </c>
      <c r="L62" s="5">
        <f>SUM($I$8:I62)/A62</f>
        <v>9.8005738133920793E-4</v>
      </c>
      <c r="M62" s="92">
        <f t="shared" si="6"/>
        <v>0.78678188630581791</v>
      </c>
      <c r="N62" s="5">
        <f>AVERAGE($M$8:M62)</f>
        <v>20.589121558514485</v>
      </c>
      <c r="O62" s="5">
        <f t="shared" si="7"/>
        <v>1909.6681533032381</v>
      </c>
    </row>
    <row r="63" spans="1:15" x14ac:dyDescent="0.3">
      <c r="A63" s="92">
        <v>2015</v>
      </c>
      <c r="B63" s="7">
        <v>309019</v>
      </c>
      <c r="C63" s="93">
        <v>37585</v>
      </c>
      <c r="D63" s="21">
        <f t="shared" si="0"/>
        <v>0.12162682553499947</v>
      </c>
      <c r="E63" s="20">
        <f t="shared" si="1"/>
        <v>0.12162682553499947</v>
      </c>
      <c r="F63" s="20">
        <f t="shared" si="2"/>
        <v>-9.5848247580001178E-4</v>
      </c>
      <c r="G63" s="19">
        <f t="shared" si="3"/>
        <v>0.12097518194652822</v>
      </c>
      <c r="H63" s="19">
        <f t="shared" si="4"/>
        <v>-6.5164358847125126E-4</v>
      </c>
      <c r="I63" s="19">
        <f t="shared" si="5"/>
        <v>6.5164358847125126E-4</v>
      </c>
      <c r="J63" s="19">
        <f>SUM($H$8:H63)</f>
        <v>1.8709327259647814</v>
      </c>
      <c r="K63" s="5">
        <f>SUMSQ($H$8:H63)/A63</f>
        <v>1.7328515673050982E-3</v>
      </c>
      <c r="L63" s="5">
        <f>SUM($I$8:I63)/A63</f>
        <v>9.7989439682661826E-4</v>
      </c>
      <c r="M63" s="92">
        <f t="shared" si="6"/>
        <v>0.535772914901683</v>
      </c>
      <c r="N63" s="5">
        <f>AVERAGE($M$8:M63)</f>
        <v>20.231026047021398</v>
      </c>
      <c r="O63" s="5">
        <f t="shared" si="7"/>
        <v>1909.3207717319183</v>
      </c>
    </row>
    <row r="64" spans="1:15" x14ac:dyDescent="0.3">
      <c r="A64" s="92">
        <v>2016</v>
      </c>
      <c r="B64" s="7">
        <v>310085</v>
      </c>
      <c r="C64" s="93">
        <v>37740</v>
      </c>
      <c r="D64" s="21">
        <f t="shared" si="0"/>
        <v>0.12170856378089878</v>
      </c>
      <c r="E64" s="20">
        <f t="shared" si="1"/>
        <v>0.12170856378089878</v>
      </c>
      <c r="F64" s="20">
        <f t="shared" si="2"/>
        <v>-9.5848247580001178E-4</v>
      </c>
      <c r="G64" s="19">
        <f t="shared" si="3"/>
        <v>0.12066834305919946</v>
      </c>
      <c r="H64" s="19">
        <f t="shared" si="4"/>
        <v>-1.0402207216993198E-3</v>
      </c>
      <c r="I64" s="19">
        <f t="shared" si="5"/>
        <v>1.0402207216993198E-3</v>
      </c>
      <c r="J64" s="19">
        <f>SUM($H$8:H64)</f>
        <v>1.8698925052430821</v>
      </c>
      <c r="K64" s="5">
        <f>SUMSQ($H$8:H64)/A64</f>
        <v>1.7319925546522433E-3</v>
      </c>
      <c r="L64" s="5">
        <f>SUM($I$8:I64)/A64</f>
        <v>9.7992432059887651E-4</v>
      </c>
      <c r="M64" s="92">
        <f t="shared" si="6"/>
        <v>0.85468161761561634</v>
      </c>
      <c r="N64" s="5">
        <f>AVERAGE($M$8:M64)</f>
        <v>19.891090179838841</v>
      </c>
      <c r="O64" s="5">
        <f t="shared" si="7"/>
        <v>1908.2009354562254</v>
      </c>
    </row>
    <row r="65" spans="1:15" x14ac:dyDescent="0.3">
      <c r="A65" s="92">
        <v>2017</v>
      </c>
      <c r="B65" s="7">
        <v>310396</v>
      </c>
      <c r="C65" s="93">
        <v>36595</v>
      </c>
      <c r="D65" s="21">
        <f t="shared" si="0"/>
        <v>0.11789778218791479</v>
      </c>
      <c r="E65" s="20">
        <f t="shared" si="1"/>
        <v>0.11789778218791479</v>
      </c>
      <c r="F65" s="20">
        <f t="shared" si="2"/>
        <v>-9.5848247580001178E-4</v>
      </c>
      <c r="G65" s="19">
        <f t="shared" si="3"/>
        <v>0.12075008130509877</v>
      </c>
      <c r="H65" s="19">
        <f t="shared" si="4"/>
        <v>2.8522991171839873E-3</v>
      </c>
      <c r="I65" s="19">
        <f t="shared" si="5"/>
        <v>2.8522991171839873E-3</v>
      </c>
      <c r="J65" s="19">
        <f>SUM($H$8:H65)</f>
        <v>1.8727448043602661</v>
      </c>
      <c r="K65" s="5">
        <f>SUMSQ($H$8:H65)/A65</f>
        <v>1.7311378908225962E-3</v>
      </c>
      <c r="L65" s="5">
        <f>SUM($I$8:I65)/A65</f>
        <v>9.8085261747373289E-4</v>
      </c>
      <c r="M65" s="92">
        <f t="shared" si="6"/>
        <v>2.4192983652888125</v>
      </c>
      <c r="N65" s="5">
        <f>AVERAGE($M$8:M65)</f>
        <v>19.589852389932805</v>
      </c>
      <c r="O65" s="5">
        <f t="shared" si="7"/>
        <v>1909.3029584645199</v>
      </c>
    </row>
    <row r="66" spans="1:15" x14ac:dyDescent="0.3">
      <c r="A66" s="92">
        <v>2018</v>
      </c>
      <c r="B66" s="7">
        <v>314001</v>
      </c>
      <c r="C66" s="93">
        <v>37210</v>
      </c>
      <c r="D66" s="21">
        <f t="shared" si="0"/>
        <v>0.11850280731590027</v>
      </c>
      <c r="E66" s="20">
        <f t="shared" si="1"/>
        <v>0.11850280731590027</v>
      </c>
      <c r="F66" s="20">
        <f t="shared" si="2"/>
        <v>-9.5848247580001178E-4</v>
      </c>
      <c r="G66" s="19">
        <f t="shared" si="3"/>
        <v>0.11693929971211478</v>
      </c>
      <c r="H66" s="19">
        <f t="shared" si="4"/>
        <v>-1.5635076037854856E-3</v>
      </c>
      <c r="I66" s="19">
        <f t="shared" si="5"/>
        <v>1.5635076037854856E-3</v>
      </c>
      <c r="J66" s="19">
        <f>SUM($H$8:H66)</f>
        <v>1.8711812967564807</v>
      </c>
      <c r="K66" s="5">
        <f>SUMSQ($H$8:H66)/A66</f>
        <v>1.7302812538876132E-3</v>
      </c>
      <c r="L66" s="5">
        <f>SUM($I$8:I66)/A66</f>
        <v>9.8114134640649381E-4</v>
      </c>
      <c r="M66" s="92">
        <f t="shared" si="6"/>
        <v>1.3193844426128629</v>
      </c>
      <c r="N66" s="5">
        <f>AVERAGE($M$8:M66)</f>
        <v>19.280183441673142</v>
      </c>
      <c r="O66" s="5">
        <f t="shared" si="7"/>
        <v>1907.1475314029187</v>
      </c>
    </row>
    <row r="67" spans="1:15" x14ac:dyDescent="0.3">
      <c r="A67" s="94">
        <v>2019</v>
      </c>
      <c r="B67" s="7">
        <v>314812</v>
      </c>
      <c r="C67" s="93">
        <v>37145</v>
      </c>
      <c r="D67" s="21">
        <f t="shared" si="0"/>
        <v>0.11799105497884452</v>
      </c>
      <c r="E67" s="20">
        <f t="shared" si="1"/>
        <v>0.11799105497884452</v>
      </c>
      <c r="F67" s="20">
        <f t="shared" si="2"/>
        <v>-9.5848247580001178E-4</v>
      </c>
      <c r="G67" s="19">
        <f t="shared" si="3"/>
        <v>0.11754432484010026</v>
      </c>
      <c r="H67" s="19">
        <f t="shared" si="4"/>
        <v>-4.4673013874425849E-4</v>
      </c>
      <c r="I67" s="19">
        <f t="shared" si="5"/>
        <v>4.4673013874425849E-4</v>
      </c>
      <c r="J67" s="19">
        <f>SUM($H$8:H67)</f>
        <v>1.8707345666177364</v>
      </c>
      <c r="K67" s="5">
        <f>SUMSQ($H$8:H67)/A67</f>
        <v>1.7294243535973355E-3</v>
      </c>
      <c r="L67" s="5">
        <f>SUM($I$8:I67)/A67</f>
        <v>9.8087665536753291E-4</v>
      </c>
      <c r="M67" s="92">
        <f t="shared" si="6"/>
        <v>0.37861356424379461</v>
      </c>
      <c r="N67" s="5">
        <f>AVERAGE($M$8:M67)</f>
        <v>18.965157277049322</v>
      </c>
      <c r="O67" s="5">
        <f t="shared" si="7"/>
        <v>1907.206738360773</v>
      </c>
    </row>
    <row r="68" spans="1:15" x14ac:dyDescent="0.3">
      <c r="A68" s="50">
        <v>2020</v>
      </c>
      <c r="E68" s="5">
        <v>1</v>
      </c>
      <c r="G68" s="43">
        <f>$E$67+E68*$F$67</f>
        <v>0.11703257250304451</v>
      </c>
      <c r="K68" s="39" t="s">
        <v>70</v>
      </c>
      <c r="L68" s="39">
        <f>1.25*L67</f>
        <v>1.2260958192094162E-3</v>
      </c>
    </row>
    <row r="69" spans="1:15" x14ac:dyDescent="0.3">
      <c r="A69" s="42">
        <v>2021</v>
      </c>
      <c r="E69" s="5">
        <v>2</v>
      </c>
      <c r="G69" s="43">
        <f t="shared" ref="G69:G77" si="8">$E$67+E69*$F$67</f>
        <v>0.11607409002724449</v>
      </c>
    </row>
    <row r="70" spans="1:15" x14ac:dyDescent="0.3">
      <c r="A70" s="41">
        <v>2022</v>
      </c>
      <c r="E70" s="5">
        <v>3</v>
      </c>
      <c r="G70" s="43">
        <f t="shared" si="8"/>
        <v>0.11511560755144448</v>
      </c>
    </row>
    <row r="71" spans="1:15" x14ac:dyDescent="0.3">
      <c r="A71" s="42">
        <v>2023</v>
      </c>
      <c r="E71" s="5">
        <v>4</v>
      </c>
      <c r="G71" s="43">
        <f t="shared" si="8"/>
        <v>0.11415712507564447</v>
      </c>
    </row>
    <row r="72" spans="1:15" x14ac:dyDescent="0.3">
      <c r="A72" s="41">
        <v>2024</v>
      </c>
      <c r="B72"/>
      <c r="C72"/>
      <c r="D72"/>
      <c r="E72" s="5">
        <v>5</v>
      </c>
      <c r="G72" s="43">
        <f t="shared" si="8"/>
        <v>0.11319864259984445</v>
      </c>
    </row>
    <row r="73" spans="1:15" x14ac:dyDescent="0.3">
      <c r="A73" s="42">
        <v>2025</v>
      </c>
      <c r="E73" s="5">
        <v>6</v>
      </c>
      <c r="G73" s="43">
        <f t="shared" si="8"/>
        <v>0.11224016012404445</v>
      </c>
    </row>
    <row r="74" spans="1:15" x14ac:dyDescent="0.3">
      <c r="A74" s="41">
        <v>2026</v>
      </c>
      <c r="C74" s="24"/>
      <c r="D74" s="24"/>
      <c r="E74" s="5">
        <v>7</v>
      </c>
      <c r="G74" s="43">
        <f t="shared" si="8"/>
        <v>0.11128167764824444</v>
      </c>
    </row>
    <row r="75" spans="1:15" x14ac:dyDescent="0.3">
      <c r="A75" s="42">
        <v>2027</v>
      </c>
      <c r="B75" s="14"/>
      <c r="C75" s="14"/>
      <c r="D75" s="27"/>
      <c r="E75" s="5">
        <v>8</v>
      </c>
      <c r="G75" s="43">
        <f t="shared" si="8"/>
        <v>0.11032319517244442</v>
      </c>
    </row>
    <row r="76" spans="1:15" x14ac:dyDescent="0.3">
      <c r="A76" s="41">
        <v>2028</v>
      </c>
      <c r="B76" s="14"/>
      <c r="C76" s="14"/>
      <c r="D76" s="14"/>
      <c r="E76" s="5">
        <v>9</v>
      </c>
      <c r="G76" s="43">
        <f t="shared" si="8"/>
        <v>0.10936471269664441</v>
      </c>
    </row>
    <row r="77" spans="1:15" x14ac:dyDescent="0.3">
      <c r="A77" s="42">
        <v>2029</v>
      </c>
      <c r="B77" s="14"/>
      <c r="C77" s="14"/>
      <c r="D77" s="14"/>
      <c r="E77" s="5">
        <v>10</v>
      </c>
      <c r="G77" s="43">
        <f t="shared" si="8"/>
        <v>0.1084062302208444</v>
      </c>
    </row>
    <row r="78" spans="1:15" x14ac:dyDescent="0.3">
      <c r="A78" s="9"/>
      <c r="B78" s="27"/>
      <c r="C78" s="27"/>
      <c r="D78" s="14"/>
      <c r="E78" s="14"/>
    </row>
    <row r="79" spans="1:15" x14ac:dyDescent="0.3">
      <c r="A79" s="9"/>
      <c r="B79" s="27"/>
      <c r="C79" s="27"/>
      <c r="D79" s="14"/>
      <c r="E79" s="14"/>
    </row>
    <row r="80" spans="1:15" x14ac:dyDescent="0.3">
      <c r="A80" s="9"/>
      <c r="B80" s="27"/>
      <c r="C80" s="27"/>
      <c r="D80" s="14"/>
      <c r="E80" s="14"/>
    </row>
    <row r="81" spans="1:5" x14ac:dyDescent="0.3">
      <c r="A81" s="9"/>
      <c r="B81" s="27"/>
      <c r="C81" s="27"/>
      <c r="D81" s="14"/>
      <c r="E81" s="14"/>
    </row>
    <row r="82" spans="1:5" x14ac:dyDescent="0.3">
      <c r="A82" s="9"/>
      <c r="B82" s="27"/>
      <c r="C82" s="27"/>
      <c r="D82" s="14"/>
      <c r="E82" s="14"/>
    </row>
    <row r="83" spans="1:5" x14ac:dyDescent="0.3">
      <c r="A83" s="9"/>
      <c r="B83" s="27"/>
      <c r="C83" s="27"/>
      <c r="D83" s="14"/>
      <c r="E83" s="14"/>
    </row>
    <row r="84" spans="1:5" x14ac:dyDescent="0.3">
      <c r="A84" s="9"/>
      <c r="B84" s="27"/>
      <c r="C84" s="27"/>
      <c r="D84" s="14"/>
      <c r="E84" s="14"/>
    </row>
    <row r="85" spans="1:5" x14ac:dyDescent="0.3">
      <c r="A85" s="9"/>
      <c r="B85" s="27"/>
      <c r="C85" s="27"/>
      <c r="D85" s="14"/>
      <c r="E85" s="14"/>
    </row>
    <row r="86" spans="1:5" x14ac:dyDescent="0.3">
      <c r="A86" s="9"/>
      <c r="B86" s="27"/>
      <c r="C86" s="27"/>
      <c r="D86" s="14"/>
      <c r="E86" s="14"/>
    </row>
    <row r="87" spans="1:5" x14ac:dyDescent="0.3">
      <c r="A87" s="9"/>
      <c r="B87" s="27"/>
      <c r="C87" s="27"/>
      <c r="D87" s="14"/>
      <c r="E87" s="14"/>
    </row>
    <row r="88" spans="1:5" x14ac:dyDescent="0.3">
      <c r="A88" s="9"/>
      <c r="B88" s="27"/>
      <c r="C88" s="27"/>
      <c r="D88" s="14"/>
      <c r="E88" s="14"/>
    </row>
    <row r="89" spans="1:5" x14ac:dyDescent="0.3">
      <c r="A89" s="9"/>
      <c r="B89" s="27"/>
      <c r="C89" s="27"/>
      <c r="D89" s="14"/>
      <c r="E89" s="14"/>
    </row>
    <row r="90" spans="1:5" x14ac:dyDescent="0.3">
      <c r="A90" s="9"/>
      <c r="B90" s="27"/>
      <c r="C90" s="27"/>
      <c r="D90" s="14"/>
      <c r="E90" s="14"/>
    </row>
    <row r="91" spans="1:5" x14ac:dyDescent="0.3">
      <c r="A91" s="9"/>
      <c r="B91" s="27"/>
      <c r="C91" s="27"/>
      <c r="D91" s="14"/>
      <c r="E91" s="14"/>
    </row>
    <row r="92" spans="1:5" x14ac:dyDescent="0.3">
      <c r="A92" s="9"/>
      <c r="B92" s="27"/>
      <c r="C92" s="27"/>
      <c r="D92" s="14"/>
      <c r="E92" s="14"/>
    </row>
    <row r="93" spans="1:5" x14ac:dyDescent="0.3">
      <c r="A93" s="9"/>
      <c r="B93" s="27"/>
      <c r="C93" s="27"/>
      <c r="D93" s="14"/>
      <c r="E93" s="14"/>
    </row>
    <row r="94" spans="1:5" x14ac:dyDescent="0.3">
      <c r="A94" s="9"/>
      <c r="B94" s="27"/>
      <c r="C94" s="27"/>
      <c r="D94" s="14"/>
      <c r="E94" s="14"/>
    </row>
    <row r="95" spans="1:5" x14ac:dyDescent="0.3">
      <c r="A95" s="9"/>
      <c r="B95" s="27"/>
      <c r="C95" s="27"/>
      <c r="D95" s="14"/>
      <c r="E95" s="14"/>
    </row>
    <row r="96" spans="1:5" x14ac:dyDescent="0.3">
      <c r="A96" s="9"/>
      <c r="B96" s="27"/>
      <c r="C96" s="27"/>
      <c r="D96" s="14"/>
      <c r="E96" s="14"/>
    </row>
    <row r="97" spans="1:5" x14ac:dyDescent="0.3">
      <c r="A97" s="9"/>
      <c r="B97" s="27"/>
      <c r="C97" s="27"/>
      <c r="D97" s="14"/>
      <c r="E97" s="14"/>
    </row>
    <row r="98" spans="1:5" x14ac:dyDescent="0.3">
      <c r="A98" s="9"/>
      <c r="B98" s="27"/>
      <c r="C98" s="27"/>
      <c r="D98" s="14"/>
      <c r="E98" s="14"/>
    </row>
    <row r="99" spans="1:5" x14ac:dyDescent="0.3">
      <c r="A99" s="9"/>
      <c r="B99" s="27"/>
      <c r="C99" s="27"/>
      <c r="D99" s="14"/>
      <c r="E99" s="14"/>
    </row>
    <row r="100" spans="1:5" x14ac:dyDescent="0.3">
      <c r="A100" s="9"/>
      <c r="B100" s="27"/>
      <c r="C100" s="27"/>
      <c r="D100" s="14"/>
      <c r="E100" s="14"/>
    </row>
    <row r="101" spans="1:5" x14ac:dyDescent="0.3">
      <c r="A101" s="9"/>
      <c r="B101" s="27"/>
      <c r="C101" s="27"/>
      <c r="D101" s="14"/>
      <c r="E101" s="14"/>
    </row>
    <row r="102" spans="1:5" x14ac:dyDescent="0.3">
      <c r="A102" s="9"/>
      <c r="B102" s="27"/>
      <c r="C102" s="27"/>
      <c r="D102" s="14"/>
      <c r="E102" s="14"/>
    </row>
    <row r="103" spans="1:5" x14ac:dyDescent="0.3">
      <c r="A103" s="9"/>
      <c r="B103" s="27"/>
      <c r="C103" s="27"/>
      <c r="D103" s="14"/>
      <c r="E103" s="14"/>
    </row>
    <row r="104" spans="1:5" x14ac:dyDescent="0.3">
      <c r="A104" s="9"/>
      <c r="B104" s="27"/>
      <c r="C104" s="27"/>
      <c r="D104" s="14"/>
      <c r="E104" s="14"/>
    </row>
    <row r="105" spans="1:5" x14ac:dyDescent="0.3">
      <c r="A105" s="9"/>
      <c r="B105" s="27"/>
      <c r="C105" s="27"/>
      <c r="D105" s="14"/>
      <c r="E105" s="14"/>
    </row>
    <row r="106" spans="1:5" x14ac:dyDescent="0.3">
      <c r="A106" s="9"/>
      <c r="B106" s="27"/>
      <c r="C106" s="27"/>
      <c r="D106" s="14"/>
      <c r="E106" s="14"/>
    </row>
    <row r="107" spans="1:5" x14ac:dyDescent="0.3">
      <c r="A107" s="9"/>
      <c r="B107" s="27"/>
      <c r="C107" s="27"/>
      <c r="D107" s="14"/>
      <c r="E107" s="14"/>
    </row>
    <row r="108" spans="1:5" x14ac:dyDescent="0.3">
      <c r="A108" s="9"/>
      <c r="B108" s="27"/>
      <c r="C108" s="27"/>
      <c r="D108" s="14"/>
      <c r="E108" s="14"/>
    </row>
    <row r="109" spans="1:5" x14ac:dyDescent="0.3">
      <c r="A109" s="9"/>
      <c r="B109" s="27"/>
      <c r="C109" s="27"/>
      <c r="D109" s="14"/>
      <c r="E109" s="14"/>
    </row>
    <row r="110" spans="1:5" x14ac:dyDescent="0.3">
      <c r="A110" s="9"/>
      <c r="B110" s="27"/>
      <c r="C110" s="27"/>
      <c r="D110" s="14"/>
      <c r="E110" s="14"/>
    </row>
    <row r="111" spans="1:5" x14ac:dyDescent="0.3">
      <c r="A111" s="9"/>
      <c r="B111" s="27"/>
      <c r="C111" s="27"/>
      <c r="D111" s="14"/>
      <c r="E111" s="14"/>
    </row>
    <row r="112" spans="1:5" x14ac:dyDescent="0.3">
      <c r="A112" s="9"/>
      <c r="B112" s="27"/>
      <c r="C112" s="27"/>
      <c r="D112" s="14"/>
      <c r="E112" s="14"/>
    </row>
    <row r="113" spans="1:5" x14ac:dyDescent="0.3">
      <c r="A113" s="9"/>
      <c r="B113" s="27"/>
      <c r="C113" s="27"/>
      <c r="D113" s="14"/>
      <c r="E113" s="14"/>
    </row>
    <row r="114" spans="1:5" x14ac:dyDescent="0.3">
      <c r="A114" s="9"/>
      <c r="B114" s="27"/>
      <c r="C114" s="27"/>
      <c r="D114" s="14"/>
      <c r="E114" s="14"/>
    </row>
    <row r="115" spans="1:5" x14ac:dyDescent="0.3">
      <c r="A115" s="9"/>
      <c r="B115" s="27"/>
      <c r="C115" s="27"/>
      <c r="D115" s="14"/>
      <c r="E115" s="14"/>
    </row>
    <row r="116" spans="1:5" x14ac:dyDescent="0.3">
      <c r="A116" s="9"/>
      <c r="B116" s="27"/>
      <c r="C116" s="27"/>
      <c r="D116" s="14"/>
      <c r="E116" s="14"/>
    </row>
    <row r="117" spans="1:5" x14ac:dyDescent="0.3">
      <c r="A117" s="9"/>
      <c r="B117" s="27"/>
      <c r="C117" s="27"/>
      <c r="D117" s="14"/>
      <c r="E117" s="14"/>
    </row>
    <row r="118" spans="1:5" x14ac:dyDescent="0.3">
      <c r="A118" s="9"/>
      <c r="B118" s="27"/>
      <c r="C118" s="27"/>
      <c r="D118" s="14"/>
      <c r="E118" s="14"/>
    </row>
    <row r="119" spans="1:5" x14ac:dyDescent="0.3">
      <c r="A119" s="9"/>
      <c r="B119" s="27"/>
      <c r="C119" s="27"/>
      <c r="D119" s="14"/>
      <c r="E119" s="14"/>
    </row>
    <row r="120" spans="1:5" x14ac:dyDescent="0.3">
      <c r="A120" s="9"/>
      <c r="B120" s="27"/>
      <c r="C120" s="27"/>
      <c r="D120" s="14"/>
      <c r="E120" s="14"/>
    </row>
    <row r="121" spans="1:5" x14ac:dyDescent="0.3">
      <c r="A121" s="9"/>
      <c r="B121" s="27"/>
      <c r="C121" s="27"/>
      <c r="D121" s="14"/>
      <c r="E121" s="14"/>
    </row>
    <row r="122" spans="1:5" x14ac:dyDescent="0.3">
      <c r="A122" s="9"/>
      <c r="B122" s="27"/>
      <c r="C122" s="27"/>
      <c r="D122" s="14"/>
      <c r="E122" s="14"/>
    </row>
    <row r="123" spans="1:5" x14ac:dyDescent="0.3">
      <c r="A123" s="9"/>
      <c r="B123" s="27"/>
      <c r="C123" s="27"/>
      <c r="D123" s="14"/>
      <c r="E123" s="14"/>
    </row>
    <row r="124" spans="1:5" x14ac:dyDescent="0.3">
      <c r="A124" s="9"/>
      <c r="B124" s="27"/>
      <c r="C124" s="27"/>
      <c r="D124" s="14"/>
      <c r="E124" s="14"/>
    </row>
    <row r="125" spans="1:5" x14ac:dyDescent="0.3">
      <c r="A125" s="9"/>
      <c r="B125" s="27"/>
      <c r="C125" s="27"/>
      <c r="D125" s="14"/>
      <c r="E125" s="14"/>
    </row>
    <row r="126" spans="1:5" x14ac:dyDescent="0.3">
      <c r="A126" s="9"/>
      <c r="B126" s="27"/>
      <c r="C126" s="27"/>
      <c r="D126" s="14"/>
      <c r="E126" s="14"/>
    </row>
    <row r="127" spans="1:5" x14ac:dyDescent="0.3">
      <c r="A127" s="9"/>
      <c r="B127" s="27"/>
      <c r="C127" s="27"/>
      <c r="D127" s="14"/>
      <c r="E127" s="14"/>
    </row>
    <row r="128" spans="1:5" x14ac:dyDescent="0.3">
      <c r="A128" s="9"/>
      <c r="B128" s="27"/>
      <c r="C128" s="27"/>
      <c r="D128" s="14"/>
      <c r="E128" s="14"/>
    </row>
    <row r="129" spans="1:5" x14ac:dyDescent="0.3">
      <c r="A129" s="9"/>
      <c r="B129" s="27"/>
      <c r="C129" s="27"/>
      <c r="D129" s="14"/>
      <c r="E129" s="14"/>
    </row>
    <row r="130" spans="1:5" x14ac:dyDescent="0.3">
      <c r="A130" s="9"/>
      <c r="B130" s="27"/>
      <c r="C130" s="27"/>
      <c r="D130" s="14"/>
      <c r="E130" s="14"/>
    </row>
    <row r="131" spans="1:5" x14ac:dyDescent="0.3">
      <c r="A131" s="9"/>
      <c r="B131" s="27"/>
      <c r="C131" s="27"/>
      <c r="D131" s="14"/>
      <c r="E131" s="14"/>
    </row>
    <row r="132" spans="1:5" x14ac:dyDescent="0.3">
      <c r="A132" s="9"/>
      <c r="B132" s="27"/>
      <c r="C132" s="27"/>
      <c r="D132" s="14"/>
      <c r="E132" s="14"/>
    </row>
    <row r="133" spans="1:5" x14ac:dyDescent="0.3">
      <c r="A133" s="9"/>
      <c r="B133" s="27"/>
      <c r="C133" s="27"/>
      <c r="D133" s="14"/>
      <c r="E133" s="14"/>
    </row>
    <row r="134" spans="1:5" x14ac:dyDescent="0.3">
      <c r="A134" s="10"/>
      <c r="B134" s="27"/>
      <c r="C134" s="27"/>
      <c r="D134" s="14"/>
      <c r="E134" s="14"/>
    </row>
    <row r="135" spans="1:5" x14ac:dyDescent="0.3">
      <c r="A135" s="9"/>
      <c r="E135" s="14"/>
    </row>
    <row r="136" spans="1:5" x14ac:dyDescent="0.3">
      <c r="A136" s="10"/>
      <c r="E136" s="14"/>
    </row>
    <row r="137" spans="1:5" x14ac:dyDescent="0.3">
      <c r="A137" s="9"/>
      <c r="E137" s="14"/>
    </row>
    <row r="138" spans="1:5" x14ac:dyDescent="0.3">
      <c r="A138" s="10"/>
      <c r="E138" s="14"/>
    </row>
    <row r="139" spans="1:5" x14ac:dyDescent="0.3">
      <c r="A139" s="9"/>
      <c r="E139" s="14"/>
    </row>
    <row r="140" spans="1:5" x14ac:dyDescent="0.3">
      <c r="A140" s="10"/>
      <c r="E140" s="14"/>
    </row>
    <row r="141" spans="1:5" x14ac:dyDescent="0.3">
      <c r="A141" s="9"/>
      <c r="E141" s="14"/>
    </row>
    <row r="142" spans="1:5" x14ac:dyDescent="0.3">
      <c r="A142" s="10"/>
      <c r="E142" s="14"/>
    </row>
    <row r="143" spans="1:5" x14ac:dyDescent="0.3">
      <c r="A143" s="9"/>
      <c r="E143" s="14"/>
    </row>
    <row r="144" spans="1:5" x14ac:dyDescent="0.3">
      <c r="A144" s="10"/>
      <c r="E144" s="14"/>
    </row>
    <row r="150" spans="1:5" ht="15" thickBot="1" x14ac:dyDescent="0.35">
      <c r="C150" s="25"/>
      <c r="D150" s="26"/>
    </row>
    <row r="151" spans="1:5" x14ac:dyDescent="0.3">
      <c r="A151" s="9"/>
      <c r="B151" s="27"/>
      <c r="C151" s="27"/>
      <c r="D151" s="14"/>
      <c r="E151" s="14"/>
    </row>
    <row r="152" spans="1:5" x14ac:dyDescent="0.3">
      <c r="A152" s="9"/>
      <c r="B152" s="27"/>
      <c r="C152" s="27"/>
      <c r="D152" s="14"/>
      <c r="E152" s="14"/>
    </row>
    <row r="153" spans="1:5" x14ac:dyDescent="0.3">
      <c r="A153" s="9"/>
      <c r="B153" s="27"/>
      <c r="C153" s="27"/>
      <c r="D153" s="14"/>
      <c r="E153" s="14"/>
    </row>
    <row r="154" spans="1:5" x14ac:dyDescent="0.3">
      <c r="A154" s="9"/>
      <c r="B154" s="27"/>
      <c r="C154" s="27"/>
      <c r="D154" s="14"/>
      <c r="E154" s="14"/>
    </row>
    <row r="155" spans="1:5" x14ac:dyDescent="0.3">
      <c r="A155" s="9"/>
      <c r="B155" s="27"/>
      <c r="C155" s="27"/>
      <c r="D155" s="14"/>
      <c r="E155" s="14"/>
    </row>
    <row r="156" spans="1:5" x14ac:dyDescent="0.3">
      <c r="A156" s="9"/>
      <c r="B156" s="27"/>
      <c r="C156" s="27"/>
      <c r="D156" s="14"/>
      <c r="E156" s="14"/>
    </row>
    <row r="157" spans="1:5" x14ac:dyDescent="0.3">
      <c r="A157" s="9"/>
      <c r="B157" s="27"/>
      <c r="C157" s="27"/>
      <c r="D157" s="14"/>
      <c r="E157" s="14"/>
    </row>
    <row r="158" spans="1:5" x14ac:dyDescent="0.3">
      <c r="A158" s="9"/>
      <c r="B158" s="27"/>
      <c r="C158" s="27"/>
      <c r="D158" s="14"/>
      <c r="E158" s="14"/>
    </row>
    <row r="159" spans="1:5" x14ac:dyDescent="0.3">
      <c r="A159" s="9"/>
      <c r="B159" s="27"/>
      <c r="C159" s="27"/>
      <c r="D159" s="14"/>
      <c r="E159" s="14"/>
    </row>
    <row r="160" spans="1:5" x14ac:dyDescent="0.3">
      <c r="A160" s="9"/>
      <c r="B160" s="27"/>
      <c r="C160" s="27"/>
      <c r="D160" s="14"/>
      <c r="E160" s="14"/>
    </row>
    <row r="161" spans="1:5" x14ac:dyDescent="0.3">
      <c r="A161" s="9"/>
      <c r="B161" s="27"/>
      <c r="C161" s="27"/>
      <c r="D161" s="14"/>
      <c r="E161" s="14"/>
    </row>
    <row r="162" spans="1:5" x14ac:dyDescent="0.3">
      <c r="A162" s="9"/>
      <c r="B162" s="27"/>
      <c r="C162" s="27"/>
      <c r="D162" s="14"/>
      <c r="E162" s="14"/>
    </row>
    <row r="163" spans="1:5" x14ac:dyDescent="0.3">
      <c r="A163" s="9"/>
      <c r="B163" s="27"/>
      <c r="C163" s="27"/>
      <c r="D163" s="14"/>
      <c r="E163" s="14"/>
    </row>
    <row r="164" spans="1:5" x14ac:dyDescent="0.3">
      <c r="A164" s="9"/>
      <c r="B164" s="27"/>
      <c r="C164" s="27"/>
      <c r="D164" s="14"/>
      <c r="E164" s="14"/>
    </row>
    <row r="165" spans="1:5" x14ac:dyDescent="0.3">
      <c r="A165" s="9"/>
      <c r="B165" s="27"/>
      <c r="C165" s="27"/>
      <c r="D165" s="14"/>
      <c r="E165" s="14"/>
    </row>
    <row r="166" spans="1:5" x14ac:dyDescent="0.3">
      <c r="A166" s="9"/>
      <c r="B166" s="27"/>
      <c r="C166" s="27"/>
      <c r="D166" s="14"/>
      <c r="E166" s="14"/>
    </row>
    <row r="167" spans="1:5" x14ac:dyDescent="0.3">
      <c r="A167" s="9"/>
      <c r="B167" s="27"/>
      <c r="C167" s="27"/>
      <c r="D167" s="14"/>
      <c r="E167" s="14"/>
    </row>
    <row r="168" spans="1:5" x14ac:dyDescent="0.3">
      <c r="A168" s="9"/>
      <c r="B168" s="27"/>
      <c r="C168" s="27"/>
      <c r="D168" s="14"/>
      <c r="E168" s="14"/>
    </row>
    <row r="169" spans="1:5" x14ac:dyDescent="0.3">
      <c r="A169" s="9"/>
      <c r="B169" s="27"/>
      <c r="C169" s="27"/>
      <c r="D169" s="14"/>
      <c r="E169" s="14"/>
    </row>
    <row r="170" spans="1:5" x14ac:dyDescent="0.3">
      <c r="A170" s="9"/>
      <c r="B170" s="27"/>
      <c r="C170" s="27"/>
      <c r="D170" s="14"/>
      <c r="E170" s="14"/>
    </row>
    <row r="171" spans="1:5" x14ac:dyDescent="0.3">
      <c r="A171" s="9"/>
      <c r="B171" s="27"/>
      <c r="C171" s="27"/>
      <c r="D171" s="14"/>
      <c r="E171" s="14"/>
    </row>
    <row r="172" spans="1:5" x14ac:dyDescent="0.3">
      <c r="A172" s="9"/>
      <c r="B172" s="27"/>
      <c r="C172" s="27"/>
      <c r="D172" s="14"/>
      <c r="E172" s="14"/>
    </row>
    <row r="173" spans="1:5" x14ac:dyDescent="0.3">
      <c r="A173" s="9"/>
      <c r="B173" s="27"/>
      <c r="C173" s="27"/>
      <c r="D173" s="14"/>
      <c r="E173" s="14"/>
    </row>
    <row r="174" spans="1:5" x14ac:dyDescent="0.3">
      <c r="A174" s="9"/>
      <c r="B174" s="27"/>
      <c r="C174" s="27"/>
      <c r="D174" s="14"/>
      <c r="E174" s="14"/>
    </row>
    <row r="175" spans="1:5" x14ac:dyDescent="0.3">
      <c r="A175" s="9"/>
      <c r="B175" s="27"/>
      <c r="C175" s="27"/>
      <c r="D175" s="14"/>
      <c r="E175" s="14"/>
    </row>
    <row r="176" spans="1:5" x14ac:dyDescent="0.3">
      <c r="A176" s="9"/>
      <c r="B176" s="27"/>
      <c r="C176" s="27"/>
      <c r="D176" s="14"/>
      <c r="E176" s="14"/>
    </row>
    <row r="177" spans="1:5" x14ac:dyDescent="0.3">
      <c r="A177" s="9"/>
      <c r="B177" s="27"/>
      <c r="C177" s="27"/>
      <c r="D177" s="14"/>
      <c r="E177" s="14"/>
    </row>
    <row r="178" spans="1:5" x14ac:dyDescent="0.3">
      <c r="A178" s="9"/>
      <c r="B178" s="27"/>
      <c r="C178" s="27"/>
      <c r="D178" s="14"/>
      <c r="E178" s="14"/>
    </row>
    <row r="179" spans="1:5" x14ac:dyDescent="0.3">
      <c r="A179" s="9"/>
      <c r="B179" s="27"/>
      <c r="C179" s="27"/>
      <c r="D179" s="14"/>
      <c r="E179" s="14"/>
    </row>
    <row r="180" spans="1:5" x14ac:dyDescent="0.3">
      <c r="A180" s="9"/>
      <c r="B180" s="27"/>
      <c r="C180" s="27"/>
      <c r="D180" s="14"/>
      <c r="E180" s="14"/>
    </row>
    <row r="181" spans="1:5" x14ac:dyDescent="0.3">
      <c r="A181" s="9"/>
      <c r="B181" s="27"/>
      <c r="C181" s="27"/>
      <c r="D181" s="14"/>
      <c r="E181" s="14"/>
    </row>
    <row r="182" spans="1:5" x14ac:dyDescent="0.3">
      <c r="A182" s="9"/>
      <c r="B182" s="27"/>
      <c r="C182" s="27"/>
      <c r="D182" s="14"/>
      <c r="E182" s="14"/>
    </row>
    <row r="183" spans="1:5" x14ac:dyDescent="0.3">
      <c r="A183" s="9"/>
      <c r="B183" s="27"/>
      <c r="C183" s="27"/>
      <c r="D183" s="14"/>
      <c r="E183" s="14"/>
    </row>
    <row r="184" spans="1:5" x14ac:dyDescent="0.3">
      <c r="A184" s="9"/>
      <c r="B184" s="27"/>
      <c r="C184" s="27"/>
      <c r="D184" s="14"/>
      <c r="E184" s="14"/>
    </row>
    <row r="185" spans="1:5" x14ac:dyDescent="0.3">
      <c r="A185" s="9"/>
      <c r="B185" s="27"/>
      <c r="C185" s="27"/>
      <c r="D185" s="14"/>
      <c r="E185" s="14"/>
    </row>
    <row r="186" spans="1:5" x14ac:dyDescent="0.3">
      <c r="A186" s="9"/>
      <c r="B186" s="27"/>
      <c r="C186" s="27"/>
      <c r="D186" s="14"/>
      <c r="E186" s="14"/>
    </row>
    <row r="187" spans="1:5" x14ac:dyDescent="0.3">
      <c r="A187" s="9"/>
      <c r="B187" s="27"/>
      <c r="C187" s="27"/>
      <c r="D187" s="14"/>
      <c r="E187" s="14"/>
    </row>
    <row r="188" spans="1:5" x14ac:dyDescent="0.3">
      <c r="A188" s="9"/>
      <c r="B188" s="27"/>
      <c r="C188" s="27"/>
      <c r="D188" s="14"/>
      <c r="E188" s="14"/>
    </row>
    <row r="189" spans="1:5" x14ac:dyDescent="0.3">
      <c r="A189" s="9"/>
      <c r="B189" s="27"/>
      <c r="C189" s="27"/>
      <c r="D189" s="14"/>
      <c r="E189" s="14"/>
    </row>
    <row r="190" spans="1:5" x14ac:dyDescent="0.3">
      <c r="A190" s="9"/>
      <c r="B190" s="27"/>
      <c r="C190" s="27"/>
      <c r="D190" s="14"/>
      <c r="E190" s="14"/>
    </row>
    <row r="191" spans="1:5" x14ac:dyDescent="0.3">
      <c r="A191" s="9"/>
      <c r="B191" s="27"/>
      <c r="C191" s="27"/>
      <c r="D191" s="14"/>
      <c r="E191" s="14"/>
    </row>
    <row r="192" spans="1:5" x14ac:dyDescent="0.3">
      <c r="A192" s="9"/>
      <c r="B192" s="27"/>
      <c r="C192" s="27"/>
      <c r="D192" s="14"/>
      <c r="E192" s="14"/>
    </row>
    <row r="193" spans="1:5" x14ac:dyDescent="0.3">
      <c r="A193" s="9"/>
      <c r="B193" s="27"/>
      <c r="C193" s="27"/>
      <c r="D193" s="14"/>
      <c r="E193" s="14"/>
    </row>
    <row r="194" spans="1:5" x14ac:dyDescent="0.3">
      <c r="A194" s="9"/>
      <c r="B194" s="27"/>
      <c r="C194" s="27"/>
      <c r="D194" s="14"/>
      <c r="E194" s="14"/>
    </row>
    <row r="195" spans="1:5" x14ac:dyDescent="0.3">
      <c r="A195" s="9"/>
      <c r="B195" s="27"/>
      <c r="C195" s="27"/>
      <c r="D195" s="14"/>
      <c r="E195" s="14"/>
    </row>
    <row r="196" spans="1:5" x14ac:dyDescent="0.3">
      <c r="A196" s="9"/>
      <c r="B196" s="27"/>
      <c r="C196" s="27"/>
      <c r="D196" s="14"/>
      <c r="E196" s="14"/>
    </row>
    <row r="197" spans="1:5" x14ac:dyDescent="0.3">
      <c r="A197" s="9"/>
      <c r="B197" s="27"/>
      <c r="C197" s="27"/>
      <c r="D197" s="14"/>
      <c r="E197" s="14"/>
    </row>
    <row r="198" spans="1:5" x14ac:dyDescent="0.3">
      <c r="A198" s="9"/>
      <c r="B198" s="27"/>
      <c r="C198" s="27"/>
      <c r="D198" s="14"/>
      <c r="E198" s="14"/>
    </row>
    <row r="199" spans="1:5" x14ac:dyDescent="0.3">
      <c r="A199" s="9"/>
      <c r="B199" s="27"/>
      <c r="C199" s="27"/>
      <c r="D199" s="14"/>
      <c r="E199" s="14"/>
    </row>
    <row r="200" spans="1:5" x14ac:dyDescent="0.3">
      <c r="A200" s="9"/>
      <c r="B200" s="27"/>
      <c r="C200" s="27"/>
      <c r="D200" s="14"/>
      <c r="E200" s="14"/>
    </row>
    <row r="201" spans="1:5" x14ac:dyDescent="0.3">
      <c r="A201" s="9"/>
      <c r="B201" s="27"/>
      <c r="C201" s="27"/>
      <c r="D201" s="14"/>
      <c r="E201" s="14"/>
    </row>
    <row r="202" spans="1:5" x14ac:dyDescent="0.3">
      <c r="A202" s="9"/>
      <c r="B202" s="27"/>
      <c r="C202" s="27"/>
      <c r="D202" s="14"/>
      <c r="E202" s="14"/>
    </row>
    <row r="203" spans="1:5" x14ac:dyDescent="0.3">
      <c r="A203" s="9"/>
      <c r="B203" s="27"/>
      <c r="C203" s="27"/>
      <c r="D203" s="14"/>
      <c r="E203" s="14"/>
    </row>
    <row r="204" spans="1:5" x14ac:dyDescent="0.3">
      <c r="A204" s="9"/>
      <c r="B204" s="27"/>
      <c r="C204" s="27"/>
      <c r="D204" s="14"/>
      <c r="E204" s="14"/>
    </row>
    <row r="205" spans="1:5" x14ac:dyDescent="0.3">
      <c r="A205" s="9"/>
      <c r="B205" s="27"/>
      <c r="C205" s="27"/>
      <c r="D205" s="14"/>
      <c r="E205" s="14"/>
    </row>
    <row r="206" spans="1:5" x14ac:dyDescent="0.3">
      <c r="A206" s="9"/>
      <c r="B206" s="27"/>
      <c r="C206" s="27"/>
      <c r="D206" s="14"/>
      <c r="E206" s="14"/>
    </row>
    <row r="207" spans="1:5" x14ac:dyDescent="0.3">
      <c r="A207" s="9"/>
      <c r="B207" s="27"/>
      <c r="C207" s="27"/>
      <c r="D207" s="14"/>
      <c r="E207" s="14"/>
    </row>
    <row r="208" spans="1:5" x14ac:dyDescent="0.3">
      <c r="A208" s="9"/>
      <c r="B208" s="27"/>
      <c r="C208" s="27"/>
      <c r="D208" s="14"/>
      <c r="E208" s="14"/>
    </row>
    <row r="209" spans="1:5" x14ac:dyDescent="0.3">
      <c r="A209" s="9"/>
      <c r="B209" s="27"/>
      <c r="C209" s="27"/>
      <c r="D209" s="14"/>
      <c r="E209" s="14"/>
    </row>
    <row r="210" spans="1:5" x14ac:dyDescent="0.3">
      <c r="A210" s="10"/>
      <c r="B210" s="27"/>
      <c r="C210" s="27"/>
      <c r="D210" s="14"/>
      <c r="E210" s="14"/>
    </row>
    <row r="211" spans="1:5" x14ac:dyDescent="0.3">
      <c r="A211" s="9"/>
      <c r="E211" s="14"/>
    </row>
    <row r="212" spans="1:5" x14ac:dyDescent="0.3">
      <c r="A212" s="10"/>
      <c r="E212" s="14"/>
    </row>
    <row r="213" spans="1:5" x14ac:dyDescent="0.3">
      <c r="A213" s="9"/>
      <c r="E213" s="14"/>
    </row>
    <row r="214" spans="1:5" x14ac:dyDescent="0.3">
      <c r="A214" s="10"/>
      <c r="E214" s="14"/>
    </row>
    <row r="215" spans="1:5" x14ac:dyDescent="0.3">
      <c r="A215" s="9"/>
      <c r="E215" s="14"/>
    </row>
    <row r="216" spans="1:5" x14ac:dyDescent="0.3">
      <c r="A216" s="10"/>
      <c r="E216" s="14"/>
    </row>
    <row r="217" spans="1:5" x14ac:dyDescent="0.3">
      <c r="A217" s="9"/>
      <c r="E217" s="14"/>
    </row>
    <row r="218" spans="1:5" x14ac:dyDescent="0.3">
      <c r="A218" s="10"/>
      <c r="E218" s="14"/>
    </row>
    <row r="219" spans="1:5" x14ac:dyDescent="0.3">
      <c r="A219" s="9"/>
      <c r="E219" s="14"/>
    </row>
    <row r="220" spans="1:5" x14ac:dyDescent="0.3">
      <c r="A220" s="10"/>
      <c r="E220" s="14"/>
    </row>
    <row r="239" spans="1:4" ht="15" thickBot="1" x14ac:dyDescent="0.35">
      <c r="C239" s="25"/>
      <c r="D239" s="23"/>
    </row>
    <row r="240" spans="1:4" x14ac:dyDescent="0.3">
      <c r="A240" s="9"/>
      <c r="B240" s="27"/>
      <c r="C240" s="27"/>
      <c r="D240" s="14"/>
    </row>
    <row r="241" spans="1:4" x14ac:dyDescent="0.3">
      <c r="A241" s="9"/>
      <c r="B241" s="27"/>
      <c r="C241" s="27"/>
      <c r="D241" s="14"/>
    </row>
    <row r="242" spans="1:4" x14ac:dyDescent="0.3">
      <c r="A242" s="9"/>
      <c r="B242" s="27"/>
      <c r="C242" s="27"/>
      <c r="D242" s="14"/>
    </row>
    <row r="243" spans="1:4" x14ac:dyDescent="0.3">
      <c r="A243" s="9"/>
      <c r="B243" s="27"/>
      <c r="C243" s="27"/>
      <c r="D243" s="14"/>
    </row>
    <row r="244" spans="1:4" x14ac:dyDescent="0.3">
      <c r="A244" s="9"/>
      <c r="B244" s="27"/>
      <c r="C244" s="27"/>
      <c r="D244" s="14"/>
    </row>
    <row r="245" spans="1:4" x14ac:dyDescent="0.3">
      <c r="A245" s="9"/>
      <c r="B245" s="27"/>
      <c r="C245" s="27"/>
      <c r="D245" s="14"/>
    </row>
    <row r="246" spans="1:4" x14ac:dyDescent="0.3">
      <c r="A246" s="9"/>
      <c r="B246" s="27"/>
      <c r="C246" s="27"/>
      <c r="D246" s="14"/>
    </row>
    <row r="247" spans="1:4" x14ac:dyDescent="0.3">
      <c r="A247" s="9"/>
      <c r="B247" s="27"/>
      <c r="C247" s="27"/>
      <c r="D247" s="14"/>
    </row>
    <row r="248" spans="1:4" x14ac:dyDescent="0.3">
      <c r="A248" s="9"/>
      <c r="B248" s="27"/>
      <c r="C248" s="27"/>
      <c r="D248" s="14"/>
    </row>
    <row r="249" spans="1:4" x14ac:dyDescent="0.3">
      <c r="A249" s="9"/>
      <c r="B249" s="27"/>
      <c r="C249" s="27"/>
      <c r="D249" s="14"/>
    </row>
    <row r="250" spans="1:4" x14ac:dyDescent="0.3">
      <c r="A250" s="9"/>
      <c r="B250" s="27"/>
      <c r="C250" s="27"/>
      <c r="D250" s="14"/>
    </row>
    <row r="251" spans="1:4" x14ac:dyDescent="0.3">
      <c r="A251" s="9"/>
      <c r="B251" s="27"/>
      <c r="C251" s="27"/>
      <c r="D251" s="14"/>
    </row>
    <row r="252" spans="1:4" x14ac:dyDescent="0.3">
      <c r="A252" s="9"/>
      <c r="B252" s="27"/>
      <c r="C252" s="27"/>
      <c r="D252" s="14"/>
    </row>
    <row r="253" spans="1:4" x14ac:dyDescent="0.3">
      <c r="A253" s="9"/>
      <c r="B253" s="27"/>
      <c r="C253" s="27"/>
      <c r="D253" s="14"/>
    </row>
    <row r="254" spans="1:4" x14ac:dyDescent="0.3">
      <c r="A254" s="9"/>
      <c r="B254" s="27"/>
      <c r="C254" s="27"/>
      <c r="D254" s="14"/>
    </row>
    <row r="255" spans="1:4" x14ac:dyDescent="0.3">
      <c r="A255" s="9"/>
      <c r="B255" s="27"/>
      <c r="C255" s="27"/>
      <c r="D255" s="14"/>
    </row>
    <row r="256" spans="1:4" x14ac:dyDescent="0.3">
      <c r="A256" s="9"/>
      <c r="B256" s="27"/>
      <c r="C256" s="27"/>
      <c r="D256" s="14"/>
    </row>
    <row r="257" spans="1:4" x14ac:dyDescent="0.3">
      <c r="A257" s="9"/>
      <c r="B257" s="27"/>
      <c r="C257" s="27"/>
      <c r="D257" s="14"/>
    </row>
    <row r="258" spans="1:4" x14ac:dyDescent="0.3">
      <c r="A258" s="9"/>
      <c r="B258" s="27"/>
      <c r="C258" s="27"/>
      <c r="D258" s="14"/>
    </row>
    <row r="259" spans="1:4" x14ac:dyDescent="0.3">
      <c r="A259" s="9"/>
      <c r="B259" s="27"/>
      <c r="C259" s="27"/>
      <c r="D259" s="14"/>
    </row>
    <row r="260" spans="1:4" x14ac:dyDescent="0.3">
      <c r="A260" s="9"/>
      <c r="B260" s="27"/>
      <c r="C260" s="27"/>
      <c r="D260" s="14"/>
    </row>
    <row r="261" spans="1:4" x14ac:dyDescent="0.3">
      <c r="A261" s="9"/>
      <c r="B261" s="27"/>
      <c r="C261" s="27"/>
      <c r="D261" s="14"/>
    </row>
    <row r="262" spans="1:4" x14ac:dyDescent="0.3">
      <c r="A262" s="9"/>
      <c r="B262" s="27"/>
      <c r="C262" s="27"/>
      <c r="D262" s="14"/>
    </row>
    <row r="263" spans="1:4" x14ac:dyDescent="0.3">
      <c r="A263" s="9"/>
      <c r="B263" s="27"/>
      <c r="C263" s="27"/>
      <c r="D263" s="14"/>
    </row>
    <row r="264" spans="1:4" x14ac:dyDescent="0.3">
      <c r="A264" s="9"/>
      <c r="B264" s="27"/>
      <c r="C264" s="27"/>
      <c r="D264" s="14"/>
    </row>
    <row r="265" spans="1:4" x14ac:dyDescent="0.3">
      <c r="A265" s="9"/>
      <c r="B265" s="27"/>
      <c r="C265" s="27"/>
      <c r="D265" s="14"/>
    </row>
    <row r="266" spans="1:4" x14ac:dyDescent="0.3">
      <c r="A266" s="9"/>
      <c r="B266" s="27"/>
      <c r="C266" s="27"/>
      <c r="D266" s="14"/>
    </row>
    <row r="267" spans="1:4" x14ac:dyDescent="0.3">
      <c r="A267" s="9"/>
      <c r="B267" s="27"/>
      <c r="C267" s="27"/>
      <c r="D267" s="14"/>
    </row>
    <row r="268" spans="1:4" x14ac:dyDescent="0.3">
      <c r="A268" s="9"/>
      <c r="B268" s="27"/>
      <c r="C268" s="27"/>
      <c r="D268" s="14"/>
    </row>
    <row r="269" spans="1:4" x14ac:dyDescent="0.3">
      <c r="A269" s="9"/>
      <c r="B269" s="27"/>
      <c r="C269" s="27"/>
      <c r="D269" s="14"/>
    </row>
    <row r="270" spans="1:4" x14ac:dyDescent="0.3">
      <c r="A270" s="9"/>
      <c r="B270" s="27"/>
      <c r="C270" s="27"/>
      <c r="D270" s="14"/>
    </row>
    <row r="271" spans="1:4" x14ac:dyDescent="0.3">
      <c r="A271" s="9"/>
      <c r="B271" s="27"/>
      <c r="C271" s="27"/>
      <c r="D271" s="14"/>
    </row>
    <row r="272" spans="1:4" x14ac:dyDescent="0.3">
      <c r="A272" s="9"/>
      <c r="B272" s="27"/>
      <c r="C272" s="27"/>
      <c r="D272" s="14"/>
    </row>
    <row r="273" spans="1:4" x14ac:dyDescent="0.3">
      <c r="A273" s="9"/>
      <c r="B273" s="27"/>
      <c r="C273" s="27"/>
      <c r="D273" s="14"/>
    </row>
    <row r="274" spans="1:4" x14ac:dyDescent="0.3">
      <c r="A274" s="9"/>
      <c r="B274" s="27"/>
      <c r="C274" s="27"/>
      <c r="D274" s="14"/>
    </row>
    <row r="275" spans="1:4" x14ac:dyDescent="0.3">
      <c r="A275" s="9"/>
      <c r="B275" s="27"/>
      <c r="C275" s="27"/>
      <c r="D275" s="14"/>
    </row>
    <row r="276" spans="1:4" x14ac:dyDescent="0.3">
      <c r="A276" s="9"/>
      <c r="B276" s="27"/>
      <c r="C276" s="27"/>
      <c r="D276" s="14"/>
    </row>
    <row r="277" spans="1:4" x14ac:dyDescent="0.3">
      <c r="A277" s="9"/>
      <c r="B277" s="27"/>
      <c r="C277" s="27"/>
      <c r="D277" s="14"/>
    </row>
    <row r="278" spans="1:4" x14ac:dyDescent="0.3">
      <c r="A278" s="9"/>
      <c r="B278" s="27"/>
      <c r="C278" s="27"/>
      <c r="D278" s="14"/>
    </row>
    <row r="279" spans="1:4" x14ac:dyDescent="0.3">
      <c r="A279" s="9"/>
      <c r="B279" s="27"/>
      <c r="C279" s="27"/>
      <c r="D279" s="14"/>
    </row>
    <row r="280" spans="1:4" x14ac:dyDescent="0.3">
      <c r="A280" s="9"/>
      <c r="B280" s="27"/>
      <c r="C280" s="27"/>
      <c r="D280" s="14"/>
    </row>
    <row r="281" spans="1:4" x14ac:dyDescent="0.3">
      <c r="A281" s="9"/>
      <c r="B281" s="27"/>
      <c r="C281" s="27"/>
      <c r="D281" s="14"/>
    </row>
    <row r="282" spans="1:4" x14ac:dyDescent="0.3">
      <c r="A282" s="9"/>
      <c r="B282" s="27"/>
      <c r="C282" s="27"/>
      <c r="D282" s="14"/>
    </row>
    <row r="283" spans="1:4" x14ac:dyDescent="0.3">
      <c r="A283" s="9"/>
      <c r="B283" s="27"/>
      <c r="C283" s="27"/>
      <c r="D283" s="14"/>
    </row>
    <row r="284" spans="1:4" x14ac:dyDescent="0.3">
      <c r="A284" s="9"/>
      <c r="B284" s="27"/>
      <c r="C284" s="27"/>
      <c r="D284" s="14"/>
    </row>
    <row r="285" spans="1:4" x14ac:dyDescent="0.3">
      <c r="A285" s="9"/>
      <c r="B285" s="27"/>
      <c r="C285" s="27"/>
      <c r="D285" s="14"/>
    </row>
    <row r="286" spans="1:4" x14ac:dyDescent="0.3">
      <c r="A286" s="9"/>
      <c r="B286" s="27"/>
      <c r="C286" s="27"/>
      <c r="D286" s="14"/>
    </row>
    <row r="287" spans="1:4" x14ac:dyDescent="0.3">
      <c r="A287" s="9"/>
      <c r="B287" s="27"/>
      <c r="C287" s="27"/>
      <c r="D287" s="14"/>
    </row>
    <row r="288" spans="1:4" x14ac:dyDescent="0.3">
      <c r="A288" s="9"/>
      <c r="B288" s="27"/>
      <c r="C288" s="27"/>
      <c r="D288" s="14"/>
    </row>
    <row r="289" spans="1:4" x14ac:dyDescent="0.3">
      <c r="A289" s="9"/>
      <c r="B289" s="27"/>
      <c r="C289" s="27"/>
      <c r="D289" s="14"/>
    </row>
    <row r="290" spans="1:4" x14ac:dyDescent="0.3">
      <c r="A290" s="9"/>
      <c r="B290" s="27"/>
      <c r="C290" s="27"/>
      <c r="D290" s="14"/>
    </row>
    <row r="291" spans="1:4" x14ac:dyDescent="0.3">
      <c r="A291" s="9"/>
      <c r="B291" s="27"/>
      <c r="C291" s="27"/>
      <c r="D291" s="14"/>
    </row>
    <row r="292" spans="1:4" x14ac:dyDescent="0.3">
      <c r="A292" s="9"/>
      <c r="B292" s="27"/>
      <c r="C292" s="27"/>
      <c r="D292" s="14"/>
    </row>
    <row r="293" spans="1:4" x14ac:dyDescent="0.3">
      <c r="A293" s="9"/>
      <c r="B293" s="27"/>
      <c r="C293" s="27"/>
      <c r="D293" s="14"/>
    </row>
    <row r="294" spans="1:4" x14ac:dyDescent="0.3">
      <c r="A294" s="9"/>
      <c r="B294" s="27"/>
      <c r="C294" s="27"/>
      <c r="D294" s="14"/>
    </row>
    <row r="295" spans="1:4" x14ac:dyDescent="0.3">
      <c r="A295" s="9"/>
      <c r="B295" s="27"/>
      <c r="C295" s="27"/>
      <c r="D295" s="14"/>
    </row>
    <row r="296" spans="1:4" x14ac:dyDescent="0.3">
      <c r="A296" s="9"/>
      <c r="B296" s="27"/>
      <c r="C296" s="27"/>
      <c r="D296" s="14"/>
    </row>
    <row r="297" spans="1:4" x14ac:dyDescent="0.3">
      <c r="A297" s="9"/>
      <c r="B297" s="27"/>
      <c r="C297" s="27"/>
      <c r="D297" s="14"/>
    </row>
    <row r="298" spans="1:4" x14ac:dyDescent="0.3">
      <c r="A298" s="9"/>
      <c r="B298" s="27"/>
      <c r="C298" s="27"/>
      <c r="D298" s="14"/>
    </row>
    <row r="299" spans="1:4" x14ac:dyDescent="0.3">
      <c r="A299" s="10"/>
      <c r="B299" s="27"/>
      <c r="C299" s="27"/>
      <c r="D299" s="14"/>
    </row>
    <row r="300" spans="1:4" x14ac:dyDescent="0.3">
      <c r="A300" s="9"/>
      <c r="D300" s="14"/>
    </row>
    <row r="301" spans="1:4" x14ac:dyDescent="0.3">
      <c r="A301" s="10"/>
      <c r="D301" s="14"/>
    </row>
    <row r="302" spans="1:4" x14ac:dyDescent="0.3">
      <c r="A302" s="9"/>
      <c r="D302" s="14"/>
    </row>
    <row r="303" spans="1:4" x14ac:dyDescent="0.3">
      <c r="A303" s="10"/>
      <c r="D303" s="14"/>
    </row>
    <row r="304" spans="1:4" x14ac:dyDescent="0.3">
      <c r="A304" s="9"/>
      <c r="D304" s="14"/>
    </row>
    <row r="305" spans="1:4" x14ac:dyDescent="0.3">
      <c r="A305" s="10"/>
      <c r="D305" s="14"/>
    </row>
    <row r="306" spans="1:4" x14ac:dyDescent="0.3">
      <c r="A306" s="9"/>
      <c r="D306" s="14"/>
    </row>
    <row r="307" spans="1:4" x14ac:dyDescent="0.3">
      <c r="A307" s="10"/>
      <c r="D307" s="14"/>
    </row>
    <row r="308" spans="1:4" x14ac:dyDescent="0.3">
      <c r="A308" s="9"/>
      <c r="D308" s="14"/>
    </row>
    <row r="309" spans="1:4" x14ac:dyDescent="0.3">
      <c r="A309" s="10"/>
      <c r="D309" s="14"/>
    </row>
    <row r="316" spans="1:4" ht="19.05" customHeight="1" x14ac:dyDescent="0.3"/>
    <row r="319" spans="1:4" x14ac:dyDescent="0.3">
      <c r="A319" s="5"/>
    </row>
    <row r="320" spans="1:4" ht="15" thickBot="1" x14ac:dyDescent="0.35">
      <c r="A320" s="5"/>
      <c r="C320" s="25"/>
      <c r="D320" s="23"/>
    </row>
    <row r="321" spans="1:4" x14ac:dyDescent="0.3">
      <c r="A321" s="6"/>
      <c r="B321" s="14"/>
      <c r="C321" s="14"/>
      <c r="D321" s="14"/>
    </row>
    <row r="322" spans="1:4" x14ac:dyDescent="0.3">
      <c r="A322" s="6"/>
      <c r="B322" s="14"/>
      <c r="C322" s="14"/>
      <c r="D322" s="14"/>
    </row>
    <row r="323" spans="1:4" x14ac:dyDescent="0.3">
      <c r="A323" s="6"/>
      <c r="B323" s="14"/>
      <c r="C323" s="14"/>
      <c r="D323" s="14"/>
    </row>
    <row r="324" spans="1:4" x14ac:dyDescent="0.3">
      <c r="A324" s="6"/>
      <c r="B324" s="14"/>
      <c r="C324" s="14"/>
      <c r="D324" s="14"/>
    </row>
    <row r="325" spans="1:4" x14ac:dyDescent="0.3">
      <c r="A325" s="6"/>
      <c r="B325" s="14"/>
      <c r="C325" s="14"/>
      <c r="D325" s="14"/>
    </row>
    <row r="326" spans="1:4" x14ac:dyDescent="0.3">
      <c r="A326" s="6"/>
      <c r="B326" s="14"/>
      <c r="C326" s="14"/>
      <c r="D326" s="14"/>
    </row>
    <row r="327" spans="1:4" x14ac:dyDescent="0.3">
      <c r="A327" s="6"/>
      <c r="B327" s="14"/>
      <c r="C327" s="14"/>
      <c r="D327" s="14"/>
    </row>
    <row r="328" spans="1:4" x14ac:dyDescent="0.3">
      <c r="A328" s="6"/>
      <c r="B328" s="14"/>
      <c r="C328" s="14"/>
      <c r="D328" s="14"/>
    </row>
    <row r="329" spans="1:4" x14ac:dyDescent="0.3">
      <c r="A329" s="6"/>
      <c r="B329" s="14"/>
      <c r="C329" s="14"/>
      <c r="D329" s="14"/>
    </row>
    <row r="330" spans="1:4" x14ac:dyDescent="0.3">
      <c r="A330" s="6"/>
      <c r="B330" s="14"/>
      <c r="C330" s="14"/>
      <c r="D330" s="14"/>
    </row>
    <row r="331" spans="1:4" x14ac:dyDescent="0.3">
      <c r="A331" s="6"/>
      <c r="B331" s="14"/>
      <c r="C331" s="14"/>
      <c r="D331" s="14"/>
    </row>
    <row r="332" spans="1:4" x14ac:dyDescent="0.3">
      <c r="A332" s="6"/>
      <c r="B332" s="14"/>
      <c r="C332" s="14"/>
      <c r="D332" s="14"/>
    </row>
    <row r="333" spans="1:4" x14ac:dyDescent="0.3">
      <c r="A333" s="6"/>
      <c r="B333" s="14"/>
      <c r="C333" s="14"/>
      <c r="D333" s="14"/>
    </row>
    <row r="334" spans="1:4" x14ac:dyDescent="0.3">
      <c r="A334" s="6"/>
      <c r="B334" s="14"/>
      <c r="C334" s="14"/>
      <c r="D334" s="14"/>
    </row>
    <row r="335" spans="1:4" x14ac:dyDescent="0.3">
      <c r="A335" s="6"/>
      <c r="B335" s="14"/>
      <c r="C335" s="14"/>
      <c r="D335" s="14"/>
    </row>
    <row r="336" spans="1:4" x14ac:dyDescent="0.3">
      <c r="A336" s="6"/>
      <c r="B336" s="14"/>
      <c r="C336" s="14"/>
      <c r="D336" s="14"/>
    </row>
    <row r="337" spans="1:4" x14ac:dyDescent="0.3">
      <c r="A337" s="6"/>
      <c r="B337" s="14"/>
      <c r="C337" s="14"/>
      <c r="D337" s="14"/>
    </row>
    <row r="338" spans="1:4" x14ac:dyDescent="0.3">
      <c r="A338" s="6"/>
      <c r="B338" s="14"/>
      <c r="C338" s="14"/>
      <c r="D338" s="14"/>
    </row>
    <row r="339" spans="1:4" x14ac:dyDescent="0.3">
      <c r="A339" s="6"/>
      <c r="B339" s="14"/>
      <c r="C339" s="14"/>
      <c r="D339" s="14"/>
    </row>
    <row r="340" spans="1:4" x14ac:dyDescent="0.3">
      <c r="A340" s="6"/>
      <c r="B340" s="14"/>
      <c r="C340" s="14"/>
      <c r="D340" s="14"/>
    </row>
    <row r="341" spans="1:4" x14ac:dyDescent="0.3">
      <c r="A341" s="6"/>
      <c r="B341" s="14"/>
      <c r="C341" s="14"/>
      <c r="D341" s="14"/>
    </row>
    <row r="342" spans="1:4" x14ac:dyDescent="0.3">
      <c r="A342" s="6"/>
      <c r="B342" s="14"/>
      <c r="C342" s="14"/>
      <c r="D342" s="14"/>
    </row>
    <row r="343" spans="1:4" x14ac:dyDescent="0.3">
      <c r="A343" s="6"/>
      <c r="B343" s="14"/>
      <c r="C343" s="14"/>
      <c r="D343" s="14"/>
    </row>
    <row r="344" spans="1:4" x14ac:dyDescent="0.3">
      <c r="A344" s="6"/>
      <c r="B344" s="14"/>
      <c r="C344" s="14"/>
      <c r="D344" s="14"/>
    </row>
    <row r="345" spans="1:4" x14ac:dyDescent="0.3">
      <c r="A345" s="6"/>
      <c r="B345" s="14"/>
      <c r="C345" s="14"/>
      <c r="D345" s="14"/>
    </row>
    <row r="346" spans="1:4" x14ac:dyDescent="0.3">
      <c r="A346" s="6"/>
      <c r="B346" s="14"/>
      <c r="C346" s="14"/>
      <c r="D346" s="14"/>
    </row>
    <row r="347" spans="1:4" x14ac:dyDescent="0.3">
      <c r="A347" s="6"/>
      <c r="B347" s="14"/>
      <c r="C347" s="14"/>
      <c r="D347" s="14"/>
    </row>
    <row r="348" spans="1:4" x14ac:dyDescent="0.3">
      <c r="A348" s="6"/>
      <c r="B348" s="14"/>
      <c r="C348" s="14"/>
      <c r="D348" s="14"/>
    </row>
    <row r="349" spans="1:4" x14ac:dyDescent="0.3">
      <c r="A349" s="6"/>
      <c r="B349" s="14"/>
      <c r="C349" s="14"/>
      <c r="D349" s="14"/>
    </row>
    <row r="350" spans="1:4" x14ac:dyDescent="0.3">
      <c r="A350" s="6"/>
      <c r="B350" s="14"/>
      <c r="C350" s="14"/>
      <c r="D350" s="14"/>
    </row>
    <row r="351" spans="1:4" x14ac:dyDescent="0.3">
      <c r="A351" s="6"/>
      <c r="B351" s="14"/>
      <c r="C351" s="14"/>
      <c r="D351" s="14"/>
    </row>
    <row r="352" spans="1:4" x14ac:dyDescent="0.3">
      <c r="A352" s="6"/>
      <c r="B352" s="14"/>
      <c r="C352" s="14"/>
      <c r="D352" s="14"/>
    </row>
    <row r="353" spans="1:4" x14ac:dyDescent="0.3">
      <c r="A353" s="6"/>
      <c r="B353" s="14"/>
      <c r="C353" s="14"/>
      <c r="D353" s="14"/>
    </row>
    <row r="354" spans="1:4" x14ac:dyDescent="0.3">
      <c r="A354" s="6"/>
      <c r="B354" s="14"/>
      <c r="C354" s="14"/>
      <c r="D354" s="14"/>
    </row>
    <row r="355" spans="1:4" x14ac:dyDescent="0.3">
      <c r="A355" s="6"/>
      <c r="B355" s="14"/>
      <c r="C355" s="14"/>
      <c r="D355" s="14"/>
    </row>
    <row r="356" spans="1:4" x14ac:dyDescent="0.3">
      <c r="A356" s="6"/>
      <c r="B356" s="14"/>
      <c r="C356" s="14"/>
      <c r="D356" s="14"/>
    </row>
    <row r="357" spans="1:4" x14ac:dyDescent="0.3">
      <c r="A357" s="6"/>
      <c r="B357" s="14"/>
      <c r="C357" s="14"/>
      <c r="D357" s="14"/>
    </row>
    <row r="358" spans="1:4" x14ac:dyDescent="0.3">
      <c r="A358" s="6"/>
      <c r="B358" s="14"/>
      <c r="C358" s="14"/>
      <c r="D358" s="14"/>
    </row>
    <row r="359" spans="1:4" x14ac:dyDescent="0.3">
      <c r="A359" s="6"/>
      <c r="B359" s="14"/>
      <c r="C359" s="14"/>
      <c r="D359" s="14"/>
    </row>
    <row r="360" spans="1:4" x14ac:dyDescent="0.3">
      <c r="A360" s="6"/>
      <c r="B360" s="14"/>
      <c r="C360" s="14"/>
      <c r="D360" s="14"/>
    </row>
    <row r="361" spans="1:4" x14ac:dyDescent="0.3">
      <c r="A361" s="6"/>
      <c r="B361" s="14"/>
      <c r="C361" s="14"/>
      <c r="D361" s="14"/>
    </row>
    <row r="362" spans="1:4" x14ac:dyDescent="0.3">
      <c r="A362" s="6"/>
      <c r="B362" s="14"/>
      <c r="C362" s="14"/>
      <c r="D362" s="14"/>
    </row>
    <row r="363" spans="1:4" x14ac:dyDescent="0.3">
      <c r="A363" s="6"/>
      <c r="B363" s="14"/>
      <c r="C363" s="14"/>
      <c r="D363" s="14"/>
    </row>
    <row r="364" spans="1:4" x14ac:dyDescent="0.3">
      <c r="A364" s="6"/>
      <c r="B364" s="14"/>
      <c r="C364" s="14"/>
      <c r="D364" s="14"/>
    </row>
    <row r="365" spans="1:4" x14ac:dyDescent="0.3">
      <c r="A365" s="6"/>
      <c r="B365" s="14"/>
      <c r="C365" s="14"/>
      <c r="D365" s="14"/>
    </row>
    <row r="366" spans="1:4" x14ac:dyDescent="0.3">
      <c r="A366" s="6"/>
      <c r="B366" s="14"/>
      <c r="C366" s="14"/>
      <c r="D366" s="14"/>
    </row>
    <row r="367" spans="1:4" x14ac:dyDescent="0.3">
      <c r="A367" s="6"/>
      <c r="B367" s="14"/>
      <c r="C367" s="14"/>
      <c r="D367" s="14"/>
    </row>
    <row r="368" spans="1:4" x14ac:dyDescent="0.3">
      <c r="A368" s="6"/>
      <c r="B368" s="14"/>
      <c r="C368" s="14"/>
      <c r="D368" s="14"/>
    </row>
    <row r="369" spans="1:4" x14ac:dyDescent="0.3">
      <c r="A369" s="6"/>
      <c r="B369" s="14"/>
      <c r="C369" s="14"/>
      <c r="D369" s="14"/>
    </row>
    <row r="370" spans="1:4" x14ac:dyDescent="0.3">
      <c r="A370" s="6"/>
      <c r="B370" s="14"/>
      <c r="C370" s="14"/>
      <c r="D370" s="14"/>
    </row>
    <row r="371" spans="1:4" x14ac:dyDescent="0.3">
      <c r="A371" s="6"/>
      <c r="B371" s="14"/>
      <c r="C371" s="14"/>
      <c r="D371" s="14"/>
    </row>
    <row r="372" spans="1:4" x14ac:dyDescent="0.3">
      <c r="A372" s="6"/>
      <c r="B372" s="14"/>
      <c r="C372" s="14"/>
      <c r="D372" s="14"/>
    </row>
    <row r="373" spans="1:4" x14ac:dyDescent="0.3">
      <c r="A373" s="6"/>
      <c r="B373" s="14"/>
      <c r="C373" s="14"/>
      <c r="D373" s="14"/>
    </row>
    <row r="374" spans="1:4" x14ac:dyDescent="0.3">
      <c r="A374" s="6"/>
      <c r="B374" s="14"/>
      <c r="C374" s="14"/>
      <c r="D374" s="14"/>
    </row>
    <row r="375" spans="1:4" x14ac:dyDescent="0.3">
      <c r="A375" s="6"/>
      <c r="B375" s="14"/>
      <c r="C375" s="14"/>
      <c r="D375" s="14"/>
    </row>
    <row r="376" spans="1:4" x14ac:dyDescent="0.3">
      <c r="A376" s="6"/>
      <c r="B376" s="14"/>
      <c r="C376" s="14"/>
      <c r="D376" s="14"/>
    </row>
    <row r="377" spans="1:4" x14ac:dyDescent="0.3">
      <c r="A377" s="6"/>
      <c r="B377" s="14"/>
      <c r="C377" s="14"/>
      <c r="D377" s="14"/>
    </row>
    <row r="378" spans="1:4" x14ac:dyDescent="0.3">
      <c r="A378" s="6"/>
      <c r="B378" s="14"/>
      <c r="C378" s="14"/>
      <c r="D378" s="14"/>
    </row>
    <row r="379" spans="1:4" x14ac:dyDescent="0.3">
      <c r="A379" s="6"/>
      <c r="B379" s="14"/>
      <c r="C379" s="14"/>
      <c r="D379" s="14"/>
    </row>
    <row r="380" spans="1:4" x14ac:dyDescent="0.3">
      <c r="A380" s="8"/>
      <c r="B380" s="14"/>
      <c r="C380" s="14"/>
      <c r="D380" s="14"/>
    </row>
    <row r="381" spans="1:4" x14ac:dyDescent="0.3">
      <c r="A381" s="6"/>
      <c r="D381" s="14"/>
    </row>
    <row r="382" spans="1:4" x14ac:dyDescent="0.3">
      <c r="A382" s="8"/>
      <c r="D382" s="14"/>
    </row>
    <row r="383" spans="1:4" x14ac:dyDescent="0.3">
      <c r="A383" s="6"/>
      <c r="D383" s="14"/>
    </row>
    <row r="384" spans="1:4" x14ac:dyDescent="0.3">
      <c r="A384" s="8"/>
      <c r="D384" s="14"/>
    </row>
    <row r="385" spans="1:4" x14ac:dyDescent="0.3">
      <c r="A385" s="6"/>
      <c r="D385" s="14"/>
    </row>
    <row r="386" spans="1:4" x14ac:dyDescent="0.3">
      <c r="A386" s="8"/>
      <c r="D386" s="14"/>
    </row>
    <row r="387" spans="1:4" x14ac:dyDescent="0.3">
      <c r="A387" s="6"/>
      <c r="D387" s="14"/>
    </row>
    <row r="388" spans="1:4" x14ac:dyDescent="0.3">
      <c r="A388" s="8"/>
      <c r="D388" s="14"/>
    </row>
    <row r="389" spans="1:4" x14ac:dyDescent="0.3">
      <c r="A389" s="6"/>
      <c r="D389" s="14"/>
    </row>
    <row r="390" spans="1:4" x14ac:dyDescent="0.3">
      <c r="A390" s="8"/>
      <c r="D390" s="14"/>
    </row>
    <row r="402" spans="1:5" x14ac:dyDescent="0.3">
      <c r="A402" s="5"/>
    </row>
    <row r="403" spans="1:5" ht="15" thickBot="1" x14ac:dyDescent="0.35">
      <c r="A403" s="5"/>
      <c r="D403" s="23"/>
    </row>
    <row r="404" spans="1:5" x14ac:dyDescent="0.3">
      <c r="A404" s="6"/>
      <c r="B404" s="14"/>
      <c r="C404" s="14"/>
      <c r="D404" s="14"/>
      <c r="E404" s="14"/>
    </row>
    <row r="405" spans="1:5" x14ac:dyDescent="0.3">
      <c r="A405" s="6"/>
      <c r="B405" s="14"/>
      <c r="C405" s="14"/>
      <c r="D405" s="14"/>
      <c r="E405" s="14"/>
    </row>
    <row r="406" spans="1:5" x14ac:dyDescent="0.3">
      <c r="A406" s="6"/>
      <c r="B406" s="14"/>
      <c r="C406" s="14"/>
      <c r="D406" s="14"/>
      <c r="E406" s="14"/>
    </row>
    <row r="407" spans="1:5" x14ac:dyDescent="0.3">
      <c r="A407" s="6"/>
      <c r="B407" s="14"/>
      <c r="C407" s="14"/>
      <c r="D407" s="14"/>
      <c r="E407" s="14"/>
    </row>
    <row r="408" spans="1:5" x14ac:dyDescent="0.3">
      <c r="A408" s="6"/>
      <c r="B408" s="14"/>
      <c r="C408" s="14"/>
      <c r="D408" s="14"/>
      <c r="E408" s="14"/>
    </row>
    <row r="409" spans="1:5" x14ac:dyDescent="0.3">
      <c r="A409" s="6"/>
      <c r="B409" s="14"/>
      <c r="C409" s="14"/>
      <c r="D409" s="14"/>
      <c r="E409" s="14"/>
    </row>
    <row r="410" spans="1:5" x14ac:dyDescent="0.3">
      <c r="A410" s="6"/>
      <c r="B410" s="14"/>
      <c r="C410" s="14"/>
      <c r="D410" s="14"/>
      <c r="E410" s="14"/>
    </row>
    <row r="411" spans="1:5" x14ac:dyDescent="0.3">
      <c r="A411" s="6"/>
      <c r="B411" s="14"/>
      <c r="C411" s="14"/>
      <c r="D411" s="14"/>
      <c r="E411" s="14"/>
    </row>
    <row r="412" spans="1:5" x14ac:dyDescent="0.3">
      <c r="A412" s="6"/>
      <c r="B412" s="14"/>
      <c r="C412" s="14"/>
      <c r="D412" s="14"/>
      <c r="E412" s="14"/>
    </row>
    <row r="413" spans="1:5" x14ac:dyDescent="0.3">
      <c r="A413" s="6"/>
      <c r="B413" s="14"/>
      <c r="C413" s="14"/>
      <c r="D413" s="14"/>
      <c r="E413" s="14"/>
    </row>
    <row r="414" spans="1:5" x14ac:dyDescent="0.3">
      <c r="A414" s="6"/>
      <c r="B414" s="14"/>
      <c r="C414" s="14"/>
      <c r="D414" s="14"/>
      <c r="E414" s="14"/>
    </row>
    <row r="415" spans="1:5" x14ac:dyDescent="0.3">
      <c r="A415" s="6"/>
      <c r="B415" s="14"/>
      <c r="C415" s="14"/>
      <c r="D415" s="14"/>
      <c r="E415" s="14"/>
    </row>
    <row r="416" spans="1:5" x14ac:dyDescent="0.3">
      <c r="A416" s="6"/>
      <c r="B416" s="14"/>
      <c r="C416" s="14"/>
      <c r="D416" s="14"/>
      <c r="E416" s="14"/>
    </row>
    <row r="417" spans="1:5" x14ac:dyDescent="0.3">
      <c r="A417" s="6"/>
      <c r="B417" s="14"/>
      <c r="C417" s="14"/>
      <c r="D417" s="14"/>
      <c r="E417" s="14"/>
    </row>
    <row r="418" spans="1:5" x14ac:dyDescent="0.3">
      <c r="A418" s="6"/>
      <c r="B418" s="14"/>
      <c r="C418" s="14"/>
      <c r="D418" s="14"/>
      <c r="E418" s="14"/>
    </row>
    <row r="419" spans="1:5" x14ac:dyDescent="0.3">
      <c r="A419" s="6"/>
      <c r="B419" s="14"/>
      <c r="C419" s="14"/>
      <c r="D419" s="14"/>
      <c r="E419" s="14"/>
    </row>
    <row r="420" spans="1:5" x14ac:dyDescent="0.3">
      <c r="A420" s="6"/>
      <c r="B420" s="14"/>
      <c r="C420" s="14"/>
      <c r="D420" s="14"/>
      <c r="E420" s="14"/>
    </row>
    <row r="421" spans="1:5" x14ac:dyDescent="0.3">
      <c r="A421" s="6"/>
      <c r="B421" s="14"/>
      <c r="C421" s="14"/>
      <c r="D421" s="14"/>
      <c r="E421" s="14"/>
    </row>
    <row r="422" spans="1:5" x14ac:dyDescent="0.3">
      <c r="A422" s="6"/>
      <c r="B422" s="14"/>
      <c r="C422" s="14"/>
      <c r="D422" s="14"/>
      <c r="E422" s="14"/>
    </row>
    <row r="423" spans="1:5" x14ac:dyDescent="0.3">
      <c r="A423" s="6"/>
      <c r="B423" s="14"/>
      <c r="C423" s="14"/>
      <c r="D423" s="14"/>
      <c r="E423" s="14"/>
    </row>
    <row r="424" spans="1:5" x14ac:dyDescent="0.3">
      <c r="A424" s="6"/>
      <c r="B424" s="14"/>
      <c r="C424" s="14"/>
      <c r="D424" s="14"/>
      <c r="E424" s="14"/>
    </row>
    <row r="425" spans="1:5" x14ac:dyDescent="0.3">
      <c r="A425" s="6"/>
      <c r="B425" s="14"/>
      <c r="C425" s="14"/>
      <c r="D425" s="14"/>
      <c r="E425" s="14"/>
    </row>
    <row r="426" spans="1:5" x14ac:dyDescent="0.3">
      <c r="A426" s="6"/>
      <c r="B426" s="14"/>
      <c r="C426" s="14"/>
      <c r="D426" s="14"/>
      <c r="E426" s="14"/>
    </row>
    <row r="427" spans="1:5" x14ac:dyDescent="0.3">
      <c r="A427" s="6"/>
      <c r="B427" s="14"/>
      <c r="C427" s="14"/>
      <c r="D427" s="14"/>
      <c r="E427" s="14"/>
    </row>
    <row r="428" spans="1:5" x14ac:dyDescent="0.3">
      <c r="A428" s="6"/>
      <c r="B428" s="14"/>
      <c r="C428" s="14"/>
      <c r="D428" s="14"/>
      <c r="E428" s="14"/>
    </row>
    <row r="429" spans="1:5" x14ac:dyDescent="0.3">
      <c r="A429" s="6"/>
      <c r="B429" s="14"/>
      <c r="C429" s="14"/>
      <c r="D429" s="14"/>
      <c r="E429" s="14"/>
    </row>
    <row r="430" spans="1:5" x14ac:dyDescent="0.3">
      <c r="A430" s="6"/>
      <c r="B430" s="14"/>
      <c r="C430" s="14"/>
      <c r="D430" s="14"/>
      <c r="E430" s="14"/>
    </row>
    <row r="431" spans="1:5" x14ac:dyDescent="0.3">
      <c r="A431" s="6"/>
      <c r="B431" s="14"/>
      <c r="C431" s="14"/>
      <c r="D431" s="14"/>
      <c r="E431" s="14"/>
    </row>
    <row r="432" spans="1:5" x14ac:dyDescent="0.3">
      <c r="A432" s="6"/>
      <c r="B432" s="14"/>
      <c r="C432" s="14"/>
      <c r="D432" s="14"/>
      <c r="E432" s="14"/>
    </row>
    <row r="433" spans="1:5" x14ac:dyDescent="0.3">
      <c r="A433" s="6"/>
      <c r="B433" s="14"/>
      <c r="C433" s="14"/>
      <c r="D433" s="14"/>
      <c r="E433" s="14"/>
    </row>
    <row r="434" spans="1:5" x14ac:dyDescent="0.3">
      <c r="A434" s="6"/>
      <c r="B434" s="14"/>
      <c r="C434" s="14"/>
      <c r="D434" s="14"/>
      <c r="E434" s="14"/>
    </row>
    <row r="435" spans="1:5" x14ac:dyDescent="0.3">
      <c r="A435" s="6"/>
      <c r="B435" s="14"/>
      <c r="C435" s="14"/>
      <c r="D435" s="14"/>
      <c r="E435" s="14"/>
    </row>
    <row r="436" spans="1:5" x14ac:dyDescent="0.3">
      <c r="A436" s="6"/>
      <c r="B436" s="14"/>
      <c r="C436" s="14"/>
      <c r="D436" s="14"/>
      <c r="E436" s="14"/>
    </row>
    <row r="437" spans="1:5" x14ac:dyDescent="0.3">
      <c r="A437" s="6"/>
      <c r="B437" s="14"/>
      <c r="C437" s="14"/>
      <c r="D437" s="14"/>
      <c r="E437" s="14"/>
    </row>
    <row r="438" spans="1:5" x14ac:dyDescent="0.3">
      <c r="A438" s="6"/>
      <c r="B438" s="14"/>
      <c r="C438" s="14"/>
      <c r="D438" s="14"/>
      <c r="E438" s="14"/>
    </row>
    <row r="439" spans="1:5" x14ac:dyDescent="0.3">
      <c r="A439" s="6"/>
      <c r="B439" s="14"/>
      <c r="C439" s="14"/>
      <c r="D439" s="14"/>
      <c r="E439" s="14"/>
    </row>
    <row r="440" spans="1:5" x14ac:dyDescent="0.3">
      <c r="A440" s="6"/>
      <c r="B440" s="14"/>
      <c r="C440" s="14"/>
      <c r="D440" s="14"/>
      <c r="E440" s="14"/>
    </row>
    <row r="441" spans="1:5" x14ac:dyDescent="0.3">
      <c r="A441" s="6"/>
      <c r="B441" s="14"/>
      <c r="C441" s="14"/>
      <c r="D441" s="14"/>
      <c r="E441" s="14"/>
    </row>
    <row r="442" spans="1:5" x14ac:dyDescent="0.3">
      <c r="A442" s="6"/>
      <c r="B442" s="14"/>
      <c r="C442" s="14"/>
      <c r="D442" s="14"/>
      <c r="E442" s="14"/>
    </row>
    <row r="443" spans="1:5" x14ac:dyDescent="0.3">
      <c r="A443" s="6"/>
      <c r="B443" s="14"/>
      <c r="C443" s="14"/>
      <c r="D443" s="14"/>
      <c r="E443" s="14"/>
    </row>
    <row r="444" spans="1:5" x14ac:dyDescent="0.3">
      <c r="A444" s="6"/>
      <c r="B444" s="14"/>
      <c r="C444" s="14"/>
      <c r="D444" s="14"/>
      <c r="E444" s="14"/>
    </row>
    <row r="445" spans="1:5" x14ac:dyDescent="0.3">
      <c r="A445" s="6"/>
      <c r="B445" s="14"/>
      <c r="C445" s="14"/>
      <c r="D445" s="14"/>
      <c r="E445" s="14"/>
    </row>
    <row r="446" spans="1:5" x14ac:dyDescent="0.3">
      <c r="A446" s="6"/>
      <c r="B446" s="14"/>
      <c r="C446" s="14"/>
      <c r="D446" s="14"/>
      <c r="E446" s="14"/>
    </row>
    <row r="447" spans="1:5" x14ac:dyDescent="0.3">
      <c r="A447" s="6"/>
      <c r="B447" s="14"/>
      <c r="C447" s="14"/>
      <c r="D447" s="14"/>
      <c r="E447" s="14"/>
    </row>
    <row r="448" spans="1:5" x14ac:dyDescent="0.3">
      <c r="A448" s="6"/>
      <c r="B448" s="14"/>
      <c r="C448" s="14"/>
      <c r="D448" s="14"/>
      <c r="E448" s="14"/>
    </row>
    <row r="449" spans="1:5" x14ac:dyDescent="0.3">
      <c r="A449" s="6"/>
      <c r="B449" s="14"/>
      <c r="C449" s="14"/>
      <c r="D449" s="14"/>
      <c r="E449" s="14"/>
    </row>
    <row r="450" spans="1:5" x14ac:dyDescent="0.3">
      <c r="A450" s="6"/>
      <c r="B450" s="14"/>
      <c r="C450" s="14"/>
      <c r="D450" s="14"/>
      <c r="E450" s="14"/>
    </row>
    <row r="451" spans="1:5" x14ac:dyDescent="0.3">
      <c r="A451" s="6"/>
      <c r="B451" s="14"/>
      <c r="C451" s="14"/>
      <c r="D451" s="14"/>
      <c r="E451" s="14"/>
    </row>
    <row r="452" spans="1:5" x14ac:dyDescent="0.3">
      <c r="A452" s="6"/>
      <c r="B452" s="14"/>
      <c r="C452" s="14"/>
      <c r="D452" s="14"/>
      <c r="E452" s="14"/>
    </row>
    <row r="453" spans="1:5" x14ac:dyDescent="0.3">
      <c r="A453" s="6"/>
      <c r="B453" s="14"/>
      <c r="C453" s="14"/>
      <c r="D453" s="14"/>
      <c r="E453" s="14"/>
    </row>
    <row r="454" spans="1:5" x14ac:dyDescent="0.3">
      <c r="A454" s="6"/>
      <c r="B454" s="14"/>
      <c r="C454" s="14"/>
      <c r="D454" s="14"/>
      <c r="E454" s="14"/>
    </row>
    <row r="455" spans="1:5" x14ac:dyDescent="0.3">
      <c r="A455" s="6"/>
      <c r="B455" s="14"/>
      <c r="C455" s="14"/>
      <c r="D455" s="14"/>
      <c r="E455" s="14"/>
    </row>
    <row r="456" spans="1:5" x14ac:dyDescent="0.3">
      <c r="A456" s="6"/>
      <c r="B456" s="14"/>
      <c r="C456" s="14"/>
      <c r="D456" s="14"/>
      <c r="E456" s="14"/>
    </row>
    <row r="457" spans="1:5" x14ac:dyDescent="0.3">
      <c r="A457" s="6"/>
      <c r="B457" s="14"/>
      <c r="C457" s="14"/>
      <c r="D457" s="14"/>
      <c r="E457" s="14"/>
    </row>
    <row r="458" spans="1:5" x14ac:dyDescent="0.3">
      <c r="A458" s="6"/>
      <c r="B458" s="14"/>
      <c r="C458" s="14"/>
      <c r="D458" s="14"/>
      <c r="E458" s="14"/>
    </row>
    <row r="459" spans="1:5" x14ac:dyDescent="0.3">
      <c r="A459" s="6"/>
      <c r="B459" s="14"/>
      <c r="C459" s="14"/>
      <c r="D459" s="14"/>
      <c r="E459" s="14"/>
    </row>
    <row r="460" spans="1:5" x14ac:dyDescent="0.3">
      <c r="A460" s="6"/>
      <c r="B460" s="14"/>
      <c r="C460" s="14"/>
      <c r="D460" s="14"/>
      <c r="E460" s="14"/>
    </row>
    <row r="461" spans="1:5" x14ac:dyDescent="0.3">
      <c r="A461" s="6"/>
      <c r="B461" s="14"/>
      <c r="C461" s="14"/>
      <c r="D461" s="14"/>
      <c r="E461" s="14"/>
    </row>
    <row r="462" spans="1:5" x14ac:dyDescent="0.3">
      <c r="A462" s="6"/>
      <c r="B462" s="14"/>
      <c r="C462" s="14"/>
      <c r="D462" s="14"/>
      <c r="E462" s="14"/>
    </row>
    <row r="463" spans="1:5" x14ac:dyDescent="0.3">
      <c r="A463" s="8"/>
      <c r="B463" s="14"/>
      <c r="C463" s="14"/>
      <c r="D463" s="14"/>
      <c r="E463" s="14"/>
    </row>
    <row r="464" spans="1:5" x14ac:dyDescent="0.3">
      <c r="A464" s="6"/>
      <c r="E464" s="14"/>
    </row>
    <row r="465" spans="1:5" x14ac:dyDescent="0.3">
      <c r="A465" s="8"/>
      <c r="E465" s="14"/>
    </row>
    <row r="466" spans="1:5" x14ac:dyDescent="0.3">
      <c r="A466" s="6"/>
      <c r="E466" s="14"/>
    </row>
    <row r="467" spans="1:5" x14ac:dyDescent="0.3">
      <c r="A467" s="8"/>
      <c r="E467" s="14"/>
    </row>
    <row r="468" spans="1:5" x14ac:dyDescent="0.3">
      <c r="A468" s="6"/>
      <c r="E468" s="14"/>
    </row>
    <row r="469" spans="1:5" x14ac:dyDescent="0.3">
      <c r="A469" s="8"/>
      <c r="E469" s="14"/>
    </row>
    <row r="470" spans="1:5" x14ac:dyDescent="0.3">
      <c r="A470" s="6"/>
      <c r="E470" s="14"/>
    </row>
    <row r="471" spans="1:5" x14ac:dyDescent="0.3">
      <c r="A471" s="8"/>
      <c r="E471" s="14"/>
    </row>
    <row r="472" spans="1:5" x14ac:dyDescent="0.3">
      <c r="A472" s="6"/>
      <c r="E472" s="14"/>
    </row>
    <row r="473" spans="1:5" x14ac:dyDescent="0.3">
      <c r="A473" s="8"/>
      <c r="E473" s="14"/>
    </row>
    <row r="483" spans="1:4" x14ac:dyDescent="0.3">
      <c r="A483" s="5"/>
    </row>
    <row r="484" spans="1:4" x14ac:dyDescent="0.3">
      <c r="A484" s="5"/>
      <c r="C484" s="25"/>
    </row>
    <row r="485" spans="1:4" x14ac:dyDescent="0.3">
      <c r="A485" s="6"/>
      <c r="B485" s="14"/>
      <c r="C485" s="14"/>
      <c r="D485" s="14"/>
    </row>
    <row r="486" spans="1:4" x14ac:dyDescent="0.3">
      <c r="A486" s="6"/>
      <c r="B486" s="14"/>
      <c r="C486" s="14"/>
      <c r="D486" s="14"/>
    </row>
    <row r="487" spans="1:4" x14ac:dyDescent="0.3">
      <c r="A487" s="6"/>
      <c r="B487" s="14"/>
      <c r="C487" s="14"/>
      <c r="D487" s="14"/>
    </row>
    <row r="488" spans="1:4" x14ac:dyDescent="0.3">
      <c r="A488" s="6"/>
      <c r="B488" s="14"/>
      <c r="C488" s="14"/>
      <c r="D488" s="14"/>
    </row>
    <row r="489" spans="1:4" x14ac:dyDescent="0.3">
      <c r="A489" s="6"/>
      <c r="B489" s="14"/>
      <c r="C489" s="14"/>
      <c r="D489" s="14"/>
    </row>
    <row r="490" spans="1:4" x14ac:dyDescent="0.3">
      <c r="A490" s="6"/>
      <c r="B490" s="14"/>
      <c r="C490" s="14"/>
      <c r="D490" s="14"/>
    </row>
    <row r="491" spans="1:4" x14ac:dyDescent="0.3">
      <c r="A491" s="6"/>
      <c r="B491" s="14"/>
      <c r="C491" s="14"/>
      <c r="D491" s="14"/>
    </row>
    <row r="492" spans="1:4" x14ac:dyDescent="0.3">
      <c r="A492" s="6"/>
      <c r="B492" s="14"/>
      <c r="C492" s="14"/>
      <c r="D492" s="14"/>
    </row>
    <row r="493" spans="1:4" x14ac:dyDescent="0.3">
      <c r="A493" s="6"/>
      <c r="B493" s="14"/>
      <c r="C493" s="14"/>
      <c r="D493" s="14"/>
    </row>
    <row r="494" spans="1:4" x14ac:dyDescent="0.3">
      <c r="A494" s="6"/>
      <c r="B494" s="14"/>
      <c r="C494" s="14"/>
      <c r="D494" s="14"/>
    </row>
    <row r="495" spans="1:4" x14ac:dyDescent="0.3">
      <c r="A495" s="6"/>
      <c r="B495" s="14"/>
      <c r="C495" s="14"/>
      <c r="D495" s="14"/>
    </row>
    <row r="496" spans="1:4" x14ac:dyDescent="0.3">
      <c r="A496" s="6"/>
      <c r="B496" s="14"/>
      <c r="C496" s="14"/>
      <c r="D496" s="14"/>
    </row>
    <row r="497" spans="1:4" x14ac:dyDescent="0.3">
      <c r="A497" s="6"/>
      <c r="B497" s="14"/>
      <c r="C497" s="14"/>
      <c r="D497" s="14"/>
    </row>
    <row r="498" spans="1:4" x14ac:dyDescent="0.3">
      <c r="A498" s="6"/>
      <c r="B498" s="14"/>
      <c r="C498" s="14"/>
      <c r="D498" s="14"/>
    </row>
    <row r="499" spans="1:4" x14ac:dyDescent="0.3">
      <c r="A499" s="6"/>
      <c r="B499" s="14"/>
      <c r="C499" s="14"/>
      <c r="D499" s="14"/>
    </row>
    <row r="500" spans="1:4" x14ac:dyDescent="0.3">
      <c r="A500" s="6"/>
      <c r="B500" s="14"/>
      <c r="C500" s="14"/>
      <c r="D500" s="14"/>
    </row>
    <row r="501" spans="1:4" x14ac:dyDescent="0.3">
      <c r="A501" s="6"/>
      <c r="B501" s="14"/>
      <c r="C501" s="14"/>
      <c r="D501" s="14"/>
    </row>
    <row r="502" spans="1:4" x14ac:dyDescent="0.3">
      <c r="A502" s="6"/>
      <c r="B502" s="14"/>
      <c r="C502" s="14"/>
      <c r="D502" s="14"/>
    </row>
    <row r="503" spans="1:4" x14ac:dyDescent="0.3">
      <c r="A503" s="6"/>
      <c r="B503" s="14"/>
      <c r="C503" s="14"/>
      <c r="D503" s="14"/>
    </row>
    <row r="504" spans="1:4" x14ac:dyDescent="0.3">
      <c r="A504" s="6"/>
      <c r="B504" s="14"/>
      <c r="C504" s="14"/>
      <c r="D504" s="14"/>
    </row>
    <row r="505" spans="1:4" x14ac:dyDescent="0.3">
      <c r="A505" s="6"/>
      <c r="B505" s="14"/>
      <c r="C505" s="14"/>
      <c r="D505" s="14"/>
    </row>
    <row r="506" spans="1:4" x14ac:dyDescent="0.3">
      <c r="A506" s="6"/>
      <c r="B506" s="14"/>
      <c r="C506" s="14"/>
      <c r="D506" s="14"/>
    </row>
    <row r="507" spans="1:4" x14ac:dyDescent="0.3">
      <c r="A507" s="6"/>
      <c r="B507" s="14"/>
      <c r="C507" s="14"/>
      <c r="D507" s="14"/>
    </row>
    <row r="508" spans="1:4" x14ac:dyDescent="0.3">
      <c r="A508" s="6"/>
      <c r="B508" s="14"/>
      <c r="C508" s="14"/>
      <c r="D508" s="14"/>
    </row>
    <row r="509" spans="1:4" x14ac:dyDescent="0.3">
      <c r="A509" s="6"/>
      <c r="B509" s="14"/>
      <c r="C509" s="14"/>
      <c r="D509" s="14"/>
    </row>
    <row r="510" spans="1:4" x14ac:dyDescent="0.3">
      <c r="A510" s="6"/>
      <c r="B510" s="14"/>
      <c r="C510" s="14"/>
      <c r="D510" s="14"/>
    </row>
    <row r="511" spans="1:4" x14ac:dyDescent="0.3">
      <c r="A511" s="6"/>
      <c r="B511" s="14"/>
      <c r="C511" s="14"/>
      <c r="D511" s="14"/>
    </row>
    <row r="512" spans="1:4" x14ac:dyDescent="0.3">
      <c r="A512" s="6"/>
      <c r="B512" s="14"/>
      <c r="C512" s="14"/>
      <c r="D512" s="14"/>
    </row>
    <row r="513" spans="1:4" x14ac:dyDescent="0.3">
      <c r="A513" s="6"/>
      <c r="B513" s="14"/>
      <c r="C513" s="14"/>
      <c r="D513" s="14"/>
    </row>
    <row r="514" spans="1:4" x14ac:dyDescent="0.3">
      <c r="A514" s="6"/>
      <c r="B514" s="14"/>
      <c r="C514" s="14"/>
      <c r="D514" s="14"/>
    </row>
    <row r="515" spans="1:4" x14ac:dyDescent="0.3">
      <c r="A515" s="6"/>
      <c r="B515" s="14"/>
      <c r="C515" s="14"/>
      <c r="D515" s="14"/>
    </row>
    <row r="516" spans="1:4" x14ac:dyDescent="0.3">
      <c r="A516" s="6"/>
      <c r="B516" s="14"/>
      <c r="C516" s="14"/>
      <c r="D516" s="14"/>
    </row>
    <row r="517" spans="1:4" x14ac:dyDescent="0.3">
      <c r="A517" s="6"/>
      <c r="B517" s="14"/>
      <c r="C517" s="14"/>
      <c r="D517" s="14"/>
    </row>
    <row r="518" spans="1:4" x14ac:dyDescent="0.3">
      <c r="A518" s="6"/>
      <c r="B518" s="14"/>
      <c r="C518" s="14"/>
      <c r="D518" s="14"/>
    </row>
    <row r="519" spans="1:4" x14ac:dyDescent="0.3">
      <c r="A519" s="6"/>
      <c r="B519" s="14"/>
      <c r="C519" s="14"/>
      <c r="D519" s="14"/>
    </row>
    <row r="520" spans="1:4" x14ac:dyDescent="0.3">
      <c r="A520" s="6"/>
      <c r="B520" s="14"/>
      <c r="C520" s="14"/>
      <c r="D520" s="14"/>
    </row>
    <row r="521" spans="1:4" x14ac:dyDescent="0.3">
      <c r="A521" s="6"/>
      <c r="B521" s="14"/>
      <c r="C521" s="14"/>
      <c r="D521" s="14"/>
    </row>
    <row r="522" spans="1:4" x14ac:dyDescent="0.3">
      <c r="A522" s="6"/>
      <c r="B522" s="14"/>
      <c r="C522" s="14"/>
      <c r="D522" s="14"/>
    </row>
    <row r="523" spans="1:4" x14ac:dyDescent="0.3">
      <c r="A523" s="6"/>
      <c r="B523" s="14"/>
      <c r="C523" s="14"/>
      <c r="D523" s="14"/>
    </row>
    <row r="524" spans="1:4" x14ac:dyDescent="0.3">
      <c r="A524" s="6"/>
      <c r="B524" s="14"/>
      <c r="C524" s="14"/>
      <c r="D524" s="14"/>
    </row>
    <row r="525" spans="1:4" x14ac:dyDescent="0.3">
      <c r="A525" s="6"/>
      <c r="B525" s="14"/>
      <c r="C525" s="14"/>
      <c r="D525" s="14"/>
    </row>
    <row r="526" spans="1:4" x14ac:dyDescent="0.3">
      <c r="A526" s="6"/>
      <c r="B526" s="14"/>
      <c r="C526" s="14"/>
      <c r="D526" s="14"/>
    </row>
    <row r="527" spans="1:4" x14ac:dyDescent="0.3">
      <c r="A527" s="6"/>
      <c r="B527" s="14"/>
      <c r="C527" s="14"/>
      <c r="D527" s="14"/>
    </row>
    <row r="528" spans="1:4" x14ac:dyDescent="0.3">
      <c r="A528" s="6"/>
      <c r="B528" s="14"/>
      <c r="C528" s="14"/>
      <c r="D528" s="14"/>
    </row>
    <row r="529" spans="1:4" x14ac:dyDescent="0.3">
      <c r="A529" s="6"/>
      <c r="B529" s="14"/>
      <c r="C529" s="14"/>
      <c r="D529" s="14"/>
    </row>
    <row r="530" spans="1:4" x14ac:dyDescent="0.3">
      <c r="A530" s="6"/>
      <c r="B530" s="14"/>
      <c r="C530" s="14"/>
      <c r="D530" s="14"/>
    </row>
    <row r="531" spans="1:4" x14ac:dyDescent="0.3">
      <c r="A531" s="6"/>
      <c r="B531" s="14"/>
      <c r="C531" s="14"/>
      <c r="D531" s="14"/>
    </row>
    <row r="532" spans="1:4" x14ac:dyDescent="0.3">
      <c r="A532" s="6"/>
      <c r="B532" s="14"/>
      <c r="C532" s="14"/>
      <c r="D532" s="14"/>
    </row>
    <row r="533" spans="1:4" x14ac:dyDescent="0.3">
      <c r="A533" s="6"/>
      <c r="B533" s="14"/>
      <c r="C533" s="14"/>
      <c r="D533" s="14"/>
    </row>
    <row r="534" spans="1:4" x14ac:dyDescent="0.3">
      <c r="A534" s="6"/>
      <c r="B534" s="14"/>
      <c r="C534" s="14"/>
      <c r="D534" s="14"/>
    </row>
    <row r="535" spans="1:4" x14ac:dyDescent="0.3">
      <c r="A535" s="6"/>
      <c r="B535" s="14"/>
      <c r="C535" s="14"/>
      <c r="D535" s="14"/>
    </row>
    <row r="536" spans="1:4" x14ac:dyDescent="0.3">
      <c r="A536" s="6"/>
      <c r="B536" s="14"/>
      <c r="C536" s="14"/>
      <c r="D536" s="14"/>
    </row>
    <row r="537" spans="1:4" x14ac:dyDescent="0.3">
      <c r="A537" s="6"/>
      <c r="B537" s="14"/>
      <c r="C537" s="14"/>
      <c r="D537" s="14"/>
    </row>
    <row r="538" spans="1:4" x14ac:dyDescent="0.3">
      <c r="A538" s="6"/>
      <c r="B538" s="14"/>
      <c r="C538" s="14"/>
      <c r="D538" s="14"/>
    </row>
    <row r="539" spans="1:4" x14ac:dyDescent="0.3">
      <c r="A539" s="6"/>
      <c r="B539" s="14"/>
      <c r="C539" s="14"/>
      <c r="D539" s="14"/>
    </row>
    <row r="540" spans="1:4" x14ac:dyDescent="0.3">
      <c r="A540" s="6"/>
      <c r="B540" s="14"/>
      <c r="C540" s="14"/>
      <c r="D540" s="14"/>
    </row>
    <row r="541" spans="1:4" x14ac:dyDescent="0.3">
      <c r="A541" s="6"/>
      <c r="B541" s="14"/>
      <c r="C541" s="14"/>
      <c r="D541" s="14"/>
    </row>
    <row r="542" spans="1:4" x14ac:dyDescent="0.3">
      <c r="A542" s="6"/>
      <c r="B542" s="14"/>
      <c r="C542" s="14"/>
      <c r="D542" s="14"/>
    </row>
    <row r="543" spans="1:4" x14ac:dyDescent="0.3">
      <c r="A543" s="6"/>
      <c r="B543" s="14"/>
      <c r="C543" s="14"/>
      <c r="D543" s="14"/>
    </row>
    <row r="544" spans="1:4" x14ac:dyDescent="0.3">
      <c r="A544" s="8"/>
      <c r="B544" s="14"/>
      <c r="C544" s="14"/>
      <c r="D544" s="14"/>
    </row>
    <row r="545" spans="1:4" x14ac:dyDescent="0.3">
      <c r="A545" s="6"/>
      <c r="D545" s="14"/>
    </row>
    <row r="546" spans="1:4" x14ac:dyDescent="0.3">
      <c r="A546" s="8"/>
      <c r="D546" s="14"/>
    </row>
    <row r="547" spans="1:4" x14ac:dyDescent="0.3">
      <c r="A547" s="6"/>
      <c r="D547" s="14"/>
    </row>
    <row r="548" spans="1:4" x14ac:dyDescent="0.3">
      <c r="A548" s="8"/>
      <c r="D548" s="14"/>
    </row>
    <row r="549" spans="1:4" x14ac:dyDescent="0.3">
      <c r="A549" s="6"/>
      <c r="D549" s="14"/>
    </row>
    <row r="550" spans="1:4" x14ac:dyDescent="0.3">
      <c r="A550" s="8"/>
      <c r="D550" s="14"/>
    </row>
    <row r="551" spans="1:4" x14ac:dyDescent="0.3">
      <c r="A551" s="6"/>
      <c r="D551" s="14"/>
    </row>
    <row r="552" spans="1:4" x14ac:dyDescent="0.3">
      <c r="A552" s="8"/>
      <c r="D552" s="14"/>
    </row>
    <row r="553" spans="1:4" x14ac:dyDescent="0.3">
      <c r="A553" s="6"/>
      <c r="D553" s="14"/>
    </row>
    <row r="554" spans="1:4" x14ac:dyDescent="0.3">
      <c r="A554" s="8"/>
      <c r="D554" s="14"/>
    </row>
    <row r="566" spans="1:4" x14ac:dyDescent="0.3">
      <c r="A566" s="5"/>
    </row>
    <row r="567" spans="1:4" ht="15" thickBot="1" x14ac:dyDescent="0.35">
      <c r="A567" s="5"/>
      <c r="C567" s="25"/>
      <c r="D567" s="23"/>
    </row>
    <row r="568" spans="1:4" x14ac:dyDescent="0.3">
      <c r="A568" s="6"/>
      <c r="B568" s="14"/>
      <c r="C568" s="14"/>
      <c r="D568" s="14"/>
    </row>
    <row r="569" spans="1:4" x14ac:dyDescent="0.3">
      <c r="A569" s="6"/>
      <c r="B569" s="14"/>
      <c r="C569" s="14"/>
      <c r="D569" s="14"/>
    </row>
    <row r="570" spans="1:4" x14ac:dyDescent="0.3">
      <c r="A570" s="6"/>
      <c r="B570" s="14"/>
      <c r="C570" s="14"/>
      <c r="D570" s="14"/>
    </row>
    <row r="571" spans="1:4" x14ac:dyDescent="0.3">
      <c r="A571" s="6"/>
      <c r="B571" s="14"/>
      <c r="C571" s="14"/>
      <c r="D571" s="14"/>
    </row>
    <row r="572" spans="1:4" x14ac:dyDescent="0.3">
      <c r="A572" s="6"/>
      <c r="B572" s="14"/>
      <c r="C572" s="14"/>
      <c r="D572" s="14"/>
    </row>
    <row r="573" spans="1:4" x14ac:dyDescent="0.3">
      <c r="A573" s="6"/>
      <c r="B573" s="14"/>
      <c r="C573" s="14"/>
      <c r="D573" s="14"/>
    </row>
    <row r="574" spans="1:4" x14ac:dyDescent="0.3">
      <c r="A574" s="6"/>
      <c r="B574" s="14"/>
      <c r="C574" s="14"/>
      <c r="D574" s="14"/>
    </row>
    <row r="575" spans="1:4" x14ac:dyDescent="0.3">
      <c r="A575" s="6"/>
      <c r="B575" s="14"/>
      <c r="C575" s="14"/>
      <c r="D575" s="14"/>
    </row>
    <row r="576" spans="1:4" x14ac:dyDescent="0.3">
      <c r="A576" s="6"/>
      <c r="B576" s="14"/>
      <c r="C576" s="14"/>
      <c r="D576" s="14"/>
    </row>
    <row r="577" spans="1:4" x14ac:dyDescent="0.3">
      <c r="A577" s="6"/>
      <c r="B577" s="14"/>
      <c r="C577" s="14"/>
      <c r="D577" s="14"/>
    </row>
    <row r="578" spans="1:4" x14ac:dyDescent="0.3">
      <c r="A578" s="6"/>
      <c r="B578" s="14"/>
      <c r="C578" s="14"/>
      <c r="D578" s="14"/>
    </row>
    <row r="579" spans="1:4" x14ac:dyDescent="0.3">
      <c r="A579" s="6"/>
      <c r="B579" s="14"/>
      <c r="C579" s="14"/>
      <c r="D579" s="14"/>
    </row>
    <row r="580" spans="1:4" x14ac:dyDescent="0.3">
      <c r="A580" s="6"/>
      <c r="B580" s="14"/>
      <c r="C580" s="14"/>
      <c r="D580" s="14"/>
    </row>
    <row r="581" spans="1:4" x14ac:dyDescent="0.3">
      <c r="A581" s="6"/>
      <c r="B581" s="14"/>
      <c r="C581" s="14"/>
      <c r="D581" s="14"/>
    </row>
    <row r="582" spans="1:4" x14ac:dyDescent="0.3">
      <c r="A582" s="6"/>
      <c r="B582" s="14"/>
      <c r="C582" s="14"/>
      <c r="D582" s="14"/>
    </row>
    <row r="583" spans="1:4" x14ac:dyDescent="0.3">
      <c r="A583" s="6"/>
      <c r="B583" s="14"/>
      <c r="C583" s="14"/>
      <c r="D583" s="14"/>
    </row>
    <row r="584" spans="1:4" x14ac:dyDescent="0.3">
      <c r="A584" s="6"/>
      <c r="B584" s="14"/>
      <c r="C584" s="14"/>
      <c r="D584" s="14"/>
    </row>
    <row r="585" spans="1:4" x14ac:dyDescent="0.3">
      <c r="A585" s="6"/>
      <c r="B585" s="14"/>
      <c r="C585" s="14"/>
      <c r="D585" s="14"/>
    </row>
    <row r="586" spans="1:4" x14ac:dyDescent="0.3">
      <c r="A586" s="6"/>
      <c r="B586" s="14"/>
      <c r="C586" s="14"/>
      <c r="D586" s="14"/>
    </row>
    <row r="587" spans="1:4" x14ac:dyDescent="0.3">
      <c r="A587" s="6"/>
      <c r="B587" s="14"/>
      <c r="C587" s="14"/>
      <c r="D587" s="14"/>
    </row>
    <row r="588" spans="1:4" x14ac:dyDescent="0.3">
      <c r="A588" s="6"/>
      <c r="B588" s="14"/>
      <c r="C588" s="14"/>
      <c r="D588" s="14"/>
    </row>
    <row r="589" spans="1:4" x14ac:dyDescent="0.3">
      <c r="A589" s="6"/>
      <c r="B589" s="14"/>
      <c r="C589" s="14"/>
      <c r="D589" s="14"/>
    </row>
    <row r="590" spans="1:4" x14ac:dyDescent="0.3">
      <c r="A590" s="6"/>
      <c r="B590" s="14"/>
      <c r="C590" s="14"/>
      <c r="D590" s="14"/>
    </row>
    <row r="591" spans="1:4" x14ac:dyDescent="0.3">
      <c r="A591" s="6"/>
      <c r="B591" s="14"/>
      <c r="C591" s="14"/>
      <c r="D591" s="14"/>
    </row>
    <row r="592" spans="1:4" x14ac:dyDescent="0.3">
      <c r="A592" s="6"/>
      <c r="B592" s="14"/>
      <c r="C592" s="14"/>
      <c r="D592" s="14"/>
    </row>
    <row r="593" spans="1:4" x14ac:dyDescent="0.3">
      <c r="A593" s="6"/>
      <c r="B593" s="14"/>
      <c r="C593" s="14"/>
      <c r="D593" s="14"/>
    </row>
    <row r="594" spans="1:4" x14ac:dyDescent="0.3">
      <c r="A594" s="6"/>
      <c r="B594" s="14"/>
      <c r="C594" s="14"/>
      <c r="D594" s="14"/>
    </row>
    <row r="595" spans="1:4" x14ac:dyDescent="0.3">
      <c r="A595" s="6"/>
      <c r="B595" s="14"/>
      <c r="C595" s="14"/>
      <c r="D595" s="14"/>
    </row>
    <row r="596" spans="1:4" x14ac:dyDescent="0.3">
      <c r="A596" s="6"/>
      <c r="B596" s="14"/>
      <c r="C596" s="14"/>
      <c r="D596" s="14"/>
    </row>
    <row r="597" spans="1:4" x14ac:dyDescent="0.3">
      <c r="A597" s="6"/>
      <c r="B597" s="14"/>
      <c r="C597" s="14"/>
      <c r="D597" s="14"/>
    </row>
    <row r="598" spans="1:4" x14ac:dyDescent="0.3">
      <c r="A598" s="6"/>
      <c r="B598" s="14"/>
      <c r="C598" s="14"/>
      <c r="D598" s="14"/>
    </row>
    <row r="599" spans="1:4" x14ac:dyDescent="0.3">
      <c r="A599" s="6"/>
      <c r="B599" s="14"/>
      <c r="C599" s="14"/>
      <c r="D599" s="14"/>
    </row>
    <row r="600" spans="1:4" x14ac:dyDescent="0.3">
      <c r="A600" s="6"/>
      <c r="B600" s="14"/>
      <c r="C600" s="14"/>
      <c r="D600" s="14"/>
    </row>
    <row r="601" spans="1:4" x14ac:dyDescent="0.3">
      <c r="A601" s="6"/>
      <c r="B601" s="14"/>
      <c r="C601" s="14"/>
      <c r="D601" s="14"/>
    </row>
    <row r="602" spans="1:4" x14ac:dyDescent="0.3">
      <c r="A602" s="6"/>
      <c r="B602" s="14"/>
      <c r="C602" s="14"/>
      <c r="D602" s="14"/>
    </row>
    <row r="603" spans="1:4" x14ac:dyDescent="0.3">
      <c r="A603" s="6"/>
      <c r="B603" s="14"/>
      <c r="C603" s="14"/>
      <c r="D603" s="14"/>
    </row>
    <row r="604" spans="1:4" x14ac:dyDescent="0.3">
      <c r="A604" s="6"/>
      <c r="B604" s="14"/>
      <c r="C604" s="14"/>
      <c r="D604" s="14"/>
    </row>
    <row r="605" spans="1:4" x14ac:dyDescent="0.3">
      <c r="A605" s="6"/>
      <c r="B605" s="14"/>
      <c r="C605" s="14"/>
      <c r="D605" s="14"/>
    </row>
    <row r="606" spans="1:4" x14ac:dyDescent="0.3">
      <c r="A606" s="6"/>
      <c r="B606" s="14"/>
      <c r="C606" s="14"/>
      <c r="D606" s="14"/>
    </row>
    <row r="607" spans="1:4" x14ac:dyDescent="0.3">
      <c r="A607" s="6"/>
      <c r="B607" s="14"/>
      <c r="C607" s="14"/>
      <c r="D607" s="14"/>
    </row>
    <row r="608" spans="1:4" x14ac:dyDescent="0.3">
      <c r="A608" s="6"/>
      <c r="B608" s="14"/>
      <c r="C608" s="14"/>
      <c r="D608" s="14"/>
    </row>
    <row r="609" spans="1:4" x14ac:dyDescent="0.3">
      <c r="A609" s="6"/>
      <c r="B609" s="14"/>
      <c r="C609" s="14"/>
      <c r="D609" s="14"/>
    </row>
    <row r="610" spans="1:4" x14ac:dyDescent="0.3">
      <c r="A610" s="6"/>
      <c r="B610" s="14"/>
      <c r="C610" s="14"/>
      <c r="D610" s="14"/>
    </row>
    <row r="611" spans="1:4" x14ac:dyDescent="0.3">
      <c r="A611" s="6"/>
      <c r="B611" s="14"/>
      <c r="C611" s="14"/>
      <c r="D611" s="14"/>
    </row>
    <row r="612" spans="1:4" x14ac:dyDescent="0.3">
      <c r="A612" s="6"/>
      <c r="B612" s="14"/>
      <c r="C612" s="14"/>
      <c r="D612" s="14"/>
    </row>
    <row r="613" spans="1:4" x14ac:dyDescent="0.3">
      <c r="A613" s="6"/>
      <c r="B613" s="14"/>
      <c r="C613" s="14"/>
      <c r="D613" s="14"/>
    </row>
    <row r="614" spans="1:4" x14ac:dyDescent="0.3">
      <c r="A614" s="6"/>
      <c r="B614" s="14"/>
      <c r="C614" s="14"/>
      <c r="D614" s="14"/>
    </row>
    <row r="615" spans="1:4" x14ac:dyDescent="0.3">
      <c r="A615" s="6"/>
      <c r="B615" s="14"/>
      <c r="C615" s="14"/>
      <c r="D615" s="14"/>
    </row>
    <row r="616" spans="1:4" x14ac:dyDescent="0.3">
      <c r="A616" s="6"/>
      <c r="B616" s="14"/>
      <c r="C616" s="14"/>
      <c r="D616" s="14"/>
    </row>
    <row r="617" spans="1:4" x14ac:dyDescent="0.3">
      <c r="A617" s="6"/>
      <c r="B617" s="14"/>
      <c r="C617" s="14"/>
      <c r="D617" s="14"/>
    </row>
    <row r="618" spans="1:4" x14ac:dyDescent="0.3">
      <c r="A618" s="6"/>
      <c r="B618" s="14"/>
      <c r="C618" s="14"/>
      <c r="D618" s="14"/>
    </row>
    <row r="619" spans="1:4" x14ac:dyDescent="0.3">
      <c r="A619" s="6"/>
      <c r="B619" s="14"/>
      <c r="C619" s="14"/>
      <c r="D619" s="14"/>
    </row>
    <row r="620" spans="1:4" x14ac:dyDescent="0.3">
      <c r="A620" s="6"/>
      <c r="B620" s="14"/>
      <c r="C620" s="14"/>
      <c r="D620" s="14"/>
    </row>
    <row r="621" spans="1:4" x14ac:dyDescent="0.3">
      <c r="A621" s="6"/>
      <c r="B621" s="14"/>
      <c r="C621" s="14"/>
      <c r="D621" s="14"/>
    </row>
    <row r="622" spans="1:4" x14ac:dyDescent="0.3">
      <c r="A622" s="6"/>
      <c r="B622" s="14"/>
      <c r="C622" s="14"/>
      <c r="D622" s="14"/>
    </row>
    <row r="623" spans="1:4" x14ac:dyDescent="0.3">
      <c r="A623" s="6"/>
      <c r="B623" s="14"/>
      <c r="C623" s="14"/>
      <c r="D623" s="14"/>
    </row>
    <row r="624" spans="1:4" x14ac:dyDescent="0.3">
      <c r="A624" s="6"/>
      <c r="B624" s="14"/>
      <c r="C624" s="14"/>
      <c r="D624" s="14"/>
    </row>
    <row r="625" spans="1:4" x14ac:dyDescent="0.3">
      <c r="A625" s="6"/>
      <c r="B625" s="14"/>
      <c r="C625" s="14"/>
      <c r="D625" s="14"/>
    </row>
    <row r="626" spans="1:4" x14ac:dyDescent="0.3">
      <c r="A626" s="6"/>
      <c r="B626" s="14"/>
      <c r="C626" s="14"/>
      <c r="D626" s="14"/>
    </row>
    <row r="627" spans="1:4" x14ac:dyDescent="0.3">
      <c r="A627" s="8"/>
      <c r="B627" s="14"/>
      <c r="C627" s="14"/>
      <c r="D627" s="14"/>
    </row>
    <row r="628" spans="1:4" x14ac:dyDescent="0.3">
      <c r="A628" s="6"/>
      <c r="D628" s="14"/>
    </row>
    <row r="629" spans="1:4" x14ac:dyDescent="0.3">
      <c r="A629" s="8"/>
      <c r="D629" s="14"/>
    </row>
    <row r="630" spans="1:4" x14ac:dyDescent="0.3">
      <c r="A630" s="6"/>
      <c r="D630" s="14"/>
    </row>
    <row r="631" spans="1:4" x14ac:dyDescent="0.3">
      <c r="A631" s="8"/>
      <c r="D631" s="14"/>
    </row>
    <row r="632" spans="1:4" x14ac:dyDescent="0.3">
      <c r="A632" s="6"/>
      <c r="D632" s="14"/>
    </row>
    <row r="633" spans="1:4" x14ac:dyDescent="0.3">
      <c r="A633" s="8"/>
      <c r="D633" s="14"/>
    </row>
    <row r="634" spans="1:4" x14ac:dyDescent="0.3">
      <c r="A634" s="6"/>
      <c r="D634" s="14"/>
    </row>
    <row r="635" spans="1:4" x14ac:dyDescent="0.3">
      <c r="A635" s="8"/>
      <c r="D635" s="14"/>
    </row>
    <row r="636" spans="1:4" x14ac:dyDescent="0.3">
      <c r="A636" s="6"/>
      <c r="D636" s="14"/>
    </row>
    <row r="637" spans="1:4" x14ac:dyDescent="0.3">
      <c r="A637" s="8"/>
      <c r="D637" s="14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10"/>
    </row>
  </sheetData>
  <mergeCells count="2">
    <mergeCell ref="B5:I5"/>
    <mergeCell ref="M5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 Population forecast</vt:lpstr>
      <vt:lpstr>Population growth Regression</vt:lpstr>
      <vt:lpstr>1 memb. house forecast</vt:lpstr>
      <vt:lpstr>1 memb. reg.</vt:lpstr>
      <vt:lpstr>2 memb. house forecast</vt:lpstr>
      <vt:lpstr>two member reg.</vt:lpstr>
      <vt:lpstr>3 memb. house forecast</vt:lpstr>
      <vt:lpstr>4 memb. house forecast</vt:lpstr>
      <vt:lpstr>5 memb. house forecast</vt:lpstr>
      <vt:lpstr>5 member reg.</vt:lpstr>
      <vt:lpstr>6 memb. house forecast</vt:lpstr>
      <vt:lpstr>7 memb. house forecast</vt:lpstr>
      <vt:lpstr>MO household size distr.</vt:lpstr>
      <vt:lpstr>Demand fulfillment analysis</vt:lpstr>
      <vt:lpstr>Cost of Demand Fulfillment</vt:lpstr>
      <vt:lpstr>CO2 Reduction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Ankit Agarwal</cp:lastModifiedBy>
  <dcterms:created xsi:type="dcterms:W3CDTF">2020-05-04T18:02:26Z</dcterms:created>
  <dcterms:modified xsi:type="dcterms:W3CDTF">2023-07-19T20:42:07Z</dcterms:modified>
</cp:coreProperties>
</file>