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\Coaching\Coaching-ML\Introduction\Hypothesis Testing\"/>
    </mc:Choice>
  </mc:AlternateContent>
  <bookViews>
    <workbookView xWindow="0" yWindow="0" windowWidth="20490" windowHeight="6855" activeTab="4"/>
  </bookViews>
  <sheets>
    <sheet name="t Test" sheetId="1" r:id="rId1"/>
    <sheet name="F Test" sheetId="2" r:id="rId2"/>
    <sheet name="z Test" sheetId="3" r:id="rId3"/>
    <sheet name="ANOVA" sheetId="4" r:id="rId4"/>
    <sheet name="Sheet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4" l="1"/>
  <c r="J43" i="4"/>
  <c r="J42" i="4"/>
  <c r="D2" i="2" l="1"/>
  <c r="J20" i="4" l="1"/>
  <c r="J34" i="4" l="1"/>
  <c r="J28" i="4"/>
  <c r="J48" i="4" l="1"/>
  <c r="J47" i="4"/>
  <c r="J40" i="4"/>
  <c r="J46" i="4"/>
  <c r="J45" i="4"/>
  <c r="J41" i="4"/>
  <c r="J36" i="4"/>
  <c r="J30" i="4"/>
  <c r="J35" i="4"/>
  <c r="J29" i="4"/>
  <c r="J24" i="4"/>
  <c r="J23" i="4"/>
  <c r="J25" i="4" s="1"/>
  <c r="N41" i="4" s="1"/>
  <c r="L21" i="4"/>
  <c r="J21" i="4"/>
  <c r="L20" i="4"/>
  <c r="L14" i="4"/>
  <c r="J14" i="4"/>
  <c r="N14" i="4" s="1"/>
  <c r="L7" i="4"/>
  <c r="N7" i="4" s="1"/>
  <c r="J7" i="4"/>
  <c r="J16" i="4" s="1"/>
  <c r="N29" i="4" l="1"/>
  <c r="N35" i="4"/>
  <c r="L16" i="4"/>
  <c r="N16" i="4" s="1"/>
  <c r="B8" i="3"/>
  <c r="H10" i="1" l="1"/>
  <c r="H9" i="1"/>
  <c r="H8" i="1"/>
  <c r="H7" i="1"/>
  <c r="H6" i="1"/>
  <c r="H5" i="1"/>
  <c r="H4" i="1"/>
  <c r="H3" i="1"/>
  <c r="H2" i="1"/>
  <c r="H13" i="1" l="1"/>
  <c r="H14" i="1"/>
  <c r="E11" i="2" l="1"/>
  <c r="D11" i="2"/>
  <c r="E10" i="2"/>
  <c r="E9" i="2"/>
  <c r="E8" i="2"/>
  <c r="E7" i="2"/>
  <c r="E6" i="2"/>
  <c r="E5" i="2"/>
  <c r="E4" i="2"/>
  <c r="E3" i="2"/>
  <c r="E2" i="2"/>
  <c r="D10" i="2"/>
  <c r="D9" i="2"/>
  <c r="D8" i="2"/>
  <c r="D7" i="2"/>
  <c r="D6" i="2"/>
  <c r="D5" i="2"/>
  <c r="D4" i="2"/>
  <c r="D3" i="2"/>
  <c r="C12" i="2"/>
  <c r="B12" i="2"/>
  <c r="B16" i="2" l="1"/>
  <c r="C13" i="2"/>
  <c r="C16" i="2"/>
  <c r="B13" i="2"/>
  <c r="F11" i="1"/>
  <c r="H17" i="1" l="1"/>
  <c r="H15" i="1"/>
  <c r="H16" i="1" s="1"/>
  <c r="B17" i="2"/>
  <c r="H11" i="1"/>
</calcChain>
</file>

<file path=xl/sharedStrings.xml><?xml version="1.0" encoding="utf-8"?>
<sst xmlns="http://schemas.openxmlformats.org/spreadsheetml/2006/main" count="339" uniqueCount="99">
  <si>
    <t>Subject ID</t>
  </si>
  <si>
    <t xml:space="preserve">Score 1 </t>
  </si>
  <si>
    <t>Score 2</t>
  </si>
  <si>
    <t>Score 1- Score 2</t>
  </si>
  <si>
    <t>SUM</t>
  </si>
  <si>
    <t>N</t>
  </si>
  <si>
    <t>degree of freedom</t>
  </si>
  <si>
    <t>variance</t>
  </si>
  <si>
    <t>F</t>
  </si>
  <si>
    <t>Var of Score1</t>
  </si>
  <si>
    <t>Var of Score2</t>
  </si>
  <si>
    <t>Variance</t>
  </si>
  <si>
    <t>Mean</t>
  </si>
  <si>
    <t>F-Test Two-Sample for Variances</t>
  </si>
  <si>
    <t>Observations</t>
  </si>
  <si>
    <t>df</t>
  </si>
  <si>
    <t>P(F&lt;=f) one-tail</t>
  </si>
  <si>
    <t>F Critical one-tail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</si>
  <si>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</si>
  <si>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</si>
  <si>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</si>
  <si>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</si>
  <si>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</si>
  <si>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</si>
  <si>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</si>
  <si>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</si>
  <si>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Mean of difference</t>
  </si>
  <si>
    <t>Standard Deviation</t>
  </si>
  <si>
    <t>Standard Error</t>
  </si>
  <si>
    <t>t</t>
  </si>
  <si>
    <t>Degree of freedom</t>
  </si>
  <si>
    <t xml:space="preserve">t statistic table </t>
  </si>
  <si>
    <t>https://www.sjsu.edu/faculty/gerstman/StatPrimer/t-table.pdf</t>
  </si>
  <si>
    <t>Sample Survey of practioner recommending tablet is 9/10</t>
  </si>
  <si>
    <t>Random sample recommending tablet is 82/100</t>
  </si>
  <si>
    <t>probability of sample</t>
  </si>
  <si>
    <t>probability of observed samples</t>
  </si>
  <si>
    <t>z statistic</t>
  </si>
  <si>
    <t>Confidence Interval accepted</t>
  </si>
  <si>
    <t>Critical value</t>
  </si>
  <si>
    <t>Fert</t>
  </si>
  <si>
    <t>Water</t>
  </si>
  <si>
    <t>Yield</t>
  </si>
  <si>
    <t>A</t>
  </si>
  <si>
    <t>High</t>
  </si>
  <si>
    <t>B</t>
  </si>
  <si>
    <t>Low</t>
  </si>
  <si>
    <t>Mean 1</t>
  </si>
  <si>
    <t>Mean 2</t>
  </si>
  <si>
    <t>Mean 3</t>
  </si>
  <si>
    <t>Mean 4</t>
  </si>
  <si>
    <t>Mean 1 &amp; 3</t>
  </si>
  <si>
    <t>Mean 2 &amp; 4</t>
  </si>
  <si>
    <t>Mean 3 &amp; 4</t>
  </si>
  <si>
    <t>Overall Mean</t>
  </si>
  <si>
    <t>Mean 1 &amp;2</t>
  </si>
  <si>
    <t>Sum of Squares Within</t>
  </si>
  <si>
    <t>Total</t>
  </si>
  <si>
    <t>Mean of Squares within</t>
  </si>
  <si>
    <t>Sum of Squares Fertilizer</t>
  </si>
  <si>
    <t>Sum of Squares Water</t>
  </si>
  <si>
    <t>Mean of Squares Fertilizer</t>
  </si>
  <si>
    <t>Mean of Squares Water</t>
  </si>
  <si>
    <t>Sum of Squares Interaction</t>
  </si>
  <si>
    <t>Sum of all combinations</t>
  </si>
  <si>
    <t>total observations</t>
  </si>
  <si>
    <t>Mean of Squares Interaction</t>
  </si>
  <si>
    <t xml:space="preserve">F statistic </t>
  </si>
  <si>
    <t>Fertilizer/within</t>
  </si>
  <si>
    <t>Reference F Statistics</t>
  </si>
  <si>
    <t>https://home.ubalt.edu/ntsbarsh/Business-stat/StatistialTables.pdf</t>
  </si>
  <si>
    <t>SUMMARY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</si>
  <si>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</si>
  <si>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</si>
  <si>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</si>
  <si>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</si>
  <si>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</si>
  <si>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</si>
  <si>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</si>
  <si>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</si>
  <si>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</si>
  <si>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Columns</t>
  </si>
  <si>
    <t>Anova: Two-Factor With Replication</t>
  </si>
  <si>
    <t>Sample</t>
  </si>
  <si>
    <t>Interaction</t>
  </si>
  <si>
    <t>Within</t>
  </si>
  <si>
    <t>Water/within</t>
  </si>
  <si>
    <t>Interactions/within</t>
  </si>
  <si>
    <t>Rank ID</t>
  </si>
  <si>
    <t>http://faculty.washington.edu/heagerty/Books/Biostatistics/TABLES/F-Tables/</t>
  </si>
  <si>
    <t>Variable 1</t>
  </si>
  <si>
    <t>Variable 2</t>
  </si>
  <si>
    <t xml:space="preserve">X Score 1 </t>
  </si>
  <si>
    <t>XII Score 2</t>
  </si>
  <si>
    <t>X</t>
  </si>
  <si>
    <t>XII</t>
  </si>
  <si>
    <t>XI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</si>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</sst>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" fillId="0" borderId="5" xfId="0" applyFont="1" applyFill="1" applyBorder="1" applyAlignment="1">
      <alignment horizontal="center"/>
    </xf>
    <xf numFmtId="0" fontId="2" fillId="0" borderId="0" xfId="1"/>
    <xf numFmtId="16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4" fillId="0" borderId="6" xfId="0" applyFont="1" applyFill="1" applyBorder="1" applyAlignment="1">
      <alignment horizontal="right"/>
    </xf>
    <xf numFmtId="0" fontId="3" fillId="2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2" borderId="0" xfId="0" applyFill="1" applyBorder="1" applyAlignment="1"/>
    <xf numFmtId="0" fontId="3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2</xdr:row>
      <xdr:rowOff>19050</xdr:rowOff>
    </xdr:from>
    <xdr:to>
      <xdr:col>9</xdr:col>
      <xdr:colOff>133350</xdr:colOff>
      <xdr:row>8</xdr:row>
      <xdr:rowOff>85725</xdr:rowOff>
    </xdr:to>
    <xdr:pic>
      <xdr:nvPicPr>
        <xdr:cNvPr id="2" name="Picture 1" descr="Inference for Categorical Da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400050"/>
          <a:ext cx="2200275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jsu.edu/faculty/gerstman/StatPrimer/t-tabl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ome.ubalt.edu/ntsbarsh/Business-stat/StatistialTabl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culty.washington.edu/heagerty/Books/Biostatistics/TABLES/F-Tab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H14" sqref="H14"/>
    </sheetView>
  </sheetViews>
  <sheetFormatPr defaultRowHeight="15" x14ac:dyDescent="0.25"/>
  <cols>
    <col min="1" max="1" width="14.5703125" bestFit="1" customWidth="1"/>
    <col min="2" max="2" width="59" bestFit="1" customWidth="1"/>
    <col min="3" max="3" width="12" bestFit="1" customWidth="1"/>
    <col min="4" max="4" width="7.7109375" bestFit="1" customWidth="1"/>
    <col min="5" max="5" width="9.85546875" bestFit="1" customWidth="1"/>
    <col min="6" max="6" width="12.7109375" customWidth="1"/>
    <col min="7" max="7" width="18.28515625" bestFit="1" customWidth="1"/>
    <col min="8" max="8" width="14.85546875" bestFit="1" customWidth="1"/>
  </cols>
  <sheetData>
    <row r="1" spans="1:8" ht="15.75" thickBot="1" x14ac:dyDescent="0.3">
      <c r="A1" s="4"/>
      <c r="B1" s="4"/>
      <c r="C1" s="4"/>
      <c r="E1" s="1" t="s">
        <v>0</v>
      </c>
      <c r="F1" s="1" t="s">
        <v>1</v>
      </c>
      <c r="G1" s="1" t="s">
        <v>2</v>
      </c>
      <c r="H1" s="1" t="s">
        <v>3</v>
      </c>
    </row>
    <row r="2" spans="1:8" x14ac:dyDescent="0.25">
      <c r="A2" s="4"/>
      <c r="B2" s="4"/>
      <c r="C2" s="4"/>
      <c r="E2" s="2">
        <v>1</v>
      </c>
      <c r="F2" s="2">
        <v>65</v>
      </c>
      <c r="G2" s="2">
        <v>50</v>
      </c>
      <c r="H2" s="2">
        <f>F2-G2</f>
        <v>15</v>
      </c>
    </row>
    <row r="3" spans="1:8" x14ac:dyDescent="0.25">
      <c r="A3" s="4"/>
      <c r="B3" s="4"/>
      <c r="C3" s="4"/>
      <c r="E3" s="2">
        <v>2</v>
      </c>
      <c r="F3" s="2">
        <v>81</v>
      </c>
      <c r="G3" s="2">
        <v>75</v>
      </c>
      <c r="H3" s="2">
        <f t="shared" ref="H3:H10" si="0">F3-G3</f>
        <v>6</v>
      </c>
    </row>
    <row r="4" spans="1:8" x14ac:dyDescent="0.25">
      <c r="A4" s="4"/>
      <c r="B4" s="4"/>
      <c r="C4" s="4"/>
      <c r="E4" s="2">
        <v>3</v>
      </c>
      <c r="F4" s="2">
        <v>76</v>
      </c>
      <c r="G4" s="2">
        <v>30</v>
      </c>
      <c r="H4" s="2">
        <f t="shared" si="0"/>
        <v>46</v>
      </c>
    </row>
    <row r="5" spans="1:8" x14ac:dyDescent="0.25">
      <c r="A5" s="4"/>
      <c r="B5" s="4"/>
      <c r="C5" s="4"/>
      <c r="E5" s="2">
        <v>4</v>
      </c>
      <c r="F5" s="2">
        <v>68</v>
      </c>
      <c r="G5" s="2">
        <v>70</v>
      </c>
      <c r="H5" s="2">
        <f t="shared" si="0"/>
        <v>-2</v>
      </c>
    </row>
    <row r="6" spans="1:8" x14ac:dyDescent="0.25">
      <c r="A6" s="4"/>
      <c r="B6" s="4"/>
      <c r="C6" s="4"/>
      <c r="E6" s="2">
        <v>5</v>
      </c>
      <c r="F6" s="2">
        <v>60</v>
      </c>
      <c r="G6" s="2">
        <v>85</v>
      </c>
      <c r="H6" s="2">
        <f t="shared" si="0"/>
        <v>-25</v>
      </c>
    </row>
    <row r="7" spans="1:8" x14ac:dyDescent="0.25">
      <c r="A7" s="4"/>
      <c r="B7" s="4"/>
      <c r="C7" s="4"/>
      <c r="E7" s="2">
        <v>6</v>
      </c>
      <c r="F7" s="2">
        <v>79</v>
      </c>
      <c r="G7" s="2">
        <v>92</v>
      </c>
      <c r="H7" s="2">
        <f t="shared" si="0"/>
        <v>-13</v>
      </c>
    </row>
    <row r="8" spans="1:8" x14ac:dyDescent="0.25">
      <c r="A8" s="4"/>
      <c r="B8" s="4"/>
      <c r="C8" s="4"/>
      <c r="E8" s="2">
        <v>7</v>
      </c>
      <c r="F8" s="2">
        <v>66</v>
      </c>
      <c r="G8" s="2">
        <v>69</v>
      </c>
      <c r="H8" s="2">
        <f t="shared" si="0"/>
        <v>-3</v>
      </c>
    </row>
    <row r="9" spans="1:8" x14ac:dyDescent="0.25">
      <c r="A9" s="4"/>
      <c r="B9" s="4"/>
      <c r="C9" s="4"/>
      <c r="E9" s="2">
        <v>8</v>
      </c>
      <c r="F9" s="2">
        <v>61</v>
      </c>
      <c r="G9" s="2">
        <v>55</v>
      </c>
      <c r="H9" s="2">
        <f t="shared" si="0"/>
        <v>6</v>
      </c>
    </row>
    <row r="10" spans="1:8" ht="15.75" thickBot="1" x14ac:dyDescent="0.3">
      <c r="A10" s="4"/>
      <c r="B10" s="4"/>
      <c r="C10" s="4"/>
      <c r="E10" s="3">
        <v>9</v>
      </c>
      <c r="F10" s="3">
        <v>77</v>
      </c>
      <c r="G10" s="3">
        <v>77</v>
      </c>
      <c r="H10" s="2">
        <f t="shared" si="0"/>
        <v>0</v>
      </c>
    </row>
    <row r="11" spans="1:8" x14ac:dyDescent="0.25">
      <c r="E11" s="4" t="s">
        <v>5</v>
      </c>
      <c r="F11" s="4">
        <f>COUNT(F2:F10)</f>
        <v>9</v>
      </c>
      <c r="G11" s="5" t="s">
        <v>4</v>
      </c>
      <c r="H11" s="5">
        <f>SUM(H2:H10)</f>
        <v>30</v>
      </c>
    </row>
    <row r="13" spans="1:8" x14ac:dyDescent="0.25">
      <c r="G13" t="s">
        <v>26</v>
      </c>
      <c r="H13">
        <f>AVERAGE(H2:H10)</f>
        <v>3.3333333333333335</v>
      </c>
    </row>
    <row r="14" spans="1:8" x14ac:dyDescent="0.25">
      <c r="A14" t="s">
        <v>31</v>
      </c>
      <c r="B14" s="9" t="s">
        <v>32</v>
      </c>
      <c r="G14" t="s">
        <v>27</v>
      </c>
      <c r="H14">
        <f>STDEV(H2:H10)</f>
        <v>19.748417658131498</v>
      </c>
    </row>
    <row r="15" spans="1:8" x14ac:dyDescent="0.25">
      <c r="G15" t="s">
        <v>28</v>
      </c>
      <c r="H15">
        <f>H14/SQRT(F11)</f>
        <v>6.5828058860438325</v>
      </c>
    </row>
    <row r="16" spans="1:8" x14ac:dyDescent="0.25">
      <c r="G16" t="s">
        <v>29</v>
      </c>
      <c r="H16" s="12">
        <f>H13/H15</f>
        <v>0.50636968354183332</v>
      </c>
    </row>
    <row r="17" spans="2:9" x14ac:dyDescent="0.25">
      <c r="G17" t="s">
        <v>30</v>
      </c>
      <c r="H17">
        <f>F11-1</f>
        <v>8</v>
      </c>
    </row>
    <row r="20" spans="2:9" x14ac:dyDescent="0.25">
      <c r="B20" t="s">
        <v>18</v>
      </c>
    </row>
    <row r="21" spans="2:9" ht="15.75" thickBot="1" x14ac:dyDescent="0.3"/>
    <row r="22" spans="2:9" x14ac:dyDescent="0.25">
      <c r="B22" s="8"/>
      <c r="C22" s="8" t="s">
        <v>1</v>
      </c>
      <c r="D22" s="8" t="s">
        <v>2</v>
      </c>
    </row>
    <row r="23" spans="2:9" x14ac:dyDescent="0.25">
      <c r="B23" s="6" t="s">
        <v>12</v>
      </c>
      <c r="C23" s="6">
        <v>70.333333333333329</v>
      </c>
      <c r="D23" s="6">
        <v>67</v>
      </c>
      <c r="G23" t="s">
        <v>18</v>
      </c>
    </row>
    <row r="24" spans="2:9" ht="15.75" thickBot="1" x14ac:dyDescent="0.3">
      <c r="B24" s="6" t="s">
        <v>11</v>
      </c>
      <c r="C24" s="6">
        <v>64</v>
      </c>
      <c r="D24" s="6">
        <v>366</v>
      </c>
    </row>
    <row r="25" spans="2:9" x14ac:dyDescent="0.25">
      <c r="B25" s="6" t="s">
        <v>14</v>
      </c>
      <c r="C25" s="6">
        <v>9</v>
      </c>
      <c r="D25" s="6">
        <v>9</v>
      </c>
      <c r="G25" s="8"/>
      <c r="H25" s="8" t="s">
        <v>90</v>
      </c>
      <c r="I25" s="8" t="s">
        <v>91</v>
      </c>
    </row>
    <row r="26" spans="2:9" x14ac:dyDescent="0.25">
      <c r="B26" s="6" t="s">
        <v>19</v>
      </c>
      <c r="C26" s="6">
        <v>0.13067709337232916</v>
      </c>
      <c r="D26" s="6"/>
      <c r="G26" s="6" t="s">
        <v>12</v>
      </c>
      <c r="H26" s="6">
        <v>70.333333333333329</v>
      </c>
      <c r="I26" s="6">
        <v>67</v>
      </c>
    </row>
    <row r="27" spans="2:9" x14ac:dyDescent="0.25">
      <c r="B27" s="6" t="s">
        <v>20</v>
      </c>
      <c r="C27" s="6">
        <v>0</v>
      </c>
      <c r="D27" s="6"/>
      <c r="G27" s="6" t="s">
        <v>11</v>
      </c>
      <c r="H27" s="6">
        <v>64</v>
      </c>
      <c r="I27" s="6">
        <v>366</v>
      </c>
    </row>
    <row r="28" spans="2:9" x14ac:dyDescent="0.25">
      <c r="B28" s="6" t="s">
        <v>15</v>
      </c>
      <c r="C28" s="6">
        <v>8</v>
      </c>
      <c r="D28" s="6"/>
      <c r="G28" s="6" t="s">
        <v>14</v>
      </c>
      <c r="H28" s="6">
        <v>9</v>
      </c>
      <c r="I28" s="6">
        <v>9</v>
      </c>
    </row>
    <row r="29" spans="2:9" x14ac:dyDescent="0.25">
      <c r="B29" s="6" t="s">
        <v>21</v>
      </c>
      <c r="C29" s="19">
        <v>0.50636968354183332</v>
      </c>
      <c r="D29" s="6"/>
      <c r="G29" s="6" t="s">
        <v>19</v>
      </c>
      <c r="H29" s="6">
        <v>0.13067709337232916</v>
      </c>
      <c r="I29" s="6"/>
    </row>
    <row r="30" spans="2:9" x14ac:dyDescent="0.25">
      <c r="B30" s="6" t="s">
        <v>22</v>
      </c>
      <c r="C30" s="6">
        <v>0.31312714032989075</v>
      </c>
      <c r="D30" s="6"/>
      <c r="G30" s="6" t="s">
        <v>20</v>
      </c>
      <c r="H30" s="6">
        <v>0</v>
      </c>
      <c r="I30" s="6"/>
    </row>
    <row r="31" spans="2:9" x14ac:dyDescent="0.25">
      <c r="B31" s="6" t="s">
        <v>23</v>
      </c>
      <c r="C31" s="6">
        <v>1.8595480375308981</v>
      </c>
      <c r="D31" s="6"/>
      <c r="G31" s="6" t="s">
        <v>15</v>
      </c>
      <c r="H31" s="6">
        <v>8</v>
      </c>
      <c r="I31" s="6"/>
    </row>
    <row r="32" spans="2:9" x14ac:dyDescent="0.25">
      <c r="B32" s="6" t="s">
        <v>24</v>
      </c>
      <c r="C32" s="6">
        <v>0.6262542806597815</v>
      </c>
      <c r="D32" s="6"/>
      <c r="G32" s="6" t="s">
        <v>21</v>
      </c>
      <c r="H32" s="6">
        <v>0.50636968354183332</v>
      </c>
      <c r="I32" s="6"/>
    </row>
    <row r="33" spans="2:9" ht="15.75" thickBot="1" x14ac:dyDescent="0.3">
      <c r="B33" s="7" t="s">
        <v>25</v>
      </c>
      <c r="C33" s="7">
        <v>2.3060041352041671</v>
      </c>
      <c r="D33" s="7"/>
      <c r="G33" s="6" t="s">
        <v>22</v>
      </c>
      <c r="H33" s="6">
        <v>0.31312714032989075</v>
      </c>
      <c r="I33" s="6"/>
    </row>
    <row r="34" spans="2:9" x14ac:dyDescent="0.25">
      <c r="G34" s="6" t="s">
        <v>23</v>
      </c>
      <c r="H34" s="6">
        <v>1.8595480375308981</v>
      </c>
      <c r="I34" s="6"/>
    </row>
    <row r="35" spans="2:9" x14ac:dyDescent="0.25">
      <c r="G35" s="6" t="s">
        <v>24</v>
      </c>
      <c r="H35" s="6">
        <v>0.6262542806597815</v>
      </c>
      <c r="I35" s="6"/>
    </row>
    <row r="36" spans="2:9" ht="15.75" thickBot="1" x14ac:dyDescent="0.3">
      <c r="G36" s="7" t="s">
        <v>25</v>
      </c>
      <c r="H36" s="7">
        <v>2.3060041352041671</v>
      </c>
      <c r="I36" s="7"/>
    </row>
    <row r="37" spans="2:9" x14ac:dyDescent="0.25">
      <c r="B37" t="s">
        <v>18</v>
      </c>
    </row>
    <row r="38" spans="2:9" ht="15.75" thickBot="1" x14ac:dyDescent="0.3"/>
    <row r="39" spans="2:9" x14ac:dyDescent="0.25">
      <c r="B39" s="8"/>
      <c r="C39" s="8" t="s">
        <v>1</v>
      </c>
      <c r="D39" s="8" t="s">
        <v>2</v>
      </c>
    </row>
    <row r="40" spans="2:9" x14ac:dyDescent="0.25">
      <c r="B40" s="6" t="s">
        <v>12</v>
      </c>
      <c r="C40" s="6">
        <v>70.333333333333329</v>
      </c>
      <c r="D40" s="6">
        <v>67</v>
      </c>
    </row>
    <row r="41" spans="2:9" x14ac:dyDescent="0.25">
      <c r="B41" s="6" t="s">
        <v>11</v>
      </c>
      <c r="C41" s="6">
        <v>64</v>
      </c>
      <c r="D41" s="6">
        <v>366</v>
      </c>
    </row>
    <row r="42" spans="2:9" x14ac:dyDescent="0.25">
      <c r="B42" s="6" t="s">
        <v>14</v>
      </c>
      <c r="C42" s="6">
        <v>9</v>
      </c>
      <c r="D42" s="6">
        <v>9</v>
      </c>
    </row>
    <row r="43" spans="2:9" x14ac:dyDescent="0.25">
      <c r="B43" s="6" t="s">
        <v>19</v>
      </c>
      <c r="C43" s="6">
        <v>0.13067709337232916</v>
      </c>
      <c r="D43" s="6"/>
    </row>
    <row r="44" spans="2:9" x14ac:dyDescent="0.25">
      <c r="B44" s="6" t="s">
        <v>20</v>
      </c>
      <c r="C44" s="6">
        <v>0</v>
      </c>
      <c r="D44" s="6"/>
    </row>
    <row r="45" spans="2:9" x14ac:dyDescent="0.25">
      <c r="B45" s="6" t="s">
        <v>15</v>
      </c>
      <c r="C45" s="6">
        <v>8</v>
      </c>
      <c r="D45" s="6"/>
    </row>
    <row r="46" spans="2:9" x14ac:dyDescent="0.25">
      <c r="B46" s="6" t="s">
        <v>21</v>
      </c>
      <c r="C46" s="6">
        <v>0.50636968354183332</v>
      </c>
      <c r="D46" s="6"/>
    </row>
    <row r="47" spans="2:9" x14ac:dyDescent="0.25">
      <c r="B47" s="6" t="s">
        <v>22</v>
      </c>
      <c r="C47" s="6">
        <v>0.31312714032989075</v>
      </c>
      <c r="D47" s="6"/>
    </row>
    <row r="48" spans="2:9" x14ac:dyDescent="0.25">
      <c r="B48" s="6" t="s">
        <v>23</v>
      </c>
      <c r="C48" s="6">
        <v>1.8595480375308981</v>
      </c>
      <c r="D48" s="6"/>
    </row>
    <row r="49" spans="2:4" x14ac:dyDescent="0.25">
      <c r="B49" s="6" t="s">
        <v>24</v>
      </c>
      <c r="C49" s="6">
        <v>0.6262542806597815</v>
      </c>
      <c r="D49" s="6"/>
    </row>
    <row r="50" spans="2:4" ht="15.75" thickBot="1" x14ac:dyDescent="0.3">
      <c r="B50" s="7" t="s">
        <v>25</v>
      </c>
      <c r="C50" s="7">
        <v>2.3060041352041671</v>
      </c>
      <c r="D50" s="7"/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B16" sqref="B16"/>
    </sheetView>
  </sheetViews>
  <sheetFormatPr defaultRowHeight="15" x14ac:dyDescent="0.25"/>
  <cols>
    <col min="1" max="1" width="30.5703125" bestFit="1" customWidth="1"/>
    <col min="2" max="3" width="12" bestFit="1" customWidth="1"/>
    <col min="4" max="5" width="12.5703125" bestFit="1" customWidth="1"/>
    <col min="10" max="10" width="30.5703125" bestFit="1" customWidth="1"/>
    <col min="11" max="12" width="12" bestFit="1" customWidth="1"/>
  </cols>
  <sheetData>
    <row r="1" spans="1:12" x14ac:dyDescent="0.25">
      <c r="A1" s="4" t="s">
        <v>88</v>
      </c>
      <c r="B1" s="4" t="s">
        <v>92</v>
      </c>
      <c r="C1" s="4" t="s">
        <v>93</v>
      </c>
      <c r="D1" s="4" t="s">
        <v>9</v>
      </c>
      <c r="E1" s="4" t="s">
        <v>10</v>
      </c>
      <c r="J1" t="s">
        <v>13</v>
      </c>
    </row>
    <row r="2" spans="1:12" ht="15.75" thickBot="1" x14ac:dyDescent="0.3">
      <c r="A2" s="4">
        <v>1</v>
      </c>
      <c r="B2" s="4">
        <v>76</v>
      </c>
      <c r="C2" s="4">
        <v>76</v>
      </c>
      <c r="D2">
        <f>POWER((B2-B$12),2)</f>
        <v>15.123456790123432</v>
      </c>
      <c r="E2">
        <f>POWER((C2-C$12),2)</f>
        <v>7.7160493827160144</v>
      </c>
    </row>
    <row r="3" spans="1:12" x14ac:dyDescent="0.25">
      <c r="A3" s="4">
        <v>2</v>
      </c>
      <c r="B3" s="4">
        <v>74</v>
      </c>
      <c r="C3" s="4">
        <v>70</v>
      </c>
      <c r="D3">
        <f t="shared" ref="D3:D10" si="0">POWER((B3-B$12),2)</f>
        <v>34.679012345678977</v>
      </c>
      <c r="E3">
        <f t="shared" ref="E3:E10" si="1">POWER((C3-C$12),2)</f>
        <v>77.049382716049266</v>
      </c>
      <c r="J3" s="8"/>
      <c r="K3" s="8" t="s">
        <v>1</v>
      </c>
      <c r="L3" s="8" t="s">
        <v>2</v>
      </c>
    </row>
    <row r="4" spans="1:12" x14ac:dyDescent="0.25">
      <c r="A4" s="4">
        <v>3</v>
      </c>
      <c r="B4" s="4">
        <v>99</v>
      </c>
      <c r="C4" s="4">
        <v>72</v>
      </c>
      <c r="D4">
        <f t="shared" si="0"/>
        <v>365.2345679012347</v>
      </c>
      <c r="E4">
        <f t="shared" si="1"/>
        <v>45.938271604938187</v>
      </c>
      <c r="J4" s="6" t="s">
        <v>12</v>
      </c>
      <c r="K4" s="6">
        <v>79.888888888888886</v>
      </c>
      <c r="L4" s="6">
        <v>78.777777777777771</v>
      </c>
    </row>
    <row r="5" spans="1:12" x14ac:dyDescent="0.25">
      <c r="A5" s="4">
        <v>4</v>
      </c>
      <c r="B5" s="4">
        <v>75</v>
      </c>
      <c r="C5" s="4">
        <v>89</v>
      </c>
      <c r="D5">
        <f t="shared" si="0"/>
        <v>23.901234567901202</v>
      </c>
      <c r="E5">
        <f t="shared" si="1"/>
        <v>104.49382716049395</v>
      </c>
      <c r="J5" s="6" t="s">
        <v>11</v>
      </c>
      <c r="K5" s="6">
        <v>133.61111111111131</v>
      </c>
      <c r="L5" s="6">
        <v>141.44444444444434</v>
      </c>
    </row>
    <row r="6" spans="1:12" x14ac:dyDescent="0.25">
      <c r="A6" s="4">
        <v>5</v>
      </c>
      <c r="B6" s="4">
        <v>67</v>
      </c>
      <c r="C6" s="4">
        <v>89</v>
      </c>
      <c r="D6">
        <f t="shared" si="0"/>
        <v>166.12345679012338</v>
      </c>
      <c r="E6">
        <f t="shared" si="1"/>
        <v>104.49382716049395</v>
      </c>
      <c r="J6" s="6" t="s">
        <v>14</v>
      </c>
      <c r="K6" s="6">
        <v>9</v>
      </c>
      <c r="L6" s="6">
        <v>9</v>
      </c>
    </row>
    <row r="7" spans="1:12" x14ac:dyDescent="0.25">
      <c r="A7" s="4">
        <v>6</v>
      </c>
      <c r="B7" s="4">
        <v>80</v>
      </c>
      <c r="C7" s="4">
        <v>63</v>
      </c>
      <c r="D7">
        <f t="shared" si="0"/>
        <v>1.2345679012346381E-2</v>
      </c>
      <c r="E7">
        <f t="shared" si="1"/>
        <v>248.93827160493808</v>
      </c>
      <c r="J7" s="6" t="s">
        <v>15</v>
      </c>
      <c r="K7" s="6">
        <v>8</v>
      </c>
      <c r="L7" s="6">
        <v>8</v>
      </c>
    </row>
    <row r="8" spans="1:12" x14ac:dyDescent="0.25">
      <c r="A8" s="4">
        <v>7</v>
      </c>
      <c r="B8" s="4">
        <v>79</v>
      </c>
      <c r="C8" s="4">
        <v>83</v>
      </c>
      <c r="D8">
        <f t="shared" si="0"/>
        <v>0.79012345679011786</v>
      </c>
      <c r="E8">
        <f t="shared" si="1"/>
        <v>17.827160493827215</v>
      </c>
      <c r="J8" s="6" t="s">
        <v>8</v>
      </c>
      <c r="K8" s="6">
        <v>0.94461901021209949</v>
      </c>
      <c r="L8" s="6"/>
    </row>
    <row r="9" spans="1:12" x14ac:dyDescent="0.25">
      <c r="A9" s="4">
        <v>8</v>
      </c>
      <c r="B9" s="4">
        <v>99</v>
      </c>
      <c r="C9" s="4">
        <v>68</v>
      </c>
      <c r="D9">
        <f t="shared" si="0"/>
        <v>365.2345679012347</v>
      </c>
      <c r="E9">
        <f t="shared" si="1"/>
        <v>116.16049382716035</v>
      </c>
      <c r="J9" s="6" t="s">
        <v>16</v>
      </c>
      <c r="K9" s="6">
        <v>0.46887624108799764</v>
      </c>
      <c r="L9" s="6"/>
    </row>
    <row r="10" spans="1:12" ht="15.75" thickBot="1" x14ac:dyDescent="0.3">
      <c r="A10" s="4">
        <v>9</v>
      </c>
      <c r="B10" s="4">
        <v>70</v>
      </c>
      <c r="C10" s="4">
        <v>99</v>
      </c>
      <c r="D10">
        <f t="shared" si="0"/>
        <v>97.790123456790056</v>
      </c>
      <c r="E10">
        <f t="shared" si="1"/>
        <v>408.93827160493851</v>
      </c>
      <c r="J10" s="7" t="s">
        <v>17</v>
      </c>
      <c r="K10" s="7">
        <v>0.29085821856934957</v>
      </c>
      <c r="L10" s="7"/>
    </row>
    <row r="11" spans="1:12" x14ac:dyDescent="0.25">
      <c r="A11" t="s">
        <v>11</v>
      </c>
      <c r="D11">
        <f>SUM(D2:D10)/(COUNT(B2:B10)-1)</f>
        <v>133.61111111111111</v>
      </c>
      <c r="E11">
        <f>SUM(E2:E10)/(COUNT(C2:C10)-1)</f>
        <v>141.44444444444446</v>
      </c>
    </row>
    <row r="12" spans="1:12" x14ac:dyDescent="0.25">
      <c r="A12" t="s">
        <v>12</v>
      </c>
      <c r="B12">
        <f>AVERAGE(B2:B10)</f>
        <v>79.888888888888886</v>
      </c>
      <c r="C12">
        <f>AVERAGE(C2:C10)</f>
        <v>78.777777777777771</v>
      </c>
    </row>
    <row r="13" spans="1:12" x14ac:dyDescent="0.25">
      <c r="A13" t="s">
        <v>6</v>
      </c>
      <c r="B13">
        <f>COUNT(B2:B10)-1</f>
        <v>8</v>
      </c>
      <c r="C13">
        <f>COUNT(C2:C10)-1</f>
        <v>8</v>
      </c>
    </row>
    <row r="16" spans="1:12" x14ac:dyDescent="0.25">
      <c r="A16" t="s">
        <v>7</v>
      </c>
      <c r="B16">
        <f>VAR(B2:B10)</f>
        <v>133.61111111111131</v>
      </c>
      <c r="C16">
        <f>VAR(C2:C10)</f>
        <v>141.44444444444434</v>
      </c>
      <c r="J16" t="s">
        <v>13</v>
      </c>
    </row>
    <row r="17" spans="1:12" ht="15.75" thickBot="1" x14ac:dyDescent="0.3">
      <c r="A17" t="s">
        <v>8</v>
      </c>
      <c r="B17" s="12">
        <f>B16/C16</f>
        <v>0.94461901021209949</v>
      </c>
    </row>
    <row r="18" spans="1:12" x14ac:dyDescent="0.25">
      <c r="J18" s="8"/>
      <c r="K18" s="8" t="s">
        <v>1</v>
      </c>
      <c r="L18" s="8" t="s">
        <v>2</v>
      </c>
    </row>
    <row r="19" spans="1:12" x14ac:dyDescent="0.25">
      <c r="J19" s="6" t="s">
        <v>12</v>
      </c>
      <c r="K19" s="6">
        <v>79.888888888888886</v>
      </c>
      <c r="L19" s="6">
        <v>78.777777777777771</v>
      </c>
    </row>
    <row r="20" spans="1:12" x14ac:dyDescent="0.25">
      <c r="J20" s="6" t="s">
        <v>11</v>
      </c>
      <c r="K20" s="6">
        <v>133.61111111111131</v>
      </c>
      <c r="L20" s="6">
        <v>141.44444444444434</v>
      </c>
    </row>
    <row r="21" spans="1:12" x14ac:dyDescent="0.25">
      <c r="J21" s="6" t="s">
        <v>14</v>
      </c>
      <c r="K21" s="6">
        <v>9</v>
      </c>
      <c r="L21" s="6">
        <v>9</v>
      </c>
    </row>
    <row r="22" spans="1:12" x14ac:dyDescent="0.25">
      <c r="J22" s="6" t="s">
        <v>15</v>
      </c>
      <c r="K22" s="6">
        <v>8</v>
      </c>
      <c r="L22" s="6">
        <v>8</v>
      </c>
    </row>
    <row r="23" spans="1:12" x14ac:dyDescent="0.25">
      <c r="J23" s="6" t="s">
        <v>8</v>
      </c>
      <c r="K23" s="21">
        <v>0.94461901021209949</v>
      </c>
      <c r="L23" s="6"/>
    </row>
    <row r="24" spans="1:12" x14ac:dyDescent="0.25">
      <c r="J24" s="6" t="s">
        <v>16</v>
      </c>
      <c r="K24" s="6">
        <v>0.46887624108799764</v>
      </c>
      <c r="L24" s="6"/>
    </row>
    <row r="25" spans="1:12" ht="15.75" thickBot="1" x14ac:dyDescent="0.3">
      <c r="J25" s="7" t="s">
        <v>17</v>
      </c>
      <c r="K25" s="7">
        <v>0.29085821856934957</v>
      </c>
      <c r="L25" s="7"/>
    </row>
    <row r="29" spans="1:12" x14ac:dyDescent="0.25">
      <c r="A29" t="s">
        <v>13</v>
      </c>
    </row>
    <row r="30" spans="1:12" ht="15.75" thickBot="1" x14ac:dyDescent="0.3"/>
    <row r="31" spans="1:12" x14ac:dyDescent="0.25">
      <c r="A31" s="8"/>
      <c r="B31" s="8" t="s">
        <v>92</v>
      </c>
      <c r="C31" s="8" t="s">
        <v>93</v>
      </c>
    </row>
    <row r="32" spans="1:12" x14ac:dyDescent="0.25">
      <c r="A32" s="6" t="s">
        <v>12</v>
      </c>
      <c r="B32" s="6">
        <v>79.888888888888886</v>
      </c>
      <c r="C32" s="6">
        <v>78.777777777777771</v>
      </c>
    </row>
    <row r="33" spans="1:3" x14ac:dyDescent="0.25">
      <c r="A33" s="6" t="s">
        <v>11</v>
      </c>
      <c r="B33" s="6">
        <v>133.61111111111131</v>
      </c>
      <c r="C33" s="6">
        <v>141.44444444444434</v>
      </c>
    </row>
    <row r="34" spans="1:3" x14ac:dyDescent="0.25">
      <c r="A34" s="6" t="s">
        <v>14</v>
      </c>
      <c r="B34" s="6">
        <v>9</v>
      </c>
      <c r="C34" s="6">
        <v>9</v>
      </c>
    </row>
    <row r="35" spans="1:3" x14ac:dyDescent="0.25">
      <c r="A35" s="6" t="s">
        <v>15</v>
      </c>
      <c r="B35" s="6">
        <v>8</v>
      </c>
      <c r="C35" s="6">
        <v>8</v>
      </c>
    </row>
    <row r="36" spans="1:3" x14ac:dyDescent="0.25">
      <c r="A36" s="6" t="s">
        <v>8</v>
      </c>
      <c r="B36" s="6">
        <v>0.94461901021209949</v>
      </c>
      <c r="C36" s="6"/>
    </row>
    <row r="37" spans="1:3" x14ac:dyDescent="0.25">
      <c r="A37" s="6" t="s">
        <v>16</v>
      </c>
      <c r="B37" s="6">
        <v>0.46887624108799764</v>
      </c>
      <c r="C37" s="6"/>
    </row>
    <row r="38" spans="1:3" ht="15.75" thickBot="1" x14ac:dyDescent="0.3">
      <c r="A38" s="7" t="s">
        <v>17</v>
      </c>
      <c r="B38" s="7">
        <v>0.29085821856934957</v>
      </c>
      <c r="C3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4" sqref="C4"/>
    </sheetView>
  </sheetViews>
  <sheetFormatPr defaultRowHeight="15" x14ac:dyDescent="0.25"/>
  <cols>
    <col min="1" max="1" width="53" bestFit="1" customWidth="1"/>
    <col min="3" max="3" width="12.42578125" bestFit="1" customWidth="1"/>
  </cols>
  <sheetData>
    <row r="1" spans="1:3" x14ac:dyDescent="0.25">
      <c r="A1" t="s">
        <v>33</v>
      </c>
      <c r="B1" s="10"/>
    </row>
    <row r="3" spans="1:3" x14ac:dyDescent="0.25">
      <c r="A3" t="s">
        <v>34</v>
      </c>
      <c r="C3" t="s">
        <v>39</v>
      </c>
    </row>
    <row r="4" spans="1:3" x14ac:dyDescent="0.25">
      <c r="A4" t="s">
        <v>38</v>
      </c>
      <c r="B4">
        <v>0.95</v>
      </c>
      <c r="C4">
        <v>1.96</v>
      </c>
    </row>
    <row r="5" spans="1:3" x14ac:dyDescent="0.25">
      <c r="A5" t="s">
        <v>35</v>
      </c>
      <c r="B5">
        <v>0.9</v>
      </c>
    </row>
    <row r="6" spans="1:3" x14ac:dyDescent="0.25">
      <c r="A6" t="s">
        <v>36</v>
      </c>
      <c r="B6">
        <v>0.82</v>
      </c>
    </row>
    <row r="8" spans="1:3" x14ac:dyDescent="0.25">
      <c r="A8" t="s">
        <v>37</v>
      </c>
      <c r="B8">
        <f>(B6-B5)/(SQRT((B5*(1-B5))/100))</f>
        <v>-2.6666666666666692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15"/>
    </sheetView>
  </sheetViews>
  <sheetFormatPr defaultRowHeight="15" x14ac:dyDescent="0.25"/>
  <cols>
    <col min="9" max="9" width="25.140625" bestFit="1" customWidth="1"/>
    <col min="10" max="10" width="9.5703125" bestFit="1" customWidth="1"/>
    <col min="11" max="11" width="10.7109375" bestFit="1" customWidth="1"/>
    <col min="12" max="12" width="6" bestFit="1" customWidth="1"/>
    <col min="13" max="13" width="18.42578125" bestFit="1" customWidth="1"/>
    <col min="16" max="16" width="20.140625" bestFit="1" customWidth="1"/>
  </cols>
  <sheetData>
    <row r="1" spans="1:16" x14ac:dyDescent="0.25">
      <c r="A1" t="s">
        <v>40</v>
      </c>
      <c r="B1" t="s">
        <v>41</v>
      </c>
      <c r="C1" t="s">
        <v>42</v>
      </c>
      <c r="I1" t="s">
        <v>40</v>
      </c>
      <c r="J1" t="s">
        <v>44</v>
      </c>
      <c r="L1" t="s">
        <v>46</v>
      </c>
    </row>
    <row r="2" spans="1:16" x14ac:dyDescent="0.25">
      <c r="A2" t="s">
        <v>43</v>
      </c>
      <c r="B2" t="s">
        <v>44</v>
      </c>
      <c r="C2">
        <v>27.4</v>
      </c>
      <c r="I2" s="20" t="s">
        <v>43</v>
      </c>
      <c r="J2" s="12">
        <v>27.4</v>
      </c>
      <c r="L2" s="13">
        <v>32</v>
      </c>
      <c r="P2" t="s">
        <v>69</v>
      </c>
    </row>
    <row r="3" spans="1:16" x14ac:dyDescent="0.25">
      <c r="A3" t="s">
        <v>43</v>
      </c>
      <c r="B3" t="s">
        <v>44</v>
      </c>
      <c r="C3">
        <v>33.6</v>
      </c>
      <c r="I3" s="20"/>
      <c r="J3" s="12">
        <v>33.6</v>
      </c>
      <c r="L3" s="13">
        <v>32.200000000000003</v>
      </c>
      <c r="P3" s="9" t="s">
        <v>70</v>
      </c>
    </row>
    <row r="4" spans="1:16" x14ac:dyDescent="0.25">
      <c r="A4" t="s">
        <v>43</v>
      </c>
      <c r="B4" t="s">
        <v>44</v>
      </c>
      <c r="C4">
        <v>29.8</v>
      </c>
      <c r="I4" s="20"/>
      <c r="J4" s="12">
        <v>29.8</v>
      </c>
      <c r="L4" s="13">
        <v>26</v>
      </c>
    </row>
    <row r="5" spans="1:16" x14ac:dyDescent="0.25">
      <c r="A5" t="s">
        <v>43</v>
      </c>
      <c r="B5" t="s">
        <v>44</v>
      </c>
      <c r="C5">
        <v>35.200000000000003</v>
      </c>
      <c r="I5" s="20"/>
      <c r="J5" s="12">
        <v>35.200000000000003</v>
      </c>
      <c r="L5" s="13">
        <v>33.4</v>
      </c>
    </row>
    <row r="6" spans="1:16" x14ac:dyDescent="0.25">
      <c r="A6" t="s">
        <v>43</v>
      </c>
      <c r="B6" t="s">
        <v>44</v>
      </c>
      <c r="C6">
        <v>33</v>
      </c>
      <c r="I6" s="20"/>
      <c r="J6" s="12">
        <v>33</v>
      </c>
      <c r="L6" s="13">
        <v>26.4</v>
      </c>
    </row>
    <row r="7" spans="1:16" x14ac:dyDescent="0.25">
      <c r="A7" t="s">
        <v>45</v>
      </c>
      <c r="B7" t="s">
        <v>44</v>
      </c>
      <c r="C7">
        <v>34.799999999999997</v>
      </c>
      <c r="I7" t="s">
        <v>47</v>
      </c>
      <c r="J7" s="12">
        <f>AVERAGE(J2:J6)</f>
        <v>31.8</v>
      </c>
      <c r="K7" t="s">
        <v>48</v>
      </c>
      <c r="L7" s="13">
        <f>AVERAGE(L2:L6)</f>
        <v>30</v>
      </c>
      <c r="M7" t="s">
        <v>55</v>
      </c>
      <c r="N7">
        <f>AVERAGE(J7:L7)</f>
        <v>30.9</v>
      </c>
    </row>
    <row r="8" spans="1:16" x14ac:dyDescent="0.25">
      <c r="A8" t="s">
        <v>45</v>
      </c>
      <c r="B8" t="s">
        <v>44</v>
      </c>
      <c r="C8">
        <v>27</v>
      </c>
    </row>
    <row r="9" spans="1:16" x14ac:dyDescent="0.25">
      <c r="A9" t="s">
        <v>45</v>
      </c>
      <c r="B9" t="s">
        <v>44</v>
      </c>
      <c r="C9">
        <v>30.2</v>
      </c>
      <c r="I9" s="20" t="s">
        <v>45</v>
      </c>
      <c r="J9" s="14">
        <v>34.799999999999997</v>
      </c>
      <c r="L9" s="15">
        <v>26.8</v>
      </c>
    </row>
    <row r="10" spans="1:16" x14ac:dyDescent="0.25">
      <c r="A10" t="s">
        <v>45</v>
      </c>
      <c r="B10" t="s">
        <v>44</v>
      </c>
      <c r="C10">
        <v>30.8</v>
      </c>
      <c r="I10" s="20"/>
      <c r="J10" s="14">
        <v>27</v>
      </c>
      <c r="L10" s="15">
        <v>23.2</v>
      </c>
    </row>
    <row r="11" spans="1:16" x14ac:dyDescent="0.25">
      <c r="A11" t="s">
        <v>45</v>
      </c>
      <c r="B11" t="s">
        <v>44</v>
      </c>
      <c r="C11">
        <v>26.4</v>
      </c>
      <c r="I11" s="20"/>
      <c r="J11" s="14">
        <v>30.2</v>
      </c>
      <c r="L11" s="15">
        <v>29.4</v>
      </c>
    </row>
    <row r="12" spans="1:16" x14ac:dyDescent="0.25">
      <c r="A12" t="s">
        <v>43</v>
      </c>
      <c r="B12" t="s">
        <v>46</v>
      </c>
      <c r="C12">
        <v>32</v>
      </c>
      <c r="I12" s="20"/>
      <c r="J12" s="14">
        <v>30.8</v>
      </c>
      <c r="L12" s="15">
        <v>19.399999999999999</v>
      </c>
    </row>
    <row r="13" spans="1:16" x14ac:dyDescent="0.25">
      <c r="A13" t="s">
        <v>43</v>
      </c>
      <c r="B13" t="s">
        <v>46</v>
      </c>
      <c r="C13">
        <v>32.200000000000003</v>
      </c>
      <c r="I13" s="20"/>
      <c r="J13" s="14">
        <v>26.4</v>
      </c>
      <c r="L13" s="15">
        <v>23.8</v>
      </c>
    </row>
    <row r="14" spans="1:16" x14ac:dyDescent="0.25">
      <c r="A14" t="s">
        <v>43</v>
      </c>
      <c r="B14" t="s">
        <v>46</v>
      </c>
      <c r="C14">
        <v>26</v>
      </c>
      <c r="I14" t="s">
        <v>49</v>
      </c>
      <c r="J14" s="14">
        <f>AVERAGE(J9:J13)</f>
        <v>29.839999999999996</v>
      </c>
      <c r="K14" t="s">
        <v>50</v>
      </c>
      <c r="L14" s="15">
        <f>AVERAGE(L9:L13)</f>
        <v>24.520000000000003</v>
      </c>
      <c r="M14" t="s">
        <v>53</v>
      </c>
      <c r="N14">
        <f>AVERAGE(J14:L14)</f>
        <v>27.18</v>
      </c>
    </row>
    <row r="15" spans="1:16" x14ac:dyDescent="0.25">
      <c r="A15" t="s">
        <v>43</v>
      </c>
      <c r="B15" t="s">
        <v>46</v>
      </c>
      <c r="C15">
        <v>33.4</v>
      </c>
    </row>
    <row r="16" spans="1:16" x14ac:dyDescent="0.25">
      <c r="A16" t="s">
        <v>43</v>
      </c>
      <c r="B16" t="s">
        <v>46</v>
      </c>
      <c r="C16">
        <v>26.4</v>
      </c>
      <c r="I16" t="s">
        <v>51</v>
      </c>
      <c r="J16">
        <f>AVERAGE(J7,J14)</f>
        <v>30.82</v>
      </c>
      <c r="K16" t="s">
        <v>52</v>
      </c>
      <c r="L16">
        <f>AVERAGE(L7,L14)</f>
        <v>27.26</v>
      </c>
      <c r="M16" t="s">
        <v>54</v>
      </c>
      <c r="N16">
        <f>AVERAGE(J16:L16)</f>
        <v>29.04</v>
      </c>
    </row>
    <row r="17" spans="1:14" x14ac:dyDescent="0.25">
      <c r="A17" t="s">
        <v>45</v>
      </c>
      <c r="B17" t="s">
        <v>46</v>
      </c>
      <c r="C17">
        <v>26.8</v>
      </c>
    </row>
    <row r="18" spans="1:14" x14ac:dyDescent="0.25">
      <c r="A18" t="s">
        <v>45</v>
      </c>
      <c r="B18" t="s">
        <v>46</v>
      </c>
      <c r="C18">
        <v>23.2</v>
      </c>
    </row>
    <row r="19" spans="1:14" x14ac:dyDescent="0.25">
      <c r="A19" t="s">
        <v>45</v>
      </c>
      <c r="B19" t="s">
        <v>46</v>
      </c>
      <c r="C19">
        <v>29.4</v>
      </c>
    </row>
    <row r="20" spans="1:14" x14ac:dyDescent="0.25">
      <c r="A20" t="s">
        <v>45</v>
      </c>
      <c r="B20" t="s">
        <v>46</v>
      </c>
      <c r="C20">
        <v>19.399999999999999</v>
      </c>
      <c r="I20" t="s">
        <v>56</v>
      </c>
      <c r="J20">
        <f>POWER((J$7-J2),2)+POWER((J$7-J3),2)+POWER((J$7-J4),2)+POWER((J$7-J5),2)+POWER((J$7-J6),2)</f>
        <v>39.60000000000003</v>
      </c>
      <c r="L20">
        <f>POWER((L$7-L2),2)+POWER((L$7-L3),2)++POWER((L$7-L4),2)+POWER((L$7-L5),2)+POWER((L$7-L6),2)</f>
        <v>49.360000000000007</v>
      </c>
    </row>
    <row r="21" spans="1:14" x14ac:dyDescent="0.25">
      <c r="A21" t="s">
        <v>45</v>
      </c>
      <c r="B21" t="s">
        <v>46</v>
      </c>
      <c r="C21">
        <v>23.8</v>
      </c>
      <c r="J21">
        <f>POWER((J$14-J9),2)+POWER((J$14-J10),2)+POWER((J$14-J11),2)+POWER((J$14-J12),2)+POWER((J$14-J13),2)</f>
        <v>45.551999999999978</v>
      </c>
      <c r="L21">
        <f>POWER((L$14-L9),2)+POWER((L$14-L10),2)+POWER((L$14-L11),2)+POWER((L$14-L12),2)+POWER((L$14-L13),2)</f>
        <v>57.488000000000007</v>
      </c>
    </row>
    <row r="23" spans="1:14" x14ac:dyDescent="0.25">
      <c r="I23" t="s">
        <v>57</v>
      </c>
      <c r="J23">
        <f>SUM(J20:L21)</f>
        <v>192</v>
      </c>
    </row>
    <row r="24" spans="1:14" x14ac:dyDescent="0.25">
      <c r="I24" s="22" t="s">
        <v>6</v>
      </c>
      <c r="J24" s="22">
        <f>(COUNT(J2:J6)-1)*2*2</f>
        <v>16</v>
      </c>
    </row>
    <row r="25" spans="1:14" x14ac:dyDescent="0.25">
      <c r="I25" t="s">
        <v>58</v>
      </c>
      <c r="J25">
        <f>J23/J24</f>
        <v>12</v>
      </c>
    </row>
    <row r="28" spans="1:14" x14ac:dyDescent="0.25">
      <c r="I28" t="s">
        <v>59</v>
      </c>
      <c r="J28">
        <f>COUNT(J2:J6)*2*(POWER((N7-N$16),2)+POWER((N14-N$16),2))</f>
        <v>69.19199999999995</v>
      </c>
      <c r="M28" s="16" t="s">
        <v>67</v>
      </c>
    </row>
    <row r="29" spans="1:14" x14ac:dyDescent="0.25">
      <c r="I29" t="s">
        <v>6</v>
      </c>
      <c r="J29">
        <f>2-1</f>
        <v>1</v>
      </c>
      <c r="M29" t="s">
        <v>68</v>
      </c>
      <c r="N29" s="12">
        <f>J30/J$25</f>
        <v>5.7659999999999956</v>
      </c>
    </row>
    <row r="30" spans="1:14" x14ac:dyDescent="0.25">
      <c r="I30" t="s">
        <v>61</v>
      </c>
      <c r="J30">
        <f>J28/J29</f>
        <v>69.19199999999995</v>
      </c>
    </row>
    <row r="34" spans="9:14" x14ac:dyDescent="0.25">
      <c r="I34" t="s">
        <v>60</v>
      </c>
      <c r="J34">
        <f>COUNT(J2:J6)*2*(POWER((J16-N$16),2)+POWER((L16-N$16),2))</f>
        <v>63.367999999999952</v>
      </c>
      <c r="M34" s="16" t="s">
        <v>67</v>
      </c>
    </row>
    <row r="35" spans="9:14" x14ac:dyDescent="0.25">
      <c r="I35" t="s">
        <v>6</v>
      </c>
      <c r="J35">
        <f>2-1</f>
        <v>1</v>
      </c>
      <c r="M35" t="s">
        <v>86</v>
      </c>
      <c r="N35" s="12">
        <f>J36/J$25</f>
        <v>5.2806666666666624</v>
      </c>
    </row>
    <row r="36" spans="9:14" x14ac:dyDescent="0.25">
      <c r="I36" t="s">
        <v>62</v>
      </c>
      <c r="J36">
        <f>J34/J35</f>
        <v>63.367999999999952</v>
      </c>
    </row>
    <row r="40" spans="9:14" x14ac:dyDescent="0.25">
      <c r="I40" t="s">
        <v>63</v>
      </c>
      <c r="J40">
        <f>J45*J46</f>
        <v>15.487999999999932</v>
      </c>
      <c r="M40" s="16" t="s">
        <v>67</v>
      </c>
    </row>
    <row r="41" spans="9:14" x14ac:dyDescent="0.25">
      <c r="I41">
        <v>1</v>
      </c>
      <c r="J41" s="11">
        <f>POWER((J7-N7-J16+N$16),2)</f>
        <v>0.7743999999999982</v>
      </c>
      <c r="M41" t="s">
        <v>87</v>
      </c>
      <c r="N41" s="12">
        <f>J48/J$25</f>
        <v>1.2906666666666611</v>
      </c>
    </row>
    <row r="42" spans="9:14" x14ac:dyDescent="0.25">
      <c r="I42">
        <v>2</v>
      </c>
      <c r="J42" s="11">
        <f>POWER((L7-N7-L16+N16),2)</f>
        <v>0.7743999999999982</v>
      </c>
    </row>
    <row r="43" spans="9:14" x14ac:dyDescent="0.25">
      <c r="I43">
        <v>3</v>
      </c>
      <c r="J43" s="11">
        <f>POWER((J14-N14-J16+N16),2)</f>
        <v>0.77439999999999198</v>
      </c>
    </row>
    <row r="44" spans="9:14" x14ac:dyDescent="0.25">
      <c r="I44">
        <v>4</v>
      </c>
      <c r="J44" s="11">
        <f>POWER((L14-N14-L16+N16),2)</f>
        <v>0.7743999999999982</v>
      </c>
    </row>
    <row r="45" spans="9:14" x14ac:dyDescent="0.25">
      <c r="I45" t="s">
        <v>64</v>
      </c>
      <c r="J45">
        <f>SUM(J41:J44)</f>
        <v>3.0975999999999866</v>
      </c>
    </row>
    <row r="46" spans="9:14" x14ac:dyDescent="0.25">
      <c r="I46" t="s">
        <v>65</v>
      </c>
      <c r="J46">
        <f>COUNT(J2:J6)</f>
        <v>5</v>
      </c>
    </row>
    <row r="47" spans="9:14" x14ac:dyDescent="0.25">
      <c r="I47" t="s">
        <v>6</v>
      </c>
      <c r="J47">
        <f>1* 1</f>
        <v>1</v>
      </c>
    </row>
    <row r="48" spans="9:14" x14ac:dyDescent="0.25">
      <c r="I48" t="s">
        <v>66</v>
      </c>
      <c r="J48">
        <f>J40/J47</f>
        <v>15.487999999999932</v>
      </c>
    </row>
  </sheetData>
  <mergeCells count="2">
    <mergeCell ref="I9:I13"/>
    <mergeCell ref="I2:I6"/>
  </mergeCells>
  <hyperlinks>
    <hyperlink ref="P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abSelected="1" workbookViewId="0">
      <selection activeCell="P5" sqref="P5"/>
    </sheetView>
  </sheetViews>
  <sheetFormatPr defaultRowHeight="15" x14ac:dyDescent="0.25"/>
  <cols>
    <col min="5" max="5" width="12" bestFit="1" customWidth="1"/>
    <col min="11" max="11" width="33.28515625" bestFit="1" customWidth="1"/>
  </cols>
  <sheetData>
    <row r="1" spans="1:14" x14ac:dyDescent="0.25">
      <c r="A1" t="s">
        <v>40</v>
      </c>
      <c r="B1" t="s">
        <v>44</v>
      </c>
      <c r="C1" t="s">
        <v>46</v>
      </c>
      <c r="K1" t="s">
        <v>82</v>
      </c>
    </row>
    <row r="2" spans="1:14" x14ac:dyDescent="0.25">
      <c r="A2" s="17" t="s">
        <v>43</v>
      </c>
      <c r="B2" s="12">
        <v>27.4</v>
      </c>
      <c r="C2" s="13">
        <v>32</v>
      </c>
      <c r="F2" t="s">
        <v>94</v>
      </c>
      <c r="G2" t="s">
        <v>95</v>
      </c>
    </row>
    <row r="3" spans="1:14" x14ac:dyDescent="0.25">
      <c r="A3" s="17" t="s">
        <v>43</v>
      </c>
      <c r="B3" s="12">
        <v>33.6</v>
      </c>
      <c r="C3" s="13">
        <v>32.200000000000003</v>
      </c>
      <c r="F3">
        <v>2</v>
      </c>
      <c r="G3">
        <v>2</v>
      </c>
      <c r="K3" t="s">
        <v>71</v>
      </c>
      <c r="L3" t="s">
        <v>44</v>
      </c>
      <c r="M3" t="s">
        <v>46</v>
      </c>
      <c r="N3" t="s">
        <v>57</v>
      </c>
    </row>
    <row r="4" spans="1:14" ht="15.75" thickBot="1" x14ac:dyDescent="0.3">
      <c r="A4" s="17" t="s">
        <v>43</v>
      </c>
      <c r="B4" s="12">
        <v>29.8</v>
      </c>
      <c r="C4" s="13">
        <v>26</v>
      </c>
      <c r="F4">
        <v>3</v>
      </c>
      <c r="G4">
        <v>3</v>
      </c>
      <c r="K4" s="18" t="s">
        <v>43</v>
      </c>
      <c r="L4" s="18"/>
      <c r="M4" s="18"/>
      <c r="N4" s="18"/>
    </row>
    <row r="5" spans="1:14" x14ac:dyDescent="0.25">
      <c r="A5" s="17" t="s">
        <v>43</v>
      </c>
      <c r="B5" s="12">
        <v>35.200000000000003</v>
      </c>
      <c r="C5" s="13">
        <v>33.4</v>
      </c>
      <c r="F5">
        <v>4</v>
      </c>
      <c r="G5">
        <v>4</v>
      </c>
      <c r="K5" s="6" t="s">
        <v>72</v>
      </c>
      <c r="L5" s="6">
        <v>5</v>
      </c>
      <c r="M5" s="6">
        <v>5</v>
      </c>
      <c r="N5" s="6">
        <v>10</v>
      </c>
    </row>
    <row r="6" spans="1:14" x14ac:dyDescent="0.25">
      <c r="A6" s="17" t="s">
        <v>43</v>
      </c>
      <c r="B6" s="12">
        <v>33</v>
      </c>
      <c r="C6" s="13">
        <v>26.4</v>
      </c>
      <c r="F6">
        <v>1</v>
      </c>
      <c r="G6">
        <v>1</v>
      </c>
      <c r="K6" s="6" t="s">
        <v>73</v>
      </c>
      <c r="L6" s="6">
        <v>159</v>
      </c>
      <c r="M6" s="6">
        <v>150</v>
      </c>
      <c r="N6" s="6">
        <v>309</v>
      </c>
    </row>
    <row r="7" spans="1:14" x14ac:dyDescent="0.25">
      <c r="A7" s="17" t="s">
        <v>45</v>
      </c>
      <c r="B7" s="14">
        <v>34.799999999999997</v>
      </c>
      <c r="C7" s="15">
        <v>26.8</v>
      </c>
      <c r="K7" s="6" t="s">
        <v>74</v>
      </c>
      <c r="L7" s="6">
        <v>31.8</v>
      </c>
      <c r="M7" s="6">
        <v>30</v>
      </c>
      <c r="N7" s="6">
        <v>30.9</v>
      </c>
    </row>
    <row r="8" spans="1:14" x14ac:dyDescent="0.25">
      <c r="A8" s="17" t="s">
        <v>45</v>
      </c>
      <c r="B8" s="14">
        <v>27</v>
      </c>
      <c r="C8" s="15">
        <v>23.2</v>
      </c>
      <c r="K8" s="6" t="s">
        <v>11</v>
      </c>
      <c r="L8" s="6">
        <v>9.9000000000000075</v>
      </c>
      <c r="M8" s="6">
        <v>12.339999999999918</v>
      </c>
      <c r="N8" s="6">
        <v>10.784444444444388</v>
      </c>
    </row>
    <row r="9" spans="1:14" x14ac:dyDescent="0.25">
      <c r="A9" s="17" t="s">
        <v>45</v>
      </c>
      <c r="B9" s="14">
        <v>30.2</v>
      </c>
      <c r="C9" s="15">
        <v>29.4</v>
      </c>
      <c r="K9" s="6"/>
      <c r="L9" s="6"/>
      <c r="M9" s="6"/>
      <c r="N9" s="6"/>
    </row>
    <row r="10" spans="1:14" ht="15.75" thickBot="1" x14ac:dyDescent="0.3">
      <c r="A10" s="17" t="s">
        <v>45</v>
      </c>
      <c r="B10" s="14">
        <v>30.8</v>
      </c>
      <c r="C10" s="15">
        <v>19.399999999999999</v>
      </c>
      <c r="F10" t="s">
        <v>43</v>
      </c>
      <c r="G10" t="s">
        <v>45</v>
      </c>
      <c r="K10" s="18" t="s">
        <v>45</v>
      </c>
      <c r="L10" s="18"/>
      <c r="M10" s="18"/>
      <c r="N10" s="18"/>
    </row>
    <row r="11" spans="1:14" x14ac:dyDescent="0.25">
      <c r="A11" s="17" t="s">
        <v>45</v>
      </c>
      <c r="B11" s="14">
        <v>26.4</v>
      </c>
      <c r="C11" s="15">
        <v>23.8</v>
      </c>
      <c r="F11">
        <v>2</v>
      </c>
      <c r="G11">
        <v>3</v>
      </c>
      <c r="K11" s="6" t="s">
        <v>72</v>
      </c>
      <c r="L11" s="6">
        <v>5</v>
      </c>
      <c r="M11" s="6">
        <v>5</v>
      </c>
      <c r="N11" s="6">
        <v>10</v>
      </c>
    </row>
    <row r="12" spans="1:14" x14ac:dyDescent="0.25">
      <c r="F12">
        <v>2</v>
      </c>
      <c r="G12">
        <v>3</v>
      </c>
      <c r="K12" s="6" t="s">
        <v>73</v>
      </c>
      <c r="L12" s="6">
        <v>149.19999999999999</v>
      </c>
      <c r="M12" s="6">
        <v>122.60000000000001</v>
      </c>
      <c r="N12" s="6">
        <v>271.8</v>
      </c>
    </row>
    <row r="13" spans="1:14" x14ac:dyDescent="0.25">
      <c r="F13">
        <v>2</v>
      </c>
      <c r="G13">
        <v>3</v>
      </c>
      <c r="K13" s="6" t="s">
        <v>74</v>
      </c>
      <c r="L13" s="6">
        <v>29.839999999999996</v>
      </c>
      <c r="M13" s="6">
        <v>24.520000000000003</v>
      </c>
      <c r="N13" s="6">
        <v>27.18</v>
      </c>
    </row>
    <row r="14" spans="1:14" x14ac:dyDescent="0.25">
      <c r="K14" s="6" t="s">
        <v>11</v>
      </c>
      <c r="L14" s="6">
        <v>11.388000000000375</v>
      </c>
      <c r="M14" s="6">
        <v>14.371999999999957</v>
      </c>
      <c r="N14" s="6">
        <v>19.310666666666595</v>
      </c>
    </row>
    <row r="15" spans="1:14" x14ac:dyDescent="0.25">
      <c r="C15" t="s">
        <v>43</v>
      </c>
      <c r="D15" t="s">
        <v>45</v>
      </c>
      <c r="E15" t="s">
        <v>97</v>
      </c>
      <c r="F15" t="s">
        <v>98</v>
      </c>
      <c r="K15" s="6"/>
      <c r="L15" s="6"/>
      <c r="M15" s="6"/>
      <c r="N15" s="6"/>
    </row>
    <row r="16" spans="1:14" ht="15.75" thickBot="1" x14ac:dyDescent="0.3">
      <c r="B16" t="s">
        <v>94</v>
      </c>
      <c r="C16">
        <v>2</v>
      </c>
      <c r="D16">
        <v>3</v>
      </c>
      <c r="E16">
        <v>4</v>
      </c>
      <c r="F16">
        <v>1</v>
      </c>
      <c r="K16" s="18" t="s">
        <v>57</v>
      </c>
      <c r="L16" s="18"/>
      <c r="M16" s="18"/>
      <c r="N16" s="18"/>
    </row>
    <row r="17" spans="2:17" x14ac:dyDescent="0.25">
      <c r="B17" t="s">
        <v>95</v>
      </c>
      <c r="C17">
        <v>2</v>
      </c>
      <c r="D17">
        <v>3</v>
      </c>
      <c r="E17">
        <v>4</v>
      </c>
      <c r="F17">
        <v>1</v>
      </c>
      <c r="K17" s="6" t="s">
        <v>72</v>
      </c>
      <c r="L17" s="6">
        <v>10</v>
      </c>
      <c r="M17" s="6">
        <v>10</v>
      </c>
      <c r="N17" s="6"/>
    </row>
    <row r="18" spans="2:17" x14ac:dyDescent="0.25">
      <c r="B18" t="s">
        <v>96</v>
      </c>
      <c r="C18">
        <v>2</v>
      </c>
      <c r="D18">
        <v>3</v>
      </c>
      <c r="E18">
        <v>4</v>
      </c>
      <c r="F18">
        <v>1</v>
      </c>
      <c r="K18" s="6" t="s">
        <v>73</v>
      </c>
      <c r="L18" s="6">
        <v>308.2</v>
      </c>
      <c r="M18" s="6">
        <v>272.60000000000002</v>
      </c>
      <c r="N18" s="6"/>
    </row>
    <row r="19" spans="2:17" x14ac:dyDescent="0.25">
      <c r="K19" s="6" t="s">
        <v>74</v>
      </c>
      <c r="L19" s="6">
        <v>30.82</v>
      </c>
      <c r="M19" s="6">
        <v>27.26</v>
      </c>
      <c r="N19" s="6"/>
    </row>
    <row r="20" spans="2:17" x14ac:dyDescent="0.25">
      <c r="K20" s="6" t="s">
        <v>11</v>
      </c>
      <c r="L20" s="6">
        <v>10.528444444444448</v>
      </c>
      <c r="M20" s="6">
        <v>20.213777777777473</v>
      </c>
      <c r="N20" s="6"/>
    </row>
    <row r="21" spans="2:17" x14ac:dyDescent="0.25">
      <c r="K21" s="6"/>
      <c r="L21" s="6"/>
      <c r="M21" s="6"/>
      <c r="N21" s="6"/>
    </row>
    <row r="23" spans="2:17" ht="15.75" thickBot="1" x14ac:dyDescent="0.3">
      <c r="C23" s="12">
        <v>5.7659999999999956</v>
      </c>
      <c r="K23" t="s">
        <v>75</v>
      </c>
    </row>
    <row r="24" spans="2:17" x14ac:dyDescent="0.25">
      <c r="C24" s="12">
        <v>5.2806666666666624</v>
      </c>
      <c r="K24" s="8" t="s">
        <v>76</v>
      </c>
      <c r="L24" s="8" t="s">
        <v>77</v>
      </c>
      <c r="M24" s="8" t="s">
        <v>15</v>
      </c>
      <c r="N24" s="8" t="s">
        <v>78</v>
      </c>
      <c r="O24" s="8" t="s">
        <v>8</v>
      </c>
      <c r="P24" s="8" t="s">
        <v>79</v>
      </c>
      <c r="Q24" s="8" t="s">
        <v>80</v>
      </c>
    </row>
    <row r="25" spans="2:17" x14ac:dyDescent="0.25">
      <c r="C25" s="12">
        <v>1.2906666666666611</v>
      </c>
      <c r="K25" s="6" t="s">
        <v>83</v>
      </c>
      <c r="L25" s="6">
        <v>69.192000000000121</v>
      </c>
      <c r="M25" s="6">
        <v>1</v>
      </c>
      <c r="N25" s="6">
        <v>69.192000000000121</v>
      </c>
      <c r="O25" s="21">
        <v>5.7660000000000089</v>
      </c>
      <c r="P25" s="6">
        <v>2.8847449330877361E-2</v>
      </c>
      <c r="Q25" s="6">
        <v>4.4939984776663584</v>
      </c>
    </row>
    <row r="26" spans="2:17" x14ac:dyDescent="0.25">
      <c r="K26" s="6" t="s">
        <v>81</v>
      </c>
      <c r="L26" s="6">
        <v>63.368000000000052</v>
      </c>
      <c r="M26" s="6">
        <v>1</v>
      </c>
      <c r="N26" s="6">
        <v>63.368000000000052</v>
      </c>
      <c r="O26" s="21">
        <v>5.2806666666666704</v>
      </c>
      <c r="P26" s="6">
        <v>3.5386422088568757E-2</v>
      </c>
      <c r="Q26" s="6">
        <v>4.4939984776663584</v>
      </c>
    </row>
    <row r="27" spans="2:17" x14ac:dyDescent="0.25">
      <c r="K27" s="6" t="s">
        <v>84</v>
      </c>
      <c r="L27" s="6">
        <v>15.487999999999914</v>
      </c>
      <c r="M27" s="6">
        <v>1</v>
      </c>
      <c r="N27" s="6">
        <v>15.487999999999914</v>
      </c>
      <c r="O27" s="21">
        <v>1.2906666666666593</v>
      </c>
      <c r="P27" s="6">
        <v>0.27265603838406938</v>
      </c>
      <c r="Q27" s="6">
        <v>4.4939984776663584</v>
      </c>
    </row>
    <row r="28" spans="2:17" x14ac:dyDescent="0.25">
      <c r="K28" s="6" t="s">
        <v>85</v>
      </c>
      <c r="L28" s="6">
        <v>192.00000000000003</v>
      </c>
      <c r="M28" s="6">
        <v>16</v>
      </c>
      <c r="N28" s="6">
        <v>12.000000000000002</v>
      </c>
      <c r="O28" s="6"/>
      <c r="P28" s="6"/>
      <c r="Q28" s="6"/>
    </row>
    <row r="29" spans="2:17" x14ac:dyDescent="0.25">
      <c r="K29" s="6"/>
      <c r="L29" s="6"/>
      <c r="M29" s="6"/>
      <c r="N29" s="6"/>
      <c r="O29" s="6"/>
      <c r="P29" s="6"/>
      <c r="Q29" s="6"/>
    </row>
    <row r="30" spans="2:17" ht="15.75" thickBot="1" x14ac:dyDescent="0.3">
      <c r="K30" s="7" t="s">
        <v>57</v>
      </c>
      <c r="L30" s="7">
        <v>340.04800000000012</v>
      </c>
      <c r="M30" s="7">
        <v>19</v>
      </c>
      <c r="N30" s="7"/>
      <c r="O30" s="7"/>
      <c r="P30" s="7"/>
      <c r="Q30" s="7"/>
    </row>
    <row r="33" spans="11:11" x14ac:dyDescent="0.25">
      <c r="K33" s="9" t="s">
        <v>89</v>
      </c>
    </row>
    <row r="75" spans="2:14" x14ac:dyDescent="0.25">
      <c r="K75" t="s">
        <v>82</v>
      </c>
    </row>
    <row r="77" spans="2:14" x14ac:dyDescent="0.25">
      <c r="K77" t="s">
        <v>71</v>
      </c>
      <c r="L77" t="s">
        <v>44</v>
      </c>
      <c r="M77" t="s">
        <v>46</v>
      </c>
      <c r="N77" t="s">
        <v>57</v>
      </c>
    </row>
    <row r="78" spans="2:14" x14ac:dyDescent="0.25">
      <c r="B78" t="s">
        <v>82</v>
      </c>
      <c r="K78" t="s">
        <v>43</v>
      </c>
    </row>
    <row r="79" spans="2:14" x14ac:dyDescent="0.25">
      <c r="K79" t="s">
        <v>72</v>
      </c>
      <c r="L79">
        <v>5</v>
      </c>
      <c r="M79">
        <v>5</v>
      </c>
      <c r="N79">
        <v>10</v>
      </c>
    </row>
    <row r="80" spans="2:14" x14ac:dyDescent="0.25">
      <c r="B80" t="s">
        <v>71</v>
      </c>
      <c r="C80" t="s">
        <v>44</v>
      </c>
      <c r="D80" t="s">
        <v>46</v>
      </c>
      <c r="E80" t="s">
        <v>57</v>
      </c>
      <c r="K80" t="s">
        <v>73</v>
      </c>
      <c r="L80">
        <v>159</v>
      </c>
      <c r="M80">
        <v>150</v>
      </c>
      <c r="N80">
        <v>309</v>
      </c>
    </row>
    <row r="81" spans="2:14" x14ac:dyDescent="0.25">
      <c r="B81" t="s">
        <v>43</v>
      </c>
      <c r="K81" t="s">
        <v>74</v>
      </c>
      <c r="L81">
        <v>31.8</v>
      </c>
      <c r="M81">
        <v>30</v>
      </c>
      <c r="N81">
        <v>30.9</v>
      </c>
    </row>
    <row r="82" spans="2:14" x14ac:dyDescent="0.25">
      <c r="B82" t="s">
        <v>72</v>
      </c>
      <c r="C82">
        <v>5</v>
      </c>
      <c r="D82">
        <v>5</v>
      </c>
      <c r="E82">
        <v>10</v>
      </c>
      <c r="K82" t="s">
        <v>11</v>
      </c>
      <c r="L82">
        <v>9.9000000000000075</v>
      </c>
      <c r="M82">
        <v>12.339999999999918</v>
      </c>
      <c r="N82">
        <v>10.784444444444388</v>
      </c>
    </row>
    <row r="83" spans="2:14" x14ac:dyDescent="0.25">
      <c r="B83" t="s">
        <v>73</v>
      </c>
      <c r="C83">
        <v>159</v>
      </c>
      <c r="D83">
        <v>150</v>
      </c>
      <c r="E83">
        <v>309</v>
      </c>
    </row>
    <row r="84" spans="2:14" x14ac:dyDescent="0.25">
      <c r="B84" t="s">
        <v>74</v>
      </c>
      <c r="C84">
        <v>31.8</v>
      </c>
      <c r="D84">
        <v>30</v>
      </c>
      <c r="E84">
        <v>30.9</v>
      </c>
      <c r="K84" t="s">
        <v>45</v>
      </c>
    </row>
    <row r="85" spans="2:14" x14ac:dyDescent="0.25">
      <c r="B85" t="s">
        <v>11</v>
      </c>
      <c r="C85">
        <v>9.9000000000000075</v>
      </c>
      <c r="D85">
        <v>12.339999999999918</v>
      </c>
      <c r="E85">
        <v>10.784444444444388</v>
      </c>
      <c r="K85" t="s">
        <v>72</v>
      </c>
      <c r="L85">
        <v>5</v>
      </c>
      <c r="M85">
        <v>5</v>
      </c>
      <c r="N85">
        <v>10</v>
      </c>
    </row>
    <row r="86" spans="2:14" x14ac:dyDescent="0.25">
      <c r="K86" t="s">
        <v>73</v>
      </c>
      <c r="L86">
        <v>149.19999999999999</v>
      </c>
      <c r="M86">
        <v>122.60000000000001</v>
      </c>
      <c r="N86">
        <v>271.8</v>
      </c>
    </row>
    <row r="87" spans="2:14" x14ac:dyDescent="0.25">
      <c r="B87" t="s">
        <v>45</v>
      </c>
      <c r="K87" t="s">
        <v>74</v>
      </c>
      <c r="L87">
        <v>29.839999999999996</v>
      </c>
      <c r="M87">
        <v>24.520000000000003</v>
      </c>
      <c r="N87">
        <v>27.18</v>
      </c>
    </row>
    <row r="88" spans="2:14" x14ac:dyDescent="0.25">
      <c r="B88" t="s">
        <v>72</v>
      </c>
      <c r="C88">
        <v>5</v>
      </c>
      <c r="D88">
        <v>5</v>
      </c>
      <c r="E88">
        <v>10</v>
      </c>
      <c r="K88" t="s">
        <v>11</v>
      </c>
      <c r="L88">
        <v>11.388000000000375</v>
      </c>
      <c r="M88">
        <v>14.371999999999957</v>
      </c>
      <c r="N88">
        <v>19.310666666666595</v>
      </c>
    </row>
    <row r="89" spans="2:14" x14ac:dyDescent="0.25">
      <c r="B89" t="s">
        <v>73</v>
      </c>
      <c r="C89">
        <v>149.19999999999999</v>
      </c>
      <c r="D89">
        <v>122.60000000000001</v>
      </c>
      <c r="E89">
        <v>271.8</v>
      </c>
    </row>
    <row r="90" spans="2:14" x14ac:dyDescent="0.25">
      <c r="B90" t="s">
        <v>74</v>
      </c>
      <c r="C90">
        <v>29.839999999999996</v>
      </c>
      <c r="D90">
        <v>24.520000000000003</v>
      </c>
      <c r="E90">
        <v>27.18</v>
      </c>
      <c r="K90" t="s">
        <v>57</v>
      </c>
    </row>
    <row r="91" spans="2:14" x14ac:dyDescent="0.25">
      <c r="B91" t="s">
        <v>11</v>
      </c>
      <c r="C91">
        <v>11.388000000000375</v>
      </c>
      <c r="D91">
        <v>14.371999999999957</v>
      </c>
      <c r="E91">
        <v>19.310666666666595</v>
      </c>
      <c r="K91" s="6" t="s">
        <v>72</v>
      </c>
      <c r="L91" s="6">
        <v>10</v>
      </c>
      <c r="M91" s="6">
        <v>10</v>
      </c>
      <c r="N91" s="6"/>
    </row>
    <row r="92" spans="2:14" x14ac:dyDescent="0.25">
      <c r="K92" s="6" t="s">
        <v>73</v>
      </c>
      <c r="L92" s="6">
        <v>308.2</v>
      </c>
      <c r="M92" s="6">
        <v>272.60000000000002</v>
      </c>
      <c r="N92" s="6"/>
    </row>
    <row r="93" spans="2:14" x14ac:dyDescent="0.25">
      <c r="B93" t="s">
        <v>57</v>
      </c>
      <c r="K93" s="6" t="s">
        <v>74</v>
      </c>
      <c r="L93" s="6">
        <v>30.82</v>
      </c>
      <c r="M93" s="6">
        <v>27.26</v>
      </c>
      <c r="N93" s="6"/>
    </row>
    <row r="94" spans="2:14" x14ac:dyDescent="0.25">
      <c r="B94" t="s">
        <v>72</v>
      </c>
      <c r="C94">
        <v>10</v>
      </c>
      <c r="D94">
        <v>10</v>
      </c>
      <c r="K94" s="6" t="s">
        <v>11</v>
      </c>
      <c r="L94" s="6">
        <v>10.528444444444448</v>
      </c>
      <c r="M94" s="6">
        <v>20.213777777777473</v>
      </c>
      <c r="N94" s="6"/>
    </row>
    <row r="95" spans="2:14" x14ac:dyDescent="0.25">
      <c r="B95" t="s">
        <v>73</v>
      </c>
      <c r="C95">
        <v>308.2</v>
      </c>
      <c r="D95">
        <v>272.60000000000002</v>
      </c>
      <c r="K95" s="6"/>
      <c r="L95" s="6"/>
      <c r="M95" s="6"/>
      <c r="N95" s="6"/>
    </row>
    <row r="96" spans="2:14" x14ac:dyDescent="0.25">
      <c r="B96" t="s">
        <v>74</v>
      </c>
      <c r="C96">
        <v>30.82</v>
      </c>
      <c r="D96">
        <v>27.26</v>
      </c>
    </row>
    <row r="97" spans="2:17" ht="15.75" thickBot="1" x14ac:dyDescent="0.3">
      <c r="B97" t="s">
        <v>11</v>
      </c>
      <c r="C97">
        <v>10.528444444444448</v>
      </c>
      <c r="D97">
        <v>20.213777777777473</v>
      </c>
      <c r="K97" t="s">
        <v>75</v>
      </c>
    </row>
    <row r="98" spans="2:17" x14ac:dyDescent="0.25">
      <c r="K98" s="8" t="s">
        <v>76</v>
      </c>
      <c r="L98" s="8" t="s">
        <v>77</v>
      </c>
      <c r="M98" s="8" t="s">
        <v>15</v>
      </c>
      <c r="N98" s="8" t="s">
        <v>78</v>
      </c>
      <c r="O98" s="8" t="s">
        <v>8</v>
      </c>
      <c r="P98" s="8" t="s">
        <v>79</v>
      </c>
      <c r="Q98" s="8" t="s">
        <v>80</v>
      </c>
    </row>
    <row r="99" spans="2:17" x14ac:dyDescent="0.25">
      <c r="K99" s="6" t="s">
        <v>83</v>
      </c>
      <c r="L99" s="6">
        <v>69.192000000000121</v>
      </c>
      <c r="M99" s="6">
        <v>1</v>
      </c>
      <c r="N99" s="6">
        <v>69.192000000000121</v>
      </c>
      <c r="O99" s="6">
        <v>5.7660000000000089</v>
      </c>
      <c r="P99" s="6">
        <v>2.8847449330877361E-2</v>
      </c>
      <c r="Q99" s="6">
        <v>4.4939984776663584</v>
      </c>
    </row>
    <row r="100" spans="2:17" x14ac:dyDescent="0.25">
      <c r="B100" t="s">
        <v>75</v>
      </c>
      <c r="K100" s="6" t="s">
        <v>81</v>
      </c>
      <c r="L100" s="6">
        <v>63.368000000000052</v>
      </c>
      <c r="M100" s="6">
        <v>1</v>
      </c>
      <c r="N100" s="6">
        <v>63.368000000000052</v>
      </c>
      <c r="O100" s="6">
        <v>5.2806666666666704</v>
      </c>
      <c r="P100" s="6">
        <v>3.5386422088568757E-2</v>
      </c>
      <c r="Q100" s="6">
        <v>4.4939984776663584</v>
      </c>
    </row>
    <row r="101" spans="2:17" x14ac:dyDescent="0.25">
      <c r="B101" t="s">
        <v>76</v>
      </c>
      <c r="C101" t="s">
        <v>77</v>
      </c>
      <c r="D101" t="s">
        <v>15</v>
      </c>
      <c r="E101" t="s">
        <v>78</v>
      </c>
      <c r="F101" t="s">
        <v>8</v>
      </c>
      <c r="G101" t="s">
        <v>79</v>
      </c>
      <c r="H101" t="s">
        <v>80</v>
      </c>
      <c r="K101" s="6" t="s">
        <v>84</v>
      </c>
      <c r="L101" s="6">
        <v>15.487999999999914</v>
      </c>
      <c r="M101" s="6">
        <v>1</v>
      </c>
      <c r="N101" s="6">
        <v>15.487999999999914</v>
      </c>
      <c r="O101" s="6">
        <v>1.2906666666666593</v>
      </c>
      <c r="P101" s="6">
        <v>0.27265603838406938</v>
      </c>
      <c r="Q101" s="6">
        <v>4.4939984776663584</v>
      </c>
    </row>
    <row r="102" spans="2:17" x14ac:dyDescent="0.25">
      <c r="B102" t="s">
        <v>83</v>
      </c>
      <c r="C102">
        <v>69.192000000000121</v>
      </c>
      <c r="D102">
        <v>1</v>
      </c>
      <c r="E102">
        <v>69.192000000000121</v>
      </c>
      <c r="F102">
        <v>5.7660000000000089</v>
      </c>
      <c r="G102">
        <v>2.8847449330877361E-2</v>
      </c>
      <c r="H102">
        <v>4.4939984776663584</v>
      </c>
      <c r="K102" s="6" t="s">
        <v>85</v>
      </c>
      <c r="L102" s="6">
        <v>192.00000000000003</v>
      </c>
      <c r="M102" s="6">
        <v>16</v>
      </c>
      <c r="N102" s="6">
        <v>12.000000000000002</v>
      </c>
      <c r="O102" s="6"/>
      <c r="P102" s="6"/>
      <c r="Q102" s="6"/>
    </row>
    <row r="103" spans="2:17" x14ac:dyDescent="0.25">
      <c r="B103" t="s">
        <v>81</v>
      </c>
      <c r="C103">
        <v>63.368000000000052</v>
      </c>
      <c r="D103">
        <v>1</v>
      </c>
      <c r="E103">
        <v>63.368000000000052</v>
      </c>
      <c r="F103">
        <v>5.2806666666666704</v>
      </c>
      <c r="G103">
        <v>3.5386422088568757E-2</v>
      </c>
      <c r="H103">
        <v>4.4939984776663584</v>
      </c>
      <c r="K103" s="6"/>
      <c r="L103" s="6"/>
      <c r="M103" s="6"/>
      <c r="N103" s="6"/>
      <c r="O103" s="6"/>
      <c r="P103" s="6"/>
      <c r="Q103" s="6"/>
    </row>
    <row r="104" spans="2:17" ht="15.75" thickBot="1" x14ac:dyDescent="0.3">
      <c r="B104" t="s">
        <v>84</v>
      </c>
      <c r="C104">
        <v>15.487999999999914</v>
      </c>
      <c r="D104">
        <v>1</v>
      </c>
      <c r="E104">
        <v>15.487999999999914</v>
      </c>
      <c r="F104">
        <v>1.2906666666666593</v>
      </c>
      <c r="G104">
        <v>0.27265603838406938</v>
      </c>
      <c r="H104">
        <v>4.4939984776663584</v>
      </c>
      <c r="K104" s="7" t="s">
        <v>57</v>
      </c>
      <c r="L104" s="7">
        <v>340.04800000000012</v>
      </c>
      <c r="M104" s="7">
        <v>19</v>
      </c>
      <c r="N104" s="7"/>
      <c r="O104" s="7"/>
      <c r="P104" s="7"/>
      <c r="Q104" s="7"/>
    </row>
    <row r="105" spans="2:17" x14ac:dyDescent="0.25">
      <c r="B105" t="s">
        <v>85</v>
      </c>
      <c r="C105">
        <v>192.00000000000003</v>
      </c>
      <c r="D105">
        <v>16</v>
      </c>
      <c r="E105">
        <v>12.000000000000002</v>
      </c>
    </row>
    <row r="107" spans="2:17" x14ac:dyDescent="0.25">
      <c r="B107" t="s">
        <v>57</v>
      </c>
      <c r="C107">
        <v>340.04800000000012</v>
      </c>
      <c r="D107">
        <v>19</v>
      </c>
    </row>
    <row r="112" spans="2:17" x14ac:dyDescent="0.25">
      <c r="B112" t="s">
        <v>82</v>
      </c>
    </row>
    <row r="114" spans="2:5" x14ac:dyDescent="0.25">
      <c r="B114" t="s">
        <v>71</v>
      </c>
      <c r="C114" t="s">
        <v>44</v>
      </c>
      <c r="D114" t="s">
        <v>46</v>
      </c>
      <c r="E114" t="s">
        <v>57</v>
      </c>
    </row>
    <row r="115" spans="2:5" ht="15.75" thickBot="1" x14ac:dyDescent="0.3">
      <c r="B115" s="18" t="s">
        <v>43</v>
      </c>
      <c r="C115" s="18"/>
      <c r="D115" s="18"/>
      <c r="E115" s="18"/>
    </row>
    <row r="116" spans="2:5" x14ac:dyDescent="0.25">
      <c r="B116" s="6" t="s">
        <v>72</v>
      </c>
      <c r="C116" s="6">
        <v>5</v>
      </c>
      <c r="D116" s="6">
        <v>5</v>
      </c>
      <c r="E116" s="6">
        <v>10</v>
      </c>
    </row>
    <row r="117" spans="2:5" x14ac:dyDescent="0.25">
      <c r="B117" s="6" t="s">
        <v>73</v>
      </c>
      <c r="C117" s="6">
        <v>159</v>
      </c>
      <c r="D117" s="6">
        <v>150</v>
      </c>
      <c r="E117" s="6">
        <v>309</v>
      </c>
    </row>
    <row r="118" spans="2:5" x14ac:dyDescent="0.25">
      <c r="B118" s="6" t="s">
        <v>74</v>
      </c>
      <c r="C118" s="6">
        <v>31.8</v>
      </c>
      <c r="D118" s="6">
        <v>30</v>
      </c>
      <c r="E118" s="6">
        <v>30.9</v>
      </c>
    </row>
    <row r="119" spans="2:5" x14ac:dyDescent="0.25">
      <c r="B119" s="6" t="s">
        <v>11</v>
      </c>
      <c r="C119" s="6">
        <v>9.9000000000000075</v>
      </c>
      <c r="D119" s="6">
        <v>12.339999999999918</v>
      </c>
      <c r="E119" s="6">
        <v>10.784444444444388</v>
      </c>
    </row>
    <row r="120" spans="2:5" x14ac:dyDescent="0.25">
      <c r="B120" s="6"/>
      <c r="C120" s="6"/>
      <c r="D120" s="6"/>
      <c r="E120" s="6"/>
    </row>
    <row r="121" spans="2:5" ht="15.75" thickBot="1" x14ac:dyDescent="0.3">
      <c r="B121" s="18" t="s">
        <v>45</v>
      </c>
      <c r="C121" s="18"/>
      <c r="D121" s="18"/>
      <c r="E121" s="18"/>
    </row>
    <row r="122" spans="2:5" x14ac:dyDescent="0.25">
      <c r="B122" s="6" t="s">
        <v>72</v>
      </c>
      <c r="C122" s="6">
        <v>5</v>
      </c>
      <c r="D122" s="6">
        <v>5</v>
      </c>
      <c r="E122" s="6">
        <v>10</v>
      </c>
    </row>
    <row r="123" spans="2:5" x14ac:dyDescent="0.25">
      <c r="B123" s="6" t="s">
        <v>73</v>
      </c>
      <c r="C123" s="6">
        <v>149.19999999999999</v>
      </c>
      <c r="D123" s="6">
        <v>122.60000000000001</v>
      </c>
      <c r="E123" s="6">
        <v>271.8</v>
      </c>
    </row>
    <row r="124" spans="2:5" x14ac:dyDescent="0.25">
      <c r="B124" s="6" t="s">
        <v>74</v>
      </c>
      <c r="C124" s="6">
        <v>29.839999999999996</v>
      </c>
      <c r="D124" s="6">
        <v>24.520000000000003</v>
      </c>
      <c r="E124" s="6">
        <v>27.18</v>
      </c>
    </row>
    <row r="125" spans="2:5" x14ac:dyDescent="0.25">
      <c r="B125" s="6" t="s">
        <v>11</v>
      </c>
      <c r="C125" s="6">
        <v>11.388000000000375</v>
      </c>
      <c r="D125" s="6">
        <v>14.371999999999957</v>
      </c>
      <c r="E125" s="6">
        <v>19.310666666666595</v>
      </c>
    </row>
    <row r="126" spans="2:5" x14ac:dyDescent="0.25">
      <c r="B126" s="6"/>
      <c r="C126" s="6"/>
      <c r="D126" s="6"/>
      <c r="E126" s="6"/>
    </row>
    <row r="127" spans="2:5" ht="15.75" thickBot="1" x14ac:dyDescent="0.3">
      <c r="B127" s="18" t="s">
        <v>57</v>
      </c>
      <c r="C127" s="18"/>
      <c r="D127" s="18"/>
      <c r="E127" s="18"/>
    </row>
    <row r="128" spans="2:5" x14ac:dyDescent="0.25">
      <c r="B128" s="6" t="s">
        <v>72</v>
      </c>
      <c r="C128" s="6">
        <v>10</v>
      </c>
      <c r="D128" s="6">
        <v>10</v>
      </c>
      <c r="E128" s="6"/>
    </row>
    <row r="129" spans="2:8" x14ac:dyDescent="0.25">
      <c r="B129" s="6" t="s">
        <v>73</v>
      </c>
      <c r="C129" s="6">
        <v>308.2</v>
      </c>
      <c r="D129" s="6">
        <v>272.60000000000002</v>
      </c>
      <c r="E129" s="6"/>
    </row>
    <row r="130" spans="2:8" x14ac:dyDescent="0.25">
      <c r="B130" s="6" t="s">
        <v>74</v>
      </c>
      <c r="C130" s="6">
        <v>30.82</v>
      </c>
      <c r="D130" s="6">
        <v>27.26</v>
      </c>
      <c r="E130" s="6"/>
    </row>
    <row r="131" spans="2:8" x14ac:dyDescent="0.25">
      <c r="B131" s="6" t="s">
        <v>11</v>
      </c>
      <c r="C131" s="6">
        <v>10.528444444444448</v>
      </c>
      <c r="D131" s="6">
        <v>20.213777777777473</v>
      </c>
      <c r="E131" s="6"/>
    </row>
    <row r="132" spans="2:8" x14ac:dyDescent="0.25">
      <c r="B132" s="6"/>
      <c r="C132" s="6"/>
      <c r="D132" s="6"/>
      <c r="E132" s="6"/>
    </row>
    <row r="134" spans="2:8" ht="15.75" thickBot="1" x14ac:dyDescent="0.3">
      <c r="B134" t="s">
        <v>75</v>
      </c>
    </row>
    <row r="135" spans="2:8" x14ac:dyDescent="0.25">
      <c r="B135" s="8" t="s">
        <v>76</v>
      </c>
      <c r="C135" s="8" t="s">
        <v>77</v>
      </c>
      <c r="D135" s="8" t="s">
        <v>15</v>
      </c>
      <c r="E135" s="8" t="s">
        <v>78</v>
      </c>
      <c r="F135" s="8" t="s">
        <v>8</v>
      </c>
      <c r="G135" s="8" t="s">
        <v>79</v>
      </c>
      <c r="H135" s="8" t="s">
        <v>80</v>
      </c>
    </row>
    <row r="136" spans="2:8" x14ac:dyDescent="0.25">
      <c r="B136" s="6" t="s">
        <v>83</v>
      </c>
      <c r="C136" s="6">
        <v>69.192000000000121</v>
      </c>
      <c r="D136" s="6">
        <v>1</v>
      </c>
      <c r="E136" s="6">
        <v>69.192000000000121</v>
      </c>
      <c r="F136" s="6">
        <v>5.7660000000000089</v>
      </c>
      <c r="G136" s="6">
        <v>2.8847449330877361E-2</v>
      </c>
      <c r="H136" s="6">
        <v>4.4939984776663584</v>
      </c>
    </row>
    <row r="137" spans="2:8" x14ac:dyDescent="0.25">
      <c r="B137" s="6" t="s">
        <v>81</v>
      </c>
      <c r="C137" s="6">
        <v>63.368000000000052</v>
      </c>
      <c r="D137" s="6">
        <v>1</v>
      </c>
      <c r="E137" s="6">
        <v>63.368000000000052</v>
      </c>
      <c r="F137" s="6">
        <v>5.2806666666666704</v>
      </c>
      <c r="G137" s="6">
        <v>3.5386422088568757E-2</v>
      </c>
      <c r="H137" s="6">
        <v>4.4939984776663584</v>
      </c>
    </row>
    <row r="138" spans="2:8" x14ac:dyDescent="0.25">
      <c r="B138" s="6" t="s">
        <v>84</v>
      </c>
      <c r="C138" s="6">
        <v>15.487999999999914</v>
      </c>
      <c r="D138" s="6">
        <v>1</v>
      </c>
      <c r="E138" s="6">
        <v>15.487999999999914</v>
      </c>
      <c r="F138" s="6">
        <v>1.2906666666666593</v>
      </c>
      <c r="G138" s="6">
        <v>0.27265603838406938</v>
      </c>
      <c r="H138" s="6">
        <v>4.4939984776663584</v>
      </c>
    </row>
    <row r="139" spans="2:8" x14ac:dyDescent="0.25">
      <c r="B139" s="6" t="s">
        <v>85</v>
      </c>
      <c r="C139" s="6">
        <v>192.00000000000003</v>
      </c>
      <c r="D139" s="6">
        <v>16</v>
      </c>
      <c r="E139" s="6">
        <v>12.000000000000002</v>
      </c>
      <c r="F139" s="6"/>
      <c r="G139" s="6"/>
      <c r="H139" s="6"/>
    </row>
    <row r="140" spans="2:8" x14ac:dyDescent="0.25">
      <c r="B140" s="6"/>
      <c r="C140" s="6"/>
      <c r="D140" s="6"/>
      <c r="E140" s="6"/>
      <c r="F140" s="6"/>
      <c r="G140" s="6"/>
      <c r="H140" s="6"/>
    </row>
    <row r="141" spans="2:8" ht="15.75" thickBot="1" x14ac:dyDescent="0.3">
      <c r="B141" s="7" t="s">
        <v>57</v>
      </c>
      <c r="C141" s="7">
        <v>340.04800000000012</v>
      </c>
      <c r="D141" s="7">
        <v>19</v>
      </c>
      <c r="E141" s="7"/>
      <c r="F141" s="7"/>
      <c r="G141" s="7"/>
      <c r="H141" s="7"/>
    </row>
  </sheetData>
  <hyperlinks>
    <hyperlink ref="K3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 Test</vt:lpstr>
      <vt:lpstr>F Test</vt:lpstr>
      <vt:lpstr>z Test</vt:lpstr>
      <vt:lpstr>ANOVA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2020-03-28T09:31:03Z</dcterms:created>
  <dcterms:modified xsi:type="dcterms:W3CDTF">2021-02-20T15:30:12Z</dcterms:modified>
</cp:coreProperties>
</file>