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ankitaghimire/Desktop/Data Analysis Excel/"/>
    </mc:Choice>
  </mc:AlternateContent>
  <xr:revisionPtr revIDLastSave="0" documentId="8_{CFAEC75F-A71D-1E48-AD50-41C70EAD8210}" xr6:coauthVersionLast="47" xr6:coauthVersionMax="47" xr10:uidLastSave="{00000000-0000-0000-0000-000000000000}"/>
  <bookViews>
    <workbookView xWindow="0" yWindow="740" windowWidth="29400" windowHeight="18380" activeTab="3" xr2:uid="{B8B180D2-9362-424A-9E07-94674D67A07E}"/>
  </bookViews>
  <sheets>
    <sheet name="RawData" sheetId="1" r:id="rId1"/>
    <sheet name="Cleaned_Data" sheetId="7" r:id="rId2"/>
    <sheet name="Pivot_Analysis" sheetId="3" r:id="rId3"/>
    <sheet name="Dashboard" sheetId="4" r:id="rId4"/>
    <sheet name="Scenario Summary" sheetId="8" r:id="rId5"/>
    <sheet name="What_If_Models" sheetId="5" r:id="rId6"/>
    <sheet name="Statistical_Tests" sheetId="6" r:id="rId7"/>
  </sheets>
  <definedNames>
    <definedName name="_xlnm._FilterDatabase" localSheetId="1" hidden="1">Cleaned_Data!$A$1:$K$20</definedName>
    <definedName name="Slicer_Category">#N/A</definedName>
    <definedName name="Slicer_Country">#N/A</definedName>
    <definedName name="solver_adj" localSheetId="5" hidden="1">What_If_Models!$F$7:$F$9</definedName>
    <definedName name="solver_cvg" localSheetId="5" hidden="1">0.0001</definedName>
    <definedName name="solver_drv" localSheetId="5" hidden="1">1</definedName>
    <definedName name="solver_eng" localSheetId="5" hidden="1">2</definedName>
    <definedName name="solver_itr" localSheetId="5" hidden="1">2147483647</definedName>
    <definedName name="solver_lhs1" localSheetId="5" hidden="1">What_If_Models!$F$10</definedName>
    <definedName name="solver_lin" localSheetId="5" hidden="1">1</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1</definedName>
    <definedName name="solver_opt" localSheetId="5" hidden="1">What_If_Models!$H$10</definedName>
    <definedName name="solver_pre" localSheetId="5" hidden="1">0.000001</definedName>
    <definedName name="solver_rbv" localSheetId="5" hidden="1">1</definedName>
    <definedName name="solver_rel1" localSheetId="5" hidden="1">1</definedName>
    <definedName name="solver_rhs1" localSheetId="5" hidden="1">What_If_Models!$F$12</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1</definedName>
    <definedName name="solver_val" localSheetId="5" hidden="1">0</definedName>
    <definedName name="solver_ver" localSheetId="5" hidden="1">2</definedName>
  </definedNames>
  <calcPr calcId="181029"/>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5" l="1"/>
  <c r="H8" i="5"/>
  <c r="H7" i="5"/>
  <c r="F10" i="5"/>
  <c r="B15" i="5"/>
  <c r="B14" i="5"/>
  <c r="B16" i="5" s="1"/>
  <c r="M16" i="7"/>
  <c r="M18" i="7"/>
  <c r="M14" i="7"/>
  <c r="M3" i="7"/>
  <c r="M13" i="7"/>
  <c r="M19" i="7"/>
  <c r="M6" i="7"/>
  <c r="M17" i="7"/>
  <c r="M11" i="7"/>
  <c r="M2" i="7"/>
  <c r="M5" i="7"/>
  <c r="M7" i="7"/>
  <c r="M9" i="7"/>
  <c r="M10" i="7"/>
  <c r="M4" i="7"/>
  <c r="M12" i="7"/>
  <c r="M8" i="7"/>
  <c r="M20" i="7"/>
  <c r="M15" i="7"/>
  <c r="L16" i="7"/>
  <c r="L18" i="7"/>
  <c r="L14" i="7"/>
  <c r="L3" i="7"/>
  <c r="L13" i="7"/>
  <c r="L19" i="7"/>
  <c r="L6" i="7"/>
  <c r="L17" i="7"/>
  <c r="L11" i="7"/>
  <c r="L2" i="7"/>
  <c r="L5" i="7"/>
  <c r="L7" i="7"/>
  <c r="L9" i="7"/>
  <c r="L10" i="7"/>
  <c r="L4" i="7"/>
  <c r="L12" i="7"/>
  <c r="L8" i="7"/>
  <c r="L20" i="7"/>
  <c r="L15" i="7"/>
  <c r="H10" i="5" l="1"/>
</calcChain>
</file>

<file path=xl/sharedStrings.xml><?xml version="1.0" encoding="utf-8"?>
<sst xmlns="http://schemas.openxmlformats.org/spreadsheetml/2006/main" count="369" uniqueCount="156">
  <si>
    <t>OrderID</t>
  </si>
  <si>
    <t>OrderDate</t>
  </si>
  <si>
    <t>Category</t>
  </si>
  <si>
    <t>ProductName</t>
  </si>
  <si>
    <t>UnitPrice</t>
  </si>
  <si>
    <t>Quantity</t>
  </si>
  <si>
    <t>Country</t>
  </si>
  <si>
    <t>Region</t>
  </si>
  <si>
    <t>Employee</t>
  </si>
  <si>
    <t>Shipper</t>
  </si>
  <si>
    <t>Discount</t>
  </si>
  <si>
    <t>Dairy Products</t>
  </si>
  <si>
    <t>Queso Cabrales</t>
  </si>
  <si>
    <t>France</t>
  </si>
  <si>
    <t>Western Europe</t>
  </si>
  <si>
    <t>Buchanan</t>
  </si>
  <si>
    <t>Speedy Express</t>
  </si>
  <si>
    <t>Produce</t>
  </si>
  <si>
    <t>Tofu</t>
  </si>
  <si>
    <t>Germany</t>
  </si>
  <si>
    <t>Suyama</t>
  </si>
  <si>
    <t>United Package</t>
  </si>
  <si>
    <t>Meat/Poultry</t>
  </si>
  <si>
    <t>Jack's New England Clam Chowder</t>
  </si>
  <si>
    <t>Brazil</t>
  </si>
  <si>
    <t>South America</t>
  </si>
  <si>
    <t>Peacock</t>
  </si>
  <si>
    <t>Seafood</t>
  </si>
  <si>
    <t>Gorgonzola Telino</t>
  </si>
  <si>
    <t>Leverling</t>
  </si>
  <si>
    <t>Grains/Cereals</t>
  </si>
  <si>
    <t>Mascarpone Fabioli</t>
  </si>
  <si>
    <t>Belgium</t>
  </si>
  <si>
    <t>Condiments</t>
  </si>
  <si>
    <t>Röd Kaviar</t>
  </si>
  <si>
    <t>Geitost</t>
  </si>
  <si>
    <t>Switzerland</t>
  </si>
  <si>
    <t>Gula Malacca</t>
  </si>
  <si>
    <t>Dodsworth</t>
  </si>
  <si>
    <t>7/15/2024</t>
  </si>
  <si>
    <t>Pavlova</t>
  </si>
  <si>
    <t>Finland</t>
  </si>
  <si>
    <t>Northern Europe</t>
  </si>
  <si>
    <t>7/16/2024</t>
  </si>
  <si>
    <t>Gravad lax</t>
  </si>
  <si>
    <t>Venezuela</t>
  </si>
  <si>
    <t>Federal Shipping</t>
  </si>
  <si>
    <t>7/17/2024</t>
  </si>
  <si>
    <t>Gnocchi di nonna Alice</t>
  </si>
  <si>
    <t>Austria</t>
  </si>
  <si>
    <t>7/18/2024</t>
  </si>
  <si>
    <t>Raclette Courdavault</t>
  </si>
  <si>
    <t>7/19/2024</t>
  </si>
  <si>
    <t>Chartreuse verte</t>
  </si>
  <si>
    <t>Boston Crab Meat</t>
  </si>
  <si>
    <t>7/22/2024</t>
  </si>
  <si>
    <t>Ravioli Angelo</t>
  </si>
  <si>
    <t>USA</t>
  </si>
  <si>
    <t>North America</t>
  </si>
  <si>
    <t>Callahan</t>
  </si>
  <si>
    <t>7/23/2024</t>
  </si>
  <si>
    <t>Vegie-spread</t>
  </si>
  <si>
    <t>7/24/2024</t>
  </si>
  <si>
    <t>Louisiana Fiery Hot Pepper Sauce</t>
  </si>
  <si>
    <t>Sweden</t>
  </si>
  <si>
    <t>7/25/2024</t>
  </si>
  <si>
    <t>Original Frankfurter grüne Soße</t>
  </si>
  <si>
    <t>7/26/2024</t>
  </si>
  <si>
    <t>Spegesild</t>
  </si>
  <si>
    <t>Poland</t>
  </si>
  <si>
    <t>Eastern Europe</t>
  </si>
  <si>
    <t>TotalRevenue</t>
  </si>
  <si>
    <t>CostOfGoods</t>
  </si>
  <si>
    <t>Assumed a 65% cost basis</t>
  </si>
  <si>
    <t>Row Labels</t>
  </si>
  <si>
    <t>Grand Total</t>
  </si>
  <si>
    <t>Sum of TotalRevenue</t>
  </si>
  <si>
    <t>Jul</t>
  </si>
  <si>
    <t>Sales Over Time</t>
  </si>
  <si>
    <t>Sales Over Category</t>
  </si>
  <si>
    <t>Sales Over Employees</t>
  </si>
  <si>
    <t>Sales by Category</t>
  </si>
  <si>
    <t>Sales by Employee</t>
  </si>
  <si>
    <t>Goal Seek - Break-Even Analysis</t>
  </si>
  <si>
    <r>
      <t>The Goal:</t>
    </r>
    <r>
      <rPr>
        <sz val="12"/>
        <color theme="1"/>
        <rFont val="Aptos Narrow"/>
        <family val="2"/>
        <scheme val="minor"/>
      </rPr>
      <t xml:space="preserve"> We are launching a new product. We need to build a calculator to figure out the minimum number of units we must sell to cover our costs (i.e., to break even).</t>
    </r>
  </si>
  <si>
    <t>New Product Profitability Model</t>
  </si>
  <si>
    <t>INPUTS</t>
  </si>
  <si>
    <t>Selling Price per Unit</t>
  </si>
  <si>
    <t>Cost per Unit</t>
  </si>
  <si>
    <t>Units to Sell</t>
  </si>
  <si>
    <t xml:space="preserve">Fixed Costs </t>
  </si>
  <si>
    <t>CALCULATIONS</t>
  </si>
  <si>
    <t>Total Revenue</t>
  </si>
  <si>
    <t>Total Costs</t>
  </si>
  <si>
    <t>TOTAL PROFIT</t>
  </si>
  <si>
    <t>$B$8</t>
  </si>
  <si>
    <t>$B$10</t>
  </si>
  <si>
    <t>$B$11</t>
  </si>
  <si>
    <t>$B$16</t>
  </si>
  <si>
    <t>Conservative Launch</t>
  </si>
  <si>
    <t>Created by Ankita Ghimire on 27/10/2025</t>
  </si>
  <si>
    <t>Aggressive Launch</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</si>
  <si>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</si>
  <si>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</si>
  <si>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</si>
  <si>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</si>
  <si>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</si>
  <si>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</si>
  <si>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</si>
  <si>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Marketing Budget Optimization</t>
  </si>
  <si>
    <t>Channel</t>
  </si>
  <si>
    <t>Social Media</t>
  </si>
  <si>
    <t>Email Marketing</t>
  </si>
  <si>
    <t>PPC Advertising</t>
  </si>
  <si>
    <t>Total:</t>
  </si>
  <si>
    <t>Budget:</t>
  </si>
  <si>
    <t>Allocation ($)</t>
  </si>
  <si>
    <t>Expected ROI</t>
  </si>
  <si>
    <t>Expected Return</t>
  </si>
  <si>
    <t>Solver - Budget Optimization</t>
  </si>
  <si>
    <t>Advanced Statistical Insights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</si>
  <si>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</si>
  <si>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</si>
  <si>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</si>
  <si>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</si>
  <si>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</si>
  <si>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</si>
  <si>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</si>
  <si>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</si>
  <si>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</si>
  <si>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</si>
  <si>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</si>
  <si>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</si>
  <si>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</si>
  <si>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</si>
  <si>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</si>
  <si>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</si>
  <si>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</si>
  <si>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</si>
  <si>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</si>
  <si>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</si>
  <si>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</si>
  <si>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</si>
  <si>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</si>
  <si>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</si>
  <si>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r>
      <t xml:space="preserve">The analysis clearly shows that </t>
    </r>
    <r>
      <rPr>
        <b/>
        <sz val="12"/>
        <color theme="1"/>
        <rFont val="Aptos Narrow"/>
        <family val="2"/>
        <scheme val="minor"/>
      </rPr>
      <t>Grains/Cereals is the dominant product category</t>
    </r>
    <r>
      <rPr>
        <sz val="12"/>
        <color theme="1"/>
        <rFont val="Aptos Narrow"/>
        <family val="2"/>
        <scheme val="minor"/>
      </rPr>
      <t>, generating the highest total revenue in this dataset. This is followed by Condiments and Produce.</t>
    </r>
  </si>
  <si>
    <r>
      <t xml:space="preserve">The dashboard identifies </t>
    </r>
    <r>
      <rPr>
        <b/>
        <sz val="12"/>
        <color theme="1"/>
        <rFont val="Aptos Narrow"/>
        <family val="2"/>
        <scheme val="minor"/>
      </rPr>
      <t>Peacock as the top-performing employee</t>
    </r>
    <r>
      <rPr>
        <sz val="12"/>
        <color theme="1"/>
        <rFont val="Aptos Narrow"/>
        <family val="2"/>
        <scheme val="minor"/>
      </rPr>
      <t>, responsible for the largest portion of sales revenue. Buchanan and Leverling are also key contributors to the team's performance.</t>
    </r>
  </si>
  <si>
    <r>
      <t xml:space="preserve">The regression analysis confirmed with statistical significance (P-value = 0.0026) that </t>
    </r>
    <r>
      <rPr>
        <b/>
        <sz val="12"/>
        <color theme="1"/>
        <rFont val="Aptos Narrow"/>
        <family val="2"/>
        <scheme val="minor"/>
      </rPr>
      <t>offering a discount has a positive and predictable impact on the quantity of items sold.</t>
    </r>
  </si>
  <si>
    <r>
      <t xml:space="preserve">Specifically, the model predicts that for every 10% increase in the discount rate (e.g., from 0% to 10%), a sale will include approximately </t>
    </r>
    <r>
      <rPr>
        <b/>
        <sz val="12"/>
        <color theme="1"/>
        <rFont val="Aptos Narrow"/>
        <family val="2"/>
        <scheme val="minor"/>
      </rPr>
      <t>10 additional units</t>
    </r>
  </si>
  <si>
    <t>A dynamic profitability model was constructed to calculate total profit based on key inputs (Price, Cost, Units, Fixed Costs).</t>
  </si>
  <si>
    <t>Goal Seek - Break-Even Analysis:</t>
  </si>
  <si>
    <r>
      <t xml:space="preserve">The </t>
    </r>
    <r>
      <rPr>
        <b/>
        <sz val="12"/>
        <color theme="1"/>
        <rFont val="Aptos Narrow"/>
        <family val="2"/>
        <scheme val="minor"/>
      </rPr>
      <t>Goal Seek</t>
    </r>
    <r>
      <rPr>
        <sz val="12"/>
        <color theme="1"/>
        <rFont val="Aptos Narrow"/>
        <family val="2"/>
        <scheme val="minor"/>
      </rPr>
      <t xml:space="preserve"> tool was then used to perform a reverse calculation, determining the exact number of Units to Sell required to make the TOTAL PROFIT equal to zero.</t>
    </r>
  </si>
  <si>
    <r>
      <t>Insight:</t>
    </r>
    <r>
      <rPr>
        <sz val="12"/>
        <color theme="1"/>
        <rFont val="Aptos Narrow"/>
        <family val="2"/>
        <scheme val="minor"/>
      </rPr>
      <t xml:space="preserve"> The model determined that the break-even point for this new product is </t>
    </r>
    <r>
      <rPr>
        <b/>
        <sz val="12"/>
        <color theme="1"/>
        <rFont val="Aptos Narrow"/>
        <family val="2"/>
        <scheme val="minor"/>
      </rPr>
      <t>500 units</t>
    </r>
    <r>
      <rPr>
        <sz val="12"/>
        <color theme="1"/>
        <rFont val="Aptos Narrow"/>
        <family val="2"/>
        <scheme val="minor"/>
      </rPr>
      <t>. This provides a clear, quantifiable target for the sales and marketing teams.</t>
    </r>
  </si>
  <si>
    <t>A linear programming model was built to calculate the Total Expected Return based on the Allocation ($) to each channel.</t>
  </si>
  <si>
    <r>
      <t xml:space="preserve">The </t>
    </r>
    <r>
      <rPr>
        <b/>
        <sz val="12"/>
        <color theme="1"/>
        <rFont val="Aptos Narrow"/>
        <family val="2"/>
        <scheme val="minor"/>
      </rPr>
      <t>Solver</t>
    </r>
    <r>
      <rPr>
        <sz val="12"/>
        <color theme="1"/>
        <rFont val="Aptos Narrow"/>
        <family val="2"/>
        <scheme val="minor"/>
      </rPr>
      <t xml:space="preserve"> Add-in was then configured to </t>
    </r>
    <r>
      <rPr>
        <b/>
        <sz val="12"/>
        <color theme="1"/>
        <rFont val="Aptos Narrow"/>
        <family val="2"/>
        <scheme val="minor"/>
      </rPr>
      <t>maximize</t>
    </r>
    <r>
      <rPr>
        <sz val="12"/>
        <color theme="1"/>
        <rFont val="Aptos Narrow"/>
        <family val="2"/>
        <scheme val="minor"/>
      </rPr>
      <t xml:space="preserve"> the Total Expected Return by changing the allocation values, subject to the constraint that the Total allocation could not exceed the available Budget.</t>
    </r>
  </si>
  <si>
    <r>
      <rPr>
        <b/>
        <sz val="12"/>
        <color theme="1"/>
        <rFont val="Aptos Narrow"/>
        <scheme val="minor"/>
      </rPr>
      <t xml:space="preserve">Insight: </t>
    </r>
    <r>
      <rPr>
        <sz val="12"/>
        <color theme="1"/>
        <rFont val="Aptos Narrow"/>
        <family val="2"/>
        <scheme val="minor"/>
      </rPr>
      <t>The Solver model provided a prescriptive recommendation. It determined that to achieve the maximum possible return of  210,000, the entire 100,000 budget should be allocated to the 'Email Marketing' channel, as it has the highest ROI (2.1).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</si>
</sst>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72" formatCode="&quot;$&quot;#,##0"/>
  </numFmts>
  <fonts count="15" x14ac:knownFonts="1">
    <font>
      <sz val="12"/>
      <color theme="1"/>
      <name val="Aptos Narrow"/>
      <family val="2"/>
      <scheme val="minor"/>
    </font>
    <font>
      <sz val="12"/>
      <color theme="1"/>
      <name val="Aptos Narrow"/>
      <family val="2"/>
      <scheme val="minor"/>
    </font>
    <font>
      <b/>
      <sz val="12"/>
      <color theme="1"/>
      <name val="Aptos Narrow"/>
      <family val="2"/>
      <scheme val="minor"/>
    </font>
    <font>
      <b/>
      <sz val="12"/>
      <color theme="1"/>
      <name val="Aptos Narrow"/>
      <scheme val="minor"/>
    </font>
    <font>
      <sz val="18"/>
      <color theme="1"/>
      <name val="Aptos Narrow"/>
      <family val="2"/>
      <scheme val="minor"/>
    </font>
    <font>
      <b/>
      <sz val="13.5"/>
      <color theme="1"/>
      <name val="Aptos Narrow"/>
      <family val="2"/>
      <scheme val="minor"/>
    </font>
    <font>
      <b/>
      <sz val="14"/>
      <color indexed="9"/>
      <name val="Aptos Narrow"/>
      <family val="2"/>
      <scheme val="minor"/>
    </font>
    <font>
      <b/>
      <sz val="12"/>
      <color indexed="8"/>
      <name val="Aptos Narrow"/>
      <family val="2"/>
      <scheme val="minor"/>
    </font>
    <font>
      <b/>
      <sz val="12"/>
      <color indexed="18"/>
      <name val="Aptos Narrow"/>
      <family val="2"/>
      <scheme val="minor"/>
    </font>
    <font>
      <sz val="11"/>
      <color indexed="9"/>
      <name val="Aptos Narrow"/>
      <family val="2"/>
      <scheme val="minor"/>
    </font>
    <font>
      <sz val="8"/>
      <color theme="1"/>
      <name val="Aptos Narrow"/>
      <scheme val="minor"/>
    </font>
    <font>
      <i/>
      <sz val="12"/>
      <color theme="1"/>
      <name val="Aptos Narrow"/>
      <family val="2"/>
      <scheme val="minor"/>
    </font>
    <font>
      <b/>
      <sz val="18"/>
      <color theme="1"/>
      <name val="Aptos Narrow"/>
      <family val="2"/>
      <scheme val="minor"/>
    </font>
    <font>
      <b/>
      <sz val="20"/>
      <color theme="1"/>
      <name val="Aptos Narrow"/>
      <family val="2"/>
      <scheme val="minor"/>
    </font>
    <font>
      <sz val="12"/>
      <color theme="1"/>
      <name val="Aptos Narrow"/>
      <scheme val="minor"/>
    </font>
  </fonts>
  <fills count="7">
    <fill>
      <patternFill patternType="none"/>
    </fill>
    <fill>
      <patternFill patternType="gray125"/>
    </fill>
    <fill>
      <patternFill patternType="solid">
        <fgColor theme="9" tint="0.79998168889431442"/>
        <bgColor indexed="64"/>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
      <patternFill patternType="solid">
        <fgColor theme="5" tint="0.79998168889431442"/>
        <bgColor indexed="64"/>
      </patternFill>
    </fill>
  </fills>
  <borders count="6">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40">
    <xf numFmtId="0" fontId="0" fillId="0" borderId="0" xfId="0"/>
    <xf numFmtId="14" fontId="0" fillId="0" borderId="0" xfId="0" applyNumberFormat="1"/>
    <xf numFmtId="0" fontId="2" fillId="0" borderId="0" xfId="0" applyFont="1"/>
    <xf numFmtId="0" fontId="3" fillId="0" borderId="0" xfId="0" applyFont="1"/>
    <xf numFmtId="0" fontId="3" fillId="0" borderId="0" xfId="0" applyFont="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2" borderId="0" xfId="0" applyFill="1" applyAlignment="1">
      <alignment horizontal="center"/>
    </xf>
    <xf numFmtId="0" fontId="0" fillId="2" borderId="0" xfId="0" applyFill="1" applyAlignment="1">
      <alignment horizontal="left"/>
    </xf>
    <xf numFmtId="0" fontId="0" fillId="2" borderId="0" xfId="0" applyFill="1"/>
    <xf numFmtId="0" fontId="4" fillId="2" borderId="0" xfId="0" applyFont="1" applyFill="1" applyAlignment="1">
      <alignment horizontal="center" vertical="center"/>
    </xf>
    <xf numFmtId="0" fontId="5" fillId="2" borderId="0" xfId="0" applyFont="1" applyFill="1"/>
    <xf numFmtId="0" fontId="2" fillId="2" borderId="0" xfId="0" applyFont="1" applyFill="1" applyAlignment="1">
      <alignment horizontal="center" vertical="center"/>
    </xf>
    <xf numFmtId="172" fontId="0" fillId="0" borderId="0" xfId="0" applyNumberFormat="1"/>
    <xf numFmtId="0" fontId="0" fillId="0" borderId="0" xfId="0" applyFill="1" applyBorder="1" applyAlignment="1"/>
    <xf numFmtId="172" fontId="0" fillId="0" borderId="0" xfId="0" applyNumberFormat="1" applyFill="1" applyBorder="1" applyAlignment="1"/>
    <xf numFmtId="0" fontId="0" fillId="0" borderId="2" xfId="0" applyFill="1" applyBorder="1" applyAlignment="1"/>
    <xf numFmtId="172" fontId="0" fillId="0" borderId="2" xfId="0" applyNumberFormat="1" applyFill="1" applyBorder="1" applyAlignment="1"/>
    <xf numFmtId="0" fontId="6" fillId="3" borderId="3" xfId="0" applyFont="1" applyFill="1" applyBorder="1" applyAlignment="1">
      <alignment horizontal="left"/>
    </xf>
    <xf numFmtId="0" fontId="6" fillId="3" borderId="1" xfId="0" applyFont="1" applyFill="1" applyBorder="1" applyAlignment="1">
      <alignment horizontal="left"/>
    </xf>
    <xf numFmtId="0" fontId="0" fillId="0" borderId="4" xfId="0" applyFill="1" applyBorder="1" applyAlignment="1"/>
    <xf numFmtId="0" fontId="7" fillId="4" borderId="0" xfId="0" applyFont="1" applyFill="1" applyBorder="1" applyAlignment="1">
      <alignment horizontal="left"/>
    </xf>
    <xf numFmtId="0" fontId="8" fillId="4" borderId="4" xfId="0" applyFont="1" applyFill="1" applyBorder="1" applyAlignment="1">
      <alignment horizontal="left"/>
    </xf>
    <xf numFmtId="0" fontId="7" fillId="4" borderId="2" xfId="0" applyFont="1" applyFill="1" applyBorder="1" applyAlignment="1">
      <alignment horizontal="left"/>
    </xf>
    <xf numFmtId="0" fontId="9" fillId="3" borderId="1" xfId="0" applyFont="1" applyFill="1" applyBorder="1" applyAlignment="1">
      <alignment horizontal="right"/>
    </xf>
    <xf numFmtId="0" fontId="9" fillId="3" borderId="3" xfId="0" applyFont="1" applyFill="1" applyBorder="1" applyAlignment="1">
      <alignment horizontal="right"/>
    </xf>
    <xf numFmtId="172" fontId="0" fillId="5" borderId="0" xfId="0" applyNumberFormat="1" applyFill="1" applyBorder="1" applyAlignment="1"/>
    <xf numFmtId="0" fontId="10" fillId="0" borderId="0" xfId="0" applyFont="1" applyFill="1" applyBorder="1" applyAlignment="1">
      <alignment vertical="top" wrapText="1"/>
    </xf>
    <xf numFmtId="6" fontId="2" fillId="0" borderId="0" xfId="0" applyNumberFormat="1" applyFont="1"/>
    <xf numFmtId="0" fontId="2" fillId="2" borderId="0" xfId="0" applyFont="1" applyFill="1" applyAlignment="1">
      <alignment horizontal="center"/>
    </xf>
    <xf numFmtId="0" fontId="12" fillId="2" borderId="0" xfId="0" applyFont="1" applyFill="1" applyAlignment="1">
      <alignment horizontal="center"/>
    </xf>
    <xf numFmtId="0" fontId="11" fillId="0" borderId="5" xfId="0" applyFont="1" applyFill="1" applyBorder="1" applyAlignment="1">
      <alignment horizontal="center"/>
    </xf>
    <xf numFmtId="0" fontId="11" fillId="0" borderId="5" xfId="0" applyFont="1" applyFill="1" applyBorder="1" applyAlignment="1">
      <alignment horizontal="centerContinuous"/>
    </xf>
    <xf numFmtId="0" fontId="0" fillId="0" borderId="0" xfId="0" applyAlignment="1">
      <alignment horizontal="center" vertical="center"/>
    </xf>
    <xf numFmtId="0" fontId="0" fillId="2" borderId="0" xfId="0" applyFill="1" applyAlignment="1">
      <alignment horizontal="center" vertical="center"/>
    </xf>
    <xf numFmtId="0" fontId="2" fillId="6" borderId="0" xfId="0" applyFont="1" applyFill="1" applyAlignment="1">
      <alignment horizontal="center" vertical="center"/>
    </xf>
    <xf numFmtId="0" fontId="13" fillId="0" borderId="0" xfId="0" applyFont="1" applyAlignment="1">
      <alignment horizontal="center"/>
    </xf>
    <xf numFmtId="0" fontId="14" fillId="6" borderId="0" xfId="0" applyFont="1" applyFill="1" applyAlignment="1">
      <alignment horizontal="left" vertical="center" wrapText="1"/>
    </xf>
    <xf numFmtId="0" fontId="0" fillId="6" borderId="0" xfId="0" applyFill="1" applyAlignment="1">
      <alignment horizontal="left" vertical="center"/>
    </xf>
  </cellXfs>
  <cellStyles count="1">
    <cellStyle name="Normal" xfId="0" builtinId="0"/>
  </cellStyles>
  <dxfs count="2">
    <dxf>
      <font>
        <b/>
        <i val="0"/>
        <strike val="0"/>
        <condense val="0"/>
        <extend val="0"/>
        <outline val="0"/>
        <shadow val="0"/>
        <u val="none"/>
        <vertAlign val="baseline"/>
        <sz val="12"/>
        <color theme="1"/>
        <name val="Aptos Narrow"/>
        <scheme val="minor"/>
      </font>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[Northwind_Traders_Analysis.xlsx]Pivot_Analysis!PivotTable1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Pivot_Analysis!$B$1</c:f>
              <c:strCache>
                <c:ptCount val="1"/>
                <c:pt idx="0">
                  <c:v>Total</c:v>
                </c:pt>
              </c:strCache>
            </c:strRef>
          </c:tx>
          <c:spPr>
            <a:ln w="28575" cap="rnd">
              <a:solidFill>
                <a:schemeClr val="accent1"/>
              </a:solidFill>
              <a:round/>
            </a:ln>
            <a:effectLst/>
          </c:spPr>
          <c:marker>
            <c:symbol val="none"/>
          </c:marker>
          <c:cat>
            <c:strRef>
              <c:f>Pivot_Analysis!$A$2:$A$3</c:f>
              <c:strCache>
                <c:ptCount val="1"/>
                <c:pt idx="0">
                  <c:v>Jul</c:v>
                </c:pt>
              </c:strCache>
            </c:strRef>
          </c:cat>
          <c:val>
            <c:numRef>
              <c:f>Pivot_Analysis!$B$2:$B$3</c:f>
              <c:numCache>
                <c:formatCode>General</c:formatCode>
                <c:ptCount val="1"/>
                <c:pt idx="0">
                  <c:v>7610.0124999999998</c:v>
                </c:pt>
              </c:numCache>
            </c:numRef>
          </c:val>
          <c:smooth val="0"/>
          <c:extLst>
            <c:ext xmlns:c16="http://schemas.microsoft.com/office/drawing/2014/chart" uri="{C3380CC4-5D6E-409C-BE32-E72D297353CC}">
              <c16:uniqueId val="{00000000-C82C-4C4E-8D5D-C404266EAB6F}"/>
            </c:ext>
          </c:extLst>
        </c:ser>
        <c:dLbls>
          <c:showLegendKey val="0"/>
          <c:showVal val="0"/>
          <c:showCatName val="0"/>
          <c:showSerName val="0"/>
          <c:showPercent val="0"/>
          <c:showBubbleSize val="0"/>
        </c:dLbls>
        <c:smooth val="0"/>
        <c:axId val="1388336959"/>
        <c:axId val="1388460063"/>
      </c:lineChart>
      <c:catAx>
        <c:axId val="13883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60063"/>
        <c:crosses val="autoZero"/>
        <c:auto val="1"/>
        <c:lblAlgn val="ctr"/>
        <c:lblOffset val="100"/>
        <c:noMultiLvlLbl val="0"/>
      </c:catAx>
      <c:valAx>
        <c:axId val="13884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3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[Northwind_Traders_Analysis.xlsx]Pivot_Analysis!PivotTable2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Pivot_Analysis!$F$1</c:f>
              <c:strCache>
                <c:ptCount val="1"/>
                <c:pt idx="0">
                  <c:v>Total</c:v>
                </c:pt>
              </c:strCache>
            </c:strRef>
          </c:tx>
          <c:spPr>
            <a:solidFill>
              <a:schemeClr val="accent1"/>
            </a:solidFill>
            <a:ln>
              <a:noFill/>
            </a:ln>
            <a:effectLst/>
          </c:spPr>
          <c:invertIfNegative val="0"/>
          <c:cat>
            <c:strRef>
              <c:f>Pivot_Analysis!$E$2:$E$8</c:f>
              <c:strCache>
                <c:ptCount val="6"/>
                <c:pt idx="0">
                  <c:v>Condiments</c:v>
                </c:pt>
                <c:pt idx="1">
                  <c:v>Dairy Products</c:v>
                </c:pt>
                <c:pt idx="2">
                  <c:v>Grains/Cereals</c:v>
                </c:pt>
                <c:pt idx="3">
                  <c:v>Meat/Poultry</c:v>
                </c:pt>
                <c:pt idx="4">
                  <c:v>Produce</c:v>
                </c:pt>
                <c:pt idx="5">
                  <c:v>Seafood</c:v>
                </c:pt>
              </c:strCache>
            </c:strRef>
          </c:cat>
          <c:val>
            <c:numRef>
              <c:f>Pivot_Analysis!$F$2:$F$8</c:f>
              <c:numCache>
                <c:formatCode>General</c:formatCode>
                <c:ptCount val="6"/>
                <c:pt idx="0">
                  <c:v>1493.8125</c:v>
                </c:pt>
                <c:pt idx="1">
                  <c:v>611</c:v>
                </c:pt>
                <c:pt idx="2">
                  <c:v>3062</c:v>
                </c:pt>
                <c:pt idx="3">
                  <c:v>369.5</c:v>
                </c:pt>
                <c:pt idx="4">
                  <c:v>1184.7</c:v>
                </c:pt>
                <c:pt idx="5">
                  <c:v>889</c:v>
                </c:pt>
              </c:numCache>
            </c:numRef>
          </c:val>
          <c:extLst>
            <c:ext xmlns:c16="http://schemas.microsoft.com/office/drawing/2014/chart" uri="{C3380CC4-5D6E-409C-BE32-E72D297353CC}">
              <c16:uniqueId val="{00000000-072E-3A44-BAC4-2388C9DC100F}"/>
            </c:ext>
          </c:extLst>
        </c:ser>
        <c:dLbls>
          <c:showLegendKey val="0"/>
          <c:showVal val="0"/>
          <c:showCatName val="0"/>
          <c:showSerName val="0"/>
          <c:showPercent val="0"/>
          <c:showBubbleSize val="0"/>
        </c:dLbls>
        <c:gapWidth val="182"/>
        <c:axId val="1388559807"/>
        <c:axId val="1388663567"/>
      </c:barChart>
      <c:catAx>
        <c:axId val="1388559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63567"/>
        <c:crosses val="autoZero"/>
        <c:auto val="1"/>
        <c:lblAlgn val="ctr"/>
        <c:lblOffset val="100"/>
        <c:noMultiLvlLbl val="0"/>
      </c:catAx>
      <c:valAx>
        <c:axId val="1388663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[Northwind_Traders_Analysis.xlsx]Pivot_Analysis!PivotTable3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Pivot_Analysis!$J$1</c:f>
              <c:strCache>
                <c:ptCount val="1"/>
                <c:pt idx="0">
                  <c:v>Total</c:v>
                </c:pt>
              </c:strCache>
            </c:strRef>
          </c:tx>
          <c:spPr>
            <a:solidFill>
              <a:schemeClr val="accent1"/>
            </a:solidFill>
            <a:ln>
              <a:noFill/>
            </a:ln>
            <a:effectLst/>
          </c:spPr>
          <c:invertIfNegative val="0"/>
          <c:cat>
            <c:strRef>
              <c:f>Pivot_Analysis!$I$2:$I$8</c:f>
              <c:strCache>
                <c:ptCount val="6"/>
                <c:pt idx="0">
                  <c:v>Buchanan</c:v>
                </c:pt>
                <c:pt idx="1">
                  <c:v>Callahan</c:v>
                </c:pt>
                <c:pt idx="2">
                  <c:v>Dodsworth</c:v>
                </c:pt>
                <c:pt idx="3">
                  <c:v>Leverling</c:v>
                </c:pt>
                <c:pt idx="4">
                  <c:v>Peacock</c:v>
                </c:pt>
                <c:pt idx="5">
                  <c:v>Suyama</c:v>
                </c:pt>
              </c:strCache>
            </c:strRef>
          </c:cat>
          <c:val>
            <c:numRef>
              <c:f>Pivot_Analysis!$J$2:$J$8</c:f>
              <c:numCache>
                <c:formatCode>General</c:formatCode>
                <c:ptCount val="6"/>
                <c:pt idx="0">
                  <c:v>2153</c:v>
                </c:pt>
                <c:pt idx="1">
                  <c:v>292.5</c:v>
                </c:pt>
                <c:pt idx="2">
                  <c:v>1291.3125</c:v>
                </c:pt>
                <c:pt idx="3">
                  <c:v>759.8</c:v>
                </c:pt>
                <c:pt idx="4">
                  <c:v>2262</c:v>
                </c:pt>
                <c:pt idx="5">
                  <c:v>851.4</c:v>
                </c:pt>
              </c:numCache>
            </c:numRef>
          </c:val>
          <c:extLst>
            <c:ext xmlns:c16="http://schemas.microsoft.com/office/drawing/2014/chart" uri="{C3380CC4-5D6E-409C-BE32-E72D297353CC}">
              <c16:uniqueId val="{00000000-1B0C-3546-A827-C472DF834E5B}"/>
            </c:ext>
          </c:extLst>
        </c:ser>
        <c:dLbls>
          <c:showLegendKey val="0"/>
          <c:showVal val="0"/>
          <c:showCatName val="0"/>
          <c:showSerName val="0"/>
          <c:showPercent val="0"/>
          <c:showBubbleSize val="0"/>
        </c:dLbls>
        <c:gapWidth val="219"/>
        <c:overlap val="-27"/>
        <c:axId val="1388613199"/>
        <c:axId val="1388614911"/>
      </c:barChart>
      <c:catAx>
        <c:axId val="13886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14911"/>
        <c:crosses val="autoZero"/>
        <c:auto val="1"/>
        <c:lblAlgn val="ctr"/>
        <c:lblOffset val="100"/>
        <c:noMultiLvlLbl val="0"/>
      </c:catAx>
      <c:valAx>
        <c:axId val="138861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1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444500</xdr:colOff>
      <xdr:row>17</xdr:row>
      <xdr:rowOff>101600</xdr:rowOff>
    </xdr:to>
    <xdr:graphicFrame macro="">
      <xdr:nvGraphicFramePr>
        <xdr:cNvPr id="2" name="Chart 1">
          <a:extLst>
            <a:ext uri="{FF2B5EF4-FFF2-40B4-BE49-F238E27FC236}">
              <a16:creationId xmlns:a16="http://schemas.microsoft.com/office/drawing/2014/main" id="{9E8A7E65-9C3E-8542-B3F6-8CB00B0ED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12</xdr:col>
      <xdr:colOff>444500</xdr:colOff>
      <xdr:row>17</xdr:row>
      <xdr:rowOff>101600</xdr:rowOff>
    </xdr:to>
    <xdr:graphicFrame macro="">
      <xdr:nvGraphicFramePr>
        <xdr:cNvPr id="3" name="Chart 2">
          <a:extLst>
            <a:ext uri="{FF2B5EF4-FFF2-40B4-BE49-F238E27FC236}">
              <a16:creationId xmlns:a16="http://schemas.microsoft.com/office/drawing/2014/main" id="{7DEC9B7E-B23A-2E40-B6A0-9B7B3C411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0</xdr:rowOff>
    </xdr:from>
    <xdr:to>
      <xdr:col>19</xdr:col>
      <xdr:colOff>444500</xdr:colOff>
      <xdr:row>17</xdr:row>
      <xdr:rowOff>101600</xdr:rowOff>
    </xdr:to>
    <xdr:graphicFrame macro="">
      <xdr:nvGraphicFramePr>
        <xdr:cNvPr id="4" name="Chart 3">
          <a:extLst>
            <a:ext uri="{FF2B5EF4-FFF2-40B4-BE49-F238E27FC236}">
              <a16:creationId xmlns:a16="http://schemas.microsoft.com/office/drawing/2014/main" id="{06CAFC90-AE23-5E41-84CE-1DB5D4861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24</xdr:row>
      <xdr:rowOff>0</xdr:rowOff>
    </xdr:from>
    <xdr:to>
      <xdr:col>5</xdr:col>
      <xdr:colOff>177800</xdr:colOff>
      <xdr:row>36</xdr:row>
      <xdr:rowOff>180972</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A2E6801F-3486-F74A-A111-48159F6B62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76500" y="4876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24</xdr:row>
      <xdr:rowOff>0</xdr:rowOff>
    </xdr:from>
    <xdr:to>
      <xdr:col>9</xdr:col>
      <xdr:colOff>177800</xdr:colOff>
      <xdr:row>36</xdr:row>
      <xdr:rowOff>180972</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7F5E4574-1F92-8647-9736-FD8D020CBC9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778500" y="4876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Ghimire" refreshedDate="45955.81593877315" createdVersion="8" refreshedVersion="8" minRefreshableVersion="3" recordCount="19" xr:uid="{728FFB06-2149-BE4B-9A78-421B6BF5465F}">
  <cacheSource type="worksheet">
    <worksheetSource name="tblSalesData"/>
  </cacheSource>
  <cacheFields count="14">
    <cacheField name="OrderID" numFmtId="0">
      <sharedItems containsSemiMixedTypes="0" containsString="0" containsNumber="1" containsInteger="1" minValue="10248" maxValue="10266"/>
    </cacheField>
    <cacheField name="OrderDate" numFmtId="14">
      <sharedItems containsSemiMixedTypes="0" containsNonDate="0" containsDate="1" containsString="0" minDate="2024-07-04T00:00:00" maxDate="2024-07-27T00:00:00" count="17">
        <d v="2024-07-17T00:00:00"/>
        <d v="2024-07-09T00:00:00"/>
        <d v="2024-07-23T00:00:00"/>
        <d v="2024-07-18T00:00:00"/>
        <d v="2024-07-12T00:00:00"/>
        <d v="2024-07-19T00:00:00"/>
        <d v="2024-07-25T00:00:00"/>
        <d v="2024-07-22T00:00:00"/>
        <d v="2024-07-16T00:00:00"/>
        <d v="2024-07-24T00:00:00"/>
        <d v="2024-07-10T00:00:00"/>
        <d v="2024-07-08T00:00:00"/>
        <d v="2024-07-04T00:00:00"/>
        <d v="2024-07-05T00:00:00"/>
        <d v="2024-07-15T00:00:00"/>
        <d v="2024-07-11T00:00:00"/>
        <d v="2024-07-26T00:00:00"/>
      </sharedItems>
      <fieldGroup par="13"/>
    </cacheField>
    <cacheField name="Category" numFmtId="0">
      <sharedItems count="6">
        <s v="Grains/Cereals"/>
        <s v="Condiments"/>
        <s v="Produce"/>
        <s v="Seafood"/>
        <s v="Dairy Products"/>
        <s v="Meat/Poultry"/>
      </sharedItems>
    </cacheField>
    <cacheField name="ProductName" numFmtId="0">
      <sharedItems/>
    </cacheField>
    <cacheField name="UnitPrice" numFmtId="0">
      <sharedItems containsSemiMixedTypes="0" containsString="0" containsNumber="1" minValue="2.5" maxValue="55"/>
    </cacheField>
    <cacheField name="Quantity" numFmtId="0">
      <sharedItems containsSemiMixedTypes="0" containsString="0" containsNumber="1" containsInteger="1" minValue="2" maxValue="50"/>
    </cacheField>
    <cacheField name="Country" numFmtId="0">
      <sharedItems count="11">
        <s v="Austria"/>
        <s v="Belgium"/>
        <s v="Brazil"/>
        <s v="France"/>
        <s v="Germany"/>
        <s v="USA"/>
        <s v="Venezuela"/>
        <s v="Sweden"/>
        <s v="Finland"/>
        <s v="Switzerland"/>
        <s v="Poland"/>
      </sharedItems>
    </cacheField>
    <cacheField name="Region" numFmtId="0">
      <sharedItems/>
    </cacheField>
    <cacheField name="Employee" numFmtId="0">
      <sharedItems count="6">
        <s v="Buchanan"/>
        <s v="Peacock"/>
        <s v="Dodsworth"/>
        <s v="Suyama"/>
        <s v="Callahan"/>
        <s v="Leverling"/>
      </sharedItems>
    </cacheField>
    <cacheField name="Shipper" numFmtId="0">
      <sharedItems/>
    </cacheField>
    <cacheField name="Discount" numFmtId="0">
      <sharedItems containsSemiMixedTypes="0" containsString="0" containsNumber="1" minValue="0" maxValue="0.25"/>
    </cacheField>
    <cacheField name="TotalRevenue" numFmtId="0">
      <sharedItems containsSemiMixedTypes="0" containsString="0" containsNumber="1" minValue="24" maxValue="1520"/>
    </cacheField>
    <cacheField name="CostOfGoods" numFmtId="0">
      <sharedItems containsSemiMixedTypes="0" containsString="0" containsNumber="1" minValue="15.600000000000001" maxValue="1235"/>
    </cacheField>
    <cacheField name="Months (OrderDate)" numFmtId="0" databaseField="0">
      <fieldGroup base="1">
        <rangePr groupBy="months" startDate="2024-07-04T00:00:00" endDate="2024-07-27T00:00:00"/>
        <groupItems count="14">
          <s v="&lt;4/7/2024"/>
          <s v="Jan"/>
          <s v="Feb"/>
          <s v="Mar"/>
          <s v="Apr"/>
          <s v="May"/>
          <s v="Jun"/>
          <s v="Jul"/>
          <s v="Aug"/>
          <s v="Sep"/>
          <s v="Oct"/>
          <s v="Nov"/>
          <s v="Dec"/>
          <s v="&gt;27/7/2024"/>
        </groupItems>
      </fieldGroup>
    </cacheField>
  </cacheFields>
  <extLst>
    <ext xmlns:x14="http://schemas.microsoft.com/office/spreadsheetml/2009/9/main" uri="{725AE2AE-9491-48be-B2B4-4EB974FC3084}">
      <x14:pivotCacheDefinition pivotCacheId="1409030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n v="10258"/>
    <x v="0"/>
    <x v="0"/>
    <s v="Gnocchi di nonna Alice"/>
    <n v="38"/>
    <n v="50"/>
    <x v="0"/>
    <s v="Western Europe"/>
    <x v="0"/>
    <s v="Federal Shipping"/>
    <n v="0.2"/>
    <n v="1520"/>
    <n v="1235"/>
  </r>
  <r>
    <n v="10252"/>
    <x v="1"/>
    <x v="0"/>
    <s v="Mascarpone Fabioli"/>
    <n v="32"/>
    <n v="40"/>
    <x v="1"/>
    <s v="Western Europe"/>
    <x v="1"/>
    <s v="United Package"/>
    <n v="0.1"/>
    <n v="1152"/>
    <n v="832"/>
  </r>
  <r>
    <n v="10263"/>
    <x v="2"/>
    <x v="1"/>
    <s v="Vegie-spread"/>
    <n v="43.9"/>
    <n v="20"/>
    <x v="0"/>
    <s v="Western Europe"/>
    <x v="2"/>
    <s v="Speedy Express"/>
    <n v="0"/>
    <n v="878"/>
    <n v="570.70000000000005"/>
  </r>
  <r>
    <n v="10259"/>
    <x v="3"/>
    <x v="2"/>
    <s v="Raclette Courdavault"/>
    <n v="55"/>
    <n v="12"/>
    <x v="2"/>
    <s v="South America"/>
    <x v="3"/>
    <s v="Speedy Express"/>
    <n v="0"/>
    <n v="660"/>
    <n v="429"/>
  </r>
  <r>
    <n v="10255"/>
    <x v="4"/>
    <x v="1"/>
    <s v="Gula Malacca"/>
    <n v="19.45"/>
    <n v="25"/>
    <x v="2"/>
    <s v="South America"/>
    <x v="2"/>
    <s v="Speedy Express"/>
    <n v="0.15"/>
    <n v="413.3125"/>
    <n v="316.0625"/>
  </r>
  <r>
    <n v="10260"/>
    <x v="5"/>
    <x v="3"/>
    <s v="Chartreuse verte"/>
    <n v="18"/>
    <n v="30"/>
    <x v="3"/>
    <s v="Western Europe"/>
    <x v="1"/>
    <s v="Speedy Express"/>
    <n v="0.25"/>
    <n v="405"/>
    <n v="351.00000000000006"/>
  </r>
  <r>
    <n v="10265"/>
    <x v="6"/>
    <x v="0"/>
    <s v="Original Frankfurter grüne Soße"/>
    <n v="13"/>
    <n v="30"/>
    <x v="3"/>
    <s v="Western Europe"/>
    <x v="0"/>
    <s v="United Package"/>
    <n v="0"/>
    <n v="390"/>
    <n v="253.50000000000003"/>
  </r>
  <r>
    <n v="10261"/>
    <x v="5"/>
    <x v="4"/>
    <s v="Boston Crab Meat"/>
    <n v="18.399999999999999"/>
    <n v="20"/>
    <x v="4"/>
    <s v="Western Europe"/>
    <x v="1"/>
    <s v="United Package"/>
    <n v="0"/>
    <n v="368"/>
    <n v="239.2"/>
  </r>
  <r>
    <n v="10262"/>
    <x v="7"/>
    <x v="5"/>
    <s v="Ravioli Angelo"/>
    <n v="19.5"/>
    <n v="15"/>
    <x v="5"/>
    <s v="North America"/>
    <x v="4"/>
    <s v="Federal Shipping"/>
    <n v="0"/>
    <n v="292.5"/>
    <n v="190.125"/>
  </r>
  <r>
    <n v="10257"/>
    <x v="8"/>
    <x v="3"/>
    <s v="Gravad lax"/>
    <n v="26"/>
    <n v="10"/>
    <x v="6"/>
    <s v="South America"/>
    <x v="1"/>
    <s v="Federal Shipping"/>
    <n v="0"/>
    <n v="260"/>
    <n v="169.00000000000003"/>
  </r>
  <r>
    <n v="10264"/>
    <x v="9"/>
    <x v="2"/>
    <s v="Louisiana Fiery Hot Pepper Sauce"/>
    <n v="21.05"/>
    <n v="12"/>
    <x v="7"/>
    <s v="Northern Europe"/>
    <x v="5"/>
    <s v="Federal Shipping"/>
    <n v="0"/>
    <n v="252.60000000000002"/>
    <n v="164.19"/>
  </r>
  <r>
    <n v="10253"/>
    <x v="10"/>
    <x v="1"/>
    <s v="Röd Kaviar"/>
    <n v="15"/>
    <n v="15"/>
    <x v="2"/>
    <s v="South America"/>
    <x v="5"/>
    <s v="United Package"/>
    <n v="0.1"/>
    <n v="202.5"/>
    <n v="146.25"/>
  </r>
  <r>
    <n v="10251"/>
    <x v="11"/>
    <x v="3"/>
    <s v="Gorgonzola Telino"/>
    <n v="10"/>
    <n v="20"/>
    <x v="3"/>
    <s v="Western Europe"/>
    <x v="5"/>
    <s v="Speedy Express"/>
    <n v="0"/>
    <n v="200"/>
    <n v="130"/>
  </r>
  <r>
    <n v="10248"/>
    <x v="12"/>
    <x v="4"/>
    <s v="Queso Cabrales"/>
    <n v="14"/>
    <n v="12"/>
    <x v="3"/>
    <s v="Western Europe"/>
    <x v="0"/>
    <s v="Speedy Express"/>
    <n v="0"/>
    <n v="168"/>
    <n v="109.19999999999999"/>
  </r>
  <r>
    <n v="10249"/>
    <x v="13"/>
    <x v="2"/>
    <s v="Tofu"/>
    <n v="18.600000000000001"/>
    <n v="9"/>
    <x v="4"/>
    <s v="Western Europe"/>
    <x v="3"/>
    <s v="United Package"/>
    <n v="0"/>
    <n v="167.4"/>
    <n v="108.81000000000002"/>
  </r>
  <r>
    <n v="10256"/>
    <x v="14"/>
    <x v="2"/>
    <s v="Pavlova"/>
    <n v="17.45"/>
    <n v="6"/>
    <x v="8"/>
    <s v="Northern Europe"/>
    <x v="5"/>
    <s v="United Package"/>
    <n v="0"/>
    <n v="104.69999999999999"/>
    <n v="68.054999999999993"/>
  </r>
  <r>
    <n v="10250"/>
    <x v="11"/>
    <x v="5"/>
    <s v="Jack's New England Clam Chowder"/>
    <n v="7.7"/>
    <n v="10"/>
    <x v="2"/>
    <s v="South America"/>
    <x v="1"/>
    <s v="United Package"/>
    <n v="0"/>
    <n v="77"/>
    <n v="50.05"/>
  </r>
  <r>
    <n v="10254"/>
    <x v="15"/>
    <x v="4"/>
    <s v="Geitost"/>
    <n v="2.5"/>
    <n v="30"/>
    <x v="9"/>
    <s v="Western Europe"/>
    <x v="0"/>
    <s v="Speedy Express"/>
    <n v="0"/>
    <n v="75"/>
    <n v="48.75"/>
  </r>
  <r>
    <n v="10266"/>
    <x v="16"/>
    <x v="3"/>
    <s v="Spegesild"/>
    <n v="12"/>
    <n v="2"/>
    <x v="10"/>
    <s v="Eastern Europe"/>
    <x v="3"/>
    <s v="Speedy Express"/>
    <n v="0"/>
    <n v="24"/>
    <n v="15.6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45A5E-B1B8-1B40-8626-18D4A2CCF72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J8" firstHeaderRow="1" firstDataRow="1" firstDataCol="1"/>
  <pivotFields count="14">
    <pivotField showAll="0"/>
    <pivotField numFmtId="14" showAll="0">
      <items count="18">
        <item x="12"/>
        <item x="13"/>
        <item x="11"/>
        <item x="1"/>
        <item x="10"/>
        <item x="15"/>
        <item x="4"/>
        <item x="14"/>
        <item x="8"/>
        <item x="0"/>
        <item x="3"/>
        <item x="5"/>
        <item x="7"/>
        <item x="2"/>
        <item x="9"/>
        <item x="6"/>
        <item x="16"/>
        <item t="default"/>
      </items>
    </pivotField>
    <pivotField showAll="0">
      <items count="7">
        <item x="1"/>
        <item x="4"/>
        <item x="0"/>
        <item x="5"/>
        <item x="2"/>
        <item x="3"/>
        <item t="default"/>
      </items>
    </pivotField>
    <pivotField showAll="0"/>
    <pivotField showAll="0"/>
    <pivotField showAll="0"/>
    <pivotField showAll="0">
      <items count="12">
        <item x="0"/>
        <item x="1"/>
        <item x="2"/>
        <item x="8"/>
        <item x="3"/>
        <item x="4"/>
        <item x="10"/>
        <item x="7"/>
        <item x="9"/>
        <item x="5"/>
        <item x="6"/>
        <item t="default"/>
      </items>
    </pivotField>
    <pivotField showAll="0"/>
    <pivotField axis="axisRow" showAll="0">
      <items count="7">
        <item x="0"/>
        <item x="4"/>
        <item x="2"/>
        <item x="5"/>
        <item x="1"/>
        <item x="3"/>
        <item t="default"/>
      </items>
    </pivotField>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8"/>
  </rowFields>
  <rowItems count="7">
    <i>
      <x/>
    </i>
    <i>
      <x v="1"/>
    </i>
    <i>
      <x v="2"/>
    </i>
    <i>
      <x v="3"/>
    </i>
    <i>
      <x v="4"/>
    </i>
    <i>
      <x v="5"/>
    </i>
    <i t="grand">
      <x/>
    </i>
  </rowItems>
  <colItems count="1">
    <i/>
  </colItems>
  <dataFields count="1">
    <dataField name="Sum of TotalRevenue" fld="11" baseField="0" baseItem="0"/>
  </dataFields>
  <conditionalFormats count="1">
    <conditionalFormat priority="1">
      <pivotAreas count="1">
        <pivotArea type="data" collapsedLevelsAreSubtotals="1" fieldPosition="0">
          <references count="2">
            <reference field="4294967294" count="1" selected="0">
              <x v="0"/>
            </reference>
            <reference field="8" count="6">
              <x v="0"/>
              <x v="1"/>
              <x v="2"/>
              <x v="3"/>
              <x v="4"/>
              <x v="5"/>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FA8C1-091C-2945-BEB8-55BDBF5B139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8" firstHeaderRow="1" firstDataRow="1" firstDataCol="1"/>
  <pivotFields count="14">
    <pivotField showAll="0"/>
    <pivotField numFmtId="14" showAll="0">
      <items count="18">
        <item x="12"/>
        <item x="13"/>
        <item x="11"/>
        <item x="1"/>
        <item x="10"/>
        <item x="15"/>
        <item x="4"/>
        <item x="14"/>
        <item x="8"/>
        <item x="0"/>
        <item x="3"/>
        <item x="5"/>
        <item x="7"/>
        <item x="2"/>
        <item x="9"/>
        <item x="6"/>
        <item x="16"/>
        <item t="default"/>
      </items>
    </pivotField>
    <pivotField axis="axisRow" showAll="0">
      <items count="7">
        <item x="1"/>
        <item x="4"/>
        <item x="0"/>
        <item x="5"/>
        <item x="2"/>
        <item x="3"/>
        <item t="default"/>
      </items>
    </pivotField>
    <pivotField showAll="0"/>
    <pivotField showAll="0"/>
    <pivotField showAll="0"/>
    <pivotField showAll="0">
      <items count="12">
        <item x="0"/>
        <item x="1"/>
        <item x="2"/>
        <item x="8"/>
        <item x="3"/>
        <item x="4"/>
        <item x="10"/>
        <item x="7"/>
        <item x="9"/>
        <item x="5"/>
        <item x="6"/>
        <item t="default"/>
      </items>
    </pivotField>
    <pivotField showAll="0"/>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Sum of TotalRevenue"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DD621-CEB7-2041-968B-D1C33E6F98D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 firstHeaderRow="1" firstDataRow="1" firstDataCol="1"/>
  <pivotFields count="14">
    <pivotField showAll="0"/>
    <pivotField numFmtId="14" showAll="0">
      <items count="18">
        <item x="12"/>
        <item x="13"/>
        <item x="11"/>
        <item x="1"/>
        <item x="10"/>
        <item x="15"/>
        <item x="4"/>
        <item x="14"/>
        <item x="8"/>
        <item x="0"/>
        <item x="3"/>
        <item x="5"/>
        <item x="7"/>
        <item x="2"/>
        <item x="9"/>
        <item x="6"/>
        <item x="16"/>
        <item t="default"/>
      </items>
    </pivotField>
    <pivotField showAll="0">
      <items count="7">
        <item x="1"/>
        <item x="4"/>
        <item x="0"/>
        <item x="5"/>
        <item x="2"/>
        <item x="3"/>
        <item t="default"/>
      </items>
    </pivotField>
    <pivotField showAll="0"/>
    <pivotField showAll="0"/>
    <pivotField showAll="0"/>
    <pivotField showAll="0">
      <items count="12">
        <item x="0"/>
        <item x="1"/>
        <item x="2"/>
        <item x="8"/>
        <item x="3"/>
        <item x="4"/>
        <item x="10"/>
        <item x="7"/>
        <item x="9"/>
        <item x="5"/>
        <item x="6"/>
        <item t="default"/>
      </items>
    </pivotField>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13"/>
  </rowFields>
  <rowItems count="2">
    <i>
      <x v="7"/>
    </i>
    <i t="grand">
      <x/>
    </i>
  </rowItems>
  <colItems count="1">
    <i/>
  </colItems>
  <dataFields count="1">
    <dataField name="Sum of TotalRevenue" fld="1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2C71BD7-B9E0-554B-8E74-4280D8E5C4AD}" sourceName="Category">
  <pivotTables>
    <pivotTable tabId="3" name="PivotTable1"/>
    <pivotTable tabId="3" name="PivotTable2"/>
    <pivotTable tabId="3" name="PivotTable3"/>
  </pivotTables>
  <data>
    <tabular pivotCacheId="1409030152">
      <items count="6">
        <i x="1" s="1"/>
        <i x="4" s="1"/>
        <i x="0"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08AD5E-FE81-0A47-8212-1DF13F7BB56A}" sourceName="Country">
  <pivotTables>
    <pivotTable tabId="3" name="PivotTable1"/>
    <pivotTable tabId="3" name="PivotTable2"/>
    <pivotTable tabId="3" name="PivotTable3"/>
  </pivotTables>
  <data>
    <tabular pivotCacheId="1409030152">
      <items count="11">
        <i x="0" s="1"/>
        <i x="1" s="1"/>
        <i x="2" s="1"/>
        <i x="8" s="1"/>
        <i x="3" s="1"/>
        <i x="4" s="1"/>
        <i x="10" s="1"/>
        <i x="7" s="1"/>
        <i x="9"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70C84B3-5241-BE4B-A20A-5B9745472019}" cache="Slicer_Category" caption="Category" rowHeight="251883"/>
  <slicer name="Country" xr10:uid="{7FE48C40-7E81-1C4D-9736-9B5C29D55346}" cache="Slicer_Country"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121101-33BD-514C-8E28-BE7A337441B4}" name="tblSalesData" displayName="tblSalesData" ref="A1:M20" totalsRowShown="0" headerRowDxfId="0">
  <autoFilter ref="A1:M20" xr:uid="{A1121101-33BD-514C-8E28-BE7A337441B4}"/>
  <sortState xmlns:xlrd2="http://schemas.microsoft.com/office/spreadsheetml/2017/richdata2" ref="A2:M20">
    <sortCondition descending="1" ref="L1:L20"/>
  </sortState>
  <tableColumns count="13">
    <tableColumn id="1" xr3:uid="{6EB28CC7-3D09-C747-ABCA-DBC6DD6CF9EF}" name="OrderID"/>
    <tableColumn id="2" xr3:uid="{C7216743-D549-0C41-9BDA-3E15EA3DE35A}" name="OrderDate" dataDxfId="1"/>
    <tableColumn id="3" xr3:uid="{B40F2BEF-E30F-0B4B-8512-78F7D2C7C643}" name="Category"/>
    <tableColumn id="4" xr3:uid="{EA3A18C6-903D-DD4B-88A1-4B9A438DCE10}" name="ProductName"/>
    <tableColumn id="5" xr3:uid="{FEC92E96-122F-7146-B8B0-4A4E760BAC51}" name="UnitPrice"/>
    <tableColumn id="6" xr3:uid="{0BF8A466-D368-A44E-8D4F-78C568F0B302}" name="Quantity"/>
    <tableColumn id="7" xr3:uid="{96248060-864A-9B4B-9584-32815C77A1C4}" name="Country"/>
    <tableColumn id="8" xr3:uid="{17427DAC-C629-6E49-87B2-E1ECB2557A41}" name="Region"/>
    <tableColumn id="9" xr3:uid="{FF15F257-1F11-EF4B-B0BC-42CA039AA9C4}" name="Employee"/>
    <tableColumn id="10" xr3:uid="{BDD5A7E3-F373-4F40-B8E3-A80950A9679E}" name="Shipper"/>
    <tableColumn id="11" xr3:uid="{15B4D75A-85A0-7440-9958-EB5A7ADC1FF6}" name="Discount"/>
    <tableColumn id="12" xr3:uid="{FF41AE3B-5D46-0640-9B6E-213BAA0322E9}" name="TotalRevenue">
      <calculatedColumnFormula>E2*F2*(1-K2)</calculatedColumnFormula>
    </tableColumn>
    <tableColumn id="13" xr3:uid="{B96AC01E-9A28-B443-9A51-A9034B2F9E6E}" name="CostOfGoods">
      <calculatedColumnFormula>E2*0.65*F2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8565-7664-7449-A3BF-9354416BDC5D}">
  <dimension ref="A1:K20"/>
  <sheetViews>
    <sheetView workbookViewId="0">
      <selection activeCell="J25" sqref="J25"/>
    </sheetView>
  </sheetViews>
  <sheetFormatPr baseColWidth="10" defaultRowHeight="16" x14ac:dyDescent="0.2"/>
  <cols>
    <col min="1" max="1" width="19.6640625" customWidth="1"/>
    <col min="2" max="2" width="19.1640625" customWidth="1"/>
    <col min="3" max="3" width="19.6640625" customWidth="1"/>
    <col min="4" max="4" width="29.1640625" customWidth="1"/>
    <col min="5" max="5" width="22.33203125" customWidth="1"/>
    <col min="6" max="6" width="20.6640625" customWidth="1"/>
    <col min="7" max="7" width="17.1640625" customWidth="1"/>
    <col min="8" max="8" width="21.6640625" customWidth="1"/>
    <col min="9" max="9" width="11.6640625" customWidth="1"/>
    <col min="10" max="10" width="19.33203125" customWidth="1"/>
  </cols>
  <sheetData>
    <row r="1" spans="1:11" x14ac:dyDescent="0.2">
      <c r="A1" t="s">
        <v>0</v>
      </c>
      <c r="B1" t="s">
        <v>1</v>
      </c>
      <c r="C1" t="s">
        <v>2</v>
      </c>
      <c r="D1" t="s">
        <v>3</v>
      </c>
      <c r="E1" t="s">
        <v>4</v>
      </c>
      <c r="F1" t="s">
        <v>5</v>
      </c>
      <c r="G1" t="s">
        <v>6</v>
      </c>
      <c r="H1" t="s">
        <v>7</v>
      </c>
      <c r="I1" t="s">
        <v>8</v>
      </c>
      <c r="J1" t="s">
        <v>9</v>
      </c>
      <c r="K1" t="s">
        <v>10</v>
      </c>
    </row>
    <row r="2" spans="1:11" x14ac:dyDescent="0.2">
      <c r="A2">
        <v>10248</v>
      </c>
      <c r="B2" s="1">
        <v>45389</v>
      </c>
      <c r="C2" t="s">
        <v>11</v>
      </c>
      <c r="D2" t="s">
        <v>12</v>
      </c>
      <c r="E2">
        <v>14</v>
      </c>
      <c r="F2">
        <v>12</v>
      </c>
      <c r="G2" t="s">
        <v>13</v>
      </c>
      <c r="H2" t="s">
        <v>14</v>
      </c>
      <c r="I2" t="s">
        <v>15</v>
      </c>
      <c r="J2" t="s">
        <v>16</v>
      </c>
      <c r="K2">
        <v>0</v>
      </c>
    </row>
    <row r="3" spans="1:11" x14ac:dyDescent="0.2">
      <c r="A3">
        <v>10249</v>
      </c>
      <c r="B3" s="1">
        <v>45419</v>
      </c>
      <c r="C3" t="s">
        <v>17</v>
      </c>
      <c r="D3" t="s">
        <v>18</v>
      </c>
      <c r="E3">
        <v>18.600000000000001</v>
      </c>
      <c r="F3">
        <v>9</v>
      </c>
      <c r="G3" t="s">
        <v>19</v>
      </c>
      <c r="H3" t="s">
        <v>14</v>
      </c>
      <c r="I3" t="s">
        <v>20</v>
      </c>
      <c r="J3" t="s">
        <v>21</v>
      </c>
      <c r="K3">
        <v>0</v>
      </c>
    </row>
    <row r="4" spans="1:11" x14ac:dyDescent="0.2">
      <c r="A4">
        <v>10250</v>
      </c>
      <c r="B4" s="1">
        <v>45511</v>
      </c>
      <c r="C4" t="s">
        <v>22</v>
      </c>
      <c r="D4" t="s">
        <v>23</v>
      </c>
      <c r="E4">
        <v>7.7</v>
      </c>
      <c r="F4">
        <v>10</v>
      </c>
      <c r="G4" t="s">
        <v>24</v>
      </c>
      <c r="H4" t="s">
        <v>25</v>
      </c>
      <c r="I4" t="s">
        <v>26</v>
      </c>
      <c r="J4" t="s">
        <v>21</v>
      </c>
      <c r="K4">
        <v>0</v>
      </c>
    </row>
    <row r="5" spans="1:11" x14ac:dyDescent="0.2">
      <c r="A5">
        <v>10251</v>
      </c>
      <c r="B5" s="1">
        <v>45511</v>
      </c>
      <c r="C5" t="s">
        <v>27</v>
      </c>
      <c r="D5" t="s">
        <v>28</v>
      </c>
      <c r="E5">
        <v>10</v>
      </c>
      <c r="F5">
        <v>20</v>
      </c>
      <c r="G5" t="s">
        <v>13</v>
      </c>
      <c r="H5" t="s">
        <v>14</v>
      </c>
      <c r="I5" t="s">
        <v>29</v>
      </c>
      <c r="J5" t="s">
        <v>16</v>
      </c>
      <c r="K5">
        <v>0</v>
      </c>
    </row>
    <row r="6" spans="1:11" x14ac:dyDescent="0.2">
      <c r="A6">
        <v>10252</v>
      </c>
      <c r="B6" s="1">
        <v>45542</v>
      </c>
      <c r="C6" t="s">
        <v>30</v>
      </c>
      <c r="D6" t="s">
        <v>31</v>
      </c>
      <c r="E6">
        <v>32</v>
      </c>
      <c r="F6">
        <v>40</v>
      </c>
      <c r="G6" t="s">
        <v>32</v>
      </c>
      <c r="H6" t="s">
        <v>14</v>
      </c>
      <c r="I6" t="s">
        <v>26</v>
      </c>
      <c r="J6" t="s">
        <v>21</v>
      </c>
      <c r="K6">
        <v>0.1</v>
      </c>
    </row>
    <row r="7" spans="1:11" x14ac:dyDescent="0.2">
      <c r="A7">
        <v>10253</v>
      </c>
      <c r="B7" s="1">
        <v>45572</v>
      </c>
      <c r="C7" t="s">
        <v>33</v>
      </c>
      <c r="D7" t="s">
        <v>34</v>
      </c>
      <c r="E7">
        <v>15</v>
      </c>
      <c r="F7">
        <v>15</v>
      </c>
      <c r="G7" t="s">
        <v>24</v>
      </c>
      <c r="H7" t="s">
        <v>25</v>
      </c>
      <c r="I7" t="s">
        <v>29</v>
      </c>
      <c r="J7" t="s">
        <v>21</v>
      </c>
      <c r="K7">
        <v>0.1</v>
      </c>
    </row>
    <row r="8" spans="1:11" x14ac:dyDescent="0.2">
      <c r="A8">
        <v>10254</v>
      </c>
      <c r="B8" s="1">
        <v>45603</v>
      </c>
      <c r="C8" t="s">
        <v>11</v>
      </c>
      <c r="D8" t="s">
        <v>35</v>
      </c>
      <c r="E8">
        <v>2.5</v>
      </c>
      <c r="F8">
        <v>30</v>
      </c>
      <c r="G8" t="s">
        <v>36</v>
      </c>
      <c r="H8" t="s">
        <v>14</v>
      </c>
      <c r="I8" t="s">
        <v>15</v>
      </c>
      <c r="J8" t="s">
        <v>16</v>
      </c>
      <c r="K8">
        <v>0</v>
      </c>
    </row>
    <row r="9" spans="1:11" x14ac:dyDescent="0.2">
      <c r="A9">
        <v>10255</v>
      </c>
      <c r="B9" s="1">
        <v>45633</v>
      </c>
      <c r="C9" t="s">
        <v>33</v>
      </c>
      <c r="D9" t="s">
        <v>37</v>
      </c>
      <c r="E9">
        <v>19.45</v>
      </c>
      <c r="F9">
        <v>25</v>
      </c>
      <c r="G9" t="s">
        <v>24</v>
      </c>
      <c r="H9" t="s">
        <v>25</v>
      </c>
      <c r="I9" t="s">
        <v>38</v>
      </c>
      <c r="J9" t="s">
        <v>16</v>
      </c>
      <c r="K9">
        <v>0.15</v>
      </c>
    </row>
    <row r="10" spans="1:11" x14ac:dyDescent="0.2">
      <c r="A10">
        <v>10256</v>
      </c>
      <c r="B10" t="s">
        <v>39</v>
      </c>
      <c r="C10" t="s">
        <v>17</v>
      </c>
      <c r="D10" t="s">
        <v>40</v>
      </c>
      <c r="E10">
        <v>17.45</v>
      </c>
      <c r="F10">
        <v>6</v>
      </c>
      <c r="G10" t="s">
        <v>41</v>
      </c>
      <c r="H10" t="s">
        <v>42</v>
      </c>
      <c r="I10" t="s">
        <v>29</v>
      </c>
      <c r="J10" t="s">
        <v>21</v>
      </c>
      <c r="K10">
        <v>0</v>
      </c>
    </row>
    <row r="11" spans="1:11" x14ac:dyDescent="0.2">
      <c r="A11">
        <v>10257</v>
      </c>
      <c r="B11" t="s">
        <v>43</v>
      </c>
      <c r="C11" t="s">
        <v>27</v>
      </c>
      <c r="D11" t="s">
        <v>44</v>
      </c>
      <c r="E11">
        <v>26</v>
      </c>
      <c r="F11">
        <v>10</v>
      </c>
      <c r="G11" t="s">
        <v>45</v>
      </c>
      <c r="H11" t="s">
        <v>25</v>
      </c>
      <c r="I11" t="s">
        <v>26</v>
      </c>
      <c r="J11" t="s">
        <v>46</v>
      </c>
    </row>
    <row r="12" spans="1:11" x14ac:dyDescent="0.2">
      <c r="A12">
        <v>10258</v>
      </c>
      <c r="B12" t="s">
        <v>47</v>
      </c>
      <c r="C12" t="s">
        <v>30</v>
      </c>
      <c r="D12" t="s">
        <v>48</v>
      </c>
      <c r="E12">
        <v>38</v>
      </c>
      <c r="F12">
        <v>50</v>
      </c>
      <c r="G12" t="s">
        <v>49</v>
      </c>
      <c r="H12" t="s">
        <v>14</v>
      </c>
      <c r="I12" t="s">
        <v>15</v>
      </c>
      <c r="J12" t="s">
        <v>46</v>
      </c>
      <c r="K12">
        <v>0.2</v>
      </c>
    </row>
    <row r="13" spans="1:11" x14ac:dyDescent="0.2">
      <c r="A13">
        <v>10259</v>
      </c>
      <c r="B13" t="s">
        <v>50</v>
      </c>
      <c r="C13" t="s">
        <v>17</v>
      </c>
      <c r="D13" t="s">
        <v>51</v>
      </c>
      <c r="E13">
        <v>55</v>
      </c>
      <c r="F13">
        <v>12</v>
      </c>
      <c r="G13" t="s">
        <v>24</v>
      </c>
      <c r="H13" t="s">
        <v>25</v>
      </c>
      <c r="I13" t="s">
        <v>20</v>
      </c>
      <c r="J13" t="s">
        <v>16</v>
      </c>
      <c r="K13">
        <v>0</v>
      </c>
    </row>
    <row r="14" spans="1:11" x14ac:dyDescent="0.2">
      <c r="A14">
        <v>10260</v>
      </c>
      <c r="B14" t="s">
        <v>52</v>
      </c>
      <c r="C14" t="s">
        <v>27</v>
      </c>
      <c r="D14" t="s">
        <v>53</v>
      </c>
      <c r="E14">
        <v>18</v>
      </c>
      <c r="F14">
        <v>30</v>
      </c>
      <c r="G14" t="s">
        <v>13</v>
      </c>
      <c r="H14" t="s">
        <v>14</v>
      </c>
      <c r="I14" t="s">
        <v>26</v>
      </c>
      <c r="J14" t="s">
        <v>16</v>
      </c>
      <c r="K14">
        <v>0.25</v>
      </c>
    </row>
    <row r="15" spans="1:11" x14ac:dyDescent="0.2">
      <c r="A15">
        <v>10261</v>
      </c>
      <c r="B15" t="s">
        <v>52</v>
      </c>
      <c r="C15" t="s">
        <v>11</v>
      </c>
      <c r="D15" t="s">
        <v>54</v>
      </c>
      <c r="E15">
        <v>18.399999999999999</v>
      </c>
      <c r="F15">
        <v>20</v>
      </c>
      <c r="G15" t="s">
        <v>19</v>
      </c>
      <c r="H15" t="s">
        <v>14</v>
      </c>
      <c r="I15" t="s">
        <v>26</v>
      </c>
      <c r="J15" t="s">
        <v>21</v>
      </c>
      <c r="K15">
        <v>0</v>
      </c>
    </row>
    <row r="16" spans="1:11" x14ac:dyDescent="0.2">
      <c r="A16">
        <v>10262</v>
      </c>
      <c r="B16" t="s">
        <v>55</v>
      </c>
      <c r="C16" t="s">
        <v>22</v>
      </c>
      <c r="D16" t="s">
        <v>56</v>
      </c>
      <c r="E16">
        <v>19.5</v>
      </c>
      <c r="F16">
        <v>15</v>
      </c>
      <c r="G16" t="s">
        <v>57</v>
      </c>
      <c r="H16" t="s">
        <v>58</v>
      </c>
      <c r="I16" t="s">
        <v>59</v>
      </c>
      <c r="J16" t="s">
        <v>46</v>
      </c>
    </row>
    <row r="17" spans="1:11" x14ac:dyDescent="0.2">
      <c r="A17">
        <v>10263</v>
      </c>
      <c r="B17" t="s">
        <v>60</v>
      </c>
      <c r="C17" t="s">
        <v>33</v>
      </c>
      <c r="D17" t="s">
        <v>61</v>
      </c>
      <c r="E17">
        <v>43.9</v>
      </c>
      <c r="F17">
        <v>20</v>
      </c>
      <c r="G17" t="s">
        <v>49</v>
      </c>
      <c r="H17" t="s">
        <v>14</v>
      </c>
      <c r="I17" t="s">
        <v>38</v>
      </c>
      <c r="J17" t="s">
        <v>16</v>
      </c>
      <c r="K17">
        <v>0</v>
      </c>
    </row>
    <row r="18" spans="1:11" x14ac:dyDescent="0.2">
      <c r="A18">
        <v>10264</v>
      </c>
      <c r="B18" t="s">
        <v>62</v>
      </c>
      <c r="C18" t="s">
        <v>17</v>
      </c>
      <c r="D18" t="s">
        <v>63</v>
      </c>
      <c r="E18">
        <v>21.05</v>
      </c>
      <c r="F18">
        <v>12</v>
      </c>
      <c r="G18" t="s">
        <v>64</v>
      </c>
      <c r="H18" t="s">
        <v>42</v>
      </c>
      <c r="I18" t="s">
        <v>29</v>
      </c>
      <c r="J18" t="s">
        <v>46</v>
      </c>
      <c r="K18">
        <v>0</v>
      </c>
    </row>
    <row r="19" spans="1:11" x14ac:dyDescent="0.2">
      <c r="A19">
        <v>10265</v>
      </c>
      <c r="B19" t="s">
        <v>65</v>
      </c>
      <c r="C19" t="s">
        <v>30</v>
      </c>
      <c r="D19" t="s">
        <v>66</v>
      </c>
      <c r="E19">
        <v>13</v>
      </c>
      <c r="F19">
        <v>30</v>
      </c>
      <c r="G19" t="s">
        <v>13</v>
      </c>
      <c r="H19" t="s">
        <v>14</v>
      </c>
      <c r="I19" t="s">
        <v>15</v>
      </c>
      <c r="J19" t="s">
        <v>21</v>
      </c>
      <c r="K19">
        <v>0</v>
      </c>
    </row>
    <row r="20" spans="1:11" x14ac:dyDescent="0.2">
      <c r="A20">
        <v>10266</v>
      </c>
      <c r="B20" t="s">
        <v>67</v>
      </c>
      <c r="C20" t="s">
        <v>27</v>
      </c>
      <c r="D20" t="s">
        <v>68</v>
      </c>
      <c r="E20">
        <v>12</v>
      </c>
      <c r="F20">
        <v>2</v>
      </c>
      <c r="G20" t="s">
        <v>69</v>
      </c>
      <c r="H20" t="s">
        <v>70</v>
      </c>
      <c r="I20" t="s">
        <v>20</v>
      </c>
      <c r="J2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4BA39-D4C5-CD48-A94B-F0CC0431A2B7}">
  <dimension ref="A1:M24"/>
  <sheetViews>
    <sheetView workbookViewId="0">
      <selection activeCell="K9" sqref="K9"/>
    </sheetView>
  </sheetViews>
  <sheetFormatPr baseColWidth="10" defaultRowHeight="16" x14ac:dyDescent="0.2"/>
  <cols>
    <col min="1" max="1" width="19.6640625" customWidth="1"/>
    <col min="2" max="2" width="19.1640625" customWidth="1"/>
    <col min="3" max="3" width="19.6640625" customWidth="1"/>
    <col min="4" max="4" width="29.1640625" customWidth="1"/>
    <col min="5" max="5" width="22.33203125" customWidth="1"/>
    <col min="6" max="6" width="20.6640625" customWidth="1"/>
    <col min="7" max="7" width="17.1640625" customWidth="1"/>
    <col min="8" max="8" width="21.6640625" customWidth="1"/>
    <col min="9" max="9" width="11.6640625" customWidth="1"/>
    <col min="10" max="10" width="19.33203125" customWidth="1"/>
    <col min="11" max="11" width="11" customWidth="1"/>
    <col min="12" max="12" width="14.5" customWidth="1"/>
    <col min="13" max="13" width="14.83203125" customWidth="1"/>
  </cols>
  <sheetData>
    <row r="1" spans="1:13" x14ac:dyDescent="0.2">
      <c r="A1" s="3" t="s">
        <v>0</v>
      </c>
      <c r="B1" s="3" t="s">
        <v>1</v>
      </c>
      <c r="C1" s="3" t="s">
        <v>2</v>
      </c>
      <c r="D1" s="3" t="s">
        <v>3</v>
      </c>
      <c r="E1" s="3" t="s">
        <v>4</v>
      </c>
      <c r="F1" s="3" t="s">
        <v>5</v>
      </c>
      <c r="G1" s="3" t="s">
        <v>6</v>
      </c>
      <c r="H1" s="3" t="s">
        <v>7</v>
      </c>
      <c r="I1" s="3" t="s">
        <v>8</v>
      </c>
      <c r="J1" s="3" t="s">
        <v>9</v>
      </c>
      <c r="K1" s="3" t="s">
        <v>10</v>
      </c>
      <c r="L1" s="3" t="s">
        <v>71</v>
      </c>
      <c r="M1" s="2" t="s">
        <v>72</v>
      </c>
    </row>
    <row r="2" spans="1:13" x14ac:dyDescent="0.2">
      <c r="A2">
        <v>10258</v>
      </c>
      <c r="B2" s="1">
        <v>45490</v>
      </c>
      <c r="C2" t="s">
        <v>30</v>
      </c>
      <c r="D2" t="s">
        <v>48</v>
      </c>
      <c r="E2">
        <v>38</v>
      </c>
      <c r="F2">
        <v>50</v>
      </c>
      <c r="G2" t="s">
        <v>49</v>
      </c>
      <c r="H2" t="s">
        <v>14</v>
      </c>
      <c r="I2" t="s">
        <v>15</v>
      </c>
      <c r="J2" t="s">
        <v>46</v>
      </c>
      <c r="K2">
        <v>0.2</v>
      </c>
      <c r="L2">
        <f>E2*F2*(1-K2)</f>
        <v>1520</v>
      </c>
      <c r="M2">
        <f>E2*0.65*F2</f>
        <v>1235</v>
      </c>
    </row>
    <row r="3" spans="1:13" x14ac:dyDescent="0.2">
      <c r="A3">
        <v>10252</v>
      </c>
      <c r="B3" s="1">
        <v>45482</v>
      </c>
      <c r="C3" t="s">
        <v>30</v>
      </c>
      <c r="D3" t="s">
        <v>31</v>
      </c>
      <c r="E3">
        <v>32</v>
      </c>
      <c r="F3">
        <v>40</v>
      </c>
      <c r="G3" t="s">
        <v>32</v>
      </c>
      <c r="H3" t="s">
        <v>14</v>
      </c>
      <c r="I3" t="s">
        <v>26</v>
      </c>
      <c r="J3" t="s">
        <v>21</v>
      </c>
      <c r="K3">
        <v>0.1</v>
      </c>
      <c r="L3">
        <f>E3*F3*(1-K3)</f>
        <v>1152</v>
      </c>
      <c r="M3">
        <f>E3*0.65*F3</f>
        <v>832</v>
      </c>
    </row>
    <row r="4" spans="1:13" x14ac:dyDescent="0.2">
      <c r="A4">
        <v>10263</v>
      </c>
      <c r="B4" s="1">
        <v>45496</v>
      </c>
      <c r="C4" t="s">
        <v>33</v>
      </c>
      <c r="D4" t="s">
        <v>61</v>
      </c>
      <c r="E4">
        <v>43.9</v>
      </c>
      <c r="F4">
        <v>20</v>
      </c>
      <c r="G4" t="s">
        <v>49</v>
      </c>
      <c r="H4" t="s">
        <v>14</v>
      </c>
      <c r="I4" t="s">
        <v>38</v>
      </c>
      <c r="J4" t="s">
        <v>16</v>
      </c>
      <c r="K4">
        <v>0</v>
      </c>
      <c r="L4">
        <f>E4*F4*(1-K4)</f>
        <v>878</v>
      </c>
      <c r="M4">
        <f>E4*0.65*F4</f>
        <v>570.70000000000005</v>
      </c>
    </row>
    <row r="5" spans="1:13" x14ac:dyDescent="0.2">
      <c r="A5">
        <v>10259</v>
      </c>
      <c r="B5" s="1">
        <v>45491</v>
      </c>
      <c r="C5" t="s">
        <v>17</v>
      </c>
      <c r="D5" t="s">
        <v>51</v>
      </c>
      <c r="E5">
        <v>55</v>
      </c>
      <c r="F5">
        <v>12</v>
      </c>
      <c r="G5" t="s">
        <v>24</v>
      </c>
      <c r="H5" t="s">
        <v>25</v>
      </c>
      <c r="I5" t="s">
        <v>20</v>
      </c>
      <c r="J5" t="s">
        <v>16</v>
      </c>
      <c r="K5">
        <v>0</v>
      </c>
      <c r="L5">
        <f>E5*F5*(1-K5)</f>
        <v>660</v>
      </c>
      <c r="M5">
        <f>E5*0.65*F5</f>
        <v>429</v>
      </c>
    </row>
    <row r="6" spans="1:13" x14ac:dyDescent="0.2">
      <c r="A6">
        <v>10255</v>
      </c>
      <c r="B6" s="1">
        <v>45485</v>
      </c>
      <c r="C6" t="s">
        <v>33</v>
      </c>
      <c r="D6" t="s">
        <v>37</v>
      </c>
      <c r="E6">
        <v>19.45</v>
      </c>
      <c r="F6">
        <v>25</v>
      </c>
      <c r="G6" t="s">
        <v>24</v>
      </c>
      <c r="H6" t="s">
        <v>25</v>
      </c>
      <c r="I6" t="s">
        <v>38</v>
      </c>
      <c r="J6" t="s">
        <v>16</v>
      </c>
      <c r="K6">
        <v>0.15</v>
      </c>
      <c r="L6">
        <f>E6*F6*(1-K6)</f>
        <v>413.3125</v>
      </c>
      <c r="M6">
        <f>E6*0.65*F6</f>
        <v>316.0625</v>
      </c>
    </row>
    <row r="7" spans="1:13" x14ac:dyDescent="0.2">
      <c r="A7">
        <v>10260</v>
      </c>
      <c r="B7" s="1">
        <v>45492</v>
      </c>
      <c r="C7" t="s">
        <v>27</v>
      </c>
      <c r="D7" t="s">
        <v>53</v>
      </c>
      <c r="E7">
        <v>18</v>
      </c>
      <c r="F7">
        <v>30</v>
      </c>
      <c r="G7" t="s">
        <v>13</v>
      </c>
      <c r="H7" t="s">
        <v>14</v>
      </c>
      <c r="I7" t="s">
        <v>26</v>
      </c>
      <c r="J7" t="s">
        <v>16</v>
      </c>
      <c r="K7">
        <v>0.25</v>
      </c>
      <c r="L7">
        <f>E7*F7*(1-K7)</f>
        <v>405</v>
      </c>
      <c r="M7">
        <f>E7*0.65*F7</f>
        <v>351.00000000000006</v>
      </c>
    </row>
    <row r="8" spans="1:13" x14ac:dyDescent="0.2">
      <c r="A8">
        <v>10265</v>
      </c>
      <c r="B8" s="1">
        <v>45498</v>
      </c>
      <c r="C8" t="s">
        <v>30</v>
      </c>
      <c r="D8" t="s">
        <v>66</v>
      </c>
      <c r="E8">
        <v>13</v>
      </c>
      <c r="F8">
        <v>30</v>
      </c>
      <c r="G8" t="s">
        <v>13</v>
      </c>
      <c r="H8" t="s">
        <v>14</v>
      </c>
      <c r="I8" t="s">
        <v>15</v>
      </c>
      <c r="J8" t="s">
        <v>21</v>
      </c>
      <c r="K8">
        <v>0</v>
      </c>
      <c r="L8">
        <f>E8*F8*(1-K8)</f>
        <v>390</v>
      </c>
      <c r="M8">
        <f>E8*0.65*F8</f>
        <v>253.50000000000003</v>
      </c>
    </row>
    <row r="9" spans="1:13" x14ac:dyDescent="0.2">
      <c r="A9">
        <v>10261</v>
      </c>
      <c r="B9" s="1">
        <v>45492</v>
      </c>
      <c r="C9" t="s">
        <v>11</v>
      </c>
      <c r="D9" t="s">
        <v>54</v>
      </c>
      <c r="E9">
        <v>18.399999999999999</v>
      </c>
      <c r="F9">
        <v>20</v>
      </c>
      <c r="G9" t="s">
        <v>19</v>
      </c>
      <c r="H9" t="s">
        <v>14</v>
      </c>
      <c r="I9" t="s">
        <v>26</v>
      </c>
      <c r="J9" t="s">
        <v>21</v>
      </c>
      <c r="K9">
        <v>0</v>
      </c>
      <c r="L9">
        <f>E9*F9*(1-K9)</f>
        <v>368</v>
      </c>
      <c r="M9">
        <f>E9*0.65*F9</f>
        <v>239.2</v>
      </c>
    </row>
    <row r="10" spans="1:13" x14ac:dyDescent="0.2">
      <c r="A10">
        <v>10262</v>
      </c>
      <c r="B10" s="1">
        <v>45495</v>
      </c>
      <c r="C10" t="s">
        <v>22</v>
      </c>
      <c r="D10" t="s">
        <v>56</v>
      </c>
      <c r="E10">
        <v>19.5</v>
      </c>
      <c r="F10">
        <v>15</v>
      </c>
      <c r="G10" t="s">
        <v>57</v>
      </c>
      <c r="H10" t="s">
        <v>58</v>
      </c>
      <c r="I10" t="s">
        <v>59</v>
      </c>
      <c r="J10" t="s">
        <v>46</v>
      </c>
      <c r="K10">
        <v>0</v>
      </c>
      <c r="L10">
        <f>E10*F10*(1-K10)</f>
        <v>292.5</v>
      </c>
      <c r="M10">
        <f>E10*0.65*F10</f>
        <v>190.125</v>
      </c>
    </row>
    <row r="11" spans="1:13" x14ac:dyDescent="0.2">
      <c r="A11">
        <v>10257</v>
      </c>
      <c r="B11" s="1">
        <v>45489</v>
      </c>
      <c r="C11" t="s">
        <v>27</v>
      </c>
      <c r="D11" t="s">
        <v>44</v>
      </c>
      <c r="E11">
        <v>26</v>
      </c>
      <c r="F11">
        <v>10</v>
      </c>
      <c r="G11" t="s">
        <v>45</v>
      </c>
      <c r="H11" t="s">
        <v>25</v>
      </c>
      <c r="I11" t="s">
        <v>26</v>
      </c>
      <c r="J11" t="s">
        <v>46</v>
      </c>
      <c r="K11">
        <v>0</v>
      </c>
      <c r="L11">
        <f>E11*F11*(1-K11)</f>
        <v>260</v>
      </c>
      <c r="M11">
        <f>E11*0.65*F11</f>
        <v>169.00000000000003</v>
      </c>
    </row>
    <row r="12" spans="1:13" x14ac:dyDescent="0.2">
      <c r="A12">
        <v>10264</v>
      </c>
      <c r="B12" s="1">
        <v>45497</v>
      </c>
      <c r="C12" t="s">
        <v>17</v>
      </c>
      <c r="D12" t="s">
        <v>63</v>
      </c>
      <c r="E12">
        <v>21.05</v>
      </c>
      <c r="F12">
        <v>12</v>
      </c>
      <c r="G12" t="s">
        <v>64</v>
      </c>
      <c r="H12" t="s">
        <v>42</v>
      </c>
      <c r="I12" t="s">
        <v>29</v>
      </c>
      <c r="J12" t="s">
        <v>46</v>
      </c>
      <c r="K12">
        <v>0</v>
      </c>
      <c r="L12">
        <f>E12*F12*(1-K12)</f>
        <v>252.60000000000002</v>
      </c>
      <c r="M12">
        <f>E12*0.65*F12</f>
        <v>164.19</v>
      </c>
    </row>
    <row r="13" spans="1:13" x14ac:dyDescent="0.2">
      <c r="A13">
        <v>10253</v>
      </c>
      <c r="B13" s="1">
        <v>45483</v>
      </c>
      <c r="C13" t="s">
        <v>33</v>
      </c>
      <c r="D13" t="s">
        <v>34</v>
      </c>
      <c r="E13">
        <v>15</v>
      </c>
      <c r="F13">
        <v>15</v>
      </c>
      <c r="G13" t="s">
        <v>24</v>
      </c>
      <c r="H13" t="s">
        <v>25</v>
      </c>
      <c r="I13" t="s">
        <v>29</v>
      </c>
      <c r="J13" t="s">
        <v>21</v>
      </c>
      <c r="K13">
        <v>0.1</v>
      </c>
      <c r="L13">
        <f>E13*F13*(1-K13)</f>
        <v>202.5</v>
      </c>
      <c r="M13">
        <f>E13*0.65*F13</f>
        <v>146.25</v>
      </c>
    </row>
    <row r="14" spans="1:13" x14ac:dyDescent="0.2">
      <c r="A14">
        <v>10251</v>
      </c>
      <c r="B14" s="1">
        <v>45481</v>
      </c>
      <c r="C14" t="s">
        <v>27</v>
      </c>
      <c r="D14" t="s">
        <v>28</v>
      </c>
      <c r="E14">
        <v>10</v>
      </c>
      <c r="F14">
        <v>20</v>
      </c>
      <c r="G14" t="s">
        <v>13</v>
      </c>
      <c r="H14" t="s">
        <v>14</v>
      </c>
      <c r="I14" t="s">
        <v>29</v>
      </c>
      <c r="J14" t="s">
        <v>16</v>
      </c>
      <c r="K14">
        <v>0</v>
      </c>
      <c r="L14">
        <f>E14*F14*(1-K14)</f>
        <v>200</v>
      </c>
      <c r="M14">
        <f>E14*0.65*F14</f>
        <v>130</v>
      </c>
    </row>
    <row r="15" spans="1:13" x14ac:dyDescent="0.2">
      <c r="A15">
        <v>10248</v>
      </c>
      <c r="B15" s="1">
        <v>45477</v>
      </c>
      <c r="C15" t="s">
        <v>11</v>
      </c>
      <c r="D15" t="s">
        <v>12</v>
      </c>
      <c r="E15">
        <v>14</v>
      </c>
      <c r="F15">
        <v>12</v>
      </c>
      <c r="G15" t="s">
        <v>13</v>
      </c>
      <c r="H15" t="s">
        <v>14</v>
      </c>
      <c r="I15" t="s">
        <v>15</v>
      </c>
      <c r="J15" t="s">
        <v>16</v>
      </c>
      <c r="K15">
        <v>0</v>
      </c>
      <c r="L15">
        <f>E15*F15*(1-K15)</f>
        <v>168</v>
      </c>
      <c r="M15">
        <f>E15*0.65*F15</f>
        <v>109.19999999999999</v>
      </c>
    </row>
    <row r="16" spans="1:13" x14ac:dyDescent="0.2">
      <c r="A16">
        <v>10249</v>
      </c>
      <c r="B16" s="1">
        <v>45478</v>
      </c>
      <c r="C16" t="s">
        <v>17</v>
      </c>
      <c r="D16" t="s">
        <v>18</v>
      </c>
      <c r="E16">
        <v>18.600000000000001</v>
      </c>
      <c r="F16">
        <v>9</v>
      </c>
      <c r="G16" t="s">
        <v>19</v>
      </c>
      <c r="H16" t="s">
        <v>14</v>
      </c>
      <c r="I16" t="s">
        <v>20</v>
      </c>
      <c r="J16" t="s">
        <v>21</v>
      </c>
      <c r="K16">
        <v>0</v>
      </c>
      <c r="L16">
        <f>E16*F16*(1-K16)</f>
        <v>167.4</v>
      </c>
      <c r="M16">
        <f>E16*0.65*F16</f>
        <v>108.81000000000002</v>
      </c>
    </row>
    <row r="17" spans="1:13" x14ac:dyDescent="0.2">
      <c r="A17">
        <v>10256</v>
      </c>
      <c r="B17" s="1">
        <v>45488</v>
      </c>
      <c r="C17" t="s">
        <v>17</v>
      </c>
      <c r="D17" t="s">
        <v>40</v>
      </c>
      <c r="E17">
        <v>17.45</v>
      </c>
      <c r="F17">
        <v>6</v>
      </c>
      <c r="G17" t="s">
        <v>41</v>
      </c>
      <c r="H17" t="s">
        <v>42</v>
      </c>
      <c r="I17" t="s">
        <v>29</v>
      </c>
      <c r="J17" t="s">
        <v>21</v>
      </c>
      <c r="K17">
        <v>0</v>
      </c>
      <c r="L17">
        <f>E17*F17*(1-K17)</f>
        <v>104.69999999999999</v>
      </c>
      <c r="M17">
        <f>E17*0.65*F17</f>
        <v>68.054999999999993</v>
      </c>
    </row>
    <row r="18" spans="1:13" x14ac:dyDescent="0.2">
      <c r="A18">
        <v>10250</v>
      </c>
      <c r="B18" s="1">
        <v>45481</v>
      </c>
      <c r="C18" t="s">
        <v>22</v>
      </c>
      <c r="D18" t="s">
        <v>23</v>
      </c>
      <c r="E18">
        <v>7.7</v>
      </c>
      <c r="F18">
        <v>10</v>
      </c>
      <c r="G18" t="s">
        <v>24</v>
      </c>
      <c r="H18" t="s">
        <v>25</v>
      </c>
      <c r="I18" t="s">
        <v>26</v>
      </c>
      <c r="J18" t="s">
        <v>21</v>
      </c>
      <c r="K18">
        <v>0</v>
      </c>
      <c r="L18">
        <f>E18*F18*(1-K18)</f>
        <v>77</v>
      </c>
      <c r="M18">
        <f>E18*0.65*F18</f>
        <v>50.05</v>
      </c>
    </row>
    <row r="19" spans="1:13" x14ac:dyDescent="0.2">
      <c r="A19">
        <v>10254</v>
      </c>
      <c r="B19" s="1">
        <v>45484</v>
      </c>
      <c r="C19" t="s">
        <v>11</v>
      </c>
      <c r="D19" t="s">
        <v>35</v>
      </c>
      <c r="E19">
        <v>2.5</v>
      </c>
      <c r="F19">
        <v>30</v>
      </c>
      <c r="G19" t="s">
        <v>36</v>
      </c>
      <c r="H19" t="s">
        <v>14</v>
      </c>
      <c r="I19" t="s">
        <v>15</v>
      </c>
      <c r="J19" t="s">
        <v>16</v>
      </c>
      <c r="K19">
        <v>0</v>
      </c>
      <c r="L19">
        <f>E19*F19*(1-K19)</f>
        <v>75</v>
      </c>
      <c r="M19">
        <f>E19*0.65*F19</f>
        <v>48.75</v>
      </c>
    </row>
    <row r="20" spans="1:13" x14ac:dyDescent="0.2">
      <c r="A20">
        <v>10266</v>
      </c>
      <c r="B20" s="1">
        <v>45499</v>
      </c>
      <c r="C20" t="s">
        <v>27</v>
      </c>
      <c r="D20" t="s">
        <v>68</v>
      </c>
      <c r="E20">
        <v>12</v>
      </c>
      <c r="F20">
        <v>2</v>
      </c>
      <c r="G20" t="s">
        <v>69</v>
      </c>
      <c r="H20" t="s">
        <v>70</v>
      </c>
      <c r="I20" t="s">
        <v>20</v>
      </c>
      <c r="J20" t="s">
        <v>16</v>
      </c>
      <c r="K20">
        <v>0</v>
      </c>
      <c r="L20">
        <f>E20*F20*(1-K20)</f>
        <v>24</v>
      </c>
      <c r="M20">
        <f>E20*0.65*F20</f>
        <v>15.600000000000001</v>
      </c>
    </row>
    <row r="24" spans="1:13" x14ac:dyDescent="0.2">
      <c r="C24" s="4" t="s">
        <v>73</v>
      </c>
      <c r="D24" s="4"/>
    </row>
  </sheetData>
  <mergeCells count="1">
    <mergeCell ref="C24:D2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3437-24EE-1848-87AE-C054B3CB5C4F}">
  <dimension ref="A1:J11"/>
  <sheetViews>
    <sheetView workbookViewId="0">
      <selection activeCell="L20" sqref="L20"/>
    </sheetView>
  </sheetViews>
  <sheetFormatPr baseColWidth="10" defaultRowHeight="16" x14ac:dyDescent="0.2"/>
  <cols>
    <col min="1" max="1" width="13" bestFit="1" customWidth="1"/>
    <col min="2" max="2" width="18.33203125" bestFit="1" customWidth="1"/>
    <col min="5" max="5" width="13.5" bestFit="1" customWidth="1"/>
    <col min="6" max="6" width="18.33203125" bestFit="1" customWidth="1"/>
    <col min="9" max="9" width="13" bestFit="1" customWidth="1"/>
    <col min="10" max="10" width="18.33203125" bestFit="1" customWidth="1"/>
  </cols>
  <sheetData>
    <row r="1" spans="1:10" x14ac:dyDescent="0.2">
      <c r="A1" s="5" t="s">
        <v>74</v>
      </c>
      <c r="B1" t="s">
        <v>76</v>
      </c>
      <c r="E1" s="5" t="s">
        <v>74</v>
      </c>
      <c r="F1" t="s">
        <v>76</v>
      </c>
      <c r="I1" s="5" t="s">
        <v>74</v>
      </c>
      <c r="J1" t="s">
        <v>76</v>
      </c>
    </row>
    <row r="2" spans="1:10" x14ac:dyDescent="0.2">
      <c r="A2" s="7" t="s">
        <v>77</v>
      </c>
      <c r="B2" s="6">
        <v>7610.0124999999998</v>
      </c>
      <c r="E2" s="7" t="s">
        <v>33</v>
      </c>
      <c r="F2" s="6">
        <v>1493.8125</v>
      </c>
      <c r="I2" s="7" t="s">
        <v>15</v>
      </c>
      <c r="J2" s="6">
        <v>2153</v>
      </c>
    </row>
    <row r="3" spans="1:10" x14ac:dyDescent="0.2">
      <c r="A3" s="7" t="s">
        <v>75</v>
      </c>
      <c r="B3" s="6">
        <v>7610.0124999999998</v>
      </c>
      <c r="E3" s="7" t="s">
        <v>11</v>
      </c>
      <c r="F3" s="6">
        <v>611</v>
      </c>
      <c r="I3" s="7" t="s">
        <v>59</v>
      </c>
      <c r="J3" s="6">
        <v>292.5</v>
      </c>
    </row>
    <row r="4" spans="1:10" x14ac:dyDescent="0.2">
      <c r="E4" s="7" t="s">
        <v>30</v>
      </c>
      <c r="F4" s="6">
        <v>3062</v>
      </c>
      <c r="I4" s="7" t="s">
        <v>38</v>
      </c>
      <c r="J4" s="6">
        <v>1291.3125</v>
      </c>
    </row>
    <row r="5" spans="1:10" x14ac:dyDescent="0.2">
      <c r="E5" s="7" t="s">
        <v>22</v>
      </c>
      <c r="F5" s="6">
        <v>369.5</v>
      </c>
      <c r="I5" s="7" t="s">
        <v>29</v>
      </c>
      <c r="J5" s="6">
        <v>759.8</v>
      </c>
    </row>
    <row r="6" spans="1:10" x14ac:dyDescent="0.2">
      <c r="A6" s="8" t="s">
        <v>78</v>
      </c>
      <c r="B6" s="8"/>
      <c r="E6" s="7" t="s">
        <v>17</v>
      </c>
      <c r="F6" s="6">
        <v>1184.7</v>
      </c>
      <c r="I6" s="7" t="s">
        <v>26</v>
      </c>
      <c r="J6" s="6">
        <v>2262</v>
      </c>
    </row>
    <row r="7" spans="1:10" x14ac:dyDescent="0.2">
      <c r="E7" s="7" t="s">
        <v>27</v>
      </c>
      <c r="F7" s="6">
        <v>889</v>
      </c>
      <c r="I7" s="7" t="s">
        <v>20</v>
      </c>
      <c r="J7" s="6">
        <v>851.4</v>
      </c>
    </row>
    <row r="8" spans="1:10" x14ac:dyDescent="0.2">
      <c r="E8" s="7" t="s">
        <v>75</v>
      </c>
      <c r="F8" s="6">
        <v>7610.0124999999998</v>
      </c>
      <c r="I8" s="7" t="s">
        <v>75</v>
      </c>
      <c r="J8" s="6">
        <v>7610.0124999999998</v>
      </c>
    </row>
    <row r="11" spans="1:10" x14ac:dyDescent="0.2">
      <c r="E11" s="8" t="s">
        <v>79</v>
      </c>
      <c r="F11" s="8"/>
      <c r="I11" s="9" t="s">
        <v>80</v>
      </c>
      <c r="J11" s="10"/>
    </row>
  </sheetData>
  <mergeCells count="2">
    <mergeCell ref="A6:B6"/>
    <mergeCell ref="E11:F11"/>
  </mergeCells>
  <conditionalFormatting pivot="1" sqref="J2:J7">
    <cfRule type="dataBar" priority="1">
      <dataBar>
        <cfvo type="min"/>
        <cfvo type="max"/>
        <color rgb="FF638EC6"/>
      </dataBar>
      <extLst>
        <ext xmlns:x14="http://schemas.microsoft.com/office/spreadsheetml/2009/9/main" uri="{B025F937-C7B1-47D3-B67F-A62EFF666E3E}">
          <x14:id>{31C33947-9E25-0C4A-8327-1739DCFDF7A2}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1C33947-9E25-0C4A-8327-1739DCFDF7A2}">
            <x14:dataBar minLength="0" maxLength="100" border="1" negativeBarBorderColorSameAsPositive="0">
              <x14:cfvo type="autoMin"/>
              <x14:cfvo type="autoMax"/>
              <x14:borderColor rgb="FF638EC6"/>
              <x14:negativeFillColor rgb="FFFF0000"/>
              <x14:negativeBorderColor rgb="FFFF0000"/>
              <x14:axisColor rgb="FF000000"/>
            </x14:dataBar>
          </x14:cfRule>
          <xm:sqref>J2:J7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79B1-F97F-1946-98D5-0E48832E271C}">
  <dimension ref="A1:AI26"/>
  <sheetViews>
    <sheetView tabSelected="1" workbookViewId="0">
      <selection activeCell="P23" sqref="P23"/>
    </sheetView>
  </sheetViews>
  <sheetFormatPr baseColWidth="10" defaultRowHeight="16" x14ac:dyDescent="0.2"/>
  <sheetData>
    <row r="1" spans="1:35" x14ac:dyDescent="0.2">
      <c r="A1" s="11" t="s">
        <v>78</v>
      </c>
      <c r="B1" s="11"/>
      <c r="C1" s="11"/>
      <c r="D1" s="11"/>
      <c r="I1" s="11" t="s">
        <v>81</v>
      </c>
      <c r="J1" s="11"/>
      <c r="K1" s="11"/>
      <c r="L1" s="11"/>
      <c r="O1" s="11" t="s">
        <v>82</v>
      </c>
      <c r="P1" s="11"/>
      <c r="Q1" s="11"/>
      <c r="R1" s="11"/>
    </row>
    <row r="2" spans="1:35" x14ac:dyDescent="0.2">
      <c r="A2" s="11"/>
      <c r="B2" s="11"/>
      <c r="C2" s="11"/>
      <c r="D2" s="11"/>
      <c r="I2" s="11"/>
      <c r="J2" s="11"/>
      <c r="K2" s="11"/>
      <c r="L2" s="11"/>
      <c r="O2" s="11"/>
      <c r="P2" s="11"/>
      <c r="Q2" s="11"/>
      <c r="R2" s="11"/>
    </row>
    <row r="11" spans="1:35" x14ac:dyDescent="0.2">
      <c r="U11" s="35" t="s">
        <v>146</v>
      </c>
      <c r="V11" s="35"/>
      <c r="W11" s="35"/>
      <c r="X11" s="35"/>
      <c r="Y11" s="35"/>
      <c r="Z11" s="35"/>
      <c r="AA11" s="35"/>
      <c r="AB11" s="35"/>
      <c r="AC11" s="35"/>
      <c r="AD11" s="35"/>
      <c r="AE11" s="35"/>
      <c r="AF11" s="35"/>
      <c r="AG11" s="35"/>
      <c r="AH11" s="35"/>
      <c r="AI11" s="35"/>
    </row>
    <row r="12" spans="1:35" x14ac:dyDescent="0.2">
      <c r="U12" s="35"/>
      <c r="V12" s="35"/>
      <c r="W12" s="35"/>
      <c r="X12" s="35"/>
      <c r="Y12" s="35"/>
      <c r="Z12" s="35"/>
      <c r="AA12" s="35"/>
      <c r="AB12" s="35"/>
      <c r="AC12" s="35"/>
      <c r="AD12" s="35"/>
      <c r="AE12" s="35"/>
      <c r="AF12" s="35"/>
      <c r="AG12" s="35"/>
      <c r="AH12" s="35"/>
      <c r="AI12" s="35"/>
    </row>
    <row r="25" spans="11:24" x14ac:dyDescent="0.2">
      <c r="K25" s="35" t="s">
        <v>145</v>
      </c>
      <c r="L25" s="35"/>
      <c r="M25" s="35"/>
      <c r="N25" s="35"/>
      <c r="O25" s="35"/>
      <c r="P25" s="35"/>
      <c r="Q25" s="35"/>
      <c r="R25" s="35"/>
      <c r="S25" s="35"/>
      <c r="T25" s="35"/>
      <c r="U25" s="35"/>
      <c r="V25" s="35"/>
      <c r="W25" s="35"/>
      <c r="X25" s="35"/>
    </row>
    <row r="26" spans="11:24" x14ac:dyDescent="0.2">
      <c r="K26" s="35"/>
      <c r="L26" s="35"/>
      <c r="M26" s="35"/>
      <c r="N26" s="35"/>
      <c r="O26" s="35"/>
      <c r="P26" s="35"/>
      <c r="Q26" s="35"/>
      <c r="R26" s="35"/>
      <c r="S26" s="35"/>
      <c r="T26" s="35"/>
      <c r="U26" s="35"/>
      <c r="V26" s="35"/>
      <c r="W26" s="35"/>
      <c r="X26" s="35"/>
    </row>
  </sheetData>
  <mergeCells count="5">
    <mergeCell ref="A1:D2"/>
    <mergeCell ref="I1:L2"/>
    <mergeCell ref="O1:R2"/>
    <mergeCell ref="K25:X26"/>
    <mergeCell ref="U11:AI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D7F0-EA1C-2D4A-9CE5-35DDA5ED7234}">
  <sheetPr>
    <outlinePr summaryBelow="0"/>
  </sheetPr>
  <dimension ref="B1:F13"/>
  <sheetViews>
    <sheetView showGridLines="0" workbookViewId="0">
      <selection activeCell="H21" sqref="H21"/>
    </sheetView>
  </sheetViews>
  <sheetFormatPr baseColWidth="10" defaultRowHeight="16" outlineLevelRow="1" outlineLevelCol="1" x14ac:dyDescent="0.2"/>
  <cols>
    <col min="3" max="3" width="6.33203125" bestFit="1" customWidth="1"/>
    <col min="4" max="6" width="16.6640625" bestFit="1" customWidth="1" outlineLevel="1"/>
  </cols>
  <sheetData>
    <row r="1" spans="2:6" ht="17" thickBot="1" x14ac:dyDescent="0.25"/>
    <row r="2" spans="2:6" ht="19" x14ac:dyDescent="0.25">
      <c r="B2" s="20" t="s">
        <v>102</v>
      </c>
      <c r="C2" s="20"/>
      <c r="D2" s="25"/>
      <c r="E2" s="25"/>
      <c r="F2" s="25"/>
    </row>
    <row r="3" spans="2:6" ht="19" collapsed="1" x14ac:dyDescent="0.25">
      <c r="B3" s="19"/>
      <c r="C3" s="19"/>
      <c r="D3" s="26" t="s">
        <v>104</v>
      </c>
      <c r="E3" s="26" t="s">
        <v>99</v>
      </c>
      <c r="F3" s="26" t="s">
        <v>101</v>
      </c>
    </row>
    <row r="4" spans="2:6" ht="24" hidden="1" outlineLevel="1" x14ac:dyDescent="0.2">
      <c r="B4" s="22"/>
      <c r="C4" s="22"/>
      <c r="D4" s="15"/>
      <c r="E4" s="28" t="s">
        <v>100</v>
      </c>
      <c r="F4" s="28" t="s">
        <v>100</v>
      </c>
    </row>
    <row r="5" spans="2:6" x14ac:dyDescent="0.2">
      <c r="B5" s="23" t="s">
        <v>103</v>
      </c>
      <c r="C5" s="23"/>
      <c r="D5" s="21"/>
      <c r="E5" s="21"/>
      <c r="F5" s="21"/>
    </row>
    <row r="6" spans="2:6" outlineLevel="1" x14ac:dyDescent="0.2">
      <c r="B6" s="22"/>
      <c r="C6" s="22" t="s">
        <v>95</v>
      </c>
      <c r="D6" s="16">
        <v>250</v>
      </c>
      <c r="E6" s="27">
        <v>300</v>
      </c>
      <c r="F6" s="27">
        <v>220</v>
      </c>
    </row>
    <row r="7" spans="2:6" outlineLevel="1" x14ac:dyDescent="0.2">
      <c r="B7" s="22"/>
      <c r="C7" s="22" t="s">
        <v>96</v>
      </c>
      <c r="D7" s="16">
        <v>1000</v>
      </c>
      <c r="E7" s="27">
        <v>700</v>
      </c>
      <c r="F7" s="27">
        <v>1500</v>
      </c>
    </row>
    <row r="8" spans="2:6" outlineLevel="1" x14ac:dyDescent="0.2">
      <c r="B8" s="22"/>
      <c r="C8" s="22" t="s">
        <v>97</v>
      </c>
      <c r="D8" s="16">
        <v>70000</v>
      </c>
      <c r="E8" s="27">
        <v>50000</v>
      </c>
      <c r="F8" s="27">
        <v>90000</v>
      </c>
    </row>
    <row r="9" spans="2:6" x14ac:dyDescent="0.2">
      <c r="B9" s="23" t="s">
        <v>105</v>
      </c>
      <c r="C9" s="23"/>
      <c r="D9" s="21"/>
      <c r="E9" s="21"/>
      <c r="F9" s="21"/>
    </row>
    <row r="10" spans="2:6" ht="17" outlineLevel="1" thickBot="1" x14ac:dyDescent="0.25">
      <c r="B10" s="24"/>
      <c r="C10" s="24" t="s">
        <v>98</v>
      </c>
      <c r="D10" s="18">
        <v>70000</v>
      </c>
      <c r="E10" s="18">
        <v>83000</v>
      </c>
      <c r="F10" s="18">
        <v>75000</v>
      </c>
    </row>
    <row r="11" spans="2:6" x14ac:dyDescent="0.2">
      <c r="B11" t="s">
        <v>106</v>
      </c>
    </row>
    <row r="12" spans="2:6" x14ac:dyDescent="0.2">
      <c r="B12" t="s">
        <v>107</v>
      </c>
    </row>
    <row r="13" spans="2:6" x14ac:dyDescent="0.2">
      <c r="B1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A986-AD60-7A46-94C2-172C84745468}">
  <dimension ref="A1:M43"/>
  <sheetViews>
    <sheetView workbookViewId="0">
      <selection activeCell="F40" sqref="F40"/>
    </sheetView>
  </sheetViews>
  <sheetFormatPr baseColWidth="10" defaultRowHeight="16" x14ac:dyDescent="0.2"/>
  <cols>
    <col min="1" max="1" width="27.5" customWidth="1"/>
    <col min="2" max="2" width="11.1640625" bestFit="1" customWidth="1"/>
    <col min="5" max="5" width="28" customWidth="1"/>
    <col min="6" max="6" width="16.33203125" customWidth="1"/>
    <col min="7" max="8" width="17.33203125" customWidth="1"/>
  </cols>
  <sheetData>
    <row r="1" spans="1:13" ht="19" x14ac:dyDescent="0.25">
      <c r="A1" s="12" t="s">
        <v>83</v>
      </c>
      <c r="B1" s="10"/>
      <c r="C1" s="10"/>
      <c r="D1" s="10"/>
    </row>
    <row r="2" spans="1:13" x14ac:dyDescent="0.2">
      <c r="A2" s="13" t="s">
        <v>84</v>
      </c>
      <c r="B2" s="13"/>
      <c r="C2" s="13"/>
      <c r="D2" s="13"/>
      <c r="E2" s="13"/>
      <c r="F2" s="13"/>
      <c r="G2" s="13"/>
      <c r="H2" s="13"/>
      <c r="I2" s="13"/>
      <c r="J2" s="13"/>
      <c r="K2" s="13"/>
      <c r="L2" s="13"/>
      <c r="M2" s="13"/>
    </row>
    <row r="3" spans="1:13" x14ac:dyDescent="0.2">
      <c r="A3" s="13"/>
      <c r="B3" s="13"/>
      <c r="C3" s="13"/>
      <c r="D3" s="13"/>
      <c r="E3" s="13"/>
      <c r="F3" s="13"/>
      <c r="G3" s="13"/>
      <c r="H3" s="13"/>
      <c r="I3" s="13"/>
      <c r="J3" s="13"/>
      <c r="K3" s="13"/>
      <c r="L3" s="13"/>
      <c r="M3" s="13"/>
    </row>
    <row r="4" spans="1:13" x14ac:dyDescent="0.2">
      <c r="E4" s="30" t="s">
        <v>119</v>
      </c>
      <c r="F4" s="30"/>
      <c r="G4" s="30"/>
    </row>
    <row r="5" spans="1:13" x14ac:dyDescent="0.2">
      <c r="A5" t="s">
        <v>85</v>
      </c>
      <c r="E5" s="2" t="s">
        <v>109</v>
      </c>
    </row>
    <row r="6" spans="1:13" x14ac:dyDescent="0.2">
      <c r="E6" s="2" t="s">
        <v>110</v>
      </c>
      <c r="F6" s="2" t="s">
        <v>116</v>
      </c>
      <c r="G6" s="2" t="s">
        <v>117</v>
      </c>
      <c r="H6" s="2" t="s">
        <v>118</v>
      </c>
    </row>
    <row r="7" spans="1:13" x14ac:dyDescent="0.2">
      <c r="A7" s="3" t="s">
        <v>86</v>
      </c>
      <c r="E7" t="s">
        <v>111</v>
      </c>
      <c r="F7">
        <v>0</v>
      </c>
      <c r="G7">
        <v>1.5</v>
      </c>
      <c r="H7">
        <f>F7*G7</f>
        <v>0</v>
      </c>
    </row>
    <row r="8" spans="1:13" x14ac:dyDescent="0.2">
      <c r="A8" t="s">
        <v>87</v>
      </c>
      <c r="B8" s="14">
        <v>250</v>
      </c>
      <c r="E8" t="s">
        <v>112</v>
      </c>
      <c r="F8">
        <v>100000</v>
      </c>
      <c r="G8">
        <v>2.1</v>
      </c>
      <c r="H8">
        <f>F8*G8</f>
        <v>210000</v>
      </c>
    </row>
    <row r="9" spans="1:13" x14ac:dyDescent="0.2">
      <c r="A9" t="s">
        <v>88</v>
      </c>
      <c r="B9" s="14">
        <v>110</v>
      </c>
      <c r="E9" t="s">
        <v>113</v>
      </c>
      <c r="F9">
        <v>0</v>
      </c>
      <c r="G9">
        <v>1.8</v>
      </c>
      <c r="H9">
        <f>F9*G9</f>
        <v>0</v>
      </c>
    </row>
    <row r="10" spans="1:13" x14ac:dyDescent="0.2">
      <c r="A10" t="s">
        <v>89</v>
      </c>
      <c r="B10" s="14">
        <v>1000</v>
      </c>
      <c r="E10" s="2" t="s">
        <v>114</v>
      </c>
      <c r="F10">
        <f>SUM(F7:F9)</f>
        <v>100000</v>
      </c>
      <c r="H10">
        <f>SUM(H7:H9)</f>
        <v>210000</v>
      </c>
    </row>
    <row r="11" spans="1:13" x14ac:dyDescent="0.2">
      <c r="A11" t="s">
        <v>90</v>
      </c>
      <c r="B11" s="14">
        <v>70000</v>
      </c>
    </row>
    <row r="12" spans="1:13" x14ac:dyDescent="0.2">
      <c r="E12" s="2" t="s">
        <v>115</v>
      </c>
      <c r="F12" s="29">
        <v>100000</v>
      </c>
    </row>
    <row r="13" spans="1:13" x14ac:dyDescent="0.2">
      <c r="A13" s="3" t="s">
        <v>91</v>
      </c>
    </row>
    <row r="14" spans="1:13" x14ac:dyDescent="0.2">
      <c r="A14" t="s">
        <v>92</v>
      </c>
      <c r="B14" s="14">
        <f>B8*B10</f>
        <v>250000</v>
      </c>
    </row>
    <row r="15" spans="1:13" x14ac:dyDescent="0.2">
      <c r="A15" t="s">
        <v>93</v>
      </c>
      <c r="B15" s="14">
        <f>(B9*B10)+B11</f>
        <v>180000</v>
      </c>
    </row>
    <row r="16" spans="1:13" x14ac:dyDescent="0.2">
      <c r="A16" s="2" t="s">
        <v>94</v>
      </c>
      <c r="B16" s="14">
        <f>B14-B15</f>
        <v>70000</v>
      </c>
    </row>
    <row r="18" spans="1:9" x14ac:dyDescent="0.2">
      <c r="A18" s="37" t="s">
        <v>150</v>
      </c>
      <c r="B18" s="37"/>
      <c r="C18" s="37"/>
      <c r="D18" s="37"/>
    </row>
    <row r="19" spans="1:9" x14ac:dyDescent="0.2">
      <c r="A19" s="37"/>
      <c r="B19" s="37"/>
      <c r="C19" s="37"/>
      <c r="D19" s="37"/>
    </row>
    <row r="20" spans="1:9" x14ac:dyDescent="0.2">
      <c r="A20" s="35" t="s">
        <v>149</v>
      </c>
      <c r="B20" s="35"/>
      <c r="C20" s="35"/>
      <c r="D20" s="35"/>
      <c r="E20" s="35"/>
      <c r="F20" s="35"/>
      <c r="G20" s="10"/>
      <c r="H20" s="10"/>
    </row>
    <row r="21" spans="1:9" x14ac:dyDescent="0.2">
      <c r="A21" s="35"/>
      <c r="B21" s="35"/>
      <c r="C21" s="35"/>
      <c r="D21" s="35"/>
      <c r="E21" s="35"/>
      <c r="F21" s="35"/>
      <c r="G21" s="10"/>
      <c r="H21" s="10"/>
    </row>
    <row r="22" spans="1:9" x14ac:dyDescent="0.2">
      <c r="A22" s="35" t="s">
        <v>151</v>
      </c>
      <c r="B22" s="35"/>
      <c r="C22" s="35"/>
      <c r="D22" s="35"/>
      <c r="E22" s="35"/>
      <c r="F22" s="35"/>
      <c r="G22" s="35"/>
      <c r="H22" s="35"/>
    </row>
    <row r="23" spans="1:9" x14ac:dyDescent="0.2">
      <c r="A23" s="35"/>
      <c r="B23" s="35"/>
      <c r="C23" s="35"/>
      <c r="D23" s="35"/>
      <c r="E23" s="35"/>
      <c r="F23" s="35"/>
      <c r="G23" s="35"/>
      <c r="H23" s="35"/>
    </row>
    <row r="25" spans="1:9" x14ac:dyDescent="0.2">
      <c r="A25" s="36" t="s">
        <v>152</v>
      </c>
      <c r="B25" s="36"/>
      <c r="C25" s="36"/>
      <c r="D25" s="36"/>
      <c r="E25" s="36"/>
      <c r="F25" s="36"/>
      <c r="G25" s="36"/>
      <c r="H25" s="36"/>
      <c r="I25" s="36"/>
    </row>
    <row r="26" spans="1:9" x14ac:dyDescent="0.2">
      <c r="A26" s="36"/>
      <c r="B26" s="36"/>
      <c r="C26" s="36"/>
      <c r="D26" s="36"/>
      <c r="E26" s="36"/>
      <c r="F26" s="36"/>
      <c r="G26" s="36"/>
      <c r="H26" s="36"/>
      <c r="I26" s="36"/>
    </row>
    <row r="30" spans="1:9" x14ac:dyDescent="0.2">
      <c r="A30" s="37" t="s">
        <v>119</v>
      </c>
      <c r="B30" s="37"/>
      <c r="C30" s="37"/>
      <c r="D30" s="37"/>
    </row>
    <row r="31" spans="1:9" x14ac:dyDescent="0.2">
      <c r="A31" s="37"/>
      <c r="B31" s="37"/>
      <c r="C31" s="37"/>
      <c r="D31" s="37"/>
    </row>
    <row r="32" spans="1:9" x14ac:dyDescent="0.2">
      <c r="A32" s="35" t="s">
        <v>153</v>
      </c>
      <c r="B32" s="35"/>
      <c r="C32" s="35"/>
      <c r="D32" s="35"/>
      <c r="E32" s="35"/>
      <c r="F32" s="35"/>
    </row>
    <row r="33" spans="1:10" x14ac:dyDescent="0.2">
      <c r="A33" s="35"/>
      <c r="B33" s="35"/>
      <c r="C33" s="35"/>
      <c r="D33" s="35"/>
      <c r="E33" s="35"/>
      <c r="F33" s="35"/>
    </row>
    <row r="34" spans="1:10" x14ac:dyDescent="0.2">
      <c r="A34" s="35" t="s">
        <v>154</v>
      </c>
      <c r="B34" s="35"/>
      <c r="C34" s="35"/>
      <c r="D34" s="35"/>
      <c r="E34" s="35"/>
      <c r="F34" s="35"/>
      <c r="G34" s="35"/>
      <c r="H34" s="35"/>
      <c r="I34" s="35"/>
      <c r="J34" s="35"/>
    </row>
    <row r="35" spans="1:10" x14ac:dyDescent="0.2">
      <c r="A35" s="35"/>
      <c r="B35" s="35"/>
      <c r="C35" s="35"/>
      <c r="D35" s="35"/>
      <c r="E35" s="35"/>
      <c r="F35" s="35"/>
      <c r="G35" s="35"/>
      <c r="H35" s="35"/>
      <c r="I35" s="35"/>
      <c r="J35" s="35"/>
    </row>
    <row r="37" spans="1:10" x14ac:dyDescent="0.2">
      <c r="A37" s="2"/>
    </row>
    <row r="38" spans="1:10" x14ac:dyDescent="0.2">
      <c r="A38" s="38" t="s">
        <v>155</v>
      </c>
      <c r="B38" s="39"/>
      <c r="C38" s="39"/>
      <c r="D38" s="39"/>
      <c r="E38" s="39"/>
    </row>
    <row r="39" spans="1:10" x14ac:dyDescent="0.2">
      <c r="A39" s="39"/>
      <c r="B39" s="39"/>
      <c r="C39" s="39"/>
      <c r="D39" s="39"/>
      <c r="E39" s="39"/>
    </row>
    <row r="40" spans="1:10" ht="17" customHeight="1" x14ac:dyDescent="0.2">
      <c r="A40" s="39"/>
      <c r="B40" s="39"/>
      <c r="C40" s="39"/>
      <c r="D40" s="39"/>
      <c r="E40" s="39"/>
    </row>
    <row r="41" spans="1:10" ht="17" customHeight="1" x14ac:dyDescent="0.2">
      <c r="A41" s="39"/>
      <c r="B41" s="39"/>
      <c r="C41" s="39"/>
      <c r="D41" s="39"/>
      <c r="E41" s="39"/>
    </row>
    <row r="42" spans="1:10" x14ac:dyDescent="0.2">
      <c r="A42" s="39"/>
      <c r="B42" s="39"/>
      <c r="C42" s="39"/>
      <c r="D42" s="39"/>
      <c r="E42" s="39"/>
    </row>
    <row r="43" spans="1:10" x14ac:dyDescent="0.2">
      <c r="A43" s="39"/>
      <c r="B43" s="39"/>
      <c r="C43" s="39"/>
      <c r="D43" s="39"/>
      <c r="E43" s="39"/>
    </row>
  </sheetData>
  <scenarios current="0" show="0" sqref="B16">
    <scenario name="Conservative Launch" locked="1" count="3" user="Ankita Ghimire" comment="Created by Ankita Ghimire on 27/10/2025">
      <inputCells r="B8" val="300" numFmtId="172"/>
      <inputCells r="B10" val="700" numFmtId="172"/>
      <inputCells r="B11" val="50000" numFmtId="172"/>
    </scenario>
    <scenario name="Aggressive Launch" locked="1" count="3" user="Ankita Ghimire" comment="Created by Ankita Ghimire on 27/10/2025">
      <inputCells r="B8" val="220" numFmtId="172"/>
      <inputCells r="B10" val="1500" numFmtId="172"/>
      <inputCells r="B11" val="90000" numFmtId="172"/>
    </scenario>
  </scenarios>
  <mergeCells count="10">
    <mergeCell ref="A30:D31"/>
    <mergeCell ref="A32:F33"/>
    <mergeCell ref="A34:J35"/>
    <mergeCell ref="A38:E43"/>
    <mergeCell ref="A2:M3"/>
    <mergeCell ref="E4:G4"/>
    <mergeCell ref="A20:F21"/>
    <mergeCell ref="A22:H23"/>
    <mergeCell ref="A25:I26"/>
    <mergeCell ref="A18:D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9FB8D-5331-8C4C-AF0D-6C348106DB7B}">
  <dimension ref="A1:K26"/>
  <sheetViews>
    <sheetView workbookViewId="0">
      <selection activeCell="A27" sqref="A27"/>
    </sheetView>
  </sheetViews>
  <sheetFormatPr baseColWidth="10" defaultRowHeight="16" x14ac:dyDescent="0.2"/>
  <cols>
    <col min="1" max="1" width="20.83203125" customWidth="1"/>
    <col min="3" max="3" width="21.6640625" customWidth="1"/>
    <col min="6" max="6" width="14.33203125" customWidth="1"/>
    <col min="9" max="9" width="20.6640625" customWidth="1"/>
  </cols>
  <sheetData>
    <row r="1" spans="1:6" ht="24" x14ac:dyDescent="0.3">
      <c r="A1" s="31" t="s">
        <v>120</v>
      </c>
      <c r="B1" s="31"/>
      <c r="C1" s="31"/>
      <c r="D1" s="31"/>
      <c r="E1" s="31"/>
      <c r="F1" s="31"/>
    </row>
    <row r="3" spans="1:6" x14ac:dyDescent="0.2">
      <c r="A3" t="s">
        <v>121</v>
      </c>
    </row>
    <row r="4" spans="1:6" ht="17" thickBot="1" x14ac:dyDescent="0.25"/>
    <row r="5" spans="1:6" x14ac:dyDescent="0.2">
      <c r="A5" s="33" t="s">
        <v>122</v>
      </c>
      <c r="B5" s="33"/>
    </row>
    <row r="6" spans="1:6" x14ac:dyDescent="0.2">
      <c r="A6" s="15" t="s">
        <v>123</v>
      </c>
      <c r="B6" s="15">
        <v>0.64917460999602372</v>
      </c>
    </row>
    <row r="7" spans="1:6" x14ac:dyDescent="0.2">
      <c r="A7" s="15" t="s">
        <v>124</v>
      </c>
      <c r="B7" s="15">
        <v>0.42142767426348954</v>
      </c>
    </row>
    <row r="8" spans="1:6" x14ac:dyDescent="0.2">
      <c r="A8" s="15" t="s">
        <v>125</v>
      </c>
      <c r="B8" s="15">
        <v>0.38739400804369478</v>
      </c>
    </row>
    <row r="9" spans="1:6" x14ac:dyDescent="0.2">
      <c r="A9" s="15" t="s">
        <v>126</v>
      </c>
      <c r="B9" s="15">
        <v>9.5867214812035666</v>
      </c>
    </row>
    <row r="10" spans="1:6" ht="17" thickBot="1" x14ac:dyDescent="0.25">
      <c r="A10" s="17" t="s">
        <v>127</v>
      </c>
      <c r="B10" s="17">
        <v>19</v>
      </c>
    </row>
    <row r="12" spans="1:6" ht="17" thickBot="1" x14ac:dyDescent="0.25">
      <c r="A12" t="s">
        <v>128</v>
      </c>
    </row>
    <row r="13" spans="1:6" x14ac:dyDescent="0.2">
      <c r="A13" s="32"/>
      <c r="B13" s="32" t="s">
        <v>133</v>
      </c>
      <c r="C13" s="32" t="s">
        <v>134</v>
      </c>
      <c r="D13" s="32" t="s">
        <v>135</v>
      </c>
      <c r="E13" s="32" t="s">
        <v>136</v>
      </c>
      <c r="F13" s="32" t="s">
        <v>137</v>
      </c>
    </row>
    <row r="14" spans="1:6" x14ac:dyDescent="0.2">
      <c r="A14" s="15" t="s">
        <v>129</v>
      </c>
      <c r="B14" s="15">
        <v>1</v>
      </c>
      <c r="C14" s="15">
        <v>1138.0321637426907</v>
      </c>
      <c r="D14" s="15">
        <v>1138.0321637426907</v>
      </c>
      <c r="E14" s="15">
        <v>12.382670486977331</v>
      </c>
      <c r="F14" s="15">
        <v>2.6338517048263613E-3</v>
      </c>
    </row>
    <row r="15" spans="1:6" x14ac:dyDescent="0.2">
      <c r="A15" s="15" t="s">
        <v>130</v>
      </c>
      <c r="B15" s="15">
        <v>17</v>
      </c>
      <c r="C15" s="15">
        <v>1562.3888888888885</v>
      </c>
      <c r="D15" s="15">
        <v>91.905228758169912</v>
      </c>
      <c r="E15" s="15"/>
      <c r="F15" s="15"/>
    </row>
    <row r="16" spans="1:6" ht="17" thickBot="1" x14ac:dyDescent="0.25">
      <c r="A16" s="17" t="s">
        <v>131</v>
      </c>
      <c r="B16" s="17">
        <v>18</v>
      </c>
      <c r="C16" s="17">
        <v>2700.4210526315792</v>
      </c>
      <c r="D16" s="17"/>
      <c r="E16" s="17"/>
      <c r="F16" s="17"/>
    </row>
    <row r="17" spans="1:11" ht="17" thickBot="1" x14ac:dyDescent="0.25"/>
    <row r="18" spans="1:11" x14ac:dyDescent="0.2">
      <c r="A18" s="32"/>
      <c r="B18" s="32" t="s">
        <v>138</v>
      </c>
      <c r="C18" s="32" t="s">
        <v>126</v>
      </c>
      <c r="D18" s="32" t="s">
        <v>139</v>
      </c>
      <c r="E18" s="32" t="s">
        <v>140</v>
      </c>
      <c r="F18" s="32" t="s">
        <v>141</v>
      </c>
      <c r="G18" s="32" t="s">
        <v>142</v>
      </c>
      <c r="H18" s="32" t="s">
        <v>143</v>
      </c>
      <c r="I18" s="32" t="s">
        <v>144</v>
      </c>
    </row>
    <row r="19" spans="1:11" x14ac:dyDescent="0.2">
      <c r="A19" s="15" t="s">
        <v>132</v>
      </c>
      <c r="B19" s="15">
        <v>15.111111111111112</v>
      </c>
      <c r="C19" s="15">
        <v>2.510145670279138</v>
      </c>
      <c r="D19" s="15">
        <v>6.0200136151583177</v>
      </c>
      <c r="E19" s="15">
        <v>1.3785502228504076E-5</v>
      </c>
      <c r="F19" s="15">
        <v>9.8151666733253347</v>
      </c>
      <c r="G19" s="15">
        <v>20.407055548896892</v>
      </c>
      <c r="H19" s="15">
        <v>9.8151666733253347</v>
      </c>
      <c r="I19" s="15">
        <v>20.407055548896892</v>
      </c>
    </row>
    <row r="20" spans="1:11" ht="17" thickBot="1" x14ac:dyDescent="0.25">
      <c r="A20" s="17" t="s">
        <v>10</v>
      </c>
      <c r="B20" s="17">
        <v>101.11111111111107</v>
      </c>
      <c r="C20" s="17">
        <v>28.733711359883706</v>
      </c>
      <c r="D20" s="17">
        <v>3.5189018865233113</v>
      </c>
      <c r="E20" s="17">
        <v>2.6338517048263735E-3</v>
      </c>
      <c r="F20" s="17">
        <v>40.488279275062283</v>
      </c>
      <c r="G20" s="17">
        <v>161.73394294715985</v>
      </c>
      <c r="H20" s="17">
        <v>40.488279275062283</v>
      </c>
      <c r="I20" s="17">
        <v>161.73394294715985</v>
      </c>
    </row>
    <row r="23" spans="1:11" x14ac:dyDescent="0.2">
      <c r="A23" s="34" t="s">
        <v>147</v>
      </c>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t="s">
        <v>148</v>
      </c>
      <c r="B25" s="34"/>
      <c r="C25" s="34"/>
      <c r="D25" s="34"/>
      <c r="E25" s="34"/>
      <c r="F25" s="34"/>
      <c r="G25" s="34"/>
      <c r="H25" s="34"/>
      <c r="I25" s="34"/>
      <c r="J25" s="34"/>
      <c r="K25" s="34"/>
    </row>
    <row r="26" spans="1:11" x14ac:dyDescent="0.2">
      <c r="A26" s="34"/>
      <c r="B26" s="34"/>
      <c r="C26" s="34"/>
      <c r="D26" s="34"/>
      <c r="E26" s="34"/>
      <c r="F26" s="34"/>
      <c r="G26" s="34"/>
      <c r="H26" s="34"/>
      <c r="I26" s="34"/>
      <c r="J26" s="34"/>
      <c r="K26" s="34"/>
    </row>
  </sheetData>
  <mergeCells count="3">
    <mergeCell ref="A1:F1"/>
    <mergeCell ref="A23:K24"/>
    <mergeCell ref="A25:K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RawData</vt:lpstr>
      <vt:lpstr>Cleaned_Data</vt:lpstr>
      <vt:lpstr>Pivot_Analysis</vt:lpstr>
      <vt:lpstr>Dashboard</vt:lpstr>
      <vt:lpstr>Scenario Summary</vt:lpstr>
      <vt:lpstr>What_If_Models</vt:lpstr>
      <vt:lpstr>Statistical_Tests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Ghimire</dc:creator>
  <cp:lastModifiedBy>Ankita Ghimire</cp:lastModifiedBy>
  <dcterms:created xsi:type="dcterms:W3CDTF">2025-10-25T12:25:38Z</dcterms:created>
  <dcterms:modified xsi:type="dcterms:W3CDTF">2025-10-27T13:58:28Z</dcterms:modified>
</cp:coreProperties>
</file>