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karki\Documents\Thesis\Samplingsurvey\"/>
    </mc:Choice>
  </mc:AlternateContent>
  <xr:revisionPtr revIDLastSave="0" documentId="13_ncr:1_{BDB757B8-2DA0-46A6-B14C-D8823D11BDF2}" xr6:coauthVersionLast="47" xr6:coauthVersionMax="47" xr10:uidLastSave="{00000000-0000-0000-0000-000000000000}"/>
  <bookViews>
    <workbookView xWindow="14295" yWindow="0" windowWidth="14610" windowHeight="15585" xr2:uid="{ACD8AA4A-9698-4358-991D-3E713C412D92}"/>
  </bookViews>
  <sheets>
    <sheet name="cookstove density (2)" sheetId="14" r:id="rId1"/>
    <sheet name="Comparison" sheetId="6" r:id="rId2"/>
    <sheet name="no.of sample (2)" sheetId="5" r:id="rId3"/>
    <sheet name="no.of sample" sheetId="3" r:id="rId4"/>
    <sheet name="overlap" sheetId="2" r:id="rId5"/>
    <sheet name="Sheet2" sheetId="7" r:id="rId6"/>
    <sheet name="cookstove density" sheetId="8" r:id="rId7"/>
    <sheet name="multiple regression" sheetId="12" r:id="rId8"/>
    <sheet name="multipleregression" sheetId="10" r:id="rId9"/>
    <sheet name="buffer_casestudy" sheetId="11" r:id="rId10"/>
    <sheet name="proximity_general" sheetId="13" r:id="rId11"/>
    <sheet name="proximity(6)" sheetId="4" r:id="rId12"/>
    <sheet name="Sheet3" sheetId="9" r:id="rId13"/>
    <sheet name="proximity" sheetId="1" state="hidden"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6" l="1"/>
  <c r="F12" i="6"/>
  <c r="G12" i="6"/>
  <c r="L4" i="2"/>
  <c r="M4" i="2"/>
  <c r="N4" i="2"/>
  <c r="H2" i="6"/>
  <c r="H3" i="6"/>
  <c r="H4" i="6"/>
  <c r="H5" i="6"/>
  <c r="H6" i="6"/>
  <c r="H7" i="6"/>
  <c r="H8" i="6"/>
  <c r="H9" i="6"/>
  <c r="H10" i="6"/>
  <c r="H11" i="6"/>
  <c r="O2" i="6"/>
  <c r="P10" i="6"/>
  <c r="O10" i="6"/>
  <c r="N10" i="6"/>
  <c r="P11" i="6"/>
  <c r="O11" i="6"/>
  <c r="N11" i="6"/>
  <c r="P9" i="6"/>
  <c r="O9" i="6"/>
  <c r="N9" i="6"/>
  <c r="P8" i="6"/>
  <c r="O8" i="6"/>
  <c r="N8" i="6"/>
  <c r="P7" i="6"/>
  <c r="O7" i="6"/>
  <c r="N7" i="6"/>
  <c r="P5" i="6"/>
  <c r="O5" i="6"/>
  <c r="N5" i="6"/>
  <c r="P6" i="6"/>
  <c r="O6" i="6"/>
  <c r="N6" i="6"/>
  <c r="P4" i="6"/>
  <c r="O4" i="6"/>
  <c r="N4" i="6"/>
  <c r="P3" i="6"/>
  <c r="O3" i="6"/>
  <c r="N3" i="6"/>
  <c r="P2" i="6"/>
  <c r="N2" i="6"/>
  <c r="I8" i="4" l="1"/>
  <c r="J8" i="4"/>
  <c r="K8" i="4"/>
  <c r="I11" i="4"/>
  <c r="J11" i="4"/>
  <c r="K11" i="4"/>
  <c r="K14" i="4" l="1"/>
  <c r="J14" i="4"/>
  <c r="I14" i="4"/>
  <c r="K15" i="4"/>
  <c r="J15" i="4"/>
  <c r="I15" i="4"/>
  <c r="K12" i="4"/>
  <c r="J12" i="4"/>
  <c r="I12" i="4"/>
  <c r="K13" i="4"/>
  <c r="J13" i="4"/>
  <c r="I13" i="4"/>
  <c r="K10" i="4"/>
  <c r="J10" i="4"/>
  <c r="I10" i="4"/>
  <c r="K9" i="4"/>
  <c r="J9" i="4"/>
  <c r="I9" i="4"/>
  <c r="K6" i="4"/>
  <c r="J6" i="4"/>
  <c r="I6" i="4"/>
  <c r="K3" i="4"/>
  <c r="J3" i="4"/>
  <c r="I3" i="4"/>
  <c r="K5" i="4"/>
  <c r="J5" i="4"/>
  <c r="I5" i="4"/>
  <c r="K2" i="4"/>
  <c r="J2" i="4"/>
  <c r="I2" i="4"/>
  <c r="K4" i="4"/>
  <c r="J4" i="4"/>
  <c r="I4" i="4"/>
  <c r="K7" i="4"/>
  <c r="J7" i="4"/>
  <c r="I7" i="4"/>
  <c r="N5" i="2"/>
  <c r="L2" i="2"/>
  <c r="N2" i="2"/>
  <c r="N3" i="2"/>
  <c r="N6" i="2"/>
  <c r="N7" i="2"/>
  <c r="N8" i="2"/>
  <c r="N9" i="2"/>
  <c r="N10" i="2"/>
  <c r="N11" i="2"/>
  <c r="M2" i="2"/>
  <c r="M3" i="2"/>
  <c r="M5" i="2"/>
  <c r="M6" i="2"/>
  <c r="M7" i="2"/>
  <c r="M8" i="2"/>
  <c r="M9" i="2"/>
  <c r="M10" i="2"/>
  <c r="M11" i="2"/>
  <c r="L5" i="2" l="1"/>
  <c r="L8" i="2"/>
  <c r="L3" i="2"/>
  <c r="K29" i="1"/>
  <c r="K17" i="1"/>
  <c r="K26" i="1"/>
  <c r="K5" i="1"/>
  <c r="K21" i="1"/>
  <c r="K13" i="1"/>
  <c r="K11" i="1"/>
  <c r="K3" i="1"/>
  <c r="K4" i="1"/>
  <c r="K7" i="1"/>
  <c r="K8" i="1"/>
  <c r="K10" i="1"/>
  <c r="K22" i="1"/>
  <c r="K19" i="1"/>
  <c r="K20" i="1"/>
  <c r="K23" i="1"/>
  <c r="K24" i="1"/>
  <c r="K18" i="1"/>
  <c r="K16" i="1"/>
  <c r="K6" i="1"/>
  <c r="K25" i="1"/>
  <c r="K2" i="1"/>
  <c r="K15" i="1"/>
  <c r="K14" i="1"/>
  <c r="K27" i="1"/>
  <c r="K28" i="1"/>
  <c r="K30" i="1"/>
  <c r="K31" i="1"/>
  <c r="K9" i="1"/>
  <c r="K12" i="1"/>
  <c r="K32" i="1"/>
  <c r="J29" i="1"/>
  <c r="J17" i="1"/>
  <c r="J26" i="1"/>
  <c r="J5" i="1"/>
  <c r="J21" i="1"/>
  <c r="J13" i="1"/>
  <c r="J11" i="1"/>
  <c r="J3" i="1"/>
  <c r="J4" i="1"/>
  <c r="J7" i="1"/>
  <c r="J8" i="1"/>
  <c r="J10" i="1"/>
  <c r="J22" i="1"/>
  <c r="J19" i="1"/>
  <c r="J20" i="1"/>
  <c r="J23" i="1"/>
  <c r="J24" i="1"/>
  <c r="J18" i="1"/>
  <c r="J16" i="1"/>
  <c r="J6" i="1"/>
  <c r="J25" i="1"/>
  <c r="J2" i="1"/>
  <c r="J15" i="1"/>
  <c r="J14" i="1"/>
  <c r="J27" i="1"/>
  <c r="J28" i="1"/>
  <c r="J30" i="1"/>
  <c r="J31" i="1"/>
  <c r="J9" i="1"/>
  <c r="J12" i="1"/>
  <c r="J32" i="1"/>
  <c r="I29" i="1"/>
  <c r="I17" i="1"/>
  <c r="I26" i="1"/>
  <c r="I5" i="1"/>
  <c r="I21" i="1"/>
  <c r="I13" i="1"/>
  <c r="I11" i="1"/>
  <c r="I3" i="1"/>
  <c r="I4" i="1"/>
  <c r="I7" i="1"/>
  <c r="I8" i="1"/>
  <c r="I10" i="1"/>
  <c r="I22" i="1"/>
  <c r="I19" i="1"/>
  <c r="I20" i="1"/>
  <c r="I23" i="1"/>
  <c r="I24" i="1"/>
  <c r="I18" i="1"/>
  <c r="I16" i="1"/>
  <c r="I6" i="1"/>
  <c r="I25" i="1"/>
  <c r="I2" i="1"/>
  <c r="I15" i="1"/>
  <c r="I14" i="1"/>
  <c r="I27" i="1"/>
  <c r="I28" i="1"/>
  <c r="I30" i="1"/>
  <c r="I31" i="1"/>
  <c r="I9" i="1"/>
  <c r="I12" i="1"/>
  <c r="I32" i="1"/>
  <c r="L10" i="2"/>
  <c r="L6" i="2"/>
  <c r="L7" i="2"/>
  <c r="L9" i="2"/>
  <c r="L11" i="2"/>
</calcChain>
</file>

<file path=xl/sharedStrings.xml><?xml version="1.0" encoding="utf-8"?>
<sst xmlns="http://schemas.openxmlformats.org/spreadsheetml/2006/main" count="718" uniqueCount="207">
  <si>
    <t xml:space="preserve">Country </t>
  </si>
  <si>
    <t>ID Cookstove</t>
  </si>
  <si>
    <t>ID  AD</t>
  </si>
  <si>
    <t>Forest cover density (5km)</t>
  </si>
  <si>
    <t>Forest cover density (10km)</t>
  </si>
  <si>
    <t>Forest cover density (15km)</t>
  </si>
  <si>
    <t>NA</t>
  </si>
  <si>
    <t>Intersecting Area(5km)</t>
  </si>
  <si>
    <t>Intersecting Area(10km)</t>
  </si>
  <si>
    <t>Intersecting Area(15km)</t>
  </si>
  <si>
    <t>settlement layer(5km)</t>
  </si>
  <si>
    <t>settlement layer(10km)</t>
  </si>
  <si>
    <t>settlement layer(15km)</t>
  </si>
  <si>
    <t xml:space="preserve">Cambodia </t>
  </si>
  <si>
    <t>Country</t>
  </si>
  <si>
    <t>Lao</t>
  </si>
  <si>
    <t>Sn</t>
  </si>
  <si>
    <t xml:space="preserve">Cookstove ID </t>
  </si>
  <si>
    <t xml:space="preserve">Methodology </t>
  </si>
  <si>
    <t xml:space="preserve">Region </t>
  </si>
  <si>
    <t>Overlap detection</t>
  </si>
  <si>
    <t>VCS2340</t>
  </si>
  <si>
    <t>VMR0006</t>
  </si>
  <si>
    <t xml:space="preserve">Africa </t>
  </si>
  <si>
    <t>Zambia</t>
  </si>
  <si>
    <t>Yes</t>
  </si>
  <si>
    <t>VCS2341</t>
  </si>
  <si>
    <t>Africa</t>
  </si>
  <si>
    <t xml:space="preserve">Zimbabwe </t>
  </si>
  <si>
    <t>VCS2342</t>
  </si>
  <si>
    <t>Malawi</t>
  </si>
  <si>
    <t>VCS2351</t>
  </si>
  <si>
    <t>Mozambique</t>
  </si>
  <si>
    <t>VCS2366</t>
  </si>
  <si>
    <t>Tanzania</t>
  </si>
  <si>
    <t>VCS2371</t>
  </si>
  <si>
    <t>VCS2372</t>
  </si>
  <si>
    <t>VCS2888</t>
  </si>
  <si>
    <t>VCS2890</t>
  </si>
  <si>
    <t>Zimbabwe</t>
  </si>
  <si>
    <t>VCS2925</t>
  </si>
  <si>
    <t>Asia</t>
  </si>
  <si>
    <t>Cambodia</t>
  </si>
  <si>
    <t>VCS2521</t>
  </si>
  <si>
    <t>VCS2409</t>
  </si>
  <si>
    <t>ID(AD)</t>
  </si>
  <si>
    <t>Area(AD)</t>
  </si>
  <si>
    <t xml:space="preserve">tanzania </t>
  </si>
  <si>
    <t xml:space="preserve">no </t>
  </si>
  <si>
    <t xml:space="preserve">No. of cookstove distributed </t>
  </si>
  <si>
    <t>Information( province or district)</t>
  </si>
  <si>
    <t xml:space="preserve">Location </t>
  </si>
  <si>
    <t xml:space="preserve">District </t>
  </si>
  <si>
    <t>Chasefu, Chavuma, Chibombo, Chikankanta, Chilanga, Chingola, Chisamba, Chongwe, Gwembe, Ikelenge, Itezhitezhi, Kabompo, Kafue, Kalumbila, Kaoma, Kapiri Mposhi, Kasempa, Katete, Kitwe, Luampa, Luano, Luanshya, Lufwanyama, Lukulu, Lumezi, Lundazi, Mafinga, Mambwe, Manyinga, Mitete, Mkushi, Monze, Mpongwe, Mufumbwe, Mumbwa, Mungwi, Mwinilunga, Ndola, Nkeyema, Senga Hill, Shibuyunji, Sinazongwe, Sinda, Solwezi, Zambezi.</t>
  </si>
  <si>
    <t xml:space="preserve">Province </t>
  </si>
  <si>
    <t xml:space="preserve">•	Mashonaland East 38,848 
•	Mashonaland Central 89,878 
•	Mashonaland West 63,236 
•	Harare 12 </t>
  </si>
  <si>
    <t>Comment</t>
  </si>
  <si>
    <t xml:space="preserve">Excel has info on district and province </t>
  </si>
  <si>
    <t>Balaka, Dedza, Dowa, Kasungu,Lilongwe, Machinga, Mangochi,Mchinji, Nkhotakota, Ntcheu,Ntchisi, Salima</t>
  </si>
  <si>
    <t>Location with less than 2000 cookstove have not been considered, excluded 7 locations in monitoring report</t>
  </si>
  <si>
    <t xml:space="preserve">Sofala, Tete </t>
  </si>
  <si>
    <t>Siem Reap province) and Eastern zone (Ratanakiri province, Stung Treng province), Mekong Lowlands (Kampong Thom province) only</t>
  </si>
  <si>
    <t xml:space="preserve">Takeo, Kep, Svay Rieng, Prey Veng, Kampong Speu, Kampot </t>
  </si>
  <si>
    <t>Nyang'hwale,Mbozi, Itilima, Mbeya, Magu, Meatu,Kwimba,Bariadi,Maswa, Momba, Busega, Iringa,Rungwe, Kahama, Ngorongoro, Shinyanga Urban, Ileje, Misungwi, Mbeya Urban, Chunya</t>
  </si>
  <si>
    <t>Sesheke, Petauke, Nalolo,Kazungula, Sinda, Sioma, Chibombo, Shibuyunji, Mulobezi,
Kalomo, Livingstone, Gwembe,Kapiri Mposhi, Mkushi, Nchelenge, Luangwa, Mambwe, Mwense,
Kawambwa, Chifunabuli, Zumbu,Samfya, Senanga, Mwandi, Itezhi,
tezhi, Monze, Mumbwa, Mbire,Shang'ombo, Nyimba, Kafue, Chipili,Rufunsa.</t>
  </si>
  <si>
    <t>Dedza, Dowa, Kasungu, Lilongwe,Lilongwe City, Mchinji, Mzimba, Nkhotakota, Ntcheu, Ntchisi, Salima,Karonga,Rumphi,Chiradzulu, Machinga, Mangochi,Mulanje, Mwanza, Neno, Phalombe,Zomba.Kasungu,Balaka,Mzimba,Chikwawa,</t>
  </si>
  <si>
    <t xml:space="preserve">Manica, Sofala,Tete </t>
  </si>
  <si>
    <t xml:space="preserve">Haare, Manicaland, Mashonaland central, mashonland east, mashonland west </t>
  </si>
  <si>
    <t>Bolikhamaxai, bokeo, luang prabang, xiangkhouang</t>
  </si>
  <si>
    <t>Area(cookstove)</t>
  </si>
  <si>
    <t>Area(overlap) AD</t>
  </si>
  <si>
    <t xml:space="preserve">Area not overlapping (overlap) cookstove </t>
  </si>
  <si>
    <t>VMR0007</t>
  </si>
  <si>
    <t>% intersecting (5km)</t>
  </si>
  <si>
    <t>% intersecting (10km)</t>
  </si>
  <si>
    <t>% intersecting(15km)</t>
  </si>
  <si>
    <t xml:space="preserve">Malawi </t>
  </si>
  <si>
    <t>% overlapping (Avoided defo)</t>
  </si>
  <si>
    <t>% overlapping (cookstove)</t>
  </si>
  <si>
    <t xml:space="preserve">Zambia </t>
  </si>
  <si>
    <t>Original cookstove Area</t>
  </si>
  <si>
    <t>Area(cookstove)-casestudy</t>
  </si>
  <si>
    <t>Area(overlap) original</t>
  </si>
  <si>
    <t>Area(overlap) AD casestudy</t>
  </si>
  <si>
    <t xml:space="preserve">Area reduced </t>
  </si>
  <si>
    <t>Aoral, phnum srouch</t>
  </si>
  <si>
    <t>Siem pang</t>
  </si>
  <si>
    <t>Varin</t>
  </si>
  <si>
    <t xml:space="preserve">province </t>
  </si>
  <si>
    <t xml:space="preserve">Siem reap </t>
  </si>
  <si>
    <t>Kampong speu</t>
  </si>
  <si>
    <t>no of cookstove distributed</t>
  </si>
  <si>
    <t>Stung treng</t>
  </si>
  <si>
    <t>twll</t>
  </si>
  <si>
    <r>
      <t>district of Sandan and Santak</t>
    </r>
    <r>
      <rPr>
        <sz val="12"/>
        <color theme="1"/>
        <rFont val="Aptos"/>
        <family val="2"/>
      </rPr>
      <t xml:space="preserve"> </t>
    </r>
  </si>
  <si>
    <t>Column1</t>
  </si>
  <si>
    <t xml:space="preserve">Overlap </t>
  </si>
  <si>
    <t>Province/District</t>
  </si>
  <si>
    <t xml:space="preserve">Cookstove Density </t>
  </si>
  <si>
    <t xml:space="preserve">Cookstove density </t>
  </si>
  <si>
    <t>Sinda</t>
  </si>
  <si>
    <t>Kafue</t>
  </si>
  <si>
    <t>Chasefu</t>
  </si>
  <si>
    <t>Mambwe</t>
  </si>
  <si>
    <t>Lumezi</t>
  </si>
  <si>
    <t>Katete</t>
  </si>
  <si>
    <t xml:space="preserve">Project </t>
  </si>
  <si>
    <t>Count of stoves_in_household</t>
  </si>
  <si>
    <t>Area of district</t>
  </si>
  <si>
    <t>Mafinga</t>
  </si>
  <si>
    <t>Hurungwe</t>
  </si>
  <si>
    <t>Mbire</t>
  </si>
  <si>
    <t>Mchinji</t>
  </si>
  <si>
    <t>Nkhotakota</t>
  </si>
  <si>
    <t>Kasungu</t>
  </si>
  <si>
    <t>Magoe</t>
  </si>
  <si>
    <t>District /Province</t>
  </si>
  <si>
    <t>Kampong Thom</t>
  </si>
  <si>
    <t>Stung Treng</t>
  </si>
  <si>
    <t>Siemreap</t>
  </si>
  <si>
    <t>Kampong Speu</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</si>
  <si>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</si>
  <si>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</si>
  <si>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</si>
  <si>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</si>
  <si>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</si>
  <si>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</si>
  <si>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</si>
  <si>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</si>
  <si>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</si>
  <si>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</si>
  <si>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</si>
  <si>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</si>
  <si>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</si>
  <si>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</si>
  <si>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</si>
  <si>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</si>
  <si>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</si>
  <si>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</si>
  <si>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</si>
  <si>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</si>
  <si>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</si>
  <si>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</si>
  <si>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</si>
  <si>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</si>
  <si>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t-Test: Paired Two Sample for Means</t>
  </si>
  <si>
    <t>Mean</t>
  </si>
  <si>
    <t>Variance</t>
  </si>
  <si>
    <t>Pearson Correlation</t>
  </si>
  <si>
    <t>Hypothesized Mean Difference</t>
  </si>
  <si>
    <t>P(T&lt;=t) one-tail</t>
  </si>
  <si>
    <t>t Critical one-tail</t>
  </si>
  <si>
    <t>P(T&lt;=t) two-tail</t>
  </si>
  <si>
    <t>t Critical two-tail</t>
  </si>
  <si>
    <t>Let's interpret these paired t-test results for each comparison:</t>
  </si>
  <si>
    <t>1. 5km vs 10km buffer:</t>
  </si>
  <si>
    <t xml:space="preserve">   - Mean difference: 27.01522 - 20.74593 = 6.26929</t>
  </si>
  <si>
    <t xml:space="preserve">   - P(T&lt;=t) two-tail: 0.032456</t>
  </si>
  <si>
    <t xml:space="preserve">   - This difference is statistically significant (p &lt; 0.05)</t>
  </si>
  <si>
    <t xml:space="preserve">   - The mean overlap percentage increases significantly from 5km to 10km buffer</t>
  </si>
  <si>
    <t>2. 5km vs 15km buffer:</t>
  </si>
  <si>
    <t xml:space="preserve">   - Mean difference: 33.55214 - 20.74593 = 12.80621</t>
  </si>
  <si>
    <t xml:space="preserve">   - P(T&lt;=t) two-tail: 0.007704</t>
  </si>
  <si>
    <t xml:space="preserve">   - The mean overlap percentage increases significantly from 5km to 15km buffer</t>
  </si>
  <si>
    <t>3. 10km vs 15km buffer:</t>
  </si>
  <si>
    <t xml:space="preserve">   - Mean difference: 29.61002 - 24.03469 = 5.57533</t>
  </si>
  <si>
    <t xml:space="preserve">   - P(T&lt;=t) two-tail: 0.006868</t>
  </si>
  <si>
    <t xml:space="preserve">   - The mean overlap percentage increases significantly from 10km to 15km buffer</t>
  </si>
  <si>
    <t>Key findings:</t>
  </si>
  <si>
    <t>1. All three comparisons show statistically significant differences (p &lt; 0.05).</t>
  </si>
  <si>
    <t>2. The mean overlap percentage consistently increases as the buffer distance increases.</t>
  </si>
  <si>
    <t>3. The largest increase in overlap is observed between the 5km and 15km buffers (12.80621 percentage points).</t>
  </si>
  <si>
    <t>4. The increase from 5km to 10km (6.26929 percentage points) is similar to the increase from 10km to 15km (5.57533 percentage points), suggesting a relatively linear increase in overlap with buffer distance.</t>
  </si>
  <si>
    <t>5. The high Pearson Correlation values (0.908627 and 0.96726) indicate strong positive relationships between the overlap percentages at different buffer distances.</t>
  </si>
  <si>
    <t>Practical implications:</t>
  </si>
  <si>
    <t>1. The choice of buffer distance significantly affects the estimated overlap between cookstove and avoided deforestation projects.</t>
  </si>
  <si>
    <t>2. Even small increases in buffer distance (e.g., from 5km to 10km) result in statistically significant increases in overlap.</t>
  </si>
  <si>
    <t>3. The consistent increase in overlap with buffer distance suggests that the risk of double counting emissions reductions grows as you consider larger areas around project sites.</t>
  </si>
  <si>
    <t>4. The strong correlations indicate that projects with higher overlap at smaller buffer distances tend to also have higher overlap at larger buffer distances.</t>
  </si>
  <si>
    <t>These results underscore the importance of carefully considering and justifying the choice of buffer distance when assessing potential overlap between different types of carbon credit projects. The significant increases in overlap with larger buffers highlight the need for clear guidelines on appropriate buffer sizes to accurately assess and manage potential double counting of emissions reductions.</t>
  </si>
  <si>
    <t xml:space="preserve">Cookstove project </t>
  </si>
  <si>
    <t>% of intersecting area (5km)</t>
  </si>
  <si>
    <t>% of intersecting area (10km)</t>
  </si>
  <si>
    <t>% of intersecting area (15km)</t>
  </si>
  <si>
    <t xml:space="preserve">Color code </t>
  </si>
  <si>
    <t xml:space="preserve">AD project </t>
  </si>
  <si>
    <t>#DFC487</t>
  </si>
  <si>
    <t>#B0B0AF</t>
  </si>
  <si>
    <t xml:space="preserve">Grey </t>
  </si>
  <si>
    <t xml:space="preserve">Yelloow </t>
  </si>
  <si>
    <t>#E59AC2</t>
  </si>
  <si>
    <t>Pink</t>
  </si>
  <si>
    <t>#81BFAC</t>
  </si>
  <si>
    <t>#E0B3A9</t>
  </si>
  <si>
    <t>Coral pink</t>
  </si>
  <si>
    <t>#B3B3DC</t>
  </si>
  <si>
    <t>PuRPLE</t>
  </si>
  <si>
    <t>#AAC45E</t>
  </si>
  <si>
    <t>gREEN</t>
  </si>
  <si>
    <t>#7D7DFC</t>
  </si>
  <si>
    <t xml:space="preserve">BLUE </t>
  </si>
  <si>
    <t>Green light</t>
  </si>
  <si>
    <t xml:space="preserve">brown </t>
  </si>
  <si>
    <t xml:space="preserve">cambodia </t>
  </si>
  <si>
    <t xml:space="preserve">black </t>
  </si>
  <si>
    <t>Country 2</t>
  </si>
  <si>
    <t>ID(Cookstove)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</si>
</sst>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ptos Narrow"/>
      <family val="2"/>
      <scheme val="minor"/>
    </font>
    <font>
      <b/>
      <sz val="11"/>
      <color theme="0"/>
      <name val="Aptos Narrow"/>
      <family val="2"/>
      <scheme val="minor"/>
    </font>
    <font>
      <u/>
      <sz val="11"/>
      <color theme="1"/>
      <name val="Aptos Narrow"/>
      <family val="2"/>
      <scheme val="minor"/>
    </font>
    <font>
      <sz val="12"/>
      <color theme="1"/>
      <name val="Aptos"/>
      <family val="2"/>
    </font>
    <font>
      <sz val="11"/>
      <color theme="1"/>
      <name val="Calibri"/>
      <family val="2"/>
    </font>
    <font>
      <b/>
      <sz val="11"/>
      <color theme="1"/>
      <name val="Aptos Narrow"/>
      <family val="2"/>
      <scheme val="minor"/>
    </font>
    <font>
      <sz val="8"/>
      <name val="Aptos Narrow"/>
      <family val="2"/>
      <scheme val="minor"/>
    </font>
    <font>
      <b/>
      <sz val="11"/>
      <color rgb="FFFF0000"/>
      <name val="Aptos Narrow"/>
      <family val="2"/>
      <scheme val="minor"/>
    </font>
    <font>
      <sz val="11"/>
      <color rgb="FFC00000"/>
      <name val="Aptos Narrow"/>
      <family val="2"/>
      <scheme val="minor"/>
    </font>
    <font>
      <sz val="11"/>
      <name val="Aptos Narrow"/>
      <family val="2"/>
      <scheme val="minor"/>
    </font>
    <font>
      <b/>
      <sz val="11"/>
      <name val="Aptos Narrow"/>
      <family val="2"/>
      <scheme val="minor"/>
    </font>
    <font>
      <strike/>
      <sz val="12"/>
      <color theme="1"/>
      <name val="Aptos"/>
      <family val="2"/>
    </font>
    <font>
      <b/>
      <u/>
      <sz val="11"/>
      <name val="Aptos Narrow"/>
      <family val="2"/>
      <scheme val="minor"/>
    </font>
    <font>
      <i/>
      <sz val="11"/>
      <color theme="1"/>
      <name val="Aptos Narrow"/>
      <family val="2"/>
      <scheme val="minor"/>
    </font>
    <font>
      <sz val="11"/>
      <color rgb="FFFF0000"/>
      <name val="Aptos Narrow"/>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tint="0.59999389629810485"/>
        <bgColor indexed="64"/>
      </patternFill>
    </fill>
  </fills>
  <borders count="9">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medium">
        <color indexed="64"/>
      </left>
      <right/>
      <top style="thin">
        <color theme="4" tint="0.39997558519241921"/>
      </top>
      <bottom style="thin">
        <color theme="4" tint="0.39997558519241921"/>
      </bottom>
      <diagonal/>
    </border>
    <border>
      <left/>
      <right style="medium">
        <color indexed="64"/>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9">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1" fillId="4" borderId="0" xfId="0" applyFont="1" applyFill="1"/>
    <xf numFmtId="0" fontId="1" fillId="4" borderId="0" xfId="0" applyFont="1" applyFill="1" applyAlignment="1">
      <alignment wrapText="1"/>
    </xf>
    <xf numFmtId="0" fontId="0" fillId="3" borderId="1" xfId="0" applyFill="1" applyBorder="1" applyAlignment="1">
      <alignment vertical="top"/>
    </xf>
    <xf numFmtId="0" fontId="0" fillId="0" borderId="2" xfId="0" applyBorder="1" applyAlignment="1">
      <alignment vertical="top"/>
    </xf>
    <xf numFmtId="0" fontId="0" fillId="0" borderId="0" xfId="0" applyAlignment="1">
      <alignment vertical="top"/>
    </xf>
    <xf numFmtId="164" fontId="0" fillId="0" borderId="0" xfId="0" applyNumberFormat="1"/>
    <xf numFmtId="0" fontId="5" fillId="0" borderId="0" xfId="0" applyFont="1"/>
    <xf numFmtId="164" fontId="7" fillId="0" borderId="0" xfId="0" applyNumberFormat="1" applyFont="1"/>
    <xf numFmtId="0" fontId="5" fillId="0" borderId="0" xfId="0" applyFont="1" applyAlignment="1">
      <alignment wrapText="1"/>
    </xf>
    <xf numFmtId="0" fontId="1" fillId="2" borderId="2"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0" xfId="0" applyAlignment="1">
      <alignment horizontal="left" vertical="top"/>
    </xf>
    <xf numFmtId="0" fontId="4" fillId="0" borderId="0" xfId="0" applyFont="1" applyAlignment="1">
      <alignment horizontal="left" vertical="top" wrapText="1"/>
    </xf>
    <xf numFmtId="0" fontId="3" fillId="0" borderId="0" xfId="0" applyFont="1" applyAlignment="1">
      <alignment vertical="top" wrapText="1"/>
    </xf>
    <xf numFmtId="0" fontId="8" fillId="0" borderId="0" xfId="0" applyFont="1"/>
    <xf numFmtId="164" fontId="8" fillId="0" borderId="0" xfId="0" applyNumberFormat="1" applyFont="1"/>
    <xf numFmtId="0" fontId="9" fillId="0" borderId="0" xfId="0" applyFont="1"/>
    <xf numFmtId="0" fontId="10" fillId="0" borderId="0" xfId="0" applyFont="1"/>
    <xf numFmtId="164" fontId="10" fillId="0" borderId="0" xfId="0" applyNumberFormat="1" applyFont="1"/>
    <xf numFmtId="164" fontId="9" fillId="0" borderId="0" xfId="0" applyNumberFormat="1" applyFont="1" applyAlignment="1">
      <alignment wrapText="1"/>
    </xf>
    <xf numFmtId="0" fontId="5" fillId="5" borderId="0" xfId="0" applyFont="1" applyFill="1"/>
    <xf numFmtId="164" fontId="5" fillId="5" borderId="0" xfId="0" applyNumberFormat="1" applyFont="1" applyFill="1"/>
    <xf numFmtId="0" fontId="0" fillId="5" borderId="0" xfId="0" applyFill="1"/>
    <xf numFmtId="164" fontId="0" fillId="5" borderId="0" xfId="0" applyNumberFormat="1" applyFill="1"/>
    <xf numFmtId="0" fontId="10" fillId="5" borderId="0" xfId="0" applyFont="1" applyFill="1"/>
    <xf numFmtId="164" fontId="10" fillId="5" borderId="0" xfId="0" applyNumberFormat="1" applyFont="1" applyFill="1"/>
    <xf numFmtId="0" fontId="11" fillId="0" borderId="0" xfId="0" applyFont="1"/>
    <xf numFmtId="0" fontId="1" fillId="2" borderId="1" xfId="0" applyFont="1" applyFill="1" applyBorder="1"/>
    <xf numFmtId="0" fontId="10" fillId="3" borderId="5" xfId="0" applyFont="1" applyFill="1" applyBorder="1"/>
    <xf numFmtId="0" fontId="10" fillId="3" borderId="1" xfId="0" applyFont="1" applyFill="1" applyBorder="1"/>
    <xf numFmtId="0" fontId="10" fillId="3" borderId="6" xfId="0" applyFont="1" applyFill="1" applyBorder="1"/>
    <xf numFmtId="0" fontId="12" fillId="0" borderId="1" xfId="0" applyFont="1" applyBorder="1"/>
    <xf numFmtId="0" fontId="10" fillId="3" borderId="1" xfId="0" quotePrefix="1" applyFont="1" applyFill="1" applyBorder="1"/>
    <xf numFmtId="0" fontId="5" fillId="0" borderId="1" xfId="0" applyFont="1" applyBorder="1"/>
    <xf numFmtId="0" fontId="0" fillId="3" borderId="1" xfId="0" applyFill="1" applyBorder="1"/>
    <xf numFmtId="0" fontId="0" fillId="0" borderId="1" xfId="0" applyBorder="1"/>
    <xf numFmtId="164" fontId="10" fillId="0" borderId="0" xfId="0" applyNumberFormat="1" applyFont="1" applyAlignment="1">
      <alignment wrapText="1"/>
    </xf>
    <xf numFmtId="164" fontId="5" fillId="0" borderId="0" xfId="0" applyNumberFormat="1" applyFont="1" applyAlignment="1">
      <alignment wrapText="1"/>
    </xf>
    <xf numFmtId="164" fontId="5" fillId="0" borderId="0" xfId="0" applyNumberFormat="1" applyFont="1"/>
    <xf numFmtId="164" fontId="5" fillId="5" borderId="0" xfId="0" applyNumberFormat="1" applyFont="1" applyFill="1" applyAlignment="1">
      <alignment wrapText="1"/>
    </xf>
    <xf numFmtId="164" fontId="0" fillId="0" borderId="0" xfId="0" applyNumberFormat="1" applyAlignment="1">
      <alignment wrapText="1"/>
    </xf>
    <xf numFmtId="164" fontId="8" fillId="0" borderId="0" xfId="0" applyNumberFormat="1" applyFont="1" applyAlignment="1">
      <alignment wrapText="1"/>
    </xf>
    <xf numFmtId="164" fontId="0" fillId="5" borderId="0" xfId="0" applyNumberFormat="1" applyFill="1" applyAlignment="1">
      <alignment wrapText="1"/>
    </xf>
    <xf numFmtId="164" fontId="10" fillId="5" borderId="0" xfId="0" applyNumberFormat="1" applyFont="1" applyFill="1" applyAlignment="1">
      <alignment wrapText="1"/>
    </xf>
    <xf numFmtId="0" fontId="0" fillId="0" borderId="7" xfId="0" applyBorder="1"/>
    <xf numFmtId="0" fontId="13" fillId="0" borderId="8" xfId="0" applyFont="1" applyBorder="1" applyAlignment="1">
      <alignment horizontal="center"/>
    </xf>
    <xf numFmtId="0" fontId="13" fillId="0" borderId="8" xfId="0" applyFont="1" applyBorder="1" applyAlignment="1">
      <alignment horizontal="centerContinuous"/>
    </xf>
    <xf numFmtId="0" fontId="14" fillId="0" borderId="4" xfId="0" applyFont="1" applyBorder="1"/>
    <xf numFmtId="0" fontId="14" fillId="3" borderId="4" xfId="0" applyFont="1" applyFill="1" applyBorder="1"/>
    <xf numFmtId="0" fontId="14" fillId="0" borderId="0" xfId="0" applyFont="1"/>
    <xf numFmtId="0" fontId="9" fillId="0" borderId="0" xfId="0" applyFont="1" applyAlignment="1">
      <alignment horizontal="center" vertical="center"/>
    </xf>
    <xf numFmtId="0" fontId="9" fillId="0" borderId="4" xfId="0" applyFont="1" applyBorder="1"/>
    <xf numFmtId="0" fontId="9" fillId="0" borderId="1" xfId="0" applyFont="1" applyBorder="1"/>
    <xf numFmtId="0" fontId="9" fillId="3" borderId="4" xfId="0" applyFont="1" applyFill="1" applyBorder="1"/>
    <xf numFmtId="0" fontId="9" fillId="3" borderId="1" xfId="0" applyFont="1" applyFill="1" applyBorder="1"/>
    <xf numFmtId="2" fontId="9" fillId="3" borderId="1" xfId="0" applyNumberFormat="1" applyFont="1" applyFill="1" applyBorder="1"/>
    <xf numFmtId="2" fontId="9" fillId="0" borderId="1" xfId="0" applyNumberFormat="1" applyFont="1" applyBorder="1"/>
    <xf numFmtId="2" fontId="9" fillId="0" borderId="0" xfId="0" applyNumberFormat="1" applyFont="1"/>
    <xf numFmtId="0" fontId="9" fillId="0" borderId="0" xfId="0" applyFont="1" applyAlignment="1">
      <alignment horizontal="center"/>
    </xf>
    <xf numFmtId="0" fontId="9" fillId="2" borderId="1" xfId="0" applyFont="1" applyFill="1" applyBorder="1"/>
    <xf numFmtId="0" fontId="9" fillId="3" borderId="5" xfId="0" applyFont="1" applyFill="1" applyBorder="1"/>
    <xf numFmtId="2" fontId="9" fillId="3" borderId="6" xfId="0" applyNumberFormat="1" applyFont="1" applyFill="1" applyBorder="1"/>
  </cellXfs>
  <cellStyles count="1">
    <cellStyle name="Normal" xfId="0" builtinId="0"/>
  </cellStyles>
  <dxfs count="53">
    <dxf>
      <font>
        <color rgb="FFC00000"/>
      </font>
    </dxf>
    <dxf>
      <font>
        <color rgb="FFC00000"/>
      </font>
    </dxf>
    <dxf>
      <font>
        <color rgb="FFC00000"/>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1"/>
        <color theme="0"/>
        <name val="Aptos Narrow"/>
        <family val="2"/>
        <scheme val="minor"/>
      </font>
      <fill>
        <patternFill patternType="solid">
          <fgColor indexed="64"/>
          <bgColor theme="4"/>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1"/>
        <color theme="0"/>
        <name val="Aptos Narrow"/>
        <family val="2"/>
        <scheme val="minor"/>
      </font>
      <fill>
        <patternFill patternType="solid">
          <fgColor indexed="64"/>
          <bgColor theme="4"/>
        </patternFill>
      </fil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vertical="top" textRotation="0" indent="0" justifyLastLine="0" shrinkToFit="0" readingOrder="0"/>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border outline="0">
        <top style="thin">
          <color rgb="FF44B3E1"/>
        </top>
      </border>
    </dxf>
    <dxf>
      <border outline="0">
        <left style="thin">
          <color rgb="FF44B3E1"/>
        </lef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alignment vertical="top" textRotation="0" indent="0" justifyLastLine="0" shrinkToFit="0" readingOrder="0"/>
    </dxf>
    <dxf>
      <border outline="0">
        <bottom style="thin">
          <color rgb="FF44B3E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vertical="top" textRotation="0"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4C98A9-CAC6-4252-B7B6-E9FC2A83ED4F}" name="Table17" displayName="Table17" ref="A1:P12" totalsRowCount="1">
  <autoFilter ref="A1:P11" xr:uid="{32759AFE-0D39-4BC2-9C65-6CBFBFBCDA92}"/>
  <sortState xmlns:xlrd2="http://schemas.microsoft.com/office/spreadsheetml/2017/richdata2" ref="A2:P11">
    <sortCondition ref="B1:B11"/>
  </sortState>
  <tableColumns count="16">
    <tableColumn id="1" xr3:uid="{7CC7B42B-4FC5-4055-A768-F9E9D99A45C7}" name="Sn"/>
    <tableColumn id="2" xr3:uid="{1A836F44-C834-4DB5-85F5-2927001F7001}" name="Cookstove ID "/>
    <tableColumn id="3" xr3:uid="{80E19F46-7243-42BC-B891-8CBCCE510897}" name="Methodology "/>
    <tableColumn id="4" xr3:uid="{16898328-D8F2-4C40-9E7D-58482BD670D6}" name="Region "/>
    <tableColumn id="5" xr3:uid="{5FC3E724-7125-4CC4-9E1E-913CAD06E3B1}" name="Country "/>
    <tableColumn id="14" xr3:uid="{325D4D45-EB27-4961-90EB-E0ED4ED784CE}" name="Original cookstove Area" totalsRowFunction="average"/>
    <tableColumn id="8" xr3:uid="{F3A091C2-9C2A-4D58-8D56-099045F88628}" name="Area(cookstove)-casestudy" totalsRowFunction="average"/>
    <tableColumn id="16" xr3:uid="{BD2A9787-6D6A-49C1-9C61-56C13BC5F676}" name="Area reduced " totalsRowFunction="average" dataDxfId="52">
      <calculatedColumnFormula>Table17[[#This Row],[Area(cookstove)-casestudy]]/Table17[[#This Row],[Original cookstove Area]]*100</calculatedColumnFormula>
    </tableColumn>
    <tableColumn id="6" xr3:uid="{CAC57180-324A-4C01-8E29-FE0E8066EDFF}" name="Overlap detection"/>
    <tableColumn id="7" xr3:uid="{77B8AA14-024C-489C-A663-95993831FBF4}" name="ID(AD)"/>
    <tableColumn id="10" xr3:uid="{7BD82624-D8FE-4C39-B582-5DE27E968815}" name="Area(AD)"/>
    <tableColumn id="15" xr3:uid="{152E8217-58E7-45C5-B4B5-AF12CD50BF8C}" name="Area(overlap) original"/>
    <tableColumn id="11" xr3:uid="{D4C3CD56-CFB8-4D50-95FC-A35F5C49C471}" name="Area(overlap) AD casestudy"/>
    <tableColumn id="12" xr3:uid="{D462F413-3386-4010-8ADC-00352646E466}" name="Area not overlapping (overlap) cookstove " dataDxfId="51">
      <calculatedColumnFormula>Table17[[#This Row],[Area(cookstove)-casestudy]]-Table17[[#This Row],[Area(overlap) AD casestudy]]</calculatedColumnFormula>
    </tableColumn>
    <tableColumn id="9" xr3:uid="{96755FA2-3EBF-4CF0-8C67-DEB649D1C6EF}" name="% overlapping (Avoided defo)" dataDxfId="50">
      <calculatedColumnFormula>Table17[[#This Row],[Area(overlap) AD casestudy]]/Table17[[#This Row],[Area(AD)]]*100</calculatedColumnFormula>
    </tableColumn>
    <tableColumn id="13" xr3:uid="{C5EED3DB-A972-4CB9-B12C-5BC52101ADE3}" name="% overlapping (cookstove)" dataDxfId="49">
      <calculatedColumnFormula>Table17[[#This Row],[Area(overlap) AD casestudy]]/Table17[[#This Row],[Area(cookstove)-casestudy]]*100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6F7F8F8-1F7F-4F11-B2C4-E03C6B3A62CF}" name="Table26" displayName="Table26" ref="A1:I7" totalsRowShown="0" headerRowDxfId="48" dataDxfId="46" headerRowBorderDxfId="47" tableBorderDxfId="45" totalsRowBorderDxfId="44">
  <autoFilter ref="A1:I7" xr:uid="{AAE666C5-7209-479E-B1ED-C4630142E400}"/>
  <sortState xmlns:xlrd2="http://schemas.microsoft.com/office/spreadsheetml/2017/richdata2" ref="A2:I7">
    <sortCondition ref="A1:A7"/>
  </sortState>
  <tableColumns count="9">
    <tableColumn id="1" xr3:uid="{AE9F7F07-6DA3-49E6-A31F-703203568FEF}" name="Sn" dataDxfId="43"/>
    <tableColumn id="2" xr3:uid="{0CEEED46-4B0F-4547-96A9-77B9F53D7CE6}" name="Cookstove ID " dataDxfId="42"/>
    <tableColumn id="3" xr3:uid="{CC27D439-11CB-4263-84EA-CD21C4FC54C3}" name="Methodology " dataDxfId="41"/>
    <tableColumn id="4" xr3:uid="{555221F0-6067-4545-A076-181502A8F3BD}" name="Region " dataDxfId="40"/>
    <tableColumn id="5" xr3:uid="{EF9B4072-E1CF-4B25-93C0-FACD4057BD12}" name="Country " dataDxfId="39"/>
    <tableColumn id="6" xr3:uid="{B060DC54-C40F-4D5E-8144-98FEADB7D55A}" name="No. of cookstove distributed " dataDxfId="38"/>
    <tableColumn id="7" xr3:uid="{287DEA04-ACE2-4729-B7C0-22A8083D46D9}" name="Information( province or district)" dataDxfId="37"/>
    <tableColumn id="8" xr3:uid="{CCF1037F-64DB-4B60-A9C0-DE120C61AB62}" name="Location " dataDxfId="36"/>
    <tableColumn id="9" xr3:uid="{61DB9759-8B64-4D2B-B572-0A9C5FF6A4F3}" name="Comment" dataDxfId="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E666C5-7209-479E-B1ED-C4630142E400}" name="Table2" displayName="Table2" ref="A1:I13" totalsRowShown="0" headerRowDxfId="34" dataDxfId="32" headerRowBorderDxfId="33" tableBorderDxfId="31" totalsRowBorderDxfId="30">
  <autoFilter ref="A1:I13" xr:uid="{AAE666C5-7209-479E-B1ED-C4630142E400}">
    <filterColumn colId="6">
      <filters>
        <filter val="District"/>
      </filters>
    </filterColumn>
  </autoFilter>
  <sortState xmlns:xlrd2="http://schemas.microsoft.com/office/spreadsheetml/2017/richdata2" ref="A2:I13">
    <sortCondition ref="A1:A13"/>
  </sortState>
  <tableColumns count="9">
    <tableColumn id="1" xr3:uid="{C8D3A647-A19F-4DA7-8E59-6C332081274C}" name="Sn" dataDxfId="29"/>
    <tableColumn id="2" xr3:uid="{21706D79-3AC5-4611-A65E-5BE79251FE10}" name="Cookstove ID " dataDxfId="28"/>
    <tableColumn id="3" xr3:uid="{F5DFA7F7-81F4-4D86-BEA4-B4174A0FF777}" name="Methodology " dataDxfId="27"/>
    <tableColumn id="4" xr3:uid="{F3A0D648-BFC3-4F09-B35B-436C1004C9E3}" name="Region " dataDxfId="26"/>
    <tableColumn id="5" xr3:uid="{B90EDB0E-BE5B-485F-A3D2-E1596D1A1D83}" name="Country " dataDxfId="25"/>
    <tableColumn id="6" xr3:uid="{5CB8238B-F7A6-4524-A0E9-D243F892B31C}" name="No. of cookstove distributed " dataDxfId="24"/>
    <tableColumn id="7" xr3:uid="{7D0CE944-8507-4C58-B066-73211586C5BD}" name="Information( province or district)" dataDxfId="23"/>
    <tableColumn id="8" xr3:uid="{B82CCE02-4DF4-4C0D-A459-50F8C4BA85D8}" name="Location " dataDxfId="22"/>
    <tableColumn id="9" xr3:uid="{EB206A80-BED9-4A57-B4CA-1F9F4D40FB68}" name="Comment" dataDxf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759AFE-0D39-4BC2-9C65-6CBFBFBCDA92}" name="Table1" displayName="Table1" ref="A1:O11" totalsRowShown="0">
  <autoFilter ref="A1:O11" xr:uid="{32759AFE-0D39-4BC2-9C65-6CBFBFBCDA92}"/>
  <sortState xmlns:xlrd2="http://schemas.microsoft.com/office/spreadsheetml/2017/richdata2" ref="A2:O11">
    <sortCondition ref="A1:A11"/>
  </sortState>
  <tableColumns count="15">
    <tableColumn id="1" xr3:uid="{28C0E1CA-A49A-4F96-86A9-58329D5F1BC4}" name="Sn"/>
    <tableColumn id="2" xr3:uid="{3E4AAF8A-0492-48F4-83F3-E72F557B085C}" name="Cookstove ID "/>
    <tableColumn id="3" xr3:uid="{931CDB36-89E7-4A06-93EA-19E7B21D1B6B}" name="Methodology "/>
    <tableColumn id="4" xr3:uid="{27482987-8279-4E30-9B87-816D1EFDF81B}" name="Region "/>
    <tableColumn id="5" xr3:uid="{5591517C-05E8-405C-BB74-5AF1723A5646}" name="Country "/>
    <tableColumn id="8" xr3:uid="{C0D2DCB9-5943-489A-ABD1-A0F2C594405A}" name="Area(cookstove)"/>
    <tableColumn id="6" xr3:uid="{C4BDAC91-F071-4C83-8BFA-B502FB72814B}" name="Overlap detection"/>
    <tableColumn id="7" xr3:uid="{A750AF26-AB76-4800-9C30-E35090511819}" name="ID(AD)"/>
    <tableColumn id="15" xr3:uid="{97002534-3D70-4799-88BD-5035633615C7}" name="Country 2"/>
    <tableColumn id="10" xr3:uid="{3F245F99-0B1D-4F30-BD66-7F9A539D3807}" name="Area(AD)"/>
    <tableColumn id="11" xr3:uid="{FBCC53AC-AE3B-42AA-9B90-F54F68B9B338}" name="Area(overlap) AD"/>
    <tableColumn id="12" xr3:uid="{70552F6D-7718-4E23-BA5B-1B53AF118BDA}" name="Area not overlapping (overlap) cookstove " dataDxfId="20">
      <calculatedColumnFormula>Table1[[#This Row],[Area(cookstove)]]-Table1[[#This Row],[Area(overlap) AD]]</calculatedColumnFormula>
    </tableColumn>
    <tableColumn id="9" xr3:uid="{3C6D2A45-5AE5-49A2-BEE9-E8A6AEF3778C}" name="% overlapping (Avoided defo)" dataDxfId="19">
      <calculatedColumnFormula>Table1[[#This Row],[Area(overlap) AD]]/Table1[[#This Row],[Area(AD)]]*100</calculatedColumnFormula>
    </tableColumn>
    <tableColumn id="13" xr3:uid="{2925C28B-1AD7-40AF-B1C3-A1BFE52BE167}" name="% overlapping (cookstove)" dataDxfId="18">
      <calculatedColumnFormula>Table1[[#This Row],[Area(overlap) AD]]/Table1[[#This Row],[Area(cookstove)]]*100</calculatedColumnFormula>
    </tableColumn>
    <tableColumn id="14" xr3:uid="{7CED446A-BFF9-432C-92C9-1CA6E3180034}" name="Column1"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F10C3C8-87B0-4BDE-9394-713478965DD4}" name="Table7" displayName="Table7" ref="A1:J1048576" totalsRowShown="0">
  <autoFilter ref="A1:J1048576" xr:uid="{6F10C3C8-87B0-4BDE-9394-713478965DD4}"/>
  <tableColumns count="10">
    <tableColumn id="1" xr3:uid="{6A2CE26E-DF1F-4074-A0E5-6BA9F4B9CE59}" name="ID Cookstove"/>
    <tableColumn id="2" xr3:uid="{38B47EDC-B720-49F3-883D-96739DC83AFE}" name="Country "/>
    <tableColumn id="3" xr3:uid="{125654BB-A392-45DD-917C-9309B4ABA932}" name="ID  AD"/>
    <tableColumn id="4" xr3:uid="{2C0D9E81-7FDE-4492-BA8E-88A07030BDFA}" name="Country"/>
    <tableColumn id="5" xr3:uid="{FC11B429-5913-4B87-A477-2E8A849B2116}" name="Overlap "/>
    <tableColumn id="6" xr3:uid="{1AD35568-3CA6-4DE8-A2C0-C78A7EE6AE1D}" name="% intersecting (5km)"/>
    <tableColumn id="7" xr3:uid="{F7260868-31F3-41EC-A204-097F9428312B}" name="% intersecting (10km)"/>
    <tableColumn id="8" xr3:uid="{E729CD12-06A8-4DEA-8B67-C2A238E8564A}" name="% intersecting(15km)"/>
    <tableColumn id="9" xr3:uid="{69DB39E1-FFA6-4B08-97E6-C4169C45AD29}" name="Province/District"/>
    <tableColumn id="10" xr3:uid="{8369E222-C43E-4849-A040-D0F0E0408A31}" name="Cookstove density "/>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475820-A251-41EB-9EFD-78D032B558BF}" name="Table35" displayName="Table35" ref="A1:T15" totalsRowShown="0" headerRowDxfId="16">
  <autoFilter ref="A1:T15" xr:uid="{390A42F0-B7ED-4EE8-BF8D-FFDD9C43CF14}">
    <filterColumn colId="2">
      <filters>
        <filter val="1168"/>
        <filter val="1202"/>
        <filter val="1398"/>
        <filter val="1532"/>
        <filter val="1748"/>
        <filter val="1775"/>
        <filter val="902"/>
        <filter val="904"/>
      </filters>
    </filterColumn>
  </autoFilter>
  <sortState xmlns:xlrd2="http://schemas.microsoft.com/office/spreadsheetml/2017/richdata2" ref="A2:T15">
    <sortCondition ref="A1:A15"/>
  </sortState>
  <tableColumns count="20">
    <tableColumn id="1" xr3:uid="{93C4E2F2-9F45-4720-8EEF-3DC9BABDDE4D}" name="ID Cookstove"/>
    <tableColumn id="2" xr3:uid="{C2D87BC8-70D8-42C1-ABD1-A4611CE992C6}" name="Country "/>
    <tableColumn id="3" xr3:uid="{16338EA3-32D8-48ED-9E0D-F81A1699AA2C}" name="ID  AD"/>
    <tableColumn id="4" xr3:uid="{2CEAB849-A62C-4F32-9A71-75218C745F0D}" name="Country"/>
    <tableColumn id="5" xr3:uid="{2DFD536F-28FC-4175-B84F-0B5AD2F1D20F}" name="Area(AD)"/>
    <tableColumn id="6" xr3:uid="{F0E6C767-9794-46CD-AA2E-F63BEF1ED5DE}" name="Intersecting Area(5km)"/>
    <tableColumn id="7" xr3:uid="{1A329ABD-75DC-4EE2-A45D-E58CF42468DF}" name="Intersecting Area(10km)"/>
    <tableColumn id="8" xr3:uid="{6D274F42-B2E7-4811-A943-7ABE2492FD0A}" name="Intersecting Area(15km)"/>
    <tableColumn id="17" xr3:uid="{AE32D6B4-6C0C-4997-A7A1-B3C9EBD0A94E}" name="% intersecting (5km)" dataDxfId="15">
      <calculatedColumnFormula>Table35[[#This Row],[Intersecting Area(5km)]]/Table35[[#This Row],[Area(AD)]]*100</calculatedColumnFormula>
    </tableColumn>
    <tableColumn id="16" xr3:uid="{ADEA889D-0199-40DC-BE0E-92678D2210EA}" name="% intersecting (10km)" dataDxfId="14">
      <calculatedColumnFormula>Table35[[#This Row],[Intersecting Area(10km)]]/Table35[[#This Row],[Area(AD)]]*100</calculatedColumnFormula>
    </tableColumn>
    <tableColumn id="15" xr3:uid="{0DF32BA8-306D-448C-81CE-759A5371D3C1}" name="% intersecting(15km)" dataDxfId="13">
      <calculatedColumnFormula>Table35[[#This Row],[Intersecting Area(15km)]]/Table35[[#This Row],[Area(AD)]]*100</calculatedColumnFormula>
    </tableColumn>
    <tableColumn id="9" xr3:uid="{D9138207-6BCD-4068-B173-5DA932FF305B}" name="Forest cover density (5km)" dataDxfId="12"/>
    <tableColumn id="10" xr3:uid="{C9E6AD56-3FB9-4D56-A479-77A981020AC9}" name="Forest cover density (10km)" dataDxfId="11"/>
    <tableColumn id="11" xr3:uid="{F85A0945-8FF7-444D-BDF9-30E8C5243BC4}" name="Forest cover density (15km)" dataDxfId="10"/>
    <tableColumn id="12" xr3:uid="{95DC664A-A059-40B6-A2D1-C2CC81A188F2}" name="settlement layer(5km)"/>
    <tableColumn id="13" xr3:uid="{1A485A69-A0DF-44E0-8049-F68CADFF8A78}" name="settlement layer(10km)"/>
    <tableColumn id="14" xr3:uid="{8E93E624-DE32-4EC9-BA78-DECC0D3461BF}" name="settlement layer(15km)"/>
    <tableColumn id="18" xr3:uid="{8D39BAF8-5F39-4457-8BB6-91096AA9AEB8}" name="District "/>
    <tableColumn id="19" xr3:uid="{2BFA79EF-BB15-4149-BB5D-7791794C76C7}" name="province "/>
    <tableColumn id="20" xr3:uid="{B210177C-5E42-49A1-80BC-50526662DA6E}" name="no of cookstove distributed"/>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0A42F0-B7ED-4EE8-BF8D-FFDD9C43CF14}" name="Table3" displayName="Table3" ref="A1:Q32" totalsRowShown="0" headerRowDxfId="9">
  <autoFilter ref="A1:Q32" xr:uid="{390A42F0-B7ED-4EE8-BF8D-FFDD9C43CF14}">
    <filterColumn colId="1">
      <filters>
        <filter val="Cambodia"/>
      </filters>
    </filterColumn>
    <filterColumn colId="2">
      <filters>
        <filter val="1168"/>
        <filter val="1202"/>
        <filter val="1398"/>
        <filter val="1532"/>
        <filter val="1748"/>
        <filter val="1775"/>
        <filter val="902"/>
        <filter val="904"/>
      </filters>
    </filterColumn>
  </autoFilter>
  <sortState xmlns:xlrd2="http://schemas.microsoft.com/office/spreadsheetml/2017/richdata2" ref="A2:Q31">
    <sortCondition ref="C1:C32"/>
  </sortState>
  <tableColumns count="17">
    <tableColumn id="1" xr3:uid="{A06D382D-2C4B-41E6-8F43-C3676E9FB456}" name="ID Cookstove"/>
    <tableColumn id="2" xr3:uid="{8B098F68-F4D8-4EE9-8116-33AFDE952D61}" name="Country "/>
    <tableColumn id="3" xr3:uid="{D98409B3-6B2A-4614-B9B4-EC267EDC2999}" name="ID  AD"/>
    <tableColumn id="4" xr3:uid="{8617375F-D3DB-4092-85AC-66A78F514A35}" name="Country"/>
    <tableColumn id="5" xr3:uid="{8EACCC63-9A73-40F3-90EC-D958671F4A6E}" name="Area(AD)"/>
    <tableColumn id="6" xr3:uid="{64CA877F-DC6A-4569-B691-22D8385B2698}" name="Intersecting Area(5km)"/>
    <tableColumn id="7" xr3:uid="{55504347-BA97-4893-8F47-E6F6D0263ED1}" name="Intersecting Area(10km)"/>
    <tableColumn id="8" xr3:uid="{65ACE5BD-9901-4F3B-8127-E0FB1F0556C6}" name="Intersecting Area(15km)"/>
    <tableColumn id="17" xr3:uid="{47103C29-14B8-4F64-BB2A-13E6AAA37499}" name="% intersecting (5km)" dataDxfId="8">
      <calculatedColumnFormula>Table3[[#This Row],[Intersecting Area(5km)]]/Table3[[#This Row],[Area(AD)]]*100</calculatedColumnFormula>
    </tableColumn>
    <tableColumn id="16" xr3:uid="{D6F0175A-AEFE-47F3-A98D-757ECC8E00FC}" name="% intersecting (10km)" dataDxfId="7">
      <calculatedColumnFormula>Table3[[#This Row],[Intersecting Area(10km)]]/Table3[[#This Row],[Area(AD)]]*100</calculatedColumnFormula>
    </tableColumn>
    <tableColumn id="15" xr3:uid="{959899A9-7C4F-46A0-9BA8-B674F1F516E5}" name="% intersecting(15km)" dataDxfId="6">
      <calculatedColumnFormula>Table3[[#This Row],[Intersecting Area(15km)]]/Table3[[#This Row],[Area(AD)]]*100</calculatedColumnFormula>
    </tableColumn>
    <tableColumn id="9" xr3:uid="{28612F96-E7B7-4F7A-B3B4-24644BB5FD6A}" name="Forest cover density (5km)" dataDxfId="5"/>
    <tableColumn id="10" xr3:uid="{947D1BB3-3998-4040-9537-CF5D5F7DAEFB}" name="Forest cover density (10km)" dataDxfId="4"/>
    <tableColumn id="11" xr3:uid="{3B724D20-42D1-4238-B997-FB2C27221BC5}" name="Forest cover density (15km)" dataDxfId="3"/>
    <tableColumn id="12" xr3:uid="{B0B4B152-820A-4C05-B18B-8A299C7AF210}" name="settlement layer(5km)"/>
    <tableColumn id="13" xr3:uid="{EE2E259F-E0CD-4777-B028-0041CFFA4750}" name="settlement layer(10km)"/>
    <tableColumn id="14" xr3:uid="{4BF62F21-7146-4650-B193-0B6E41B02264}" name="settlement layer(15k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7935-C104-4182-8797-DAAB95375B49}">
  <dimension ref="A1:D18"/>
  <sheetViews>
    <sheetView tabSelected="1" workbookViewId="0">
      <selection activeCell="D26" sqref="D26"/>
    </sheetView>
  </sheetViews>
  <sheetFormatPr defaultRowHeight="15" x14ac:dyDescent="0.25"/>
  <cols>
    <col min="1" max="1" width="12.28515625" customWidth="1"/>
    <col min="2" max="3" width="22.28515625" customWidth="1"/>
    <col min="4" max="4" width="31.42578125" customWidth="1"/>
  </cols>
  <sheetData>
    <row r="1" spans="1:4" x14ac:dyDescent="0.25">
      <c r="A1" s="23" t="s">
        <v>206</v>
      </c>
      <c r="B1" s="23" t="s">
        <v>116</v>
      </c>
      <c r="C1" s="23" t="s">
        <v>45</v>
      </c>
      <c r="D1" s="66" t="s">
        <v>98</v>
      </c>
    </row>
    <row r="2" spans="1:4" x14ac:dyDescent="0.25">
      <c r="A2" s="57">
        <v>2340</v>
      </c>
      <c r="B2" s="67" t="s">
        <v>100</v>
      </c>
      <c r="C2" s="61"/>
      <c r="D2" s="68">
        <v>0.68372216563347832</v>
      </c>
    </row>
    <row r="3" spans="1:4" x14ac:dyDescent="0.25">
      <c r="A3" s="57"/>
      <c r="B3" s="58" t="s">
        <v>101</v>
      </c>
      <c r="C3" s="59"/>
      <c r="D3" s="63">
        <v>0.2461239633571892</v>
      </c>
    </row>
    <row r="4" spans="1:4" x14ac:dyDescent="0.25">
      <c r="A4" s="57"/>
      <c r="B4" s="60" t="s">
        <v>102</v>
      </c>
      <c r="C4" s="61"/>
      <c r="D4" s="62">
        <v>2.6621914500270974E-2</v>
      </c>
    </row>
    <row r="5" spans="1:4" x14ac:dyDescent="0.25">
      <c r="A5" s="57"/>
      <c r="B5" s="58" t="s">
        <v>103</v>
      </c>
      <c r="C5" s="59"/>
      <c r="D5" s="63">
        <v>1.1487022651030226E-2</v>
      </c>
    </row>
    <row r="6" spans="1:4" x14ac:dyDescent="0.25">
      <c r="A6" s="57"/>
      <c r="B6" s="60" t="s">
        <v>104</v>
      </c>
      <c r="C6" s="61"/>
      <c r="D6" s="62">
        <v>1.4263938327230743E-3</v>
      </c>
    </row>
    <row r="7" spans="1:4" x14ac:dyDescent="0.25">
      <c r="A7" s="57"/>
      <c r="B7" s="58" t="s">
        <v>105</v>
      </c>
      <c r="C7" s="59"/>
      <c r="D7" s="63">
        <v>8.0940400244912869E-4</v>
      </c>
    </row>
    <row r="8" spans="1:4" x14ac:dyDescent="0.25">
      <c r="A8" s="57"/>
      <c r="B8" s="23" t="s">
        <v>109</v>
      </c>
      <c r="C8" s="23"/>
      <c r="D8" s="64">
        <v>1.7336224185305815</v>
      </c>
    </row>
    <row r="9" spans="1:4" x14ac:dyDescent="0.25">
      <c r="A9" s="57">
        <v>2341</v>
      </c>
      <c r="B9" s="23" t="s">
        <v>110</v>
      </c>
      <c r="C9" s="23"/>
      <c r="D9" s="64">
        <v>0.21246534234065639</v>
      </c>
    </row>
    <row r="10" spans="1:4" x14ac:dyDescent="0.25">
      <c r="A10" s="57"/>
      <c r="B10" s="23" t="s">
        <v>111</v>
      </c>
      <c r="C10" s="23"/>
      <c r="D10" s="64">
        <v>0.69379305148392389</v>
      </c>
    </row>
    <row r="11" spans="1:4" x14ac:dyDescent="0.25">
      <c r="A11" s="57">
        <v>2342</v>
      </c>
      <c r="B11" s="23" t="s">
        <v>112</v>
      </c>
      <c r="C11" s="23"/>
      <c r="D11" s="64">
        <v>12.049496384397461</v>
      </c>
    </row>
    <row r="12" spans="1:4" x14ac:dyDescent="0.25">
      <c r="A12" s="57"/>
      <c r="B12" s="23" t="s">
        <v>113</v>
      </c>
      <c r="C12" s="23"/>
      <c r="D12" s="64">
        <v>4.6266063640297395</v>
      </c>
    </row>
    <row r="13" spans="1:4" x14ac:dyDescent="0.25">
      <c r="A13" s="57"/>
      <c r="B13" s="23" t="s">
        <v>114</v>
      </c>
      <c r="C13" s="23"/>
      <c r="D13" s="64">
        <v>1.7892364226006061</v>
      </c>
    </row>
    <row r="14" spans="1:4" x14ac:dyDescent="0.25">
      <c r="A14" s="65">
        <v>2351</v>
      </c>
      <c r="B14" s="23" t="s">
        <v>115</v>
      </c>
      <c r="C14" s="23"/>
      <c r="D14" s="64">
        <v>2.8293613374595503E-2</v>
      </c>
    </row>
    <row r="15" spans="1:4" x14ac:dyDescent="0.25">
      <c r="A15" s="57">
        <v>2409</v>
      </c>
      <c r="B15" s="23" t="s">
        <v>117</v>
      </c>
      <c r="C15" s="23"/>
      <c r="D15" s="64">
        <v>3.4091613351503574</v>
      </c>
    </row>
    <row r="16" spans="1:4" x14ac:dyDescent="0.25">
      <c r="A16" s="57"/>
      <c r="B16" s="23" t="s">
        <v>118</v>
      </c>
      <c r="C16" s="23"/>
      <c r="D16" s="64">
        <v>0.71614639267783153</v>
      </c>
    </row>
    <row r="17" spans="1:4" x14ac:dyDescent="0.25">
      <c r="A17" s="57"/>
      <c r="B17" s="23" t="s">
        <v>119</v>
      </c>
      <c r="C17" s="23"/>
      <c r="D17" s="64">
        <v>0.70776643177471699</v>
      </c>
    </row>
    <row r="18" spans="1:4" x14ac:dyDescent="0.25">
      <c r="A18" s="65">
        <v>2925</v>
      </c>
      <c r="B18" s="23" t="s">
        <v>120</v>
      </c>
      <c r="C18" s="23"/>
      <c r="D18" s="64">
        <v>4.9102624758249638</v>
      </c>
    </row>
  </sheetData>
  <mergeCells count="4">
    <mergeCell ref="A2:A8"/>
    <mergeCell ref="A9:A10"/>
    <mergeCell ref="A15:A17"/>
    <mergeCell ref="A11:A1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EB9E-D85C-43F5-9BAC-71041D4405A7}">
  <dimension ref="A1:N71"/>
  <sheetViews>
    <sheetView topLeftCell="A14" workbookViewId="0">
      <selection activeCell="I23" sqref="I23"/>
    </sheetView>
  </sheetViews>
  <sheetFormatPr defaultRowHeight="15" x14ac:dyDescent="0.25"/>
  <cols>
    <col min="2" max="2" width="12.5703125" customWidth="1"/>
    <col min="7" max="7" width="19.140625" customWidth="1"/>
  </cols>
  <sheetData>
    <row r="1" spans="1:4" x14ac:dyDescent="0.25">
      <c r="A1" t="s">
        <v>1</v>
      </c>
      <c r="B1" t="s">
        <v>73</v>
      </c>
      <c r="C1" t="s">
        <v>74</v>
      </c>
      <c r="D1" t="s">
        <v>75</v>
      </c>
    </row>
    <row r="2" spans="1:4" x14ac:dyDescent="0.25">
      <c r="A2">
        <v>2340</v>
      </c>
      <c r="B2">
        <v>58.333333333333336</v>
      </c>
      <c r="C2">
        <v>59.800995024875625</v>
      </c>
      <c r="D2">
        <v>76.915422885572141</v>
      </c>
    </row>
    <row r="3" spans="1:4" x14ac:dyDescent="0.25">
      <c r="A3">
        <v>2340</v>
      </c>
      <c r="B3">
        <v>47.69971346704871</v>
      </c>
      <c r="C3">
        <v>53.369627507163322</v>
      </c>
      <c r="D3">
        <v>59.170200573065912</v>
      </c>
    </row>
    <row r="4" spans="1:4" x14ac:dyDescent="0.25">
      <c r="A4">
        <v>2340</v>
      </c>
      <c r="B4">
        <v>7.7111149644529213</v>
      </c>
      <c r="C4">
        <v>12.656493844286457</v>
      </c>
      <c r="D4">
        <v>24.706086353389978</v>
      </c>
    </row>
    <row r="5" spans="1:4" x14ac:dyDescent="0.25">
      <c r="A5">
        <v>2340</v>
      </c>
      <c r="B5">
        <v>16.840882694541232</v>
      </c>
      <c r="C5">
        <v>19.052898321191002</v>
      </c>
      <c r="D5">
        <v>22.479146869390775</v>
      </c>
    </row>
    <row r="6" spans="1:4" x14ac:dyDescent="0.25">
      <c r="A6">
        <v>2340</v>
      </c>
      <c r="B6">
        <v>0.61644473414656864</v>
      </c>
      <c r="C6">
        <v>3.5217431790669522</v>
      </c>
      <c r="D6">
        <v>4.8468200018623708</v>
      </c>
    </row>
    <row r="7" spans="1:4" x14ac:dyDescent="0.25">
      <c r="A7">
        <v>2341</v>
      </c>
      <c r="B7">
        <v>51.283714894800255</v>
      </c>
      <c r="C7">
        <v>53.467420520900923</v>
      </c>
      <c r="D7">
        <v>55.163592547965521</v>
      </c>
    </row>
    <row r="8" spans="1:4" x14ac:dyDescent="0.25">
      <c r="A8">
        <v>2342</v>
      </c>
      <c r="B8">
        <v>30.384948846887461</v>
      </c>
      <c r="C8">
        <v>30.384948846887461</v>
      </c>
      <c r="D8">
        <v>30.384948846887461</v>
      </c>
    </row>
    <row r="9" spans="1:4" x14ac:dyDescent="0.25">
      <c r="A9">
        <v>2342</v>
      </c>
      <c r="B9">
        <v>5.5942693409742121</v>
      </c>
      <c r="C9">
        <v>9.1094555873925493</v>
      </c>
      <c r="D9">
        <v>11.392550143266474</v>
      </c>
    </row>
    <row r="10" spans="1:4" x14ac:dyDescent="0.25">
      <c r="A10">
        <v>2351</v>
      </c>
      <c r="B10">
        <v>7.6906602104479003</v>
      </c>
      <c r="C10">
        <v>12.871775770555919</v>
      </c>
      <c r="D10">
        <v>17.22599869634044</v>
      </c>
    </row>
    <row r="11" spans="1:4" x14ac:dyDescent="0.25">
      <c r="A11">
        <v>2409</v>
      </c>
      <c r="B11">
        <v>14.207573632538569</v>
      </c>
      <c r="C11">
        <v>47.321178120617105</v>
      </c>
      <c r="D11">
        <v>65.596072931276296</v>
      </c>
    </row>
    <row r="12" spans="1:4" x14ac:dyDescent="0.25">
      <c r="A12">
        <v>2409</v>
      </c>
      <c r="B12">
        <v>3.7311178247734138</v>
      </c>
      <c r="C12">
        <v>14.456193353474319</v>
      </c>
      <c r="D12">
        <v>23.006042296072511</v>
      </c>
    </row>
    <row r="13" spans="1:4" x14ac:dyDescent="0.25">
      <c r="A13">
        <v>2925</v>
      </c>
      <c r="B13">
        <v>4.8573339277753007</v>
      </c>
      <c r="C13">
        <v>8.1698617922425321</v>
      </c>
      <c r="D13">
        <v>11.738742755238521</v>
      </c>
    </row>
    <row r="21" spans="1:14" x14ac:dyDescent="0.25">
      <c r="A21" t="s">
        <v>145</v>
      </c>
      <c r="G21" t="s">
        <v>145</v>
      </c>
      <c r="L21" t="s">
        <v>145</v>
      </c>
    </row>
    <row r="22" spans="1:14" ht="15.75" thickBot="1" x14ac:dyDescent="0.3"/>
    <row r="23" spans="1:14" x14ac:dyDescent="0.25">
      <c r="A23" s="52"/>
      <c r="B23" s="52" t="s">
        <v>73</v>
      </c>
      <c r="C23" s="52" t="s">
        <v>74</v>
      </c>
      <c r="G23" s="52"/>
      <c r="H23" s="52" t="s">
        <v>74</v>
      </c>
      <c r="I23" s="52" t="s">
        <v>75</v>
      </c>
      <c r="L23" s="52"/>
      <c r="M23" s="52" t="s">
        <v>73</v>
      </c>
      <c r="N23" s="52" t="s">
        <v>75</v>
      </c>
    </row>
    <row r="24" spans="1:14" x14ac:dyDescent="0.25">
      <c r="A24" t="s">
        <v>146</v>
      </c>
      <c r="B24">
        <v>20.745925655976656</v>
      </c>
      <c r="C24">
        <v>27.015215989054514</v>
      </c>
      <c r="G24" t="s">
        <v>146</v>
      </c>
      <c r="H24">
        <v>27.015215989054514</v>
      </c>
      <c r="I24">
        <v>33.552135408360705</v>
      </c>
      <c r="L24" t="s">
        <v>146</v>
      </c>
      <c r="M24">
        <v>20.745925655976656</v>
      </c>
      <c r="N24">
        <v>33.552135408360705</v>
      </c>
    </row>
    <row r="25" spans="1:14" x14ac:dyDescent="0.25">
      <c r="A25" t="s">
        <v>147</v>
      </c>
      <c r="B25">
        <v>430.89569183422623</v>
      </c>
      <c r="C25">
        <v>431.62844415966339</v>
      </c>
      <c r="G25" t="s">
        <v>147</v>
      </c>
      <c r="H25">
        <v>431.62844415966339</v>
      </c>
      <c r="I25">
        <v>582.73208869868984</v>
      </c>
      <c r="L25" t="s">
        <v>147</v>
      </c>
      <c r="M25">
        <v>430.89569183422623</v>
      </c>
      <c r="N25">
        <v>582.73208869868984</v>
      </c>
    </row>
    <row r="26" spans="1:14" x14ac:dyDescent="0.25">
      <c r="A26" t="s">
        <v>127</v>
      </c>
      <c r="B26">
        <v>12</v>
      </c>
      <c r="C26">
        <v>12</v>
      </c>
      <c r="G26" t="s">
        <v>127</v>
      </c>
      <c r="H26">
        <v>12</v>
      </c>
      <c r="I26">
        <v>12</v>
      </c>
      <c r="L26" t="s">
        <v>127</v>
      </c>
      <c r="M26">
        <v>12</v>
      </c>
      <c r="N26">
        <v>12</v>
      </c>
    </row>
    <row r="27" spans="1:14" x14ac:dyDescent="0.25">
      <c r="A27" t="s">
        <v>148</v>
      </c>
      <c r="B27">
        <v>0.90862745018538527</v>
      </c>
      <c r="G27" t="s">
        <v>148</v>
      </c>
      <c r="H27">
        <v>0.97327901945042938</v>
      </c>
      <c r="L27" t="s">
        <v>148</v>
      </c>
      <c r="M27" t="e">
        <v>#N/A</v>
      </c>
    </row>
    <row r="28" spans="1:14" x14ac:dyDescent="0.25">
      <c r="A28" t="s">
        <v>149</v>
      </c>
      <c r="B28">
        <v>0</v>
      </c>
      <c r="G28" t="s">
        <v>149</v>
      </c>
      <c r="H28">
        <v>0</v>
      </c>
      <c r="L28" t="s">
        <v>149</v>
      </c>
      <c r="M28">
        <v>0</v>
      </c>
    </row>
    <row r="29" spans="1:14" x14ac:dyDescent="0.25">
      <c r="A29" t="s">
        <v>133</v>
      </c>
      <c r="B29">
        <v>11</v>
      </c>
      <c r="G29" t="s">
        <v>133</v>
      </c>
      <c r="H29">
        <v>11</v>
      </c>
      <c r="L29" t="s">
        <v>133</v>
      </c>
      <c r="M29">
        <v>11</v>
      </c>
    </row>
    <row r="30" spans="1:14" x14ac:dyDescent="0.25">
      <c r="A30" t="s">
        <v>139</v>
      </c>
      <c r="B30">
        <v>-2.4463282236415713</v>
      </c>
      <c r="G30" t="s">
        <v>139</v>
      </c>
      <c r="H30">
        <v>-3.6676469859244052</v>
      </c>
      <c r="L30" t="s">
        <v>139</v>
      </c>
      <c r="M30">
        <v>-3.2522689416919826</v>
      </c>
    </row>
    <row r="31" spans="1:14" x14ac:dyDescent="0.25">
      <c r="A31" t="s">
        <v>150</v>
      </c>
      <c r="B31">
        <v>1.6228233032411638E-2</v>
      </c>
      <c r="G31" t="s">
        <v>150</v>
      </c>
      <c r="H31">
        <v>1.8524039896797785E-3</v>
      </c>
      <c r="L31" t="s">
        <v>150</v>
      </c>
      <c r="M31">
        <v>3.8520496646080012E-3</v>
      </c>
    </row>
    <row r="32" spans="1:14" x14ac:dyDescent="0.25">
      <c r="A32" t="s">
        <v>151</v>
      </c>
      <c r="B32">
        <v>1.7958848187040437</v>
      </c>
      <c r="G32" t="s">
        <v>151</v>
      </c>
      <c r="H32">
        <v>1.7958848187040437</v>
      </c>
      <c r="L32" t="s">
        <v>151</v>
      </c>
      <c r="M32">
        <v>1.7958848187040437</v>
      </c>
    </row>
    <row r="33" spans="1:14" x14ac:dyDescent="0.25">
      <c r="A33" t="s">
        <v>152</v>
      </c>
      <c r="B33">
        <v>3.2456466064823275E-2</v>
      </c>
      <c r="G33" t="s">
        <v>152</v>
      </c>
      <c r="H33">
        <v>3.7048079793595571E-3</v>
      </c>
      <c r="L33" t="s">
        <v>152</v>
      </c>
      <c r="M33">
        <v>7.7040993292160024E-3</v>
      </c>
    </row>
    <row r="34" spans="1:14" ht="15.75" thickBot="1" x14ac:dyDescent="0.3">
      <c r="A34" s="51" t="s">
        <v>153</v>
      </c>
      <c r="B34" s="51">
        <v>2.2009851600916384</v>
      </c>
      <c r="C34" s="51"/>
      <c r="G34" s="51" t="s">
        <v>153</v>
      </c>
      <c r="H34" s="51">
        <v>2.2009851600916384</v>
      </c>
      <c r="I34" s="51"/>
      <c r="L34" s="51" t="s">
        <v>153</v>
      </c>
      <c r="M34" s="51">
        <v>2.2009851600916384</v>
      </c>
      <c r="N34" s="51"/>
    </row>
    <row r="38" spans="1:14" x14ac:dyDescent="0.25">
      <c r="A38" t="s">
        <v>154</v>
      </c>
    </row>
    <row r="40" spans="1:14" x14ac:dyDescent="0.25">
      <c r="A40" t="s">
        <v>155</v>
      </c>
    </row>
    <row r="41" spans="1:14" x14ac:dyDescent="0.25">
      <c r="A41" t="s">
        <v>156</v>
      </c>
    </row>
    <row r="42" spans="1:14" x14ac:dyDescent="0.25">
      <c r="A42" t="s">
        <v>157</v>
      </c>
    </row>
    <row r="43" spans="1:14" x14ac:dyDescent="0.25">
      <c r="A43" t="s">
        <v>158</v>
      </c>
    </row>
    <row r="44" spans="1:14" x14ac:dyDescent="0.25">
      <c r="A44" t="s">
        <v>159</v>
      </c>
    </row>
    <row r="46" spans="1:14" x14ac:dyDescent="0.25">
      <c r="A46" t="s">
        <v>160</v>
      </c>
    </row>
    <row r="47" spans="1:14" x14ac:dyDescent="0.25">
      <c r="A47" t="s">
        <v>161</v>
      </c>
    </row>
    <row r="48" spans="1:14" x14ac:dyDescent="0.25">
      <c r="A48" t="s">
        <v>162</v>
      </c>
    </row>
    <row r="49" spans="1:1" x14ac:dyDescent="0.25">
      <c r="A49" t="s">
        <v>158</v>
      </c>
    </row>
    <row r="50" spans="1:1" x14ac:dyDescent="0.25">
      <c r="A50" t="s">
        <v>163</v>
      </c>
    </row>
    <row r="52" spans="1:1" x14ac:dyDescent="0.25">
      <c r="A52" t="s">
        <v>164</v>
      </c>
    </row>
    <row r="53" spans="1:1" x14ac:dyDescent="0.25">
      <c r="A53" t="s">
        <v>165</v>
      </c>
    </row>
    <row r="54" spans="1:1" x14ac:dyDescent="0.25">
      <c r="A54" t="s">
        <v>166</v>
      </c>
    </row>
    <row r="55" spans="1:1" x14ac:dyDescent="0.25">
      <c r="A55" t="s">
        <v>158</v>
      </c>
    </row>
    <row r="56" spans="1:1" x14ac:dyDescent="0.25">
      <c r="A56" t="s">
        <v>167</v>
      </c>
    </row>
    <row r="58" spans="1:1" x14ac:dyDescent="0.25">
      <c r="A58" t="s">
        <v>168</v>
      </c>
    </row>
    <row r="59" spans="1:1" x14ac:dyDescent="0.25">
      <c r="A59" t="s">
        <v>169</v>
      </c>
    </row>
    <row r="60" spans="1:1" x14ac:dyDescent="0.25">
      <c r="A60" t="s">
        <v>170</v>
      </c>
    </row>
    <row r="61" spans="1:1" x14ac:dyDescent="0.25">
      <c r="A61" t="s">
        <v>171</v>
      </c>
    </row>
    <row r="62" spans="1:1" x14ac:dyDescent="0.25">
      <c r="A62" t="s">
        <v>172</v>
      </c>
    </row>
    <row r="63" spans="1:1" x14ac:dyDescent="0.25">
      <c r="A63" t="s">
        <v>173</v>
      </c>
    </row>
    <row r="65" spans="1:1" x14ac:dyDescent="0.25">
      <c r="A65" t="s">
        <v>174</v>
      </c>
    </row>
    <row r="66" spans="1:1" x14ac:dyDescent="0.25">
      <c r="A66" t="s">
        <v>175</v>
      </c>
    </row>
    <row r="67" spans="1:1" x14ac:dyDescent="0.25">
      <c r="A67" t="s">
        <v>176</v>
      </c>
    </row>
    <row r="68" spans="1:1" x14ac:dyDescent="0.25">
      <c r="A68" t="s">
        <v>177</v>
      </c>
    </row>
    <row r="69" spans="1:1" x14ac:dyDescent="0.25">
      <c r="A69" t="s">
        <v>178</v>
      </c>
    </row>
    <row r="71" spans="1:1" x14ac:dyDescent="0.25">
      <c r="A71" t="s">
        <v>179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5639F-BDEA-4F9A-8B21-D1AAC9D60E4C}">
  <dimension ref="A1:M44"/>
  <sheetViews>
    <sheetView topLeftCell="A33" workbookViewId="0">
      <selection activeCell="L43" sqref="L43"/>
    </sheetView>
  </sheetViews>
  <sheetFormatPr defaultRowHeight="15" x14ac:dyDescent="0.25"/>
  <cols>
    <col min="12" max="12" width="11" bestFit="1" customWidth="1"/>
  </cols>
  <sheetData>
    <row r="1" spans="1:4" x14ac:dyDescent="0.25">
      <c r="A1" t="s">
        <v>180</v>
      </c>
      <c r="B1" t="s">
        <v>181</v>
      </c>
      <c r="C1" t="s">
        <v>182</v>
      </c>
      <c r="D1" t="s">
        <v>183</v>
      </c>
    </row>
    <row r="2" spans="1:4" x14ac:dyDescent="0.25">
      <c r="A2">
        <v>2409</v>
      </c>
      <c r="B2">
        <v>14.303753069098562</v>
      </c>
      <c r="C2">
        <v>45.240266573132232</v>
      </c>
      <c r="D2">
        <v>65.724307260610317</v>
      </c>
    </row>
    <row r="3" spans="1:4" x14ac:dyDescent="0.25">
      <c r="A3">
        <v>2925</v>
      </c>
      <c r="B3">
        <v>14.303753069098562</v>
      </c>
      <c r="C3">
        <v>45.240266573132232</v>
      </c>
      <c r="D3">
        <v>65.724307260610317</v>
      </c>
    </row>
    <row r="4" spans="1:4" x14ac:dyDescent="0.25">
      <c r="A4">
        <v>3116</v>
      </c>
      <c r="B4">
        <v>14.303753069098562</v>
      </c>
      <c r="C4">
        <v>45.240266573132232</v>
      </c>
      <c r="D4">
        <v>65.724307260610317</v>
      </c>
    </row>
    <row r="5" spans="1:4" x14ac:dyDescent="0.25">
      <c r="A5">
        <v>2522</v>
      </c>
      <c r="B5">
        <v>24.531722054380666</v>
      </c>
      <c r="C5">
        <v>24.531722054380666</v>
      </c>
      <c r="D5">
        <v>47.794561933534737</v>
      </c>
    </row>
    <row r="6" spans="1:4" x14ac:dyDescent="0.25">
      <c r="A6">
        <v>2523</v>
      </c>
      <c r="B6">
        <v>22.990874300853697</v>
      </c>
      <c r="C6">
        <v>28.343190515695664</v>
      </c>
      <c r="D6">
        <v>41.40016592180266</v>
      </c>
    </row>
    <row r="7" spans="1:4" x14ac:dyDescent="0.25">
      <c r="A7">
        <v>2923</v>
      </c>
      <c r="B7">
        <v>17.900821580538977</v>
      </c>
      <c r="C7">
        <v>28.426151417025718</v>
      </c>
      <c r="D7">
        <v>41.40016592180266</v>
      </c>
    </row>
    <row r="8" spans="1:4" x14ac:dyDescent="0.25">
      <c r="A8">
        <v>2340</v>
      </c>
      <c r="B8">
        <v>14.463325819316802</v>
      </c>
      <c r="C8">
        <v>24.520547945205479</v>
      </c>
      <c r="D8">
        <v>33.951794693948329</v>
      </c>
    </row>
    <row r="9" spans="1:4" x14ac:dyDescent="0.25">
      <c r="A9">
        <v>2371</v>
      </c>
      <c r="B9">
        <v>14.463325819316802</v>
      </c>
      <c r="C9">
        <v>24.520547945205479</v>
      </c>
      <c r="D9">
        <v>33.951794693948329</v>
      </c>
    </row>
    <row r="10" spans="1:4" x14ac:dyDescent="0.25">
      <c r="A10">
        <v>2351</v>
      </c>
      <c r="B10">
        <v>9.9846254275500055</v>
      </c>
      <c r="C10">
        <v>18.327496086514795</v>
      </c>
      <c r="D10">
        <v>19.375127461817325</v>
      </c>
    </row>
    <row r="11" spans="1:4" x14ac:dyDescent="0.25">
      <c r="A11">
        <v>2888</v>
      </c>
      <c r="B11">
        <v>9.9846254275500055</v>
      </c>
      <c r="C11">
        <v>18.327496086514795</v>
      </c>
      <c r="D11">
        <v>19.375127461817325</v>
      </c>
    </row>
    <row r="12" spans="1:4" x14ac:dyDescent="0.25">
      <c r="A12">
        <v>2351</v>
      </c>
      <c r="B12">
        <v>7.4919444043668539</v>
      </c>
      <c r="C12">
        <v>12.070167844947818</v>
      </c>
      <c r="D12">
        <v>15.642523926321358</v>
      </c>
    </row>
    <row r="13" spans="1:4" x14ac:dyDescent="0.25">
      <c r="A13">
        <v>2888</v>
      </c>
      <c r="B13">
        <v>7.4919444043668539</v>
      </c>
      <c r="C13">
        <v>12.070167844947818</v>
      </c>
      <c r="D13">
        <v>15.642523926321358</v>
      </c>
    </row>
    <row r="14" spans="1:4" x14ac:dyDescent="0.25">
      <c r="A14">
        <v>2366</v>
      </c>
      <c r="B14">
        <v>6.4576567574319261</v>
      </c>
      <c r="C14">
        <v>12.425680739445415</v>
      </c>
      <c r="D14">
        <v>15.27604296777417</v>
      </c>
    </row>
    <row r="15" spans="1:4" x14ac:dyDescent="0.25">
      <c r="A15">
        <v>3209</v>
      </c>
      <c r="B15">
        <v>6.4576567574319261</v>
      </c>
      <c r="C15">
        <v>12.425680739445415</v>
      </c>
      <c r="D15">
        <v>15.27604296777417</v>
      </c>
    </row>
    <row r="16" spans="1:4" x14ac:dyDescent="0.25">
      <c r="A16">
        <v>2342</v>
      </c>
      <c r="B16">
        <v>6.142932717741548</v>
      </c>
      <c r="C16">
        <v>9.6037127879574857</v>
      </c>
      <c r="D16">
        <v>13.073149617659791</v>
      </c>
    </row>
    <row r="17" spans="1:11" x14ac:dyDescent="0.25">
      <c r="A17">
        <v>2372</v>
      </c>
      <c r="B17">
        <v>6.142932717741548</v>
      </c>
      <c r="C17">
        <v>9.6037127879574857</v>
      </c>
      <c r="D17">
        <v>13.073149617659791</v>
      </c>
    </row>
    <row r="18" spans="1:11" x14ac:dyDescent="0.25">
      <c r="A18">
        <v>2711</v>
      </c>
      <c r="B18">
        <v>6.142932717741548</v>
      </c>
      <c r="C18">
        <v>9.6037127879574857</v>
      </c>
      <c r="D18">
        <v>13.073149617659791</v>
      </c>
    </row>
    <row r="19" spans="1:11" x14ac:dyDescent="0.25">
      <c r="A19">
        <v>2886</v>
      </c>
      <c r="B19">
        <v>6.142932717741548</v>
      </c>
      <c r="C19">
        <v>9.6037127879574857</v>
      </c>
      <c r="D19">
        <v>13.073149617659791</v>
      </c>
    </row>
    <row r="20" spans="1:11" x14ac:dyDescent="0.25">
      <c r="A20">
        <v>2522</v>
      </c>
      <c r="B20">
        <v>5.4859563085153811</v>
      </c>
      <c r="C20">
        <v>9.5675434685688803</v>
      </c>
      <c r="D20">
        <v>11.680784663397235</v>
      </c>
    </row>
    <row r="21" spans="1:11" x14ac:dyDescent="0.25">
      <c r="A21">
        <v>2340</v>
      </c>
      <c r="B21">
        <v>1.3344483224876427</v>
      </c>
      <c r="C21">
        <v>4.6412354775145923</v>
      </c>
      <c r="D21">
        <v>6.5139330187027635</v>
      </c>
    </row>
    <row r="22" spans="1:11" x14ac:dyDescent="0.25">
      <c r="A22">
        <v>2371</v>
      </c>
      <c r="B22">
        <v>1.3344483224876427</v>
      </c>
      <c r="C22">
        <v>4.6412354775145923</v>
      </c>
      <c r="D22">
        <v>6.5139330187027635</v>
      </c>
    </row>
    <row r="23" spans="1:11" x14ac:dyDescent="0.25">
      <c r="A23">
        <v>2351</v>
      </c>
      <c r="B23">
        <v>0.16629711751662971</v>
      </c>
      <c r="C23">
        <v>4.7935804033365015</v>
      </c>
      <c r="D23">
        <v>5.8980044345898008</v>
      </c>
    </row>
    <row r="24" spans="1:11" x14ac:dyDescent="0.25">
      <c r="A24">
        <v>2888</v>
      </c>
      <c r="B24">
        <v>0.16629711751662971</v>
      </c>
      <c r="C24">
        <v>4.7935804033365015</v>
      </c>
      <c r="D24">
        <v>5.8980044345898008</v>
      </c>
    </row>
    <row r="25" spans="1:11" x14ac:dyDescent="0.25">
      <c r="A25">
        <v>1720</v>
      </c>
      <c r="B25">
        <v>0</v>
      </c>
      <c r="C25">
        <v>0</v>
      </c>
      <c r="D25">
        <v>1.0673758865248228</v>
      </c>
    </row>
    <row r="26" spans="1:11" x14ac:dyDescent="0.25">
      <c r="A26">
        <v>1721</v>
      </c>
      <c r="B26">
        <v>0</v>
      </c>
      <c r="C26">
        <v>0</v>
      </c>
      <c r="D26">
        <v>1.0673758865248228</v>
      </c>
    </row>
    <row r="31" spans="1:11" x14ac:dyDescent="0.25">
      <c r="A31" t="s">
        <v>145</v>
      </c>
      <c r="F31" t="s">
        <v>145</v>
      </c>
      <c r="K31" t="s">
        <v>145</v>
      </c>
    </row>
    <row r="32" spans="1:11" ht="15.75" thickBot="1" x14ac:dyDescent="0.3"/>
    <row r="33" spans="1:13" x14ac:dyDescent="0.25">
      <c r="A33" s="52"/>
      <c r="B33" s="52" t="s">
        <v>181</v>
      </c>
      <c r="C33" s="52" t="s">
        <v>182</v>
      </c>
      <c r="F33" s="52"/>
      <c r="G33" s="52" t="s">
        <v>182</v>
      </c>
      <c r="H33" s="52" t="s">
        <v>183</v>
      </c>
      <c r="K33" s="52"/>
      <c r="L33" s="52" t="s">
        <v>181</v>
      </c>
      <c r="M33" s="52" t="s">
        <v>183</v>
      </c>
    </row>
    <row r="34" spans="1:13" x14ac:dyDescent="0.25">
      <c r="A34" t="s">
        <v>146</v>
      </c>
      <c r="B34">
        <v>8.7275584007956137</v>
      </c>
      <c r="C34">
        <v>16.742467012833064</v>
      </c>
      <c r="F34" t="s">
        <v>146</v>
      </c>
      <c r="G34">
        <v>16.742467012833064</v>
      </c>
      <c r="H34">
        <v>23.487632138894583</v>
      </c>
      <c r="K34" t="s">
        <v>146</v>
      </c>
      <c r="L34">
        <v>8.7275584007956137</v>
      </c>
      <c r="M34">
        <v>23.487632138894583</v>
      </c>
    </row>
    <row r="35" spans="1:13" x14ac:dyDescent="0.25">
      <c r="A35" t="s">
        <v>147</v>
      </c>
      <c r="B35">
        <v>48.268228626728103</v>
      </c>
      <c r="C35">
        <v>182.06090990794962</v>
      </c>
      <c r="F35" t="s">
        <v>147</v>
      </c>
      <c r="G35">
        <v>182.06090990794962</v>
      </c>
      <c r="H35">
        <v>411.19647965635596</v>
      </c>
      <c r="K35" t="s">
        <v>147</v>
      </c>
      <c r="L35">
        <v>48.268228626728103</v>
      </c>
      <c r="M35">
        <v>411.19647965635596</v>
      </c>
    </row>
    <row r="36" spans="1:13" x14ac:dyDescent="0.25">
      <c r="A36" t="s">
        <v>127</v>
      </c>
      <c r="B36">
        <v>25</v>
      </c>
      <c r="C36">
        <v>25</v>
      </c>
      <c r="F36" t="s">
        <v>127</v>
      </c>
      <c r="G36">
        <v>25</v>
      </c>
      <c r="H36">
        <v>25</v>
      </c>
      <c r="K36" t="s">
        <v>127</v>
      </c>
      <c r="L36">
        <v>25</v>
      </c>
      <c r="M36">
        <v>25</v>
      </c>
    </row>
    <row r="37" spans="1:13" x14ac:dyDescent="0.25">
      <c r="A37" t="s">
        <v>148</v>
      </c>
      <c r="B37">
        <v>0.78657328916254332</v>
      </c>
      <c r="F37" t="s">
        <v>148</v>
      </c>
      <c r="G37">
        <v>0.98609097859896711</v>
      </c>
      <c r="K37" t="s">
        <v>148</v>
      </c>
      <c r="L37">
        <v>0.81815916793600529</v>
      </c>
    </row>
    <row r="38" spans="1:13" x14ac:dyDescent="0.25">
      <c r="A38" t="s">
        <v>149</v>
      </c>
      <c r="B38">
        <v>0</v>
      </c>
      <c r="F38" t="s">
        <v>149</v>
      </c>
      <c r="G38">
        <v>0</v>
      </c>
      <c r="K38" t="s">
        <v>149</v>
      </c>
      <c r="L38">
        <v>0</v>
      </c>
    </row>
    <row r="39" spans="1:13" x14ac:dyDescent="0.25">
      <c r="A39" t="s">
        <v>133</v>
      </c>
      <c r="B39">
        <v>24</v>
      </c>
      <c r="F39" t="s">
        <v>133</v>
      </c>
      <c r="G39">
        <v>24</v>
      </c>
      <c r="K39" t="s">
        <v>133</v>
      </c>
      <c r="L39">
        <v>24</v>
      </c>
    </row>
    <row r="40" spans="1:13" x14ac:dyDescent="0.25">
      <c r="A40" t="s">
        <v>139</v>
      </c>
      <c r="B40">
        <v>-4.4025309387060974</v>
      </c>
      <c r="F40" t="s">
        <v>139</v>
      </c>
      <c r="G40">
        <v>-4.6045638104944739</v>
      </c>
      <c r="K40" t="s">
        <v>139</v>
      </c>
      <c r="L40">
        <v>-4.8775368268104602</v>
      </c>
    </row>
    <row r="41" spans="1:13" x14ac:dyDescent="0.25">
      <c r="A41" t="s">
        <v>150</v>
      </c>
      <c r="B41">
        <v>9.4892669974811143E-5</v>
      </c>
      <c r="F41" t="s">
        <v>150</v>
      </c>
      <c r="G41">
        <v>5.6755748291927887E-5</v>
      </c>
      <c r="K41" t="s">
        <v>150</v>
      </c>
      <c r="L41">
        <v>2.8355988230450212E-5</v>
      </c>
    </row>
    <row r="42" spans="1:13" x14ac:dyDescent="0.25">
      <c r="A42" t="s">
        <v>151</v>
      </c>
      <c r="B42">
        <v>1.7108820799094284</v>
      </c>
      <c r="F42" t="s">
        <v>151</v>
      </c>
      <c r="G42">
        <v>1.7108820799094284</v>
      </c>
      <c r="K42" t="s">
        <v>151</v>
      </c>
      <c r="L42">
        <v>1.7108820799094284</v>
      </c>
    </row>
    <row r="43" spans="1:13" x14ac:dyDescent="0.25">
      <c r="A43" t="s">
        <v>152</v>
      </c>
      <c r="B43">
        <v>1.8978533994962229E-4</v>
      </c>
      <c r="F43" t="s">
        <v>152</v>
      </c>
      <c r="G43">
        <v>1.1351149658385577E-4</v>
      </c>
      <c r="K43" t="s">
        <v>152</v>
      </c>
      <c r="L43">
        <v>5.6711976460900398E-5</v>
      </c>
    </row>
    <row r="44" spans="1:13" ht="15.75" thickBot="1" x14ac:dyDescent="0.3">
      <c r="A44" s="51" t="s">
        <v>153</v>
      </c>
      <c r="B44" s="51">
        <v>2.0638985616280254</v>
      </c>
      <c r="C44" s="51"/>
      <c r="F44" s="51" t="s">
        <v>153</v>
      </c>
      <c r="G44" s="51">
        <v>2.0638985616280254</v>
      </c>
      <c r="H44" s="51"/>
      <c r="K44" s="51" t="s">
        <v>153</v>
      </c>
      <c r="L44" s="51">
        <v>2.0638985616280254</v>
      </c>
      <c r="M44" s="5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C9C8A-6DF8-4407-A040-DDB332588B3D}">
  <dimension ref="A1:T17"/>
  <sheetViews>
    <sheetView workbookViewId="0">
      <selection activeCell="H26" sqref="H26"/>
    </sheetView>
  </sheetViews>
  <sheetFormatPr defaultRowHeight="15" x14ac:dyDescent="0.25"/>
  <cols>
    <col min="1" max="1" width="11.85546875" customWidth="1"/>
    <col min="2" max="2" width="12.140625" customWidth="1"/>
    <col min="4" max="5" width="11.140625" customWidth="1"/>
    <col min="6" max="6" width="10.85546875" customWidth="1"/>
    <col min="7" max="7" width="10" customWidth="1"/>
    <col min="8" max="8" width="12.85546875" customWidth="1"/>
    <col min="9" max="9" width="7.85546875" style="1" customWidth="1"/>
    <col min="10" max="10" width="12" style="1" customWidth="1"/>
    <col min="11" max="11" width="10.140625" customWidth="1"/>
    <col min="12" max="12" width="9.28515625" customWidth="1"/>
    <col min="13" max="13" width="10" customWidth="1"/>
    <col min="18" max="18" width="12.42578125" customWidth="1"/>
  </cols>
  <sheetData>
    <row r="1" spans="1:20" ht="75" x14ac:dyDescent="0.25">
      <c r="A1" s="4" t="s">
        <v>1</v>
      </c>
      <c r="B1" s="4" t="s">
        <v>0</v>
      </c>
      <c r="C1" s="4" t="s">
        <v>2</v>
      </c>
      <c r="D1" s="4" t="s">
        <v>14</v>
      </c>
      <c r="E1" s="4" t="s">
        <v>46</v>
      </c>
      <c r="F1" s="4" t="s">
        <v>7</v>
      </c>
      <c r="G1" s="4" t="s">
        <v>8</v>
      </c>
      <c r="H1" s="4" t="s">
        <v>9</v>
      </c>
      <c r="I1" s="4" t="s">
        <v>73</v>
      </c>
      <c r="J1" s="4" t="s">
        <v>74</v>
      </c>
      <c r="K1" s="4" t="s">
        <v>75</v>
      </c>
      <c r="L1" s="5" t="s">
        <v>3</v>
      </c>
      <c r="M1" s="5" t="s">
        <v>4</v>
      </c>
      <c r="N1" s="5" t="s">
        <v>5</v>
      </c>
      <c r="O1" s="4" t="s">
        <v>10</v>
      </c>
      <c r="P1" s="4" t="s">
        <v>11</v>
      </c>
      <c r="Q1" s="5" t="s">
        <v>12</v>
      </c>
      <c r="R1" s="5" t="s">
        <v>52</v>
      </c>
      <c r="S1" s="5" t="s">
        <v>88</v>
      </c>
      <c r="T1" s="5" t="s">
        <v>91</v>
      </c>
    </row>
    <row r="2" spans="1:20" s="10" customFormat="1" x14ac:dyDescent="0.25">
      <c r="A2" s="10">
        <v>2340</v>
      </c>
      <c r="B2" s="10" t="s">
        <v>24</v>
      </c>
      <c r="C2" s="10">
        <v>1202</v>
      </c>
      <c r="D2" s="10" t="s">
        <v>79</v>
      </c>
      <c r="E2" s="10">
        <v>402</v>
      </c>
      <c r="F2" s="10">
        <v>234.5</v>
      </c>
      <c r="G2" s="10">
        <v>240.4</v>
      </c>
      <c r="H2" s="24">
        <v>309.2</v>
      </c>
      <c r="I2" s="25">
        <f>Table35[[#This Row],[Intersecting Area(5km)]]/Table35[[#This Row],[Area(AD)]]*100</f>
        <v>58.333333333333336</v>
      </c>
      <c r="J2" s="25">
        <f>Table35[[#This Row],[Intersecting Area(10km)]]/Table35[[#This Row],[Area(AD)]]*100</f>
        <v>59.800995024875625</v>
      </c>
      <c r="K2" s="25">
        <f>Table35[[#This Row],[Intersecting Area(15km)]]/Table35[[#This Row],[Area(AD)]]*100</f>
        <v>76.915422885572141</v>
      </c>
      <c r="L2" s="43">
        <v>1.9</v>
      </c>
      <c r="M2" s="44">
        <v>1.9</v>
      </c>
      <c r="N2" s="44">
        <v>1.9</v>
      </c>
      <c r="O2" s="45">
        <v>1</v>
      </c>
      <c r="P2" s="45">
        <v>1</v>
      </c>
      <c r="Q2" s="45">
        <v>1</v>
      </c>
    </row>
    <row r="3" spans="1:20" s="10" customFormat="1" x14ac:dyDescent="0.25">
      <c r="A3" s="10">
        <v>2340</v>
      </c>
      <c r="B3" s="10" t="s">
        <v>24</v>
      </c>
      <c r="C3" s="10">
        <v>1532</v>
      </c>
      <c r="D3" s="10" t="s">
        <v>79</v>
      </c>
      <c r="E3" s="10">
        <v>8725</v>
      </c>
      <c r="F3" s="10">
        <v>4161.8</v>
      </c>
      <c r="G3" s="10">
        <v>4656.5</v>
      </c>
      <c r="H3" s="24">
        <v>5162.6000000000004</v>
      </c>
      <c r="I3" s="25">
        <f>Table35[[#This Row],[Intersecting Area(5km)]]/Table35[[#This Row],[Area(AD)]]*100</f>
        <v>47.69971346704871</v>
      </c>
      <c r="J3" s="25">
        <f>Table35[[#This Row],[Intersecting Area(10km)]]/Table35[[#This Row],[Area(AD)]]*100</f>
        <v>53.369627507163322</v>
      </c>
      <c r="K3" s="25">
        <f>Table35[[#This Row],[Intersecting Area(15km)]]/Table35[[#This Row],[Area(AD)]]*100</f>
        <v>59.170200573065912</v>
      </c>
      <c r="L3" s="43">
        <v>0.6</v>
      </c>
      <c r="M3" s="44">
        <v>0.47</v>
      </c>
      <c r="N3" s="44">
        <v>0.48</v>
      </c>
      <c r="O3" s="44">
        <v>1</v>
      </c>
      <c r="P3" s="44">
        <v>1</v>
      </c>
      <c r="Q3" s="44">
        <v>1</v>
      </c>
    </row>
    <row r="4" spans="1:20" s="27" customFormat="1" x14ac:dyDescent="0.25">
      <c r="A4" s="27">
        <v>2340</v>
      </c>
      <c r="B4" s="27" t="s">
        <v>24</v>
      </c>
      <c r="C4" s="27">
        <v>1168</v>
      </c>
      <c r="D4" s="27" t="s">
        <v>76</v>
      </c>
      <c r="E4" s="27">
        <v>5767</v>
      </c>
      <c r="F4" s="27">
        <v>444.7</v>
      </c>
      <c r="G4" s="27">
        <v>729.9</v>
      </c>
      <c r="H4" s="27">
        <v>1424.8</v>
      </c>
      <c r="I4" s="28">
        <f>Table35[[#This Row],[Intersecting Area(5km)]]/Table35[[#This Row],[Area(AD)]]*100</f>
        <v>7.7111149644529213</v>
      </c>
      <c r="J4" s="28">
        <f>Table35[[#This Row],[Intersecting Area(10km)]]/Table35[[#This Row],[Area(AD)]]*100</f>
        <v>12.656493844286457</v>
      </c>
      <c r="K4" s="28">
        <f>Table35[[#This Row],[Intersecting Area(15km)]]/Table35[[#This Row],[Area(AD)]]*100</f>
        <v>24.706086353389978</v>
      </c>
      <c r="L4" s="46">
        <v>0.9</v>
      </c>
      <c r="M4" s="46">
        <v>0.86</v>
      </c>
      <c r="N4" s="46">
        <v>0.9</v>
      </c>
      <c r="O4" s="28">
        <v>1</v>
      </c>
      <c r="P4" s="28">
        <v>1</v>
      </c>
      <c r="Q4" s="28">
        <v>1</v>
      </c>
    </row>
    <row r="5" spans="1:20" s="2" customFormat="1" hidden="1" x14ac:dyDescent="0.25">
      <c r="A5" s="2">
        <v>2521</v>
      </c>
      <c r="B5" s="2" t="s">
        <v>15</v>
      </c>
      <c r="C5" s="2" t="s">
        <v>48</v>
      </c>
      <c r="F5" s="2">
        <v>0</v>
      </c>
      <c r="G5" s="2">
        <v>0</v>
      </c>
      <c r="H5" s="2">
        <v>0</v>
      </c>
      <c r="I5" s="2" t="e">
        <f>Table35[[#This Row],[Intersecting Area(5km)]]/Table35[[#This Row],[Area(AD)]]*100</f>
        <v>#DIV/0!</v>
      </c>
      <c r="J5" s="2" t="e">
        <f>Table35[[#This Row],[Intersecting Area(10km)]]/Table35[[#This Row],[Area(AD)]]*100</f>
        <v>#DIV/0!</v>
      </c>
      <c r="K5" s="2" t="e">
        <f>Table35[[#This Row],[Intersecting Area(15km)]]/Table35[[#This Row],[Area(AD)]]*100</f>
        <v>#DIV/0!</v>
      </c>
      <c r="L5" s="3" t="s">
        <v>6</v>
      </c>
      <c r="M5" s="3" t="s">
        <v>6</v>
      </c>
      <c r="N5" s="3" t="s">
        <v>6</v>
      </c>
    </row>
    <row r="6" spans="1:20" s="10" customFormat="1" x14ac:dyDescent="0.25">
      <c r="A6" s="10">
        <v>2340</v>
      </c>
      <c r="B6" s="10" t="s">
        <v>24</v>
      </c>
      <c r="C6" s="10">
        <v>1775</v>
      </c>
      <c r="D6" s="10" t="s">
        <v>79</v>
      </c>
      <c r="E6" s="10">
        <v>9471</v>
      </c>
      <c r="F6" s="10">
        <v>1595</v>
      </c>
      <c r="G6" s="10">
        <v>1804.5</v>
      </c>
      <c r="H6" s="24">
        <v>2129</v>
      </c>
      <c r="I6" s="25">
        <f>Table35[[#This Row],[Intersecting Area(5km)]]/Table35[[#This Row],[Area(AD)]]*100</f>
        <v>16.840882694541232</v>
      </c>
      <c r="J6" s="25">
        <f>Table35[[#This Row],[Intersecting Area(10km)]]/Table35[[#This Row],[Area(AD)]]*100</f>
        <v>19.052898321191002</v>
      </c>
      <c r="K6" s="25">
        <f>Table35[[#This Row],[Intersecting Area(15km)]]/Table35[[#This Row],[Area(AD)]]*100</f>
        <v>22.479146869390775</v>
      </c>
      <c r="L6" s="43">
        <v>1.03</v>
      </c>
      <c r="M6" s="44">
        <v>1.05</v>
      </c>
      <c r="N6" s="44">
        <v>1.0900000000000001</v>
      </c>
      <c r="O6" s="45">
        <v>1</v>
      </c>
      <c r="P6" s="45">
        <v>1</v>
      </c>
      <c r="Q6" s="44">
        <v>1</v>
      </c>
    </row>
    <row r="7" spans="1:20" s="27" customFormat="1" x14ac:dyDescent="0.25">
      <c r="A7" s="27">
        <v>2340</v>
      </c>
      <c r="B7" s="27" t="s">
        <v>24</v>
      </c>
      <c r="C7" s="27">
        <v>902</v>
      </c>
      <c r="D7" s="27" t="s">
        <v>39</v>
      </c>
      <c r="E7" s="27">
        <v>10739</v>
      </c>
      <c r="F7" s="27">
        <v>66.2</v>
      </c>
      <c r="G7" s="27">
        <v>378.2</v>
      </c>
      <c r="H7" s="27">
        <v>520.5</v>
      </c>
      <c r="I7" s="28">
        <f>Table35[[#This Row],[Intersecting Area(5km)]]/Table35[[#This Row],[Area(AD)]]*100</f>
        <v>0.61644473414656864</v>
      </c>
      <c r="J7" s="28">
        <f>Table35[[#This Row],[Intersecting Area(10km)]]/Table35[[#This Row],[Area(AD)]]*100</f>
        <v>3.5217431790669522</v>
      </c>
      <c r="K7" s="28">
        <f>Table35[[#This Row],[Intersecting Area(15km)]]/Table35[[#This Row],[Area(AD)]]*100</f>
        <v>4.8468200018623708</v>
      </c>
      <c r="L7" s="46">
        <v>0.5</v>
      </c>
      <c r="M7" s="46">
        <v>0.5</v>
      </c>
      <c r="N7" s="46">
        <v>0.55000000000000004</v>
      </c>
      <c r="O7" s="46">
        <v>1</v>
      </c>
      <c r="P7" s="46">
        <v>1</v>
      </c>
      <c r="Q7" s="46">
        <v>1</v>
      </c>
    </row>
    <row r="8" spans="1:20" s="21" customFormat="1" x14ac:dyDescent="0.25">
      <c r="A8">
        <v>2341</v>
      </c>
      <c r="B8" t="s">
        <v>39</v>
      </c>
      <c r="C8">
        <v>902</v>
      </c>
      <c r="D8" t="s">
        <v>39</v>
      </c>
      <c r="E8">
        <v>10789</v>
      </c>
      <c r="F8">
        <v>5533</v>
      </c>
      <c r="G8">
        <v>5768.6</v>
      </c>
      <c r="H8" s="23">
        <v>5951.6</v>
      </c>
      <c r="I8" s="26">
        <f>Table35[[#This Row],[Intersecting Area(5km)]]/Table35[[#This Row],[Area(AD)]]*100</f>
        <v>51.283714894800255</v>
      </c>
      <c r="J8" s="26">
        <f>Table35[[#This Row],[Intersecting Area(10km)]]/Table35[[#This Row],[Area(AD)]]*100</f>
        <v>53.467420520900923</v>
      </c>
      <c r="K8" s="26">
        <f>Table35[[#This Row],[Intersecting Area(15km)]]/Table35[[#This Row],[Area(AD)]]*100</f>
        <v>55.163592547965521</v>
      </c>
      <c r="L8" s="26">
        <v>0.67</v>
      </c>
      <c r="M8" s="47">
        <v>0.7</v>
      </c>
      <c r="N8" s="47">
        <v>0.71</v>
      </c>
      <c r="O8" s="9">
        <v>1</v>
      </c>
      <c r="P8" s="9">
        <v>1</v>
      </c>
      <c r="Q8" s="9">
        <v>1</v>
      </c>
    </row>
    <row r="9" spans="1:20" s="10" customFormat="1" x14ac:dyDescent="0.25">
      <c r="A9" s="21">
        <v>2342</v>
      </c>
      <c r="B9" s="21" t="s">
        <v>30</v>
      </c>
      <c r="C9" s="21">
        <v>1168</v>
      </c>
      <c r="D9" s="21" t="s">
        <v>76</v>
      </c>
      <c r="E9" s="21">
        <v>5767</v>
      </c>
      <c r="F9" s="21">
        <v>1752.3</v>
      </c>
      <c r="G9" s="21">
        <v>1752.3</v>
      </c>
      <c r="H9" s="21">
        <v>1752.3</v>
      </c>
      <c r="I9" s="22">
        <f>Table35[[#This Row],[Intersecting Area(5km)]]/Table35[[#This Row],[Area(AD)]]*100</f>
        <v>30.384948846887461</v>
      </c>
      <c r="J9" s="22">
        <f>Table35[[#This Row],[Intersecting Area(10km)]]/Table35[[#This Row],[Area(AD)]]*100</f>
        <v>30.384948846887461</v>
      </c>
      <c r="K9" s="22">
        <f>Table35[[#This Row],[Intersecting Area(15km)]]/Table35[[#This Row],[Area(AD)]]*100</f>
        <v>30.384948846887461</v>
      </c>
      <c r="L9" s="48">
        <v>1.5</v>
      </c>
      <c r="M9" s="48">
        <v>1.5</v>
      </c>
      <c r="N9" s="48">
        <v>1.5</v>
      </c>
      <c r="O9" s="48">
        <v>2</v>
      </c>
      <c r="P9" s="48">
        <v>2</v>
      </c>
      <c r="Q9" s="22">
        <v>2</v>
      </c>
    </row>
    <row r="10" spans="1:20" s="29" customFormat="1" x14ac:dyDescent="0.25">
      <c r="A10" s="27">
        <v>2342</v>
      </c>
      <c r="B10" s="27" t="s">
        <v>30</v>
      </c>
      <c r="C10" s="27">
        <v>1532</v>
      </c>
      <c r="D10" s="27" t="s">
        <v>79</v>
      </c>
      <c r="E10" s="27">
        <v>8725</v>
      </c>
      <c r="F10" s="27">
        <v>488.1</v>
      </c>
      <c r="G10" s="27">
        <v>794.8</v>
      </c>
      <c r="H10" s="27">
        <v>994</v>
      </c>
      <c r="I10" s="28">
        <f>Table35[[#This Row],[Intersecting Area(5km)]]/Table35[[#This Row],[Area(AD)]]*100</f>
        <v>5.5942693409742121</v>
      </c>
      <c r="J10" s="28">
        <f>Table35[[#This Row],[Intersecting Area(10km)]]/Table35[[#This Row],[Area(AD)]]*100</f>
        <v>9.1094555873925493</v>
      </c>
      <c r="K10" s="28">
        <f>Table35[[#This Row],[Intersecting Area(15km)]]/Table35[[#This Row],[Area(AD)]]*100</f>
        <v>11.392550143266474</v>
      </c>
      <c r="L10" s="46">
        <v>0.83</v>
      </c>
      <c r="M10" s="46">
        <v>0.92</v>
      </c>
      <c r="N10" s="46">
        <v>0.94</v>
      </c>
      <c r="O10" s="46">
        <v>1</v>
      </c>
      <c r="P10" s="46">
        <v>1</v>
      </c>
      <c r="Q10" s="28">
        <v>1</v>
      </c>
    </row>
    <row r="11" spans="1:20" s="29" customFormat="1" x14ac:dyDescent="0.25">
      <c r="A11" s="29">
        <v>2351</v>
      </c>
      <c r="B11" s="29" t="s">
        <v>32</v>
      </c>
      <c r="C11" s="29">
        <v>902</v>
      </c>
      <c r="D11" s="29" t="s">
        <v>39</v>
      </c>
      <c r="E11" s="29">
        <v>10739</v>
      </c>
      <c r="F11" s="29">
        <v>825.9</v>
      </c>
      <c r="G11" s="29">
        <v>1382.3</v>
      </c>
      <c r="H11" s="29">
        <v>1849.9</v>
      </c>
      <c r="I11" s="30">
        <f>Table35[[#This Row],[Intersecting Area(5km)]]/Table35[[#This Row],[Area(AD)]]*100</f>
        <v>7.6906602104479003</v>
      </c>
      <c r="J11" s="30">
        <f>Table35[[#This Row],[Intersecting Area(10km)]]/Table35[[#This Row],[Area(AD)]]*100</f>
        <v>12.871775770555919</v>
      </c>
      <c r="K11" s="30">
        <f>Table35[[#This Row],[Intersecting Area(15km)]]/Table35[[#This Row],[Area(AD)]]*100</f>
        <v>17.22599869634044</v>
      </c>
      <c r="L11" s="49">
        <v>0.77</v>
      </c>
      <c r="M11" s="49">
        <v>0.66</v>
      </c>
      <c r="N11" s="49">
        <v>0.57999999999999996</v>
      </c>
      <c r="O11" s="49">
        <v>2</v>
      </c>
      <c r="P11" s="49">
        <v>1</v>
      </c>
      <c r="Q11" s="49">
        <v>1</v>
      </c>
    </row>
    <row r="12" spans="1:20" s="29" customFormat="1" x14ac:dyDescent="0.25">
      <c r="A12" s="31">
        <v>2409</v>
      </c>
      <c r="B12" s="31" t="s">
        <v>13</v>
      </c>
      <c r="C12" s="31">
        <v>1398</v>
      </c>
      <c r="D12" s="31" t="s">
        <v>15</v>
      </c>
      <c r="E12" s="31">
        <v>1426</v>
      </c>
      <c r="F12" s="31">
        <v>202.6</v>
      </c>
      <c r="G12" s="31">
        <v>674.8</v>
      </c>
      <c r="H12" s="31">
        <v>935.4</v>
      </c>
      <c r="I12" s="32">
        <f>Table35[[#This Row],[Intersecting Area(5km)]]/Table35[[#This Row],[Area(AD)]]*100</f>
        <v>14.207573632538569</v>
      </c>
      <c r="J12" s="32">
        <f>Table35[[#This Row],[Intersecting Area(10km)]]/Table35[[#This Row],[Area(AD)]]*100</f>
        <v>47.321178120617105</v>
      </c>
      <c r="K12" s="32">
        <f>Table35[[#This Row],[Intersecting Area(15km)]]/Table35[[#This Row],[Area(AD)]]*100</f>
        <v>65.596072931276296</v>
      </c>
      <c r="L12" s="50">
        <v>1.7</v>
      </c>
      <c r="M12" s="50">
        <v>1.6</v>
      </c>
      <c r="N12" s="50">
        <v>1.6</v>
      </c>
      <c r="O12" s="32">
        <v>1</v>
      </c>
      <c r="P12" s="32">
        <v>1</v>
      </c>
      <c r="Q12" s="32">
        <v>1</v>
      </c>
      <c r="R12" s="29" t="s">
        <v>86</v>
      </c>
      <c r="S12" s="29" t="s">
        <v>89</v>
      </c>
      <c r="T12" s="29">
        <v>7466</v>
      </c>
    </row>
    <row r="13" spans="1:20" x14ac:dyDescent="0.25">
      <c r="A13" s="24">
        <v>2409</v>
      </c>
      <c r="B13" s="24" t="s">
        <v>13</v>
      </c>
      <c r="C13" s="24">
        <v>904</v>
      </c>
      <c r="D13" s="24" t="s">
        <v>13</v>
      </c>
      <c r="E13" s="24">
        <v>662</v>
      </c>
      <c r="F13" s="24">
        <v>24.7</v>
      </c>
      <c r="G13" s="24">
        <v>95.7</v>
      </c>
      <c r="H13" s="24">
        <v>152.30000000000001</v>
      </c>
      <c r="I13" s="25">
        <f>Table35[[#This Row],[Intersecting Area(5km)]]/Table35[[#This Row],[Area(AD)]]*100</f>
        <v>3.7311178247734138</v>
      </c>
      <c r="J13" s="25">
        <f>Table35[[#This Row],[Intersecting Area(10km)]]/Table35[[#This Row],[Area(AD)]]*100</f>
        <v>14.456193353474319</v>
      </c>
      <c r="K13" s="25">
        <f>Table35[[#This Row],[Intersecting Area(15km)]]/Table35[[#This Row],[Area(AD)]]*100</f>
        <v>23.006042296072511</v>
      </c>
      <c r="L13" s="43">
        <v>0.5</v>
      </c>
      <c r="M13" s="43">
        <v>0.3</v>
      </c>
      <c r="N13" s="43">
        <v>0.37</v>
      </c>
      <c r="O13" s="32">
        <v>1</v>
      </c>
      <c r="P13" s="32">
        <v>1</v>
      </c>
      <c r="Q13" s="32">
        <v>1</v>
      </c>
      <c r="R13" t="s">
        <v>87</v>
      </c>
      <c r="S13" t="s">
        <v>92</v>
      </c>
      <c r="T13">
        <v>8609</v>
      </c>
    </row>
    <row r="14" spans="1:20" hidden="1" x14ac:dyDescent="0.25">
      <c r="A14">
        <v>2366</v>
      </c>
      <c r="B14" t="s">
        <v>47</v>
      </c>
      <c r="C14" t="s">
        <v>48</v>
      </c>
      <c r="I14" t="e">
        <f>Table35[[#This Row],[Intersecting Area(5km)]]/Table35[[#This Row],[Area(AD)]]*100</f>
        <v>#DIV/0!</v>
      </c>
      <c r="J14" t="e">
        <f>Table35[[#This Row],[Intersecting Area(10km)]]/Table35[[#This Row],[Area(AD)]]*100</f>
        <v>#DIV/0!</v>
      </c>
      <c r="K14" t="e">
        <f>Table35[[#This Row],[Intersecting Area(15km)]]/Table35[[#This Row],[Area(AD)]]*100</f>
        <v>#DIV/0!</v>
      </c>
      <c r="L14" s="1"/>
      <c r="M14" s="1"/>
      <c r="N14" s="1"/>
    </row>
    <row r="15" spans="1:20" x14ac:dyDescent="0.25">
      <c r="A15" s="24">
        <v>2925</v>
      </c>
      <c r="B15" s="24" t="s">
        <v>13</v>
      </c>
      <c r="C15" s="24">
        <v>1748</v>
      </c>
      <c r="D15" s="24" t="s">
        <v>42</v>
      </c>
      <c r="E15" s="24">
        <v>4486</v>
      </c>
      <c r="F15" s="24">
        <v>217.9</v>
      </c>
      <c r="G15" s="24">
        <v>366.5</v>
      </c>
      <c r="H15" s="24">
        <v>526.6</v>
      </c>
      <c r="I15" s="25">
        <f>Table35[[#This Row],[Intersecting Area(5km)]]/Table35[[#This Row],[Area(AD)]]*100</f>
        <v>4.8573339277753007</v>
      </c>
      <c r="J15" s="25">
        <f>Table35[[#This Row],[Intersecting Area(10km)]]/Table35[[#This Row],[Area(AD)]]*100</f>
        <v>8.1698617922425321</v>
      </c>
      <c r="K15" s="25">
        <f>Table35[[#This Row],[Intersecting Area(15km)]]/Table35[[#This Row],[Area(AD)]]*100</f>
        <v>11.738742755238521</v>
      </c>
      <c r="L15" s="43">
        <v>1.88</v>
      </c>
      <c r="M15" s="43">
        <v>1.89</v>
      </c>
      <c r="N15" s="43">
        <v>1.88</v>
      </c>
      <c r="O15" s="32">
        <v>1</v>
      </c>
      <c r="P15" s="32">
        <v>1</v>
      </c>
      <c r="Q15" s="32">
        <v>1</v>
      </c>
      <c r="R15" t="s">
        <v>85</v>
      </c>
      <c r="S15" t="s">
        <v>90</v>
      </c>
      <c r="T15">
        <v>34222</v>
      </c>
    </row>
    <row r="17" spans="16:16" x14ac:dyDescent="0.25">
      <c r="P17" t="s">
        <v>93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85F34-A472-4659-93E9-72A1B2A5179E}">
  <dimension ref="A1:D11"/>
  <sheetViews>
    <sheetView workbookViewId="0">
      <selection activeCell="E13" sqref="E13"/>
    </sheetView>
  </sheetViews>
  <sheetFormatPr defaultRowHeight="15" x14ac:dyDescent="0.25"/>
  <sheetData>
    <row r="1" spans="1:4" x14ac:dyDescent="0.25">
      <c r="A1" t="s">
        <v>185</v>
      </c>
      <c r="C1" t="s">
        <v>184</v>
      </c>
    </row>
    <row r="2" spans="1:4" x14ac:dyDescent="0.25">
      <c r="A2" s="10">
        <v>1202</v>
      </c>
      <c r="B2" t="s">
        <v>79</v>
      </c>
      <c r="C2" t="s">
        <v>193</v>
      </c>
      <c r="D2" t="s">
        <v>194</v>
      </c>
    </row>
    <row r="3" spans="1:4" x14ac:dyDescent="0.25">
      <c r="A3" s="10">
        <v>1532</v>
      </c>
      <c r="B3" s="10" t="s">
        <v>79</v>
      </c>
      <c r="C3" t="s">
        <v>190</v>
      </c>
      <c r="D3" t="s">
        <v>191</v>
      </c>
    </row>
    <row r="4" spans="1:4" x14ac:dyDescent="0.25">
      <c r="A4" s="27">
        <v>1168</v>
      </c>
      <c r="B4" s="10" t="s">
        <v>76</v>
      </c>
      <c r="C4" t="s">
        <v>192</v>
      </c>
      <c r="D4" t="s">
        <v>201</v>
      </c>
    </row>
    <row r="5" spans="1:4" x14ac:dyDescent="0.25">
      <c r="A5" s="10">
        <v>1775</v>
      </c>
      <c r="B5" s="27" t="s">
        <v>79</v>
      </c>
      <c r="C5" t="s">
        <v>186</v>
      </c>
      <c r="D5" t="s">
        <v>189</v>
      </c>
    </row>
    <row r="6" spans="1:4" x14ac:dyDescent="0.25">
      <c r="A6" s="27">
        <v>902</v>
      </c>
      <c r="B6" s="10" t="s">
        <v>39</v>
      </c>
      <c r="C6" t="s">
        <v>187</v>
      </c>
      <c r="D6" t="s">
        <v>188</v>
      </c>
    </row>
    <row r="7" spans="1:4" x14ac:dyDescent="0.25">
      <c r="A7" s="10">
        <v>1398</v>
      </c>
      <c r="B7" s="27" t="s">
        <v>15</v>
      </c>
      <c r="C7" t="s">
        <v>197</v>
      </c>
      <c r="D7" t="s">
        <v>198</v>
      </c>
    </row>
    <row r="8" spans="1:4" x14ac:dyDescent="0.25">
      <c r="A8" s="21">
        <v>1398</v>
      </c>
      <c r="B8" s="10" t="s">
        <v>42</v>
      </c>
      <c r="C8" t="s">
        <v>195</v>
      </c>
      <c r="D8" t="s">
        <v>196</v>
      </c>
    </row>
    <row r="9" spans="1:4" x14ac:dyDescent="0.25">
      <c r="A9" s="27">
        <v>1748</v>
      </c>
      <c r="B9" s="10" t="s">
        <v>42</v>
      </c>
      <c r="C9" t="s">
        <v>199</v>
      </c>
      <c r="D9" t="s">
        <v>200</v>
      </c>
    </row>
    <row r="10" spans="1:4" x14ac:dyDescent="0.25">
      <c r="A10" s="29">
        <v>904</v>
      </c>
      <c r="B10" s="21" t="s">
        <v>203</v>
      </c>
      <c r="C10" t="s">
        <v>202</v>
      </c>
    </row>
    <row r="11" spans="1:4" x14ac:dyDescent="0.25">
      <c r="A11">
        <v>1398</v>
      </c>
      <c r="C11" t="s">
        <v>204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950ED-8DDC-4684-94D4-AC0792F724D1}">
  <dimension ref="A1:Q32"/>
  <sheetViews>
    <sheetView workbookViewId="0">
      <selection activeCell="C9" sqref="C9"/>
    </sheetView>
  </sheetViews>
  <sheetFormatPr defaultRowHeight="15" x14ac:dyDescent="0.25"/>
  <cols>
    <col min="1" max="1" width="15.28515625" customWidth="1"/>
    <col min="2" max="2" width="17.42578125" customWidth="1"/>
    <col min="4" max="4" width="17.5703125" customWidth="1"/>
    <col min="5" max="5" width="11.140625" customWidth="1"/>
    <col min="6" max="6" width="23.5703125" customWidth="1"/>
    <col min="7" max="8" width="24.5703125" customWidth="1"/>
    <col min="9" max="9" width="14.42578125" style="1" customWidth="1"/>
    <col min="10" max="10" width="10.85546875" style="1" customWidth="1"/>
    <col min="11" max="11" width="12" style="1" customWidth="1"/>
    <col min="12" max="12" width="16.7109375" customWidth="1"/>
    <col min="13" max="13" width="15.85546875" customWidth="1"/>
    <col min="14" max="14" width="15.140625" customWidth="1"/>
  </cols>
  <sheetData>
    <row r="1" spans="1:17" ht="60" x14ac:dyDescent="0.25">
      <c r="A1" s="4" t="s">
        <v>1</v>
      </c>
      <c r="B1" s="4" t="s">
        <v>0</v>
      </c>
      <c r="C1" s="4" t="s">
        <v>2</v>
      </c>
      <c r="D1" s="4" t="s">
        <v>14</v>
      </c>
      <c r="E1" s="4" t="s">
        <v>46</v>
      </c>
      <c r="F1" s="4" t="s">
        <v>7</v>
      </c>
      <c r="G1" s="4" t="s">
        <v>8</v>
      </c>
      <c r="H1" s="4" t="s">
        <v>9</v>
      </c>
      <c r="I1" s="4" t="s">
        <v>73</v>
      </c>
      <c r="J1" s="4" t="s">
        <v>74</v>
      </c>
      <c r="K1" s="4" t="s">
        <v>75</v>
      </c>
      <c r="L1" s="5" t="s">
        <v>3</v>
      </c>
      <c r="M1" s="5" t="s">
        <v>4</v>
      </c>
      <c r="N1" s="5" t="s">
        <v>5</v>
      </c>
      <c r="O1" s="4" t="s">
        <v>10</v>
      </c>
      <c r="P1" s="4" t="s">
        <v>11</v>
      </c>
      <c r="Q1" s="5" t="s">
        <v>12</v>
      </c>
    </row>
    <row r="2" spans="1:17" hidden="1" x14ac:dyDescent="0.25">
      <c r="A2">
        <v>2340</v>
      </c>
      <c r="B2" t="s">
        <v>24</v>
      </c>
      <c r="C2">
        <v>902</v>
      </c>
      <c r="D2" t="s">
        <v>39</v>
      </c>
      <c r="E2">
        <v>10739</v>
      </c>
      <c r="F2">
        <v>66.099999999999994</v>
      </c>
      <c r="G2">
        <v>313.8</v>
      </c>
      <c r="H2">
        <v>520.5</v>
      </c>
      <c r="I2" s="9">
        <f>Table3[[#This Row],[Intersecting Area(5km)]]/Table3[[#This Row],[Area(AD)]]*100</f>
        <v>0.61551354874755559</v>
      </c>
      <c r="J2" s="9">
        <f>Table3[[#This Row],[Intersecting Area(10km)]]/Table3[[#This Row],[Area(AD)]]*100</f>
        <v>2.9220597821026169</v>
      </c>
      <c r="K2" s="9">
        <f>Table3[[#This Row],[Intersecting Area(15km)]]/Table3[[#This Row],[Area(AD)]]*100</f>
        <v>4.8468200018623708</v>
      </c>
      <c r="L2" s="1">
        <v>0.5</v>
      </c>
      <c r="M2" s="1">
        <v>0.5</v>
      </c>
      <c r="N2" s="1">
        <v>0.55000000000000004</v>
      </c>
      <c r="O2" s="1">
        <v>1</v>
      </c>
      <c r="P2" s="1">
        <v>1</v>
      </c>
      <c r="Q2" s="1">
        <v>1</v>
      </c>
    </row>
    <row r="3" spans="1:17" hidden="1" x14ac:dyDescent="0.25">
      <c r="A3">
        <v>2351</v>
      </c>
      <c r="B3" t="s">
        <v>32</v>
      </c>
      <c r="C3">
        <v>902</v>
      </c>
      <c r="D3" t="s">
        <v>39</v>
      </c>
      <c r="E3">
        <v>10739</v>
      </c>
      <c r="F3">
        <v>912</v>
      </c>
      <c r="G3">
        <v>1464.7</v>
      </c>
      <c r="H3">
        <v>1951.1</v>
      </c>
      <c r="I3" s="9">
        <f>Table3[[#This Row],[Intersecting Area(5km)]]/Table3[[#This Row],[Area(AD)]]*100</f>
        <v>8.4924108389980457</v>
      </c>
      <c r="J3" s="9">
        <f>Table3[[#This Row],[Intersecting Area(10km)]]/Table3[[#This Row],[Area(AD)]]*100</f>
        <v>13.639072539342584</v>
      </c>
      <c r="K3" s="9">
        <f>Table3[[#This Row],[Intersecting Area(15km)]]/Table3[[#This Row],[Area(AD)]]*100</f>
        <v>18.16835832014154</v>
      </c>
      <c r="L3" s="1">
        <v>0.76</v>
      </c>
      <c r="M3" s="1">
        <v>0.63</v>
      </c>
      <c r="N3" s="1">
        <v>0.56999999999999995</v>
      </c>
      <c r="O3" s="1">
        <v>2</v>
      </c>
      <c r="P3" s="1">
        <v>1</v>
      </c>
      <c r="Q3" s="1">
        <v>1</v>
      </c>
    </row>
    <row r="4" spans="1:17" hidden="1" x14ac:dyDescent="0.25">
      <c r="A4">
        <v>2351</v>
      </c>
      <c r="B4" t="s">
        <v>39</v>
      </c>
      <c r="C4">
        <v>902</v>
      </c>
      <c r="D4" t="s">
        <v>39</v>
      </c>
      <c r="E4">
        <v>10739</v>
      </c>
      <c r="F4">
        <v>912</v>
      </c>
      <c r="G4">
        <v>1464.7</v>
      </c>
      <c r="H4">
        <v>1951.1</v>
      </c>
      <c r="I4" s="9">
        <f>Table3[[#This Row],[Intersecting Area(5km)]]/Table3[[#This Row],[Area(AD)]]*100</f>
        <v>8.4924108389980457</v>
      </c>
      <c r="J4" s="9">
        <f>Table3[[#This Row],[Intersecting Area(10km)]]/Table3[[#This Row],[Area(AD)]]*100</f>
        <v>13.639072539342584</v>
      </c>
      <c r="K4" s="9">
        <f>Table3[[#This Row],[Intersecting Area(15km)]]/Table3[[#This Row],[Area(AD)]]*100</f>
        <v>18.16835832014154</v>
      </c>
      <c r="L4" s="1">
        <v>0.76</v>
      </c>
      <c r="M4" s="1">
        <v>0.63</v>
      </c>
      <c r="N4" s="1">
        <v>0.56999999999999995</v>
      </c>
      <c r="O4" s="1">
        <v>2</v>
      </c>
      <c r="P4" s="1">
        <v>1</v>
      </c>
      <c r="Q4" s="1">
        <v>1</v>
      </c>
    </row>
    <row r="5" spans="1:17" s="2" customFormat="1" hidden="1" x14ac:dyDescent="0.25">
      <c r="A5" s="2">
        <v>2521</v>
      </c>
      <c r="B5" s="2" t="s">
        <v>15</v>
      </c>
      <c r="C5" s="2" t="s">
        <v>48</v>
      </c>
      <c r="F5" s="2">
        <v>0</v>
      </c>
      <c r="G5" s="2">
        <v>0</v>
      </c>
      <c r="H5" s="2">
        <v>0</v>
      </c>
      <c r="I5" s="2" t="e">
        <f>Table3[[#This Row],[Intersecting Area(5km)]]/Table3[[#This Row],[Area(AD)]]*100</f>
        <v>#DIV/0!</v>
      </c>
      <c r="J5" s="2" t="e">
        <f>Table3[[#This Row],[Intersecting Area(10km)]]/Table3[[#This Row],[Area(AD)]]*100</f>
        <v>#DIV/0!</v>
      </c>
      <c r="K5" s="2" t="e">
        <f>Table3[[#This Row],[Intersecting Area(15km)]]/Table3[[#This Row],[Area(AD)]]*100</f>
        <v>#DIV/0!</v>
      </c>
      <c r="L5" s="3" t="s">
        <v>6</v>
      </c>
      <c r="M5" s="3" t="s">
        <v>6</v>
      </c>
      <c r="N5" s="3" t="s">
        <v>6</v>
      </c>
    </row>
    <row r="6" spans="1:17" hidden="1" x14ac:dyDescent="0.25">
      <c r="A6">
        <v>2371</v>
      </c>
      <c r="B6" t="s">
        <v>24</v>
      </c>
      <c r="C6">
        <v>902</v>
      </c>
      <c r="D6" t="s">
        <v>39</v>
      </c>
      <c r="E6">
        <v>10739</v>
      </c>
      <c r="F6">
        <v>143.30000000000001</v>
      </c>
      <c r="G6">
        <v>490.6</v>
      </c>
      <c r="H6">
        <v>640.70000000000005</v>
      </c>
      <c r="I6" s="9">
        <f>Table3[[#This Row],[Intersecting Area(5km)]]/Table3[[#This Row],[Area(AD)]]*100</f>
        <v>1.3343886767855482</v>
      </c>
      <c r="J6" s="9">
        <f>Table3[[#This Row],[Intersecting Area(10km)]]/Table3[[#This Row],[Area(AD)]]*100</f>
        <v>4.5683955675575012</v>
      </c>
      <c r="K6" s="9">
        <f>Table3[[#This Row],[Intersecting Area(15km)]]/Table3[[#This Row],[Area(AD)]]*100</f>
        <v>5.9661048514759294</v>
      </c>
      <c r="L6" s="1">
        <v>0.48</v>
      </c>
      <c r="M6" s="1">
        <v>0.5</v>
      </c>
      <c r="N6" s="1">
        <v>0.55000000000000004</v>
      </c>
      <c r="O6" s="1">
        <v>1</v>
      </c>
      <c r="P6" s="1">
        <v>1</v>
      </c>
      <c r="Q6" s="1">
        <v>1</v>
      </c>
    </row>
    <row r="7" spans="1:17" hidden="1" x14ac:dyDescent="0.25">
      <c r="A7">
        <v>2888</v>
      </c>
      <c r="B7" t="s">
        <v>32</v>
      </c>
      <c r="C7">
        <v>902</v>
      </c>
      <c r="D7" t="s">
        <v>39</v>
      </c>
      <c r="E7">
        <v>10739</v>
      </c>
      <c r="F7">
        <v>843</v>
      </c>
      <c r="G7">
        <v>1464.7</v>
      </c>
      <c r="H7">
        <v>1865.1</v>
      </c>
      <c r="I7" s="9">
        <f>Table3[[#This Row],[Intersecting Area(5km)]]/Table3[[#This Row],[Area(AD)]]*100</f>
        <v>7.8498929136791133</v>
      </c>
      <c r="J7" s="9">
        <f>Table3[[#This Row],[Intersecting Area(10km)]]/Table3[[#This Row],[Area(AD)]]*100</f>
        <v>13.639072539342584</v>
      </c>
      <c r="K7" s="9">
        <f>Table3[[#This Row],[Intersecting Area(15km)]]/Table3[[#This Row],[Area(AD)]]*100</f>
        <v>17.367538876990409</v>
      </c>
      <c r="L7" s="1">
        <v>0.76</v>
      </c>
      <c r="M7" s="1">
        <v>0.63</v>
      </c>
      <c r="N7" s="1">
        <v>0.57999999999999996</v>
      </c>
      <c r="O7" s="1">
        <v>2</v>
      </c>
      <c r="P7" s="1">
        <v>1</v>
      </c>
      <c r="Q7" s="1">
        <v>1</v>
      </c>
    </row>
    <row r="8" spans="1:17" hidden="1" x14ac:dyDescent="0.25">
      <c r="A8">
        <v>2888</v>
      </c>
      <c r="B8" t="s">
        <v>39</v>
      </c>
      <c r="C8">
        <v>902</v>
      </c>
      <c r="D8" t="s">
        <v>39</v>
      </c>
      <c r="E8">
        <v>10739</v>
      </c>
      <c r="F8">
        <v>843</v>
      </c>
      <c r="G8">
        <v>1464.7</v>
      </c>
      <c r="H8">
        <v>1865.1</v>
      </c>
      <c r="I8" s="9">
        <f>Table3[[#This Row],[Intersecting Area(5km)]]/Table3[[#This Row],[Area(AD)]]*100</f>
        <v>7.8498929136791133</v>
      </c>
      <c r="J8" s="9">
        <f>Table3[[#This Row],[Intersecting Area(10km)]]/Table3[[#This Row],[Area(AD)]]*100</f>
        <v>13.639072539342584</v>
      </c>
      <c r="K8" s="9">
        <f>Table3[[#This Row],[Intersecting Area(15km)]]/Table3[[#This Row],[Area(AD)]]*100</f>
        <v>17.367538876990409</v>
      </c>
      <c r="L8" s="1">
        <v>0.76</v>
      </c>
      <c r="M8" s="1">
        <v>0.63</v>
      </c>
      <c r="N8" s="1">
        <v>0.57999999999999996</v>
      </c>
      <c r="O8" s="1">
        <v>2</v>
      </c>
      <c r="P8" s="1">
        <v>1</v>
      </c>
      <c r="Q8" s="1">
        <v>1</v>
      </c>
    </row>
    <row r="9" spans="1:17" x14ac:dyDescent="0.25">
      <c r="A9">
        <v>2409</v>
      </c>
      <c r="B9" t="s">
        <v>13</v>
      </c>
      <c r="C9">
        <v>904</v>
      </c>
      <c r="D9" t="s">
        <v>39</v>
      </c>
      <c r="E9">
        <v>662</v>
      </c>
      <c r="F9">
        <v>24.7</v>
      </c>
      <c r="G9">
        <v>95.7</v>
      </c>
      <c r="H9">
        <v>152.30000000000001</v>
      </c>
      <c r="I9" s="9">
        <f>Table3[[#This Row],[Intersecting Area(5km)]]/Table3[[#This Row],[Area(AD)]]*100</f>
        <v>3.7311178247734138</v>
      </c>
      <c r="J9" s="9">
        <f>Table3[[#This Row],[Intersecting Area(10km)]]/Table3[[#This Row],[Area(AD)]]*100</f>
        <v>14.456193353474319</v>
      </c>
      <c r="K9" s="9">
        <f>Table3[[#This Row],[Intersecting Area(15km)]]/Table3[[#This Row],[Area(AD)]]*100</f>
        <v>23.006042296072511</v>
      </c>
      <c r="L9" s="1">
        <v>0.5</v>
      </c>
      <c r="M9" s="1">
        <v>0.3</v>
      </c>
      <c r="N9" s="1">
        <v>0.37</v>
      </c>
      <c r="O9" t="s">
        <v>6</v>
      </c>
      <c r="P9" t="s">
        <v>6</v>
      </c>
      <c r="Q9" t="s">
        <v>6</v>
      </c>
    </row>
    <row r="10" spans="1:17" hidden="1" x14ac:dyDescent="0.25">
      <c r="A10">
        <v>2340</v>
      </c>
      <c r="B10" t="s">
        <v>24</v>
      </c>
      <c r="C10">
        <v>1168</v>
      </c>
      <c r="D10" s="10" t="s">
        <v>30</v>
      </c>
      <c r="E10">
        <v>5767</v>
      </c>
      <c r="F10">
        <v>444.7</v>
      </c>
      <c r="G10">
        <v>729.9</v>
      </c>
      <c r="H10">
        <v>1424.8</v>
      </c>
      <c r="I10" s="9">
        <f>Table3[[#This Row],[Intersecting Area(5km)]]/Table3[[#This Row],[Area(AD)]]*100</f>
        <v>7.7111149644529213</v>
      </c>
      <c r="J10" s="9">
        <f>Table3[[#This Row],[Intersecting Area(10km)]]/Table3[[#This Row],[Area(AD)]]*100</f>
        <v>12.656493844286457</v>
      </c>
      <c r="K10" s="9">
        <f>Table3[[#This Row],[Intersecting Area(15km)]]/Table3[[#This Row],[Area(AD)]]*100</f>
        <v>24.706086353389978</v>
      </c>
      <c r="L10" s="1">
        <v>0.9</v>
      </c>
      <c r="M10" s="1">
        <v>0.86</v>
      </c>
      <c r="N10" s="1">
        <v>0.9</v>
      </c>
      <c r="O10" t="s">
        <v>6</v>
      </c>
      <c r="P10" t="s">
        <v>6</v>
      </c>
      <c r="Q10" t="s">
        <v>6</v>
      </c>
    </row>
    <row r="11" spans="1:17" hidden="1" x14ac:dyDescent="0.25">
      <c r="A11" s="10">
        <v>2342</v>
      </c>
      <c r="B11" s="10" t="s">
        <v>30</v>
      </c>
      <c r="C11" s="10">
        <v>1168</v>
      </c>
      <c r="D11" s="10" t="s">
        <v>30</v>
      </c>
      <c r="E11" s="10">
        <v>5767</v>
      </c>
      <c r="F11" s="10">
        <v>2305.8000000000002</v>
      </c>
      <c r="G11" s="10">
        <v>2823.2</v>
      </c>
      <c r="H11" s="10">
        <v>3360.3</v>
      </c>
      <c r="I11" s="11">
        <f>Table3[[#This Row],[Intersecting Area(5km)]]/Table3[[#This Row],[Area(AD)]]*100</f>
        <v>39.982659961851915</v>
      </c>
      <c r="J11" s="11">
        <f>Table3[[#This Row],[Intersecting Area(10km)]]/Table3[[#This Row],[Area(AD)]]*100</f>
        <v>48.954395699670542</v>
      </c>
      <c r="K11" s="11">
        <f>Table3[[#This Row],[Intersecting Area(15km)]]/Table3[[#This Row],[Area(AD)]]*100</f>
        <v>58.267730189006414</v>
      </c>
      <c r="L11" s="12">
        <v>1.5</v>
      </c>
      <c r="M11" s="12">
        <v>1.5</v>
      </c>
      <c r="N11" s="12">
        <v>1.5</v>
      </c>
      <c r="O11" s="12">
        <v>2</v>
      </c>
      <c r="P11" s="12">
        <v>2</v>
      </c>
      <c r="Q11" s="10">
        <v>2</v>
      </c>
    </row>
    <row r="12" spans="1:17" hidden="1" x14ac:dyDescent="0.25">
      <c r="A12">
        <v>2371</v>
      </c>
      <c r="B12" t="s">
        <v>24</v>
      </c>
      <c r="C12">
        <v>1168</v>
      </c>
      <c r="D12" s="10" t="s">
        <v>30</v>
      </c>
      <c r="E12">
        <v>5767</v>
      </c>
      <c r="F12">
        <v>0</v>
      </c>
      <c r="G12">
        <v>0</v>
      </c>
      <c r="H12">
        <v>0</v>
      </c>
      <c r="I12" s="9">
        <f>Table3[[#This Row],[Intersecting Area(5km)]]/Table3[[#This Row],[Area(AD)]]*100</f>
        <v>0</v>
      </c>
      <c r="J12" s="9">
        <f>Table3[[#This Row],[Intersecting Area(10km)]]/Table3[[#This Row],[Area(AD)]]*100</f>
        <v>0</v>
      </c>
      <c r="K12" s="9">
        <f>Table3[[#This Row],[Intersecting Area(15km)]]/Table3[[#This Row],[Area(AD)]]*100</f>
        <v>0</v>
      </c>
      <c r="L12" s="1">
        <v>0</v>
      </c>
      <c r="M12" s="1">
        <v>0</v>
      </c>
      <c r="N12" s="1">
        <v>0</v>
      </c>
      <c r="O12" t="s">
        <v>6</v>
      </c>
      <c r="P12" t="s">
        <v>6</v>
      </c>
      <c r="Q12" t="s">
        <v>6</v>
      </c>
    </row>
    <row r="13" spans="1:17" hidden="1" x14ac:dyDescent="0.25">
      <c r="A13" s="10">
        <v>2372</v>
      </c>
      <c r="B13" s="10" t="s">
        <v>30</v>
      </c>
      <c r="C13" s="10">
        <v>1168</v>
      </c>
      <c r="D13" s="10" t="s">
        <v>30</v>
      </c>
      <c r="E13" s="10">
        <v>5767</v>
      </c>
      <c r="F13" s="10">
        <v>3775.4</v>
      </c>
      <c r="G13" s="10">
        <v>4377.5</v>
      </c>
      <c r="H13" s="10">
        <v>4934.5</v>
      </c>
      <c r="I13" s="11">
        <f>Table3[[#This Row],[Intersecting Area(5km)]]/Table3[[#This Row],[Area(AD)]]*100</f>
        <v>65.465580024276065</v>
      </c>
      <c r="J13" s="11">
        <f>Table3[[#This Row],[Intersecting Area(10km)]]/Table3[[#This Row],[Area(AD)]]*100</f>
        <v>75.906016993237387</v>
      </c>
      <c r="K13" s="11">
        <f>Table3[[#This Row],[Intersecting Area(15km)]]/Table3[[#This Row],[Area(AD)]]*100</f>
        <v>85.564418241720134</v>
      </c>
      <c r="L13" s="12">
        <v>1.0900000000000001</v>
      </c>
      <c r="M13" s="12">
        <v>1.1100000000000001</v>
      </c>
      <c r="N13" s="12">
        <v>1.1399999999999999</v>
      </c>
      <c r="O13" s="12">
        <v>1</v>
      </c>
      <c r="P13" s="12">
        <v>1</v>
      </c>
      <c r="Q13" s="10">
        <v>1</v>
      </c>
    </row>
    <row r="14" spans="1:17" hidden="1" x14ac:dyDescent="0.25">
      <c r="A14" s="10">
        <v>2340</v>
      </c>
      <c r="B14" s="10" t="s">
        <v>24</v>
      </c>
      <c r="C14" s="10">
        <v>1202</v>
      </c>
      <c r="D14" s="10" t="s">
        <v>34</v>
      </c>
      <c r="E14" s="10">
        <v>402</v>
      </c>
      <c r="F14" s="10">
        <v>234.5</v>
      </c>
      <c r="G14" s="10">
        <v>240.4</v>
      </c>
      <c r="H14" s="10">
        <v>309.2</v>
      </c>
      <c r="I14" s="11">
        <f>Table3[[#This Row],[Intersecting Area(5km)]]/Table3[[#This Row],[Area(AD)]]*100</f>
        <v>58.333333333333336</v>
      </c>
      <c r="J14" s="11">
        <f>Table3[[#This Row],[Intersecting Area(10km)]]/Table3[[#This Row],[Area(AD)]]*100</f>
        <v>59.800995024875625</v>
      </c>
      <c r="K14" s="11">
        <f>Table3[[#This Row],[Intersecting Area(15km)]]/Table3[[#This Row],[Area(AD)]]*100</f>
        <v>76.915422885572141</v>
      </c>
      <c r="L14" s="12">
        <v>1.9</v>
      </c>
      <c r="M14" s="12">
        <v>1.9</v>
      </c>
      <c r="N14" s="12">
        <v>1.9</v>
      </c>
      <c r="O14" s="10" t="s">
        <v>6</v>
      </c>
      <c r="P14" s="10" t="s">
        <v>6</v>
      </c>
      <c r="Q14" s="10" t="s">
        <v>6</v>
      </c>
    </row>
    <row r="15" spans="1:17" hidden="1" x14ac:dyDescent="0.25">
      <c r="A15" s="10">
        <v>2371</v>
      </c>
      <c r="B15" s="10" t="s">
        <v>24</v>
      </c>
      <c r="C15" s="10">
        <v>1202</v>
      </c>
      <c r="D15" s="10" t="s">
        <v>34</v>
      </c>
      <c r="E15" s="10">
        <v>402</v>
      </c>
      <c r="F15" s="10">
        <v>402.4</v>
      </c>
      <c r="G15" s="10">
        <v>402.4</v>
      </c>
      <c r="H15" s="10">
        <v>402.4</v>
      </c>
      <c r="I15" s="11">
        <f>Table3[[#This Row],[Intersecting Area(5km)]]/Table3[[#This Row],[Area(AD)]]*100</f>
        <v>100.09950248756219</v>
      </c>
      <c r="J15" s="11">
        <f>Table3[[#This Row],[Intersecting Area(10km)]]/Table3[[#This Row],[Area(AD)]]*100</f>
        <v>100.09950248756219</v>
      </c>
      <c r="K15" s="11">
        <f>Table3[[#This Row],[Intersecting Area(15km)]]/Table3[[#This Row],[Area(AD)]]*100</f>
        <v>100.09950248756219</v>
      </c>
      <c r="L15" s="12">
        <v>1.9</v>
      </c>
      <c r="M15" s="12">
        <v>1.9</v>
      </c>
      <c r="N15" s="12">
        <v>1.9</v>
      </c>
      <c r="O15" s="10" t="s">
        <v>6</v>
      </c>
      <c r="P15" s="10" t="s">
        <v>6</v>
      </c>
      <c r="Q15" s="10" t="s">
        <v>6</v>
      </c>
    </row>
    <row r="16" spans="1:17" x14ac:dyDescent="0.25">
      <c r="A16" s="10">
        <v>2409</v>
      </c>
      <c r="B16" s="10" t="s">
        <v>13</v>
      </c>
      <c r="C16" s="10">
        <v>1398</v>
      </c>
      <c r="D16" s="10" t="s">
        <v>15</v>
      </c>
      <c r="E16" s="10">
        <v>1426</v>
      </c>
      <c r="F16" s="10">
        <v>202.6</v>
      </c>
      <c r="G16" s="10">
        <v>674.8</v>
      </c>
      <c r="H16" s="10">
        <v>935.4</v>
      </c>
      <c r="I16" s="11">
        <f>Table3[[#This Row],[Intersecting Area(5km)]]/Table3[[#This Row],[Area(AD)]]*100</f>
        <v>14.207573632538569</v>
      </c>
      <c r="J16" s="11">
        <f>Table3[[#This Row],[Intersecting Area(10km)]]/Table3[[#This Row],[Area(AD)]]*100</f>
        <v>47.321178120617105</v>
      </c>
      <c r="K16" s="11">
        <f>Table3[[#This Row],[Intersecting Area(15km)]]/Table3[[#This Row],[Area(AD)]]*100</f>
        <v>65.596072931276296</v>
      </c>
      <c r="L16" s="12">
        <v>1.7</v>
      </c>
      <c r="M16" s="12">
        <v>1.6</v>
      </c>
      <c r="N16" s="12">
        <v>1.6</v>
      </c>
      <c r="O16" s="10" t="s">
        <v>6</v>
      </c>
      <c r="P16" s="10" t="s">
        <v>6</v>
      </c>
      <c r="Q16" s="10">
        <v>1</v>
      </c>
    </row>
    <row r="17" spans="1:17" hidden="1" x14ac:dyDescent="0.25">
      <c r="A17" s="10">
        <v>2340</v>
      </c>
      <c r="B17" s="10" t="s">
        <v>24</v>
      </c>
      <c r="C17" s="10">
        <v>1532</v>
      </c>
      <c r="D17" s="10" t="s">
        <v>24</v>
      </c>
      <c r="E17" s="10">
        <v>8725</v>
      </c>
      <c r="F17" s="10">
        <v>6308.7</v>
      </c>
      <c r="G17" s="10">
        <v>6658.1</v>
      </c>
      <c r="H17" s="10">
        <v>6865.7</v>
      </c>
      <c r="I17" s="11">
        <f>Table3[[#This Row],[Intersecting Area(5km)]]/Table3[[#This Row],[Area(AD)]]*100</f>
        <v>72.306017191977077</v>
      </c>
      <c r="J17" s="11">
        <f>Table3[[#This Row],[Intersecting Area(10km)]]/Table3[[#This Row],[Area(AD)]]*100</f>
        <v>76.310601719197706</v>
      </c>
      <c r="K17" s="11">
        <f>Table3[[#This Row],[Intersecting Area(15km)]]/Table3[[#This Row],[Area(AD)]]*100</f>
        <v>78.689971346704866</v>
      </c>
      <c r="L17" s="12">
        <v>0.6</v>
      </c>
      <c r="M17" s="12">
        <v>0.6</v>
      </c>
      <c r="N17" s="12">
        <v>0.63</v>
      </c>
      <c r="O17" s="12">
        <v>1</v>
      </c>
      <c r="P17" s="12">
        <v>1</v>
      </c>
      <c r="Q17" s="12">
        <v>1</v>
      </c>
    </row>
    <row r="18" spans="1:17" hidden="1" x14ac:dyDescent="0.25">
      <c r="A18">
        <v>2342</v>
      </c>
      <c r="B18" t="s">
        <v>30</v>
      </c>
      <c r="C18">
        <v>1532</v>
      </c>
      <c r="D18" s="10" t="s">
        <v>24</v>
      </c>
      <c r="E18">
        <v>8725</v>
      </c>
      <c r="F18">
        <v>372.1</v>
      </c>
      <c r="G18">
        <v>660.6</v>
      </c>
      <c r="H18">
        <v>998.6</v>
      </c>
      <c r="I18" s="9">
        <f>Table3[[#This Row],[Intersecting Area(5km)]]/Table3[[#This Row],[Area(AD)]]*100</f>
        <v>4.2647564469914041</v>
      </c>
      <c r="J18" s="9">
        <f>Table3[[#This Row],[Intersecting Area(10km)]]/Table3[[#This Row],[Area(AD)]]*100</f>
        <v>7.5713467048710594</v>
      </c>
      <c r="K18" s="9">
        <f>Table3[[#This Row],[Intersecting Area(15km)]]/Table3[[#This Row],[Area(AD)]]*100</f>
        <v>11.445272206303725</v>
      </c>
      <c r="L18" s="1">
        <v>0.84</v>
      </c>
      <c r="M18" s="1">
        <v>0.88</v>
      </c>
      <c r="N18" s="1">
        <v>0.94</v>
      </c>
      <c r="O18" s="1">
        <v>1</v>
      </c>
      <c r="P18" s="1">
        <v>1</v>
      </c>
      <c r="Q18">
        <v>1</v>
      </c>
    </row>
    <row r="19" spans="1:17" hidden="1" x14ac:dyDescent="0.25">
      <c r="A19">
        <v>2351</v>
      </c>
      <c r="B19" t="s">
        <v>32</v>
      </c>
      <c r="C19">
        <v>1532</v>
      </c>
      <c r="D19" s="10" t="s">
        <v>24</v>
      </c>
      <c r="E19">
        <v>8725</v>
      </c>
      <c r="F19">
        <v>775</v>
      </c>
      <c r="G19">
        <v>1043.5999999999999</v>
      </c>
      <c r="H19">
        <v>1237.3</v>
      </c>
      <c r="I19" s="9">
        <f>Table3[[#This Row],[Intersecting Area(5km)]]/Table3[[#This Row],[Area(AD)]]*100</f>
        <v>8.8825214899713476</v>
      </c>
      <c r="J19" s="9">
        <f>Table3[[#This Row],[Intersecting Area(10km)]]/Table3[[#This Row],[Area(AD)]]*100</f>
        <v>11.96103151862464</v>
      </c>
      <c r="K19" s="9">
        <f>Table3[[#This Row],[Intersecting Area(15km)]]/Table3[[#This Row],[Area(AD)]]*100</f>
        <v>14.1810888252149</v>
      </c>
      <c r="L19" s="1">
        <v>0.56999999999999995</v>
      </c>
      <c r="M19" s="1">
        <v>0.6</v>
      </c>
      <c r="N19" s="1">
        <v>0.52</v>
      </c>
      <c r="O19" s="1">
        <v>1</v>
      </c>
      <c r="P19" s="1">
        <v>1</v>
      </c>
      <c r="Q19" s="1">
        <v>1</v>
      </c>
    </row>
    <row r="20" spans="1:17" hidden="1" x14ac:dyDescent="0.25">
      <c r="A20">
        <v>2351</v>
      </c>
      <c r="B20" t="s">
        <v>39</v>
      </c>
      <c r="C20">
        <v>1532</v>
      </c>
      <c r="D20" s="10" t="s">
        <v>24</v>
      </c>
      <c r="E20">
        <v>8725</v>
      </c>
      <c r="F20">
        <v>775</v>
      </c>
      <c r="G20">
        <v>1043.5999999999999</v>
      </c>
      <c r="H20">
        <v>1237.3</v>
      </c>
      <c r="I20" s="9">
        <f>Table3[[#This Row],[Intersecting Area(5km)]]/Table3[[#This Row],[Area(AD)]]*100</f>
        <v>8.8825214899713476</v>
      </c>
      <c r="J20" s="9">
        <f>Table3[[#This Row],[Intersecting Area(10km)]]/Table3[[#This Row],[Area(AD)]]*100</f>
        <v>11.96103151862464</v>
      </c>
      <c r="K20" s="9">
        <f>Table3[[#This Row],[Intersecting Area(15km)]]/Table3[[#This Row],[Area(AD)]]*100</f>
        <v>14.1810888252149</v>
      </c>
      <c r="L20" s="1">
        <v>0.56999999999999995</v>
      </c>
      <c r="M20" s="1">
        <v>0.6</v>
      </c>
      <c r="N20" s="1">
        <v>0.5</v>
      </c>
      <c r="O20" s="1">
        <v>1</v>
      </c>
      <c r="P20" s="1">
        <v>1</v>
      </c>
      <c r="Q20" s="1">
        <v>1</v>
      </c>
    </row>
    <row r="21" spans="1:17" hidden="1" x14ac:dyDescent="0.25">
      <c r="A21" s="10">
        <v>2371</v>
      </c>
      <c r="B21" s="10" t="s">
        <v>24</v>
      </c>
      <c r="C21" s="10">
        <v>1532</v>
      </c>
      <c r="D21" s="10" t="s">
        <v>24</v>
      </c>
      <c r="E21" s="10">
        <v>8725</v>
      </c>
      <c r="F21" s="10">
        <v>4755.5</v>
      </c>
      <c r="G21" s="10">
        <v>4948</v>
      </c>
      <c r="H21" s="10">
        <v>5264</v>
      </c>
      <c r="I21" s="11">
        <f>Table3[[#This Row],[Intersecting Area(5km)]]/Table3[[#This Row],[Area(AD)]]*100</f>
        <v>54.504297994269344</v>
      </c>
      <c r="J21" s="11">
        <f>Table3[[#This Row],[Intersecting Area(10km)]]/Table3[[#This Row],[Area(AD)]]*100</f>
        <v>56.710601719197705</v>
      </c>
      <c r="K21" s="11">
        <f>Table3[[#This Row],[Intersecting Area(15km)]]/Table3[[#This Row],[Area(AD)]]*100</f>
        <v>60.332378223495695</v>
      </c>
      <c r="L21" s="12">
        <v>0.4</v>
      </c>
      <c r="M21" s="12">
        <v>0.4</v>
      </c>
      <c r="N21" s="12">
        <v>0.42</v>
      </c>
      <c r="O21" s="12">
        <v>1</v>
      </c>
      <c r="P21" s="12">
        <v>1</v>
      </c>
      <c r="Q21" s="12">
        <v>1</v>
      </c>
    </row>
    <row r="22" spans="1:17" hidden="1" x14ac:dyDescent="0.25">
      <c r="A22">
        <v>2372</v>
      </c>
      <c r="B22" t="s">
        <v>30</v>
      </c>
      <c r="C22">
        <v>1532</v>
      </c>
      <c r="D22" s="10" t="s">
        <v>24</v>
      </c>
      <c r="E22">
        <v>8725</v>
      </c>
      <c r="F22">
        <v>659.6</v>
      </c>
      <c r="G22">
        <v>977.9</v>
      </c>
      <c r="H22">
        <v>1305.5999999999999</v>
      </c>
      <c r="I22" s="9">
        <f>Table3[[#This Row],[Intersecting Area(5km)]]/Table3[[#This Row],[Area(AD)]]*100</f>
        <v>7.5598853868194844</v>
      </c>
      <c r="J22" s="9">
        <f>Table3[[#This Row],[Intersecting Area(10km)]]/Table3[[#This Row],[Area(AD)]]*100</f>
        <v>11.208022922636102</v>
      </c>
      <c r="K22" s="9">
        <f>Table3[[#This Row],[Intersecting Area(15km)]]/Table3[[#This Row],[Area(AD)]]*100</f>
        <v>14.963896848137534</v>
      </c>
      <c r="L22" s="1">
        <v>0.89</v>
      </c>
      <c r="M22" s="1">
        <v>0.94</v>
      </c>
      <c r="N22" s="1">
        <v>0.95</v>
      </c>
      <c r="O22" s="1">
        <v>1</v>
      </c>
      <c r="P22" s="1">
        <v>1</v>
      </c>
      <c r="Q22">
        <v>1</v>
      </c>
    </row>
    <row r="23" spans="1:17" hidden="1" x14ac:dyDescent="0.25">
      <c r="A23">
        <v>2888</v>
      </c>
      <c r="B23" t="s">
        <v>32</v>
      </c>
      <c r="C23">
        <v>1532</v>
      </c>
      <c r="D23" s="10" t="s">
        <v>24</v>
      </c>
      <c r="E23">
        <v>8725</v>
      </c>
      <c r="F23">
        <v>763.6</v>
      </c>
      <c r="G23">
        <v>1043.5999999999999</v>
      </c>
      <c r="H23">
        <v>1197.9000000000001</v>
      </c>
      <c r="I23" s="9">
        <f>Table3[[#This Row],[Intersecting Area(5km)]]/Table3[[#This Row],[Area(AD)]]*100</f>
        <v>8.7518624641833807</v>
      </c>
      <c r="J23" s="9">
        <f>Table3[[#This Row],[Intersecting Area(10km)]]/Table3[[#This Row],[Area(AD)]]*100</f>
        <v>11.96103151862464</v>
      </c>
      <c r="K23" s="9">
        <f>Table3[[#This Row],[Intersecting Area(15km)]]/Table3[[#This Row],[Area(AD)]]*100</f>
        <v>13.729512893982809</v>
      </c>
      <c r="L23" s="1">
        <v>0.56000000000000005</v>
      </c>
      <c r="M23" s="1">
        <v>0.6</v>
      </c>
      <c r="N23" s="1">
        <v>0.59</v>
      </c>
      <c r="O23" s="1">
        <v>1</v>
      </c>
      <c r="P23" s="1">
        <v>1</v>
      </c>
      <c r="Q23" s="1">
        <v>1</v>
      </c>
    </row>
    <row r="24" spans="1:17" hidden="1" x14ac:dyDescent="0.25">
      <c r="A24">
        <v>2888</v>
      </c>
      <c r="B24" t="s">
        <v>39</v>
      </c>
      <c r="C24">
        <v>1532</v>
      </c>
      <c r="D24" s="10" t="s">
        <v>24</v>
      </c>
      <c r="E24">
        <v>8725</v>
      </c>
      <c r="F24">
        <v>763.6</v>
      </c>
      <c r="G24">
        <v>1043.5999999999999</v>
      </c>
      <c r="H24">
        <v>1197.9000000000001</v>
      </c>
      <c r="I24" s="9">
        <f>Table3[[#This Row],[Intersecting Area(5km)]]/Table3[[#This Row],[Area(AD)]]*100</f>
        <v>8.7518624641833807</v>
      </c>
      <c r="J24" s="9">
        <f>Table3[[#This Row],[Intersecting Area(10km)]]/Table3[[#This Row],[Area(AD)]]*100</f>
        <v>11.96103151862464</v>
      </c>
      <c r="K24" s="9">
        <f>Table3[[#This Row],[Intersecting Area(15km)]]/Table3[[#This Row],[Area(AD)]]*100</f>
        <v>13.729512893982809</v>
      </c>
      <c r="L24" s="1">
        <v>0.56000000000000005</v>
      </c>
      <c r="M24" s="1">
        <v>0.6</v>
      </c>
      <c r="N24" s="1">
        <v>0.53</v>
      </c>
      <c r="O24" s="1">
        <v>1</v>
      </c>
      <c r="P24" s="1">
        <v>1</v>
      </c>
      <c r="Q24" s="1">
        <v>1</v>
      </c>
    </row>
    <row r="25" spans="1:17" x14ac:dyDescent="0.25">
      <c r="A25">
        <v>2925</v>
      </c>
      <c r="B25" t="s">
        <v>13</v>
      </c>
      <c r="C25">
        <v>1748</v>
      </c>
      <c r="D25" t="s">
        <v>42</v>
      </c>
      <c r="E25">
        <v>4486</v>
      </c>
      <c r="F25">
        <v>217.9</v>
      </c>
      <c r="G25">
        <v>366.5</v>
      </c>
      <c r="H25">
        <v>526.6</v>
      </c>
      <c r="I25" s="9">
        <f>Table3[[#This Row],[Intersecting Area(5km)]]/Table3[[#This Row],[Area(AD)]]*100</f>
        <v>4.8573339277753007</v>
      </c>
      <c r="J25" s="9">
        <f>Table3[[#This Row],[Intersecting Area(10km)]]/Table3[[#This Row],[Area(AD)]]*100</f>
        <v>8.1698617922425321</v>
      </c>
      <c r="K25" s="9">
        <f>Table3[[#This Row],[Intersecting Area(15km)]]/Table3[[#This Row],[Area(AD)]]*100</f>
        <v>11.738742755238521</v>
      </c>
      <c r="L25" s="1">
        <v>1.88</v>
      </c>
      <c r="M25" s="1">
        <v>1.89</v>
      </c>
      <c r="N25" s="1">
        <v>1.88</v>
      </c>
      <c r="O25" t="s">
        <v>6</v>
      </c>
      <c r="P25" t="s">
        <v>6</v>
      </c>
      <c r="Q25" t="s">
        <v>6</v>
      </c>
    </row>
    <row r="26" spans="1:17" hidden="1" x14ac:dyDescent="0.25">
      <c r="A26" s="10">
        <v>2340</v>
      </c>
      <c r="B26" s="10" t="s">
        <v>24</v>
      </c>
      <c r="C26" s="10">
        <v>1775</v>
      </c>
      <c r="D26" s="10" t="s">
        <v>24</v>
      </c>
      <c r="E26" s="10">
        <v>9471</v>
      </c>
      <c r="F26" s="10">
        <v>3810.9</v>
      </c>
      <c r="G26" s="10">
        <v>4524.5</v>
      </c>
      <c r="H26" s="10">
        <v>5425.6</v>
      </c>
      <c r="I26" s="11">
        <f>Table3[[#This Row],[Intersecting Area(5km)]]/Table3[[#This Row],[Area(AD)]]*100</f>
        <v>40.237567310738044</v>
      </c>
      <c r="J26" s="11">
        <f>Table3[[#This Row],[Intersecting Area(10km)]]/Table3[[#This Row],[Area(AD)]]*100</f>
        <v>47.772146552634361</v>
      </c>
      <c r="K26" s="11">
        <f>Table3[[#This Row],[Intersecting Area(15km)]]/Table3[[#This Row],[Area(AD)]]*100</f>
        <v>57.286453384014365</v>
      </c>
      <c r="L26" s="12">
        <v>1.0900000000000001</v>
      </c>
      <c r="M26" s="12">
        <v>1.1200000000000001</v>
      </c>
      <c r="N26" s="12">
        <v>1.17</v>
      </c>
      <c r="O26" s="10" t="s">
        <v>6</v>
      </c>
      <c r="P26" s="10" t="s">
        <v>6</v>
      </c>
      <c r="Q26" s="12" t="s">
        <v>6</v>
      </c>
    </row>
    <row r="27" spans="1:17" hidden="1" x14ac:dyDescent="0.25">
      <c r="A27">
        <v>2351</v>
      </c>
      <c r="B27" t="s">
        <v>32</v>
      </c>
      <c r="C27">
        <v>1775</v>
      </c>
      <c r="D27" s="10" t="s">
        <v>24</v>
      </c>
      <c r="E27">
        <v>9471</v>
      </c>
      <c r="F27">
        <v>15.7</v>
      </c>
      <c r="G27">
        <v>100</v>
      </c>
      <c r="H27">
        <v>243.8</v>
      </c>
      <c r="I27" s="9">
        <f>Table3[[#This Row],[Intersecting Area(5km)]]/Table3[[#This Row],[Area(AD)]]*100</f>
        <v>0.16576919015943406</v>
      </c>
      <c r="J27" s="9">
        <f>Table3[[#This Row],[Intersecting Area(10km)]]/Table3[[#This Row],[Area(AD)]]*100</f>
        <v>1.0558547143912997</v>
      </c>
      <c r="K27" s="9">
        <f>Table3[[#This Row],[Intersecting Area(15km)]]/Table3[[#This Row],[Area(AD)]]*100</f>
        <v>2.574173793685989</v>
      </c>
      <c r="L27" s="1">
        <v>0.8</v>
      </c>
      <c r="M27" s="1">
        <v>1.19</v>
      </c>
      <c r="N27" s="1">
        <v>1.3</v>
      </c>
      <c r="O27" t="s">
        <v>6</v>
      </c>
      <c r="P27" t="s">
        <v>6</v>
      </c>
      <c r="Q27" t="s">
        <v>6</v>
      </c>
    </row>
    <row r="28" spans="1:17" hidden="1" x14ac:dyDescent="0.25">
      <c r="A28">
        <v>2351</v>
      </c>
      <c r="B28" t="s">
        <v>39</v>
      </c>
      <c r="C28">
        <v>1775</v>
      </c>
      <c r="D28" s="10" t="s">
        <v>24</v>
      </c>
      <c r="E28">
        <v>9471</v>
      </c>
      <c r="F28">
        <v>15.7</v>
      </c>
      <c r="G28">
        <v>100.3</v>
      </c>
      <c r="H28">
        <v>243.8</v>
      </c>
      <c r="I28" s="9">
        <f>Table3[[#This Row],[Intersecting Area(5km)]]/Table3[[#This Row],[Area(AD)]]*100</f>
        <v>0.16576919015943406</v>
      </c>
      <c r="J28" s="9">
        <f>Table3[[#This Row],[Intersecting Area(10km)]]/Table3[[#This Row],[Area(AD)]]*100</f>
        <v>1.0590222785344736</v>
      </c>
      <c r="K28" s="9">
        <f>Table3[[#This Row],[Intersecting Area(15km)]]/Table3[[#This Row],[Area(AD)]]*100</f>
        <v>2.574173793685989</v>
      </c>
      <c r="L28" s="1">
        <v>0.8</v>
      </c>
      <c r="M28" s="1">
        <v>1.19</v>
      </c>
      <c r="N28" s="1">
        <v>1.3</v>
      </c>
      <c r="O28" t="s">
        <v>6</v>
      </c>
      <c r="P28" t="s">
        <v>6</v>
      </c>
      <c r="Q28" t="s">
        <v>6</v>
      </c>
    </row>
    <row r="29" spans="1:17" hidden="1" x14ac:dyDescent="0.25">
      <c r="A29" s="10">
        <v>2371</v>
      </c>
      <c r="B29" s="10" t="s">
        <v>24</v>
      </c>
      <c r="C29" s="10">
        <v>1775</v>
      </c>
      <c r="D29" s="10" t="s">
        <v>24</v>
      </c>
      <c r="E29" s="10">
        <v>9471</v>
      </c>
      <c r="F29" s="10">
        <v>8480.2000000000007</v>
      </c>
      <c r="G29" s="10">
        <v>8571.5</v>
      </c>
      <c r="H29" s="10">
        <v>8680.5</v>
      </c>
      <c r="I29" s="11">
        <f>Table3[[#This Row],[Intersecting Area(5km)]]/Table3[[#This Row],[Area(AD)]]*100</f>
        <v>89.538591489811012</v>
      </c>
      <c r="J29" s="11">
        <f>Table3[[#This Row],[Intersecting Area(10km)]]/Table3[[#This Row],[Area(AD)]]*100</f>
        <v>90.502586844050256</v>
      </c>
      <c r="K29" s="11">
        <f>Table3[[#This Row],[Intersecting Area(15km)]]/Table3[[#This Row],[Area(AD)]]*100</f>
        <v>91.653468482736784</v>
      </c>
      <c r="L29" s="12">
        <v>1.33</v>
      </c>
      <c r="M29" s="12">
        <v>1.32</v>
      </c>
      <c r="N29" s="12">
        <v>1.3</v>
      </c>
      <c r="O29" s="10" t="s">
        <v>6</v>
      </c>
      <c r="P29" s="10" t="s">
        <v>6</v>
      </c>
      <c r="Q29" s="12" t="s">
        <v>6</v>
      </c>
    </row>
    <row r="30" spans="1:17" hidden="1" x14ac:dyDescent="0.25">
      <c r="A30">
        <v>2888</v>
      </c>
      <c r="B30" t="s">
        <v>32</v>
      </c>
      <c r="C30">
        <v>1775</v>
      </c>
      <c r="D30" s="10" t="s">
        <v>24</v>
      </c>
      <c r="E30">
        <v>9471</v>
      </c>
      <c r="F30">
        <v>0.02</v>
      </c>
      <c r="G30">
        <v>54.5</v>
      </c>
      <c r="H30">
        <v>224.1</v>
      </c>
      <c r="I30" s="9">
        <f>Table3[[#This Row],[Intersecting Area(5km)]]/Table3[[#This Row],[Area(AD)]]*100</f>
        <v>2.1117094287825995E-4</v>
      </c>
      <c r="J30" s="9">
        <f>Table3[[#This Row],[Intersecting Area(10km)]]/Table3[[#This Row],[Area(AD)]]*100</f>
        <v>0.57544081934325841</v>
      </c>
      <c r="K30" s="9">
        <f>Table3[[#This Row],[Intersecting Area(15km)]]/Table3[[#This Row],[Area(AD)]]*100</f>
        <v>2.3661704149509024</v>
      </c>
      <c r="L30" s="1">
        <v>0</v>
      </c>
      <c r="M30" s="1">
        <v>1.1399999999999999</v>
      </c>
      <c r="N30" s="1">
        <v>1.2</v>
      </c>
      <c r="O30" t="s">
        <v>6</v>
      </c>
      <c r="P30" t="s">
        <v>6</v>
      </c>
      <c r="Q30" t="s">
        <v>6</v>
      </c>
    </row>
    <row r="31" spans="1:17" hidden="1" x14ac:dyDescent="0.25">
      <c r="A31">
        <v>2888</v>
      </c>
      <c r="B31" t="s">
        <v>39</v>
      </c>
      <c r="C31">
        <v>1775</v>
      </c>
      <c r="D31" s="10" t="s">
        <v>24</v>
      </c>
      <c r="E31">
        <v>9471</v>
      </c>
      <c r="F31">
        <v>0.02</v>
      </c>
      <c r="G31">
        <v>54.5</v>
      </c>
      <c r="H31">
        <v>224.1</v>
      </c>
      <c r="I31" s="9">
        <f>Table3[[#This Row],[Intersecting Area(5km)]]/Table3[[#This Row],[Area(AD)]]*100</f>
        <v>2.1117094287825995E-4</v>
      </c>
      <c r="J31" s="9">
        <f>Table3[[#This Row],[Intersecting Area(10km)]]/Table3[[#This Row],[Area(AD)]]*100</f>
        <v>0.57544081934325841</v>
      </c>
      <c r="K31" s="9">
        <f>Table3[[#This Row],[Intersecting Area(15km)]]/Table3[[#This Row],[Area(AD)]]*100</f>
        <v>2.3661704149509024</v>
      </c>
      <c r="L31" s="1">
        <v>0</v>
      </c>
      <c r="M31" s="1">
        <v>1.1399999999999999</v>
      </c>
      <c r="N31" s="1">
        <v>1.2</v>
      </c>
      <c r="O31" t="s">
        <v>6</v>
      </c>
      <c r="P31" t="s">
        <v>6</v>
      </c>
      <c r="Q31" t="s">
        <v>6</v>
      </c>
    </row>
    <row r="32" spans="1:17" hidden="1" x14ac:dyDescent="0.25">
      <c r="A32">
        <v>2366</v>
      </c>
      <c r="B32" t="s">
        <v>47</v>
      </c>
      <c r="C32" t="s">
        <v>48</v>
      </c>
      <c r="I32" t="e">
        <f>Table3[[#This Row],[Intersecting Area(5km)]]/Table3[[#This Row],[Area(AD)]]*100</f>
        <v>#DIV/0!</v>
      </c>
      <c r="J32" t="e">
        <f>Table3[[#This Row],[Intersecting Area(10km)]]/Table3[[#This Row],[Area(AD)]]*100</f>
        <v>#DIV/0!</v>
      </c>
      <c r="K32" t="e">
        <f>Table3[[#This Row],[Intersecting Area(15km)]]/Table3[[#This Row],[Area(AD)]]*100</f>
        <v>#DIV/0!</v>
      </c>
      <c r="L32" s="1"/>
      <c r="M32" s="1"/>
      <c r="N32"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9BEB-7734-4C5F-83A7-9C4069C37CE8}">
  <dimension ref="A1:P16"/>
  <sheetViews>
    <sheetView workbookViewId="0">
      <selection activeCell="F1" sqref="F1:H11"/>
    </sheetView>
  </sheetViews>
  <sheetFormatPr defaultRowHeight="15" x14ac:dyDescent="0.25"/>
  <cols>
    <col min="2" max="2" width="18" customWidth="1"/>
    <col min="3" max="3" width="20.5703125" customWidth="1"/>
    <col min="4" max="4" width="14.85546875" customWidth="1"/>
    <col min="5" max="5" width="11.7109375" customWidth="1"/>
    <col min="6" max="6" width="19.28515625" customWidth="1"/>
    <col min="11" max="11" width="13.28515625" customWidth="1"/>
  </cols>
  <sheetData>
    <row r="1" spans="1:16" x14ac:dyDescent="0.25">
      <c r="A1" t="s">
        <v>16</v>
      </c>
      <c r="B1" t="s">
        <v>17</v>
      </c>
      <c r="C1" t="s">
        <v>18</v>
      </c>
      <c r="D1" t="s">
        <v>19</v>
      </c>
      <c r="E1" t="s">
        <v>0</v>
      </c>
      <c r="F1" t="s">
        <v>80</v>
      </c>
      <c r="G1" t="s">
        <v>81</v>
      </c>
      <c r="H1" t="s">
        <v>84</v>
      </c>
      <c r="I1" t="s">
        <v>20</v>
      </c>
      <c r="J1" t="s">
        <v>45</v>
      </c>
      <c r="K1" t="s">
        <v>46</v>
      </c>
      <c r="L1" t="s">
        <v>82</v>
      </c>
      <c r="M1" t="s">
        <v>83</v>
      </c>
      <c r="N1" t="s">
        <v>71</v>
      </c>
      <c r="O1" t="s">
        <v>77</v>
      </c>
      <c r="P1" t="s">
        <v>78</v>
      </c>
    </row>
    <row r="2" spans="1:16" x14ac:dyDescent="0.25">
      <c r="A2">
        <v>1</v>
      </c>
      <c r="B2" t="s">
        <v>21</v>
      </c>
      <c r="C2" t="s">
        <v>22</v>
      </c>
      <c r="D2" t="s">
        <v>23</v>
      </c>
      <c r="E2" t="s">
        <v>24</v>
      </c>
      <c r="F2">
        <v>753983</v>
      </c>
      <c r="G2">
        <v>252380</v>
      </c>
      <c r="H2">
        <f>Table17[[#This Row],[Area(cookstove)-casestudy]]/Table17[[#This Row],[Original cookstove Area]]*100</f>
        <v>33.47290323521883</v>
      </c>
      <c r="I2" t="s">
        <v>25</v>
      </c>
      <c r="J2">
        <v>1532</v>
      </c>
      <c r="K2">
        <v>8725</v>
      </c>
      <c r="L2">
        <v>41589.4</v>
      </c>
      <c r="M2">
        <v>2743</v>
      </c>
      <c r="N2">
        <f>Table17[[#This Row],[Area(cookstove)-casestudy]]-Table17[[#This Row],[Area(overlap) AD casestudy]]</f>
        <v>249637</v>
      </c>
      <c r="O2">
        <f>Table17[[#This Row],[Area(overlap) AD casestudy]]/Table17[[#This Row],[Area(AD)]]*100</f>
        <v>31.43839541547278</v>
      </c>
      <c r="P2">
        <f>Table17[[#This Row],[Area(overlap) AD casestudy]]/Table17[[#This Row],[Area(cookstove)-casestudy]]*100</f>
        <v>1.0868531579364451</v>
      </c>
    </row>
    <row r="3" spans="1:16" x14ac:dyDescent="0.25">
      <c r="A3">
        <v>2</v>
      </c>
      <c r="B3" t="s">
        <v>21</v>
      </c>
      <c r="C3" t="s">
        <v>22</v>
      </c>
      <c r="D3" t="s">
        <v>23</v>
      </c>
      <c r="E3" t="s">
        <v>24</v>
      </c>
      <c r="F3">
        <v>753983</v>
      </c>
      <c r="G3">
        <v>252380</v>
      </c>
      <c r="H3">
        <f>Table17[[#This Row],[Area(cookstove)-casestudy]]/Table17[[#This Row],[Original cookstove Area]]*100</f>
        <v>33.47290323521883</v>
      </c>
      <c r="I3" t="s">
        <v>25</v>
      </c>
      <c r="J3">
        <v>1775</v>
      </c>
      <c r="K3">
        <v>9471</v>
      </c>
      <c r="L3">
        <v>9471.2999999999993</v>
      </c>
      <c r="M3">
        <v>1318</v>
      </c>
      <c r="N3">
        <f>Table17[[#This Row],[Area(cookstove)-casestudy]]-Table17[[#This Row],[Area(overlap) AD casestudy]]</f>
        <v>251062</v>
      </c>
      <c r="O3">
        <f>Table17[[#This Row],[Area(overlap) AD casestudy]]/Table17[[#This Row],[Area(AD)]]*100</f>
        <v>13.91616513567733</v>
      </c>
      <c r="P3">
        <f>Table17[[#This Row],[Area(overlap) AD casestudy]]/Table17[[#This Row],[Area(cookstove)-casestudy]]*100</f>
        <v>0.52222838576749353</v>
      </c>
    </row>
    <row r="4" spans="1:16" x14ac:dyDescent="0.25">
      <c r="A4">
        <v>3</v>
      </c>
      <c r="B4" t="s">
        <v>26</v>
      </c>
      <c r="C4" t="s">
        <v>22</v>
      </c>
      <c r="D4" t="s">
        <v>23</v>
      </c>
      <c r="E4" t="s">
        <v>24</v>
      </c>
      <c r="F4">
        <v>391969.2</v>
      </c>
      <c r="G4">
        <v>252380</v>
      </c>
      <c r="H4">
        <f>Table17[[#This Row],[Area(cookstove)-casestudy]]/Table17[[#This Row],[Original cookstove Area]]*100</f>
        <v>64.387712095746295</v>
      </c>
      <c r="I4" t="s">
        <v>25</v>
      </c>
      <c r="J4">
        <v>1168</v>
      </c>
      <c r="K4">
        <v>5767</v>
      </c>
      <c r="M4">
        <v>1.46E-2</v>
      </c>
      <c r="N4">
        <f>Table17[[#This Row],[Area(cookstove)-casestudy]]-Table17[[#This Row],[Area(overlap) AD casestudy]]</f>
        <v>252379.98540000001</v>
      </c>
      <c r="O4">
        <f>Table17[[#This Row],[Area(overlap) AD casestudy]]/Table17[[#This Row],[Area(AD)]]*100</f>
        <v>2.5316455696202533E-4</v>
      </c>
      <c r="P4">
        <f>Table17[[#This Row],[Area(overlap) AD casestudy]]/Table17[[#This Row],[Area(cookstove)-casestudy]]*100</f>
        <v>5.784927490292416E-6</v>
      </c>
    </row>
    <row r="5" spans="1:16" x14ac:dyDescent="0.25">
      <c r="A5">
        <v>5</v>
      </c>
      <c r="B5" t="s">
        <v>26</v>
      </c>
      <c r="C5" t="s">
        <v>22</v>
      </c>
      <c r="D5" t="s">
        <v>23</v>
      </c>
      <c r="E5" t="s">
        <v>28</v>
      </c>
      <c r="F5">
        <v>391969.2</v>
      </c>
      <c r="G5">
        <v>92017</v>
      </c>
      <c r="H5">
        <f>Table17[[#This Row],[Area(cookstove)-casestudy]]/Table17[[#This Row],[Original cookstove Area]]*100</f>
        <v>23.475568998788678</v>
      </c>
      <c r="I5" t="s">
        <v>25</v>
      </c>
      <c r="J5">
        <v>902</v>
      </c>
      <c r="K5">
        <v>10739</v>
      </c>
      <c r="L5">
        <v>10738.5</v>
      </c>
      <c r="M5">
        <v>5011</v>
      </c>
      <c r="N5">
        <f>Table17[[#This Row],[Area(cookstove)-casestudy]]-Table17[[#This Row],[Area(overlap) AD casestudy]]</f>
        <v>87006</v>
      </c>
      <c r="O5">
        <f>Table17[[#This Row],[Area(overlap) AD casestudy]]/Table17[[#This Row],[Area(AD)]]*100</f>
        <v>46.661700344538595</v>
      </c>
      <c r="P5">
        <f>Table17[[#This Row],[Area(overlap) AD casestudy]]/Table17[[#This Row],[Area(cookstove)-casestudy]]*100</f>
        <v>5.4457328537118137</v>
      </c>
    </row>
    <row r="6" spans="1:16" x14ac:dyDescent="0.25">
      <c r="A6">
        <v>4</v>
      </c>
      <c r="B6" t="s">
        <v>29</v>
      </c>
      <c r="C6" t="s">
        <v>22</v>
      </c>
      <c r="D6" t="s">
        <v>23</v>
      </c>
      <c r="E6" t="s">
        <v>24</v>
      </c>
      <c r="F6">
        <v>96137.600000000006</v>
      </c>
      <c r="G6">
        <v>252380</v>
      </c>
      <c r="H6">
        <f>Table17[[#This Row],[Area(cookstove)-casestudy]]/Table17[[#This Row],[Original cookstove Area]]*100</f>
        <v>262.51955530406417</v>
      </c>
      <c r="I6" t="s">
        <v>25</v>
      </c>
      <c r="J6">
        <v>1202</v>
      </c>
      <c r="K6">
        <v>402</v>
      </c>
      <c r="M6">
        <v>4.0199999999999996</v>
      </c>
      <c r="N6">
        <f>Table17[[#This Row],[Area(cookstove)-casestudy]]-Table17[[#This Row],[Area(overlap) AD casestudy]]</f>
        <v>252375.98</v>
      </c>
      <c r="O6">
        <f>Table17[[#This Row],[Area(overlap) AD casestudy]]/Table17[[#This Row],[Area(AD)]]*100</f>
        <v>0.99999999999999989</v>
      </c>
      <c r="P6">
        <f>Table17[[#This Row],[Area(overlap) AD casestudy]]/Table17[[#This Row],[Area(cookstove)-casestudy]]*100</f>
        <v>1.5928361993818843E-3</v>
      </c>
    </row>
    <row r="7" spans="1:16" x14ac:dyDescent="0.25">
      <c r="A7">
        <v>6</v>
      </c>
      <c r="B7" t="s">
        <v>29</v>
      </c>
      <c r="C7" t="s">
        <v>22</v>
      </c>
      <c r="D7" t="s">
        <v>23</v>
      </c>
      <c r="E7" t="s">
        <v>30</v>
      </c>
      <c r="F7">
        <v>96137.600000000006</v>
      </c>
      <c r="G7">
        <v>38617</v>
      </c>
      <c r="H7">
        <f>Table17[[#This Row],[Area(cookstove)-casestudy]]/Table17[[#This Row],[Original cookstove Area]]*100</f>
        <v>40.168466864161367</v>
      </c>
      <c r="I7" t="s">
        <v>25</v>
      </c>
      <c r="J7">
        <v>1168</v>
      </c>
      <c r="K7">
        <v>5767</v>
      </c>
      <c r="L7">
        <v>5767</v>
      </c>
      <c r="M7">
        <v>1751</v>
      </c>
      <c r="N7">
        <f>Table17[[#This Row],[Area(cookstove)-casestudy]]-Table17[[#This Row],[Area(overlap) AD casestudy]]</f>
        <v>36866</v>
      </c>
      <c r="O7">
        <f>Table17[[#This Row],[Area(overlap) AD casestudy]]/Table17[[#This Row],[Area(AD)]]*100</f>
        <v>30.362406797294955</v>
      </c>
      <c r="P7">
        <f>Table17[[#This Row],[Area(overlap) AD casestudy]]/Table17[[#This Row],[Area(cookstove)-casestudy]]*100</f>
        <v>4.5342724706735371</v>
      </c>
    </row>
    <row r="8" spans="1:16" x14ac:dyDescent="0.25">
      <c r="A8">
        <v>7</v>
      </c>
      <c r="B8" t="s">
        <v>29</v>
      </c>
      <c r="C8" t="s">
        <v>22</v>
      </c>
      <c r="D8" t="s">
        <v>23</v>
      </c>
      <c r="E8" t="s">
        <v>30</v>
      </c>
      <c r="F8">
        <v>96137.600000000006</v>
      </c>
      <c r="G8">
        <v>38617</v>
      </c>
      <c r="H8">
        <f>Table17[[#This Row],[Area(cookstove)-casestudy]]/Table17[[#This Row],[Original cookstove Area]]*100</f>
        <v>40.168466864161367</v>
      </c>
      <c r="I8" t="s">
        <v>25</v>
      </c>
      <c r="J8">
        <v>1532</v>
      </c>
      <c r="K8">
        <v>8725</v>
      </c>
      <c r="M8">
        <v>19.100000000000001</v>
      </c>
      <c r="N8">
        <f>Table17[[#This Row],[Area(cookstove)-casestudy]]-Table17[[#This Row],[Area(overlap) AD casestudy]]</f>
        <v>38597.9</v>
      </c>
      <c r="O8">
        <f>Table17[[#This Row],[Area(overlap) AD casestudy]]/Table17[[#This Row],[Area(AD)]]*100</f>
        <v>0.2189111747851003</v>
      </c>
      <c r="P8">
        <f>Table17[[#This Row],[Area(overlap) AD casestudy]]/Table17[[#This Row],[Area(cookstove)-casestudy]]*100</f>
        <v>4.9460082347152816E-2</v>
      </c>
    </row>
    <row r="9" spans="1:16" x14ac:dyDescent="0.25">
      <c r="A9">
        <v>8</v>
      </c>
      <c r="B9" t="s">
        <v>31</v>
      </c>
      <c r="C9" t="s">
        <v>22</v>
      </c>
      <c r="D9" t="s">
        <v>23</v>
      </c>
      <c r="E9" t="s">
        <v>32</v>
      </c>
      <c r="F9">
        <v>789656.7</v>
      </c>
      <c r="G9">
        <v>51518</v>
      </c>
      <c r="H9">
        <f>Table17[[#This Row],[Area(cookstove)-casestudy]]/Table17[[#This Row],[Original cookstove Area]]*100</f>
        <v>6.5241009162589263</v>
      </c>
      <c r="I9" t="s">
        <v>25</v>
      </c>
      <c r="J9">
        <v>902</v>
      </c>
      <c r="K9">
        <v>10739</v>
      </c>
      <c r="M9">
        <v>23.4</v>
      </c>
      <c r="N9">
        <f>Table17[[#This Row],[Area(cookstove)-casestudy]]-Table17[[#This Row],[Area(overlap) AD casestudy]]</f>
        <v>51494.6</v>
      </c>
      <c r="O9">
        <f>Table17[[#This Row],[Area(overlap) AD casestudy]]/Table17[[#This Row],[Area(AD)]]*100</f>
        <v>0.21789738336902875</v>
      </c>
      <c r="P9">
        <f>Table17[[#This Row],[Area(overlap) AD casestudy]]/Table17[[#This Row],[Area(cookstove)-casestudy]]*100</f>
        <v>4.5421017896657478E-2</v>
      </c>
    </row>
    <row r="10" spans="1:16" x14ac:dyDescent="0.25">
      <c r="A10" s="23">
        <v>12</v>
      </c>
      <c r="B10" s="23" t="s">
        <v>44</v>
      </c>
      <c r="C10" t="s">
        <v>22</v>
      </c>
      <c r="D10" s="23" t="s">
        <v>41</v>
      </c>
      <c r="E10" s="23" t="s">
        <v>42</v>
      </c>
      <c r="F10">
        <v>182776.6</v>
      </c>
      <c r="G10" s="23">
        <v>46980</v>
      </c>
      <c r="H10" s="23">
        <f>Table17[[#This Row],[Area(cookstove)-casestudy]]/Table17[[#This Row],[Original cookstove Area]]*100</f>
        <v>25.703509092520594</v>
      </c>
      <c r="I10" s="23" t="s">
        <v>25</v>
      </c>
      <c r="J10" s="23">
        <v>1689</v>
      </c>
      <c r="K10" s="23">
        <v>681</v>
      </c>
      <c r="L10">
        <v>681</v>
      </c>
      <c r="M10" s="23">
        <v>681</v>
      </c>
      <c r="N10" s="23">
        <f>Table17[[#This Row],[Area(cookstove)-casestudy]]-Table17[[#This Row],[Area(overlap) AD casestudy]]</f>
        <v>46299</v>
      </c>
      <c r="O10" s="23">
        <f>Table17[[#This Row],[Area(overlap) AD casestudy]]/Table17[[#This Row],[Area(AD)]]*100</f>
        <v>100</v>
      </c>
      <c r="P10" s="23">
        <f>Table17[[#This Row],[Area(overlap) AD casestudy]]/Table17[[#This Row],[Area(cookstove)-casestudy]]*100</f>
        <v>1.4495530012771394</v>
      </c>
    </row>
    <row r="11" spans="1:16" x14ac:dyDescent="0.25">
      <c r="A11" s="23">
        <v>10</v>
      </c>
      <c r="B11" s="23" t="s">
        <v>40</v>
      </c>
      <c r="C11" t="s">
        <v>22</v>
      </c>
      <c r="D11" s="23" t="s">
        <v>41</v>
      </c>
      <c r="E11" s="23" t="s">
        <v>42</v>
      </c>
      <c r="F11">
        <v>182776.6</v>
      </c>
      <c r="G11" s="23">
        <v>22987</v>
      </c>
      <c r="H11" s="23">
        <f>Table17[[#This Row],[Area(cookstove)-casestudy]]/Table17[[#This Row],[Original cookstove Area]]*100</f>
        <v>12.576555204550255</v>
      </c>
      <c r="I11" s="23" t="s">
        <v>25</v>
      </c>
      <c r="J11" s="23">
        <v>1748</v>
      </c>
      <c r="K11" s="23">
        <v>4486</v>
      </c>
      <c r="L11" s="23">
        <v>4486.03</v>
      </c>
      <c r="M11" s="23">
        <v>0.247</v>
      </c>
      <c r="N11" s="23">
        <f>Table17[[#This Row],[Area(cookstove)-casestudy]]-Table17[[#This Row],[Area(overlap) AD casestudy]]</f>
        <v>22986.753000000001</v>
      </c>
      <c r="O11" s="23">
        <f>Table17[[#This Row],[Area(overlap) AD casestudy]]/Table17[[#This Row],[Area(AD)]]*100</f>
        <v>5.5060187249219798E-3</v>
      </c>
      <c r="P11" s="23">
        <f>Table17[[#This Row],[Area(overlap) AD casestudy]]/Table17[[#This Row],[Area(cookstove)-casestudy]]*100</f>
        <v>1.0745203810849611E-3</v>
      </c>
    </row>
    <row r="12" spans="1:16" x14ac:dyDescent="0.25">
      <c r="F12">
        <f>SUBTOTAL(101,Table17[Original cookstove Area])</f>
        <v>373552.71000000008</v>
      </c>
      <c r="G12">
        <f>SUBTOTAL(101,Table17[Area(cookstove)-casestudy])</f>
        <v>130025.60000000001</v>
      </c>
      <c r="H12">
        <f>SUBTOTAL(101,Table17[[Area reduced ]])</f>
        <v>54.246974181068921</v>
      </c>
    </row>
    <row r="14" spans="1:16" s="23" customFormat="1" x14ac:dyDescent="0.25">
      <c r="A14"/>
      <c r="B14"/>
      <c r="C14"/>
      <c r="D14"/>
      <c r="E14"/>
      <c r="F14"/>
      <c r="G14"/>
      <c r="H14"/>
      <c r="I14"/>
      <c r="J14"/>
      <c r="K14"/>
      <c r="L14"/>
      <c r="M14"/>
      <c r="N14"/>
      <c r="O14"/>
      <c r="P14"/>
    </row>
    <row r="15" spans="1:16" s="23" customFormat="1" x14ac:dyDescent="0.25">
      <c r="A15"/>
      <c r="B15"/>
      <c r="C15"/>
      <c r="D15"/>
      <c r="E15"/>
      <c r="F15"/>
      <c r="G15"/>
      <c r="H15"/>
      <c r="I15"/>
      <c r="J15"/>
      <c r="K15"/>
      <c r="L15"/>
      <c r="M15"/>
    </row>
    <row r="16" spans="1:16" x14ac:dyDescent="0.25">
      <c r="N16" s="23"/>
      <c r="O16" s="23"/>
      <c r="P16" s="2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8F89-1F3F-45E1-B20A-BA9DBD1F7129}">
  <dimension ref="A1:I7"/>
  <sheetViews>
    <sheetView topLeftCell="C1" workbookViewId="0">
      <selection activeCell="G6" sqref="G6"/>
    </sheetView>
  </sheetViews>
  <sheetFormatPr defaultRowHeight="15" x14ac:dyDescent="0.25"/>
  <cols>
    <col min="1" max="1" width="9.140625" style="8"/>
    <col min="2" max="2" width="15.7109375" style="8" customWidth="1"/>
    <col min="3" max="3" width="15.28515625" style="8" customWidth="1"/>
    <col min="4" max="4" width="9.85546875" style="8" customWidth="1"/>
    <col min="5" max="5" width="10.85546875" style="8" customWidth="1"/>
    <col min="6" max="6" width="16.42578125" style="8" customWidth="1"/>
    <col min="7" max="7" width="20.7109375" style="8" customWidth="1"/>
    <col min="8" max="8" width="51.28515625" style="8" customWidth="1"/>
    <col min="9" max="9" width="39.42578125" style="8" customWidth="1"/>
  </cols>
  <sheetData>
    <row r="1" spans="1:9" x14ac:dyDescent="0.25">
      <c r="A1" s="13" t="s">
        <v>16</v>
      </c>
      <c r="B1" s="13" t="s">
        <v>17</v>
      </c>
      <c r="C1" s="13" t="s">
        <v>18</v>
      </c>
      <c r="D1" s="13" t="s">
        <v>19</v>
      </c>
      <c r="E1" s="13" t="s">
        <v>0</v>
      </c>
      <c r="F1" s="13" t="s">
        <v>49</v>
      </c>
      <c r="G1" s="13" t="s">
        <v>50</v>
      </c>
      <c r="H1" s="13" t="s">
        <v>51</v>
      </c>
      <c r="I1" s="13" t="s">
        <v>56</v>
      </c>
    </row>
    <row r="2" spans="1:9" s="8" customFormat="1" ht="141.75" customHeight="1" x14ac:dyDescent="0.25">
      <c r="A2" s="6">
        <v>1</v>
      </c>
      <c r="B2" s="6" t="s">
        <v>21</v>
      </c>
      <c r="C2" s="6" t="s">
        <v>22</v>
      </c>
      <c r="D2" s="6" t="s">
        <v>23</v>
      </c>
      <c r="E2" s="6" t="s">
        <v>24</v>
      </c>
      <c r="F2" s="18">
        <v>89.546000000000006</v>
      </c>
      <c r="G2" s="7" t="s">
        <v>52</v>
      </c>
      <c r="H2" s="19" t="s">
        <v>53</v>
      </c>
      <c r="I2" s="7"/>
    </row>
    <row r="3" spans="1:9" ht="60" x14ac:dyDescent="0.25">
      <c r="A3" s="14">
        <v>2</v>
      </c>
      <c r="B3" s="14" t="s">
        <v>26</v>
      </c>
      <c r="C3" s="14" t="s">
        <v>22</v>
      </c>
      <c r="D3" s="14" t="s">
        <v>27</v>
      </c>
      <c r="E3" s="14" t="s">
        <v>28</v>
      </c>
      <c r="F3" s="14">
        <v>191.97399999999999</v>
      </c>
      <c r="G3" s="14" t="s">
        <v>54</v>
      </c>
      <c r="H3" s="15" t="s">
        <v>55</v>
      </c>
      <c r="I3" s="15" t="s">
        <v>57</v>
      </c>
    </row>
    <row r="4" spans="1:9" ht="63" x14ac:dyDescent="0.25">
      <c r="A4" s="14">
        <v>3</v>
      </c>
      <c r="B4" s="14" t="s">
        <v>29</v>
      </c>
      <c r="C4" s="14" t="s">
        <v>22</v>
      </c>
      <c r="D4" s="14" t="s">
        <v>27</v>
      </c>
      <c r="E4" s="14" t="s">
        <v>30</v>
      </c>
      <c r="F4" s="14">
        <v>438.57900000000001</v>
      </c>
      <c r="G4" s="14" t="s">
        <v>52</v>
      </c>
      <c r="H4" s="15" t="s">
        <v>58</v>
      </c>
      <c r="I4" s="20" t="s">
        <v>59</v>
      </c>
    </row>
    <row r="5" spans="1:9" x14ac:dyDescent="0.25">
      <c r="A5" s="14">
        <v>4</v>
      </c>
      <c r="B5" s="14" t="s">
        <v>31</v>
      </c>
      <c r="C5" s="14" t="s">
        <v>22</v>
      </c>
      <c r="D5" s="14" t="s">
        <v>23</v>
      </c>
      <c r="E5" s="14" t="s">
        <v>32</v>
      </c>
      <c r="F5" s="14">
        <v>32.262</v>
      </c>
      <c r="G5" s="14" t="s">
        <v>54</v>
      </c>
      <c r="H5" s="14" t="s">
        <v>60</v>
      </c>
      <c r="I5" s="14"/>
    </row>
    <row r="6" spans="1:9" ht="30" x14ac:dyDescent="0.25">
      <c r="A6" s="14">
        <v>5</v>
      </c>
      <c r="B6" s="6" t="s">
        <v>40</v>
      </c>
      <c r="C6" s="6" t="s">
        <v>22</v>
      </c>
      <c r="D6" s="6" t="s">
        <v>41</v>
      </c>
      <c r="E6" s="6" t="s">
        <v>42</v>
      </c>
      <c r="F6">
        <v>200.001</v>
      </c>
      <c r="G6" s="14" t="s">
        <v>54</v>
      </c>
      <c r="H6" s="15" t="s">
        <v>62</v>
      </c>
      <c r="I6" s="14"/>
    </row>
    <row r="7" spans="1:9" ht="45" x14ac:dyDescent="0.25">
      <c r="A7" s="14">
        <v>6</v>
      </c>
      <c r="B7" s="16" t="s">
        <v>44</v>
      </c>
      <c r="C7" s="16" t="s">
        <v>22</v>
      </c>
      <c r="D7" s="16" t="s">
        <v>41</v>
      </c>
      <c r="E7" s="16" t="s">
        <v>42</v>
      </c>
      <c r="F7" s="16">
        <v>67.146000000000001</v>
      </c>
      <c r="G7" s="16" t="s">
        <v>54</v>
      </c>
      <c r="H7" s="17" t="s">
        <v>61</v>
      </c>
      <c r="I7"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EDF17-1E34-4FC3-AACE-95A502143A42}">
  <dimension ref="A1:I13"/>
  <sheetViews>
    <sheetView workbookViewId="0">
      <selection activeCell="G7" sqref="G7"/>
    </sheetView>
  </sheetViews>
  <sheetFormatPr defaultRowHeight="15" x14ac:dyDescent="0.25"/>
  <cols>
    <col min="1" max="1" width="9.140625" style="8"/>
    <col min="2" max="2" width="15.7109375" style="8" customWidth="1"/>
    <col min="3" max="3" width="15.28515625" style="8" customWidth="1"/>
    <col min="4" max="4" width="9.85546875" style="8" customWidth="1"/>
    <col min="5" max="5" width="10.85546875" style="8" customWidth="1"/>
    <col min="6" max="6" width="16.42578125" style="8" customWidth="1"/>
    <col min="7" max="7" width="20.7109375" style="8" customWidth="1"/>
    <col min="8" max="8" width="51.28515625" style="8" customWidth="1"/>
    <col min="9" max="9" width="39.42578125" style="8" customWidth="1"/>
  </cols>
  <sheetData>
    <row r="1" spans="1:9" x14ac:dyDescent="0.25">
      <c r="A1" s="13" t="s">
        <v>16</v>
      </c>
      <c r="B1" s="13" t="s">
        <v>17</v>
      </c>
      <c r="C1" s="13" t="s">
        <v>18</v>
      </c>
      <c r="D1" s="13" t="s">
        <v>19</v>
      </c>
      <c r="E1" s="13" t="s">
        <v>0</v>
      </c>
      <c r="F1" s="13" t="s">
        <v>49</v>
      </c>
      <c r="G1" s="13" t="s">
        <v>50</v>
      </c>
      <c r="H1" s="13" t="s">
        <v>51</v>
      </c>
      <c r="I1" s="13" t="s">
        <v>56</v>
      </c>
    </row>
    <row r="2" spans="1:9" s="8" customFormat="1" ht="141.75" customHeight="1" x14ac:dyDescent="0.25">
      <c r="A2" s="6">
        <v>1</v>
      </c>
      <c r="B2" s="6" t="s">
        <v>21</v>
      </c>
      <c r="C2" s="6" t="s">
        <v>22</v>
      </c>
      <c r="D2" s="6" t="s">
        <v>23</v>
      </c>
      <c r="E2" s="6" t="s">
        <v>24</v>
      </c>
      <c r="F2" s="18">
        <v>89.546000000000006</v>
      </c>
      <c r="G2" s="7" t="s">
        <v>52</v>
      </c>
      <c r="H2" s="19" t="s">
        <v>53</v>
      </c>
      <c r="I2" s="7"/>
    </row>
    <row r="3" spans="1:9" ht="60" hidden="1" x14ac:dyDescent="0.25">
      <c r="A3" s="14">
        <v>2</v>
      </c>
      <c r="B3" s="14" t="s">
        <v>26</v>
      </c>
      <c r="C3" s="14" t="s">
        <v>22</v>
      </c>
      <c r="D3" s="14" t="s">
        <v>27</v>
      </c>
      <c r="E3" s="14" t="s">
        <v>28</v>
      </c>
      <c r="F3" s="14">
        <v>191.97399999999999</v>
      </c>
      <c r="G3" s="14" t="s">
        <v>54</v>
      </c>
      <c r="H3" s="15" t="s">
        <v>55</v>
      </c>
      <c r="I3" s="15" t="s">
        <v>57</v>
      </c>
    </row>
    <row r="4" spans="1:9" ht="63" x14ac:dyDescent="0.25">
      <c r="A4" s="14">
        <v>3</v>
      </c>
      <c r="B4" s="14" t="s">
        <v>29</v>
      </c>
      <c r="C4" s="14" t="s">
        <v>22</v>
      </c>
      <c r="D4" s="14" t="s">
        <v>27</v>
      </c>
      <c r="E4" s="14" t="s">
        <v>30</v>
      </c>
      <c r="F4" s="14">
        <v>438.57900000000001</v>
      </c>
      <c r="G4" s="14" t="s">
        <v>52</v>
      </c>
      <c r="H4" s="15" t="s">
        <v>58</v>
      </c>
      <c r="I4" s="20" t="s">
        <v>59</v>
      </c>
    </row>
    <row r="5" spans="1:9" hidden="1" x14ac:dyDescent="0.25">
      <c r="A5" s="14">
        <v>4</v>
      </c>
      <c r="B5" s="14" t="s">
        <v>31</v>
      </c>
      <c r="C5" s="14" t="s">
        <v>22</v>
      </c>
      <c r="D5" s="14" t="s">
        <v>23</v>
      </c>
      <c r="E5" s="14" t="s">
        <v>32</v>
      </c>
      <c r="F5" s="14">
        <v>32.262</v>
      </c>
      <c r="G5" s="14" t="s">
        <v>54</v>
      </c>
      <c r="H5" s="14" t="s">
        <v>60</v>
      </c>
      <c r="I5" s="14"/>
    </row>
    <row r="6" spans="1:9" ht="60" x14ac:dyDescent="0.25">
      <c r="A6" s="14">
        <v>5</v>
      </c>
      <c r="B6" s="14" t="s">
        <v>33</v>
      </c>
      <c r="C6" s="14" t="s">
        <v>22</v>
      </c>
      <c r="D6" s="14" t="s">
        <v>27</v>
      </c>
      <c r="E6" s="14" t="s">
        <v>34</v>
      </c>
      <c r="F6" s="14">
        <v>169.54</v>
      </c>
      <c r="G6" s="14" t="s">
        <v>52</v>
      </c>
      <c r="H6" s="15" t="s">
        <v>63</v>
      </c>
      <c r="I6" s="14"/>
    </row>
    <row r="7" spans="1:9" ht="120" x14ac:dyDescent="0.25">
      <c r="A7" s="14">
        <v>6</v>
      </c>
      <c r="B7" s="14" t="s">
        <v>35</v>
      </c>
      <c r="C7" s="14" t="s">
        <v>22</v>
      </c>
      <c r="D7" s="14" t="s">
        <v>27</v>
      </c>
      <c r="E7" s="14" t="s">
        <v>24</v>
      </c>
      <c r="F7" s="14">
        <v>183.941</v>
      </c>
      <c r="G7" s="14" t="s">
        <v>52</v>
      </c>
      <c r="H7" s="15" t="s">
        <v>64</v>
      </c>
      <c r="I7" s="14"/>
    </row>
    <row r="8" spans="1:9" ht="94.5" x14ac:dyDescent="0.25">
      <c r="A8" s="6">
        <v>7</v>
      </c>
      <c r="B8" s="6" t="s">
        <v>36</v>
      </c>
      <c r="C8" s="6" t="s">
        <v>22</v>
      </c>
      <c r="D8" s="6" t="s">
        <v>27</v>
      </c>
      <c r="E8" s="6" t="s">
        <v>30</v>
      </c>
      <c r="F8" s="14">
        <v>920.32</v>
      </c>
      <c r="G8" s="14" t="s">
        <v>52</v>
      </c>
      <c r="H8" s="20" t="s">
        <v>65</v>
      </c>
      <c r="I8" s="14"/>
    </row>
    <row r="9" spans="1:9" hidden="1" x14ac:dyDescent="0.25">
      <c r="A9" s="6">
        <v>8</v>
      </c>
      <c r="B9" s="6" t="s">
        <v>37</v>
      </c>
      <c r="C9" s="6" t="s">
        <v>22</v>
      </c>
      <c r="D9" s="6" t="s">
        <v>27</v>
      </c>
      <c r="E9" s="6" t="s">
        <v>32</v>
      </c>
      <c r="F9" s="14">
        <v>65.186000000000007</v>
      </c>
      <c r="G9" s="14" t="s">
        <v>54</v>
      </c>
      <c r="H9" s="14" t="s">
        <v>66</v>
      </c>
      <c r="I9" s="14"/>
    </row>
    <row r="10" spans="1:9" hidden="1" x14ac:dyDescent="0.25">
      <c r="A10" s="6">
        <v>9</v>
      </c>
      <c r="B10" s="6" t="s">
        <v>38</v>
      </c>
      <c r="C10" s="6" t="s">
        <v>22</v>
      </c>
      <c r="D10" s="6" t="s">
        <v>27</v>
      </c>
      <c r="E10" s="6" t="s">
        <v>39</v>
      </c>
      <c r="F10" s="14">
        <v>202.006</v>
      </c>
      <c r="G10" s="14" t="s">
        <v>54</v>
      </c>
      <c r="H10" s="14" t="s">
        <v>67</v>
      </c>
      <c r="I10" s="14"/>
    </row>
    <row r="11" spans="1:9" ht="30" hidden="1" x14ac:dyDescent="0.25">
      <c r="A11" s="6">
        <v>10</v>
      </c>
      <c r="B11" s="6" t="s">
        <v>40</v>
      </c>
      <c r="C11" s="6" t="s">
        <v>22</v>
      </c>
      <c r="D11" s="6" t="s">
        <v>41</v>
      </c>
      <c r="E11" s="6" t="s">
        <v>42</v>
      </c>
      <c r="F11">
        <v>200.001</v>
      </c>
      <c r="G11" s="14" t="s">
        <v>54</v>
      </c>
      <c r="H11" s="15" t="s">
        <v>62</v>
      </c>
      <c r="I11" s="14"/>
    </row>
    <row r="12" spans="1:9" hidden="1" x14ac:dyDescent="0.25">
      <c r="A12" s="6">
        <v>11</v>
      </c>
      <c r="B12" s="6" t="s">
        <v>43</v>
      </c>
      <c r="C12" s="6" t="s">
        <v>22</v>
      </c>
      <c r="D12" s="6" t="s">
        <v>41</v>
      </c>
      <c r="E12" s="6" t="s">
        <v>15</v>
      </c>
      <c r="F12">
        <v>14.53</v>
      </c>
      <c r="G12" s="14" t="s">
        <v>54</v>
      </c>
      <c r="H12" s="14" t="s">
        <v>68</v>
      </c>
      <c r="I12" s="14"/>
    </row>
    <row r="13" spans="1:9" ht="45" hidden="1" x14ac:dyDescent="0.25">
      <c r="A13" s="16">
        <v>12</v>
      </c>
      <c r="B13" s="16" t="s">
        <v>44</v>
      </c>
      <c r="C13" s="16" t="s">
        <v>22</v>
      </c>
      <c r="D13" s="16" t="s">
        <v>41</v>
      </c>
      <c r="E13" s="16" t="s">
        <v>42</v>
      </c>
      <c r="F13" s="16">
        <v>67.146000000000001</v>
      </c>
      <c r="G13" s="16" t="s">
        <v>54</v>
      </c>
      <c r="H13" s="17" t="s">
        <v>61</v>
      </c>
      <c r="I13" s="1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26C84-6E19-4912-A9BF-3107AB5181CB}">
  <dimension ref="A1:O14"/>
  <sheetViews>
    <sheetView topLeftCell="D1" workbookViewId="0">
      <selection activeCell="M1" sqref="M1:N11"/>
    </sheetView>
  </sheetViews>
  <sheetFormatPr defaultRowHeight="15" x14ac:dyDescent="0.25"/>
  <cols>
    <col min="2" max="2" width="18" customWidth="1"/>
    <col min="3" max="3" width="20.5703125" customWidth="1"/>
    <col min="4" max="4" width="14.85546875" customWidth="1"/>
    <col min="5" max="5" width="11.7109375" customWidth="1"/>
    <col min="6" max="6" width="10.85546875" customWidth="1"/>
    <col min="11" max="11" width="8.5703125" customWidth="1"/>
    <col min="12" max="12" width="15.140625" customWidth="1"/>
    <col min="13" max="13" width="16" customWidth="1"/>
  </cols>
  <sheetData>
    <row r="1" spans="1:15" x14ac:dyDescent="0.25">
      <c r="A1" t="s">
        <v>16</v>
      </c>
      <c r="B1" t="s">
        <v>17</v>
      </c>
      <c r="C1" t="s">
        <v>18</v>
      </c>
      <c r="D1" t="s">
        <v>19</v>
      </c>
      <c r="E1" t="s">
        <v>0</v>
      </c>
      <c r="F1" t="s">
        <v>69</v>
      </c>
      <c r="G1" t="s">
        <v>20</v>
      </c>
      <c r="H1" t="s">
        <v>45</v>
      </c>
      <c r="I1" t="s">
        <v>205</v>
      </c>
      <c r="J1" t="s">
        <v>46</v>
      </c>
      <c r="K1" t="s">
        <v>70</v>
      </c>
      <c r="L1" t="s">
        <v>71</v>
      </c>
      <c r="M1" t="s">
        <v>77</v>
      </c>
      <c r="N1" t="s">
        <v>78</v>
      </c>
      <c r="O1" t="s">
        <v>95</v>
      </c>
    </row>
    <row r="2" spans="1:15" x14ac:dyDescent="0.25">
      <c r="A2">
        <v>1</v>
      </c>
      <c r="B2" t="s">
        <v>21</v>
      </c>
      <c r="C2" t="s">
        <v>22</v>
      </c>
      <c r="D2" t="s">
        <v>23</v>
      </c>
      <c r="E2" t="s">
        <v>24</v>
      </c>
      <c r="F2">
        <v>252380</v>
      </c>
      <c r="G2" t="s">
        <v>25</v>
      </c>
      <c r="H2">
        <v>1532</v>
      </c>
      <c r="I2" t="s">
        <v>24</v>
      </c>
      <c r="J2">
        <v>8725</v>
      </c>
      <c r="K2">
        <v>2743</v>
      </c>
      <c r="L2">
        <f>Table1[[#This Row],[Area(cookstove)]]-Table1[[#This Row],[Area(overlap) AD]]</f>
        <v>249637</v>
      </c>
      <c r="M2">
        <f>Table1[[#This Row],[Area(overlap) AD]]/Table1[[#This Row],[Area(AD)]]*100</f>
        <v>31.43839541547278</v>
      </c>
      <c r="N2">
        <f>Table1[[#This Row],[Area(overlap) AD]]/Table1[[#This Row],[Area(cookstove)]]*100</f>
        <v>1.0868531579364451</v>
      </c>
    </row>
    <row r="3" spans="1:15" x14ac:dyDescent="0.25">
      <c r="A3">
        <v>2</v>
      </c>
      <c r="B3" t="s">
        <v>21</v>
      </c>
      <c r="C3" t="s">
        <v>22</v>
      </c>
      <c r="D3" t="s">
        <v>23</v>
      </c>
      <c r="E3" t="s">
        <v>24</v>
      </c>
      <c r="F3">
        <v>252380</v>
      </c>
      <c r="G3" t="s">
        <v>25</v>
      </c>
      <c r="H3">
        <v>1775</v>
      </c>
      <c r="I3" t="s">
        <v>24</v>
      </c>
      <c r="J3">
        <v>9471</v>
      </c>
      <c r="K3">
        <v>1318</v>
      </c>
      <c r="L3">
        <f>Table1[[#This Row],[Area(cookstove)]]-Table1[[#This Row],[Area(overlap) AD]]</f>
        <v>251062</v>
      </c>
      <c r="M3">
        <f>Table1[[#This Row],[Area(overlap) AD]]/Table1[[#This Row],[Area(AD)]]*100</f>
        <v>13.91616513567733</v>
      </c>
      <c r="N3">
        <f>Table1[[#This Row],[Area(overlap) AD]]/Table1[[#This Row],[Area(cookstove)]]*100</f>
        <v>0.52222838576749353</v>
      </c>
    </row>
    <row r="4" spans="1:15" x14ac:dyDescent="0.25">
      <c r="A4">
        <v>3</v>
      </c>
      <c r="B4" t="s">
        <v>21</v>
      </c>
      <c r="C4" t="s">
        <v>72</v>
      </c>
      <c r="D4" t="s">
        <v>23</v>
      </c>
      <c r="E4" t="s">
        <v>24</v>
      </c>
      <c r="F4">
        <v>252380</v>
      </c>
      <c r="G4" t="s">
        <v>25</v>
      </c>
      <c r="H4">
        <v>1202</v>
      </c>
      <c r="I4" t="s">
        <v>24</v>
      </c>
      <c r="J4">
        <v>402</v>
      </c>
      <c r="K4">
        <v>4.0199999999999996</v>
      </c>
      <c r="L4">
        <f>Table1[[#This Row],[Area(cookstove)]]-Table1[[#This Row],[Area(overlap) AD]]</f>
        <v>252375.98</v>
      </c>
      <c r="M4">
        <f>Table1[[#This Row],[Area(overlap) AD]]/Table1[[#This Row],[Area(AD)]]*100</f>
        <v>0.99999999999999989</v>
      </c>
      <c r="N4">
        <f>Table1[[#This Row],[Area(overlap) AD]]/Table1[[#This Row],[Area(cookstove)]]*100</f>
        <v>1.5928361993818843E-3</v>
      </c>
    </row>
    <row r="5" spans="1:15" x14ac:dyDescent="0.25">
      <c r="A5">
        <v>4</v>
      </c>
      <c r="B5" t="s">
        <v>21</v>
      </c>
      <c r="C5" t="s">
        <v>22</v>
      </c>
      <c r="D5" t="s">
        <v>23</v>
      </c>
      <c r="E5" t="s">
        <v>24</v>
      </c>
      <c r="F5">
        <v>252380</v>
      </c>
      <c r="G5" t="s">
        <v>25</v>
      </c>
      <c r="H5">
        <v>1168</v>
      </c>
      <c r="I5" t="s">
        <v>30</v>
      </c>
      <c r="J5">
        <v>5767</v>
      </c>
      <c r="K5">
        <v>1.46E-2</v>
      </c>
      <c r="L5">
        <f>Table1[[#This Row],[Area(cookstove)]]-Table1[[#This Row],[Area(overlap) AD]]</f>
        <v>252379.98540000001</v>
      </c>
      <c r="M5">
        <f>Table1[[#This Row],[Area(overlap) AD]]/Table1[[#This Row],[Area(AD)]]*100</f>
        <v>2.5316455696202533E-4</v>
      </c>
      <c r="N5">
        <f>Table1[[#This Row],[Area(overlap) AD]]/Table1[[#This Row],[Area(cookstove)]]*100</f>
        <v>5.784927490292416E-6</v>
      </c>
    </row>
    <row r="6" spans="1:15" x14ac:dyDescent="0.25">
      <c r="A6">
        <v>5</v>
      </c>
      <c r="B6" t="s">
        <v>26</v>
      </c>
      <c r="C6" t="s">
        <v>22</v>
      </c>
      <c r="D6" t="s">
        <v>23</v>
      </c>
      <c r="E6" t="s">
        <v>28</v>
      </c>
      <c r="F6">
        <v>92017</v>
      </c>
      <c r="G6" t="s">
        <v>25</v>
      </c>
      <c r="H6">
        <v>902</v>
      </c>
      <c r="I6" t="s">
        <v>28</v>
      </c>
      <c r="J6">
        <v>10739</v>
      </c>
      <c r="K6">
        <v>5011</v>
      </c>
      <c r="L6">
        <f>Table1[[#This Row],[Area(cookstove)]]-Table1[[#This Row],[Area(overlap) AD]]</f>
        <v>87006</v>
      </c>
      <c r="M6">
        <f>Table1[[#This Row],[Area(overlap) AD]]/Table1[[#This Row],[Area(AD)]]*100</f>
        <v>46.661700344538595</v>
      </c>
      <c r="N6">
        <f>Table1[[#This Row],[Area(overlap) AD]]/Table1[[#This Row],[Area(cookstove)]]*100</f>
        <v>5.4457328537118137</v>
      </c>
    </row>
    <row r="7" spans="1:15" x14ac:dyDescent="0.25">
      <c r="A7">
        <v>6</v>
      </c>
      <c r="B7" t="s">
        <v>29</v>
      </c>
      <c r="C7" t="s">
        <v>22</v>
      </c>
      <c r="D7" t="s">
        <v>23</v>
      </c>
      <c r="E7" t="s">
        <v>30</v>
      </c>
      <c r="F7">
        <v>38617</v>
      </c>
      <c r="G7" t="s">
        <v>25</v>
      </c>
      <c r="H7">
        <v>1168</v>
      </c>
      <c r="I7" t="s">
        <v>30</v>
      </c>
      <c r="J7">
        <v>5767</v>
      </c>
      <c r="K7">
        <v>1751</v>
      </c>
      <c r="L7">
        <f>Table1[[#This Row],[Area(cookstove)]]-Table1[[#This Row],[Area(overlap) AD]]</f>
        <v>36866</v>
      </c>
      <c r="M7">
        <f>Table1[[#This Row],[Area(overlap) AD]]/Table1[[#This Row],[Area(AD)]]*100</f>
        <v>30.362406797294955</v>
      </c>
      <c r="N7">
        <f>Table1[[#This Row],[Area(overlap) AD]]/Table1[[#This Row],[Area(cookstove)]]*100</f>
        <v>4.5342724706735371</v>
      </c>
    </row>
    <row r="8" spans="1:15" x14ac:dyDescent="0.25">
      <c r="A8">
        <v>7</v>
      </c>
      <c r="B8" t="s">
        <v>29</v>
      </c>
      <c r="C8" t="s">
        <v>22</v>
      </c>
      <c r="D8" t="s">
        <v>23</v>
      </c>
      <c r="E8" t="s">
        <v>30</v>
      </c>
      <c r="F8">
        <v>38617</v>
      </c>
      <c r="G8" t="s">
        <v>25</v>
      </c>
      <c r="H8">
        <v>1532</v>
      </c>
      <c r="I8" t="s">
        <v>24</v>
      </c>
      <c r="J8">
        <v>8725</v>
      </c>
      <c r="K8">
        <v>19.100000000000001</v>
      </c>
      <c r="L8">
        <f>Table1[[#This Row],[Area(cookstove)]]-Table1[[#This Row],[Area(overlap) AD]]</f>
        <v>38597.9</v>
      </c>
      <c r="M8">
        <f>Table1[[#This Row],[Area(overlap) AD]]/Table1[[#This Row],[Area(AD)]]*100</f>
        <v>0.2189111747851003</v>
      </c>
      <c r="N8">
        <f>Table1[[#This Row],[Area(overlap) AD]]/Table1[[#This Row],[Area(cookstove)]]*100</f>
        <v>4.9460082347152816E-2</v>
      </c>
    </row>
    <row r="9" spans="1:15" x14ac:dyDescent="0.25">
      <c r="A9">
        <v>8</v>
      </c>
      <c r="B9" t="s">
        <v>31</v>
      </c>
      <c r="C9" t="s">
        <v>22</v>
      </c>
      <c r="D9" t="s">
        <v>23</v>
      </c>
      <c r="E9" t="s">
        <v>32</v>
      </c>
      <c r="F9">
        <v>51518</v>
      </c>
      <c r="G9" t="s">
        <v>25</v>
      </c>
      <c r="H9">
        <v>902</v>
      </c>
      <c r="I9" t="s">
        <v>28</v>
      </c>
      <c r="J9">
        <v>10739</v>
      </c>
      <c r="K9">
        <v>23.4</v>
      </c>
      <c r="L9">
        <f>Table1[[#This Row],[Area(cookstove)]]-Table1[[#This Row],[Area(overlap) AD]]</f>
        <v>51494.6</v>
      </c>
      <c r="M9">
        <f>Table1[[#This Row],[Area(overlap) AD]]/Table1[[#This Row],[Area(AD)]]*100</f>
        <v>0.21789738336902875</v>
      </c>
      <c r="N9">
        <f>Table1[[#This Row],[Area(overlap) AD]]/Table1[[#This Row],[Area(cookstove)]]*100</f>
        <v>4.5421017896657478E-2</v>
      </c>
    </row>
    <row r="10" spans="1:15" x14ac:dyDescent="0.25">
      <c r="A10" s="23">
        <v>10</v>
      </c>
      <c r="B10" s="23" t="s">
        <v>40</v>
      </c>
      <c r="C10" t="s">
        <v>22</v>
      </c>
      <c r="D10" s="23" t="s">
        <v>41</v>
      </c>
      <c r="E10" s="23" t="s">
        <v>42</v>
      </c>
      <c r="F10" s="23">
        <v>22987</v>
      </c>
      <c r="G10" s="23" t="s">
        <v>25</v>
      </c>
      <c r="H10" s="23">
        <v>1748</v>
      </c>
      <c r="I10" s="23" t="s">
        <v>42</v>
      </c>
      <c r="J10" s="23">
        <v>4486</v>
      </c>
      <c r="K10" s="23">
        <v>0.247</v>
      </c>
      <c r="L10" s="23">
        <f>Table1[[#This Row],[Area(cookstove)]]-Table1[[#This Row],[Area(overlap) AD]]</f>
        <v>22986.753000000001</v>
      </c>
      <c r="M10" s="23">
        <f>Table1[[#This Row],[Area(overlap) AD]]/Table1[[#This Row],[Area(AD)]]*100</f>
        <v>5.5060187249219798E-3</v>
      </c>
      <c r="N10" s="23">
        <f>Table1[[#This Row],[Area(overlap) AD]]/Table1[[#This Row],[Area(cookstove)]]*100</f>
        <v>1.0745203810849611E-3</v>
      </c>
    </row>
    <row r="11" spans="1:15" ht="15.75" x14ac:dyDescent="0.25">
      <c r="A11" s="23">
        <v>12</v>
      </c>
      <c r="B11" s="23" t="s">
        <v>44</v>
      </c>
      <c r="C11" t="s">
        <v>22</v>
      </c>
      <c r="D11" s="23" t="s">
        <v>41</v>
      </c>
      <c r="E11" s="23" t="s">
        <v>42</v>
      </c>
      <c r="F11" s="23">
        <v>46980</v>
      </c>
      <c r="G11" s="23" t="s">
        <v>25</v>
      </c>
      <c r="H11" s="23">
        <v>1689</v>
      </c>
      <c r="I11" s="23" t="s">
        <v>42</v>
      </c>
      <c r="J11" s="23">
        <v>681</v>
      </c>
      <c r="K11" s="23">
        <v>681</v>
      </c>
      <c r="L11" s="23">
        <f>Table1[[#This Row],[Area(cookstove)]]-Table1[[#This Row],[Area(overlap) AD]]</f>
        <v>46299</v>
      </c>
      <c r="M11" s="23">
        <f>Table1[[#This Row],[Area(overlap) AD]]/Table1[[#This Row],[Area(AD)]]*100</f>
        <v>100</v>
      </c>
      <c r="N11" s="23">
        <f>Table1[[#This Row],[Area(overlap) AD]]/Table1[[#This Row],[Area(cookstove)]]*100</f>
        <v>1.4495530012771394</v>
      </c>
      <c r="O11" s="33" t="s">
        <v>94</v>
      </c>
    </row>
    <row r="13" spans="1:15" s="23" customFormat="1" x14ac:dyDescent="0.25">
      <c r="A13"/>
      <c r="B13"/>
      <c r="C13"/>
      <c r="D13"/>
      <c r="E13"/>
      <c r="F13"/>
      <c r="G13"/>
      <c r="H13"/>
      <c r="I13"/>
      <c r="J13"/>
      <c r="K13"/>
      <c r="L13"/>
      <c r="M13"/>
    </row>
    <row r="14" spans="1:15" s="23" customFormat="1" x14ac:dyDescent="0.25">
      <c r="A14"/>
      <c r="B14"/>
      <c r="C14"/>
      <c r="D14"/>
      <c r="E14"/>
      <c r="F14"/>
      <c r="G14"/>
      <c r="H14"/>
      <c r="I14"/>
      <c r="J14"/>
      <c r="K14"/>
      <c r="L14"/>
      <c r="M14"/>
    </row>
  </sheetData>
  <phoneticPr fontId="6"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5CC39-F366-45C9-B023-348D43CC05EC}">
  <dimension ref="A1:J13"/>
  <sheetViews>
    <sheetView workbookViewId="0">
      <selection activeCell="D8" sqref="D8"/>
    </sheetView>
  </sheetViews>
  <sheetFormatPr defaultRowHeight="15" x14ac:dyDescent="0.25"/>
  <cols>
    <col min="2" max="2" width="15.7109375" customWidth="1"/>
    <col min="3" max="3" width="9.85546875" customWidth="1"/>
    <col min="4" max="4" width="10.85546875" customWidth="1"/>
    <col min="5" max="5" width="10.140625" customWidth="1"/>
    <col min="6" max="6" width="10.85546875" customWidth="1"/>
    <col min="7" max="7" width="9.140625" customWidth="1"/>
    <col min="9" max="9" width="12.140625" customWidth="1"/>
  </cols>
  <sheetData>
    <row r="1" spans="1:10" x14ac:dyDescent="0.25">
      <c r="A1" s="4" t="s">
        <v>1</v>
      </c>
      <c r="B1" s="4" t="s">
        <v>0</v>
      </c>
      <c r="C1" s="4" t="s">
        <v>2</v>
      </c>
      <c r="D1" s="4" t="s">
        <v>14</v>
      </c>
      <c r="E1" t="s">
        <v>96</v>
      </c>
      <c r="F1" s="9" t="s">
        <v>73</v>
      </c>
      <c r="G1" s="9" t="s">
        <v>74</v>
      </c>
      <c r="H1" s="9" t="s">
        <v>75</v>
      </c>
      <c r="I1" t="s">
        <v>97</v>
      </c>
      <c r="J1" t="s">
        <v>99</v>
      </c>
    </row>
    <row r="2" spans="1:10" x14ac:dyDescent="0.25">
      <c r="A2" s="10">
        <v>2340</v>
      </c>
      <c r="B2" s="10" t="s">
        <v>24</v>
      </c>
      <c r="C2" s="10">
        <v>1202</v>
      </c>
      <c r="D2" s="10" t="s">
        <v>79</v>
      </c>
      <c r="E2" t="s">
        <v>25</v>
      </c>
      <c r="F2" s="9">
        <v>58.333333333333336</v>
      </c>
      <c r="G2" s="9">
        <v>59.800995024875625</v>
      </c>
      <c r="H2" s="9">
        <v>76.915422885572141</v>
      </c>
    </row>
    <row r="3" spans="1:10" x14ac:dyDescent="0.25">
      <c r="A3" s="10">
        <v>2340</v>
      </c>
      <c r="B3" s="10" t="s">
        <v>24</v>
      </c>
      <c r="C3" s="10">
        <v>1532</v>
      </c>
      <c r="D3" s="10" t="s">
        <v>79</v>
      </c>
      <c r="E3" t="s">
        <v>25</v>
      </c>
      <c r="F3" s="9">
        <v>47.69971346704871</v>
      </c>
      <c r="G3" s="9">
        <v>53.369627507163322</v>
      </c>
      <c r="H3" s="9">
        <v>59.170200573065912</v>
      </c>
    </row>
    <row r="4" spans="1:10" x14ac:dyDescent="0.25">
      <c r="A4" s="27">
        <v>2340</v>
      </c>
      <c r="B4" s="27" t="s">
        <v>24</v>
      </c>
      <c r="C4" s="27">
        <v>1168</v>
      </c>
      <c r="D4" s="27" t="s">
        <v>76</v>
      </c>
      <c r="E4" t="s">
        <v>25</v>
      </c>
      <c r="F4" s="9">
        <v>7.7111149644529213</v>
      </c>
      <c r="G4" s="9">
        <v>12.656493844286457</v>
      </c>
      <c r="H4" s="9">
        <v>24.706086353389978</v>
      </c>
    </row>
    <row r="5" spans="1:10" x14ac:dyDescent="0.25">
      <c r="A5" s="10">
        <v>2340</v>
      </c>
      <c r="B5" s="10" t="s">
        <v>24</v>
      </c>
      <c r="C5" s="10">
        <v>1775</v>
      </c>
      <c r="D5" s="10" t="s">
        <v>79</v>
      </c>
      <c r="E5" t="s">
        <v>25</v>
      </c>
      <c r="F5" s="9">
        <v>16.840882694541232</v>
      </c>
      <c r="G5" s="9">
        <v>19.052898321191002</v>
      </c>
      <c r="H5" s="9">
        <v>22.479146869390775</v>
      </c>
    </row>
    <row r="6" spans="1:10" x14ac:dyDescent="0.25">
      <c r="A6" s="27">
        <v>2340</v>
      </c>
      <c r="B6" s="27" t="s">
        <v>24</v>
      </c>
      <c r="C6" s="27">
        <v>902</v>
      </c>
      <c r="D6" s="27" t="s">
        <v>39</v>
      </c>
      <c r="E6" t="s">
        <v>25</v>
      </c>
      <c r="F6" s="9">
        <v>0.61644473414656864</v>
      </c>
      <c r="G6" s="9">
        <v>3.5217431790669522</v>
      </c>
      <c r="H6" s="9">
        <v>4.8468200018623708</v>
      </c>
    </row>
    <row r="7" spans="1:10" x14ac:dyDescent="0.25">
      <c r="A7">
        <v>2341</v>
      </c>
      <c r="B7" t="s">
        <v>39</v>
      </c>
      <c r="C7">
        <v>902</v>
      </c>
      <c r="D7" t="s">
        <v>39</v>
      </c>
      <c r="E7" t="s">
        <v>25</v>
      </c>
      <c r="F7" s="9">
        <v>51.283714894800255</v>
      </c>
      <c r="G7" s="9">
        <v>53.467420520900923</v>
      </c>
      <c r="H7" s="9">
        <v>55.163592547965521</v>
      </c>
    </row>
    <row r="8" spans="1:10" x14ac:dyDescent="0.25">
      <c r="A8" s="21">
        <v>2342</v>
      </c>
      <c r="B8" s="21" t="s">
        <v>30</v>
      </c>
      <c r="C8" s="21">
        <v>1168</v>
      </c>
      <c r="D8" s="21" t="s">
        <v>76</v>
      </c>
      <c r="E8" t="s">
        <v>25</v>
      </c>
      <c r="F8" s="9">
        <v>30.384948846887461</v>
      </c>
      <c r="G8" s="9">
        <v>30.384948846887461</v>
      </c>
      <c r="H8" s="9">
        <v>30.384948846887461</v>
      </c>
    </row>
    <row r="9" spans="1:10" x14ac:dyDescent="0.25">
      <c r="A9" s="27">
        <v>2342</v>
      </c>
      <c r="B9" s="27" t="s">
        <v>30</v>
      </c>
      <c r="C9" s="27">
        <v>1532</v>
      </c>
      <c r="D9" s="27" t="s">
        <v>79</v>
      </c>
      <c r="E9" t="s">
        <v>25</v>
      </c>
      <c r="F9" s="9">
        <v>5.5942693409742121</v>
      </c>
      <c r="G9" s="9">
        <v>9.1094555873925493</v>
      </c>
      <c r="H9" s="9">
        <v>11.392550143266474</v>
      </c>
    </row>
    <row r="10" spans="1:10" x14ac:dyDescent="0.25">
      <c r="A10" s="29">
        <v>2351</v>
      </c>
      <c r="B10" s="29" t="s">
        <v>32</v>
      </c>
      <c r="C10" s="29">
        <v>902</v>
      </c>
      <c r="D10" s="29" t="s">
        <v>39</v>
      </c>
      <c r="E10" t="s">
        <v>25</v>
      </c>
      <c r="F10" s="9">
        <v>7.6906602104479003</v>
      </c>
      <c r="G10" s="9">
        <v>12.871775770555919</v>
      </c>
      <c r="H10" s="9">
        <v>17.22599869634044</v>
      </c>
    </row>
    <row r="11" spans="1:10" x14ac:dyDescent="0.25">
      <c r="A11" s="31">
        <v>2409</v>
      </c>
      <c r="B11" s="31" t="s">
        <v>13</v>
      </c>
      <c r="C11" s="31">
        <v>1398</v>
      </c>
      <c r="D11" s="31" t="s">
        <v>15</v>
      </c>
      <c r="E11" t="s">
        <v>25</v>
      </c>
      <c r="F11" s="9">
        <v>14.207573632538569</v>
      </c>
      <c r="G11" s="9">
        <v>47.321178120617105</v>
      </c>
      <c r="H11" s="9">
        <v>65.596072931276296</v>
      </c>
    </row>
    <row r="12" spans="1:10" x14ac:dyDescent="0.25">
      <c r="A12" s="24">
        <v>2409</v>
      </c>
      <c r="B12" s="24" t="s">
        <v>13</v>
      </c>
      <c r="C12" s="24">
        <v>904</v>
      </c>
      <c r="D12" s="24" t="s">
        <v>13</v>
      </c>
      <c r="E12" t="s">
        <v>25</v>
      </c>
      <c r="F12" s="9">
        <v>3.7311178247734138</v>
      </c>
      <c r="G12" s="9">
        <v>14.456193353474319</v>
      </c>
      <c r="H12" s="9">
        <v>23.006042296072511</v>
      </c>
    </row>
    <row r="13" spans="1:10" x14ac:dyDescent="0.25">
      <c r="A13" s="24">
        <v>2925</v>
      </c>
      <c r="B13" s="24" t="s">
        <v>13</v>
      </c>
      <c r="C13" s="24">
        <v>1748</v>
      </c>
      <c r="D13" s="24" t="s">
        <v>42</v>
      </c>
      <c r="E13" t="s">
        <v>25</v>
      </c>
      <c r="F13" s="9">
        <v>4.8573339277753007</v>
      </c>
      <c r="G13" s="9">
        <v>8.1698617922425321</v>
      </c>
      <c r="H13" s="9">
        <v>11.738742755238521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DD76C-749B-4A51-AC3D-E05831405FC3}">
  <dimension ref="A1:E18"/>
  <sheetViews>
    <sheetView workbookViewId="0">
      <selection activeCell="D14" sqref="D14"/>
    </sheetView>
  </sheetViews>
  <sheetFormatPr defaultRowHeight="15" x14ac:dyDescent="0.25"/>
  <cols>
    <col min="1" max="1" width="12.28515625" customWidth="1"/>
    <col min="2" max="2" width="22.28515625" customWidth="1"/>
    <col min="3" max="3" width="20.140625" customWidth="1"/>
    <col min="4" max="4" width="28.7109375" customWidth="1"/>
    <col min="5" max="5" width="31.42578125" customWidth="1"/>
  </cols>
  <sheetData>
    <row r="1" spans="1:5" x14ac:dyDescent="0.25">
      <c r="A1" t="s">
        <v>106</v>
      </c>
      <c r="B1" t="s">
        <v>116</v>
      </c>
      <c r="C1" s="34" t="s">
        <v>107</v>
      </c>
      <c r="D1" s="34" t="s">
        <v>108</v>
      </c>
      <c r="E1" s="34" t="s">
        <v>98</v>
      </c>
    </row>
    <row r="2" spans="1:5" x14ac:dyDescent="0.25">
      <c r="A2">
        <v>2340</v>
      </c>
      <c r="B2" s="35" t="s">
        <v>100</v>
      </c>
      <c r="C2" s="36">
        <v>1794</v>
      </c>
      <c r="D2" s="36">
        <v>2623.8728099999998</v>
      </c>
      <c r="E2" s="37">
        <v>0.68372216563347832</v>
      </c>
    </row>
    <row r="3" spans="1:5" x14ac:dyDescent="0.25">
      <c r="A3">
        <v>2340</v>
      </c>
      <c r="B3" s="54" t="s">
        <v>101</v>
      </c>
      <c r="C3" s="38">
        <v>1104</v>
      </c>
      <c r="D3" s="38">
        <v>4485.5445399999999</v>
      </c>
      <c r="E3" s="38">
        <v>0.2461239633571892</v>
      </c>
    </row>
    <row r="4" spans="1:5" x14ac:dyDescent="0.25">
      <c r="A4">
        <v>2340</v>
      </c>
      <c r="B4" s="55" t="s">
        <v>102</v>
      </c>
      <c r="C4" s="36">
        <v>78</v>
      </c>
      <c r="D4" s="39">
        <v>2929.9170049999998</v>
      </c>
      <c r="E4" s="36">
        <v>2.6621914500270974E-2</v>
      </c>
    </row>
    <row r="5" spans="1:5" x14ac:dyDescent="0.25">
      <c r="A5">
        <v>2340</v>
      </c>
      <c r="B5" s="54" t="s">
        <v>103</v>
      </c>
      <c r="C5" s="40">
        <v>66</v>
      </c>
      <c r="D5" s="40">
        <v>5745.6141600000001</v>
      </c>
      <c r="E5" s="40">
        <v>1.1487022651030226E-2</v>
      </c>
    </row>
    <row r="6" spans="1:5" x14ac:dyDescent="0.25">
      <c r="A6">
        <v>2340</v>
      </c>
      <c r="B6" s="55" t="s">
        <v>104</v>
      </c>
      <c r="C6" s="41">
        <v>14</v>
      </c>
      <c r="D6" s="41">
        <v>9814.9611129999994</v>
      </c>
      <c r="E6" s="41">
        <v>1.4263938327230743E-3</v>
      </c>
    </row>
    <row r="7" spans="1:5" x14ac:dyDescent="0.25">
      <c r="A7">
        <v>2340</v>
      </c>
      <c r="B7" s="54" t="s">
        <v>105</v>
      </c>
      <c r="C7" s="42">
        <v>2</v>
      </c>
      <c r="D7" s="42">
        <v>2470.9539289999998</v>
      </c>
      <c r="E7" s="42">
        <v>8.0940400244912869E-4</v>
      </c>
    </row>
    <row r="8" spans="1:5" x14ac:dyDescent="0.25">
      <c r="A8">
        <v>2340</v>
      </c>
      <c r="B8" s="56" t="s">
        <v>109</v>
      </c>
      <c r="C8">
        <v>7186</v>
      </c>
      <c r="D8">
        <v>4145.0779149999998</v>
      </c>
      <c r="E8">
        <v>1.7336224185305815</v>
      </c>
    </row>
    <row r="9" spans="1:5" x14ac:dyDescent="0.25">
      <c r="A9">
        <v>2341</v>
      </c>
      <c r="B9" s="56" t="s">
        <v>110</v>
      </c>
      <c r="C9">
        <v>4216</v>
      </c>
      <c r="D9">
        <v>19843.23633</v>
      </c>
      <c r="E9">
        <v>0.21246534234065639</v>
      </c>
    </row>
    <row r="10" spans="1:5" x14ac:dyDescent="0.25">
      <c r="A10">
        <v>2341</v>
      </c>
      <c r="B10" s="56" t="s">
        <v>111</v>
      </c>
      <c r="C10">
        <v>3258</v>
      </c>
      <c r="D10">
        <v>4695.9248049999997</v>
      </c>
      <c r="E10">
        <v>0.69379305148392389</v>
      </c>
    </row>
    <row r="11" spans="1:5" x14ac:dyDescent="0.25">
      <c r="A11">
        <v>2342</v>
      </c>
      <c r="B11" t="s">
        <v>112</v>
      </c>
      <c r="C11">
        <v>36998</v>
      </c>
      <c r="D11">
        <v>3070.5017720000001</v>
      </c>
      <c r="E11">
        <v>12.049496384397461</v>
      </c>
    </row>
    <row r="12" spans="1:5" x14ac:dyDescent="0.25">
      <c r="A12">
        <v>2342</v>
      </c>
      <c r="B12" s="56" t="s">
        <v>113</v>
      </c>
      <c r="C12">
        <v>19938</v>
      </c>
      <c r="D12">
        <v>4309.4221619999998</v>
      </c>
      <c r="E12">
        <v>4.6266063640297395</v>
      </c>
    </row>
    <row r="13" spans="1:5" x14ac:dyDescent="0.25">
      <c r="A13">
        <v>2342</v>
      </c>
      <c r="B13" t="s">
        <v>114</v>
      </c>
      <c r="C13">
        <v>14208</v>
      </c>
      <c r="D13">
        <v>7940.8175579999997</v>
      </c>
      <c r="E13">
        <v>1.7892364226006061</v>
      </c>
    </row>
    <row r="14" spans="1:5" x14ac:dyDescent="0.25">
      <c r="A14">
        <v>2351</v>
      </c>
      <c r="B14" t="s">
        <v>115</v>
      </c>
      <c r="C14">
        <v>242</v>
      </c>
      <c r="D14">
        <v>8553.1669920000004</v>
      </c>
      <c r="E14">
        <v>2.8293613374595503E-2</v>
      </c>
    </row>
    <row r="15" spans="1:5" x14ac:dyDescent="0.25">
      <c r="A15">
        <v>2409</v>
      </c>
      <c r="B15" s="56" t="s">
        <v>117</v>
      </c>
      <c r="C15">
        <v>42462</v>
      </c>
      <c r="D15">
        <v>12455.2626953125</v>
      </c>
      <c r="E15">
        <v>3.4091613351503574</v>
      </c>
    </row>
    <row r="16" spans="1:5" x14ac:dyDescent="0.25">
      <c r="A16">
        <v>2409</v>
      </c>
      <c r="B16" t="s">
        <v>118</v>
      </c>
      <c r="C16">
        <v>8609</v>
      </c>
      <c r="D16">
        <v>12021.28515625</v>
      </c>
      <c r="E16">
        <v>0.71614639267783153</v>
      </c>
    </row>
    <row r="17" spans="1:5" x14ac:dyDescent="0.25">
      <c r="A17">
        <v>2409</v>
      </c>
      <c r="B17" t="s">
        <v>119</v>
      </c>
      <c r="C17">
        <v>7466</v>
      </c>
      <c r="D17">
        <v>10548.677734375</v>
      </c>
      <c r="E17">
        <v>0.70776643177471699</v>
      </c>
    </row>
    <row r="18" spans="1:5" x14ac:dyDescent="0.25">
      <c r="A18">
        <v>2925</v>
      </c>
      <c r="B18" t="s">
        <v>120</v>
      </c>
      <c r="C18">
        <v>34222</v>
      </c>
      <c r="D18">
        <v>6969.48486328125</v>
      </c>
      <c r="E18">
        <v>4.9102624758249638</v>
      </c>
    </row>
  </sheetData>
  <conditionalFormatting sqref="E2:E7">
    <cfRule type="cellIs" dxfId="1" priority="1" operator="greaterThanOrEqual">
      <formula>$P$6</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FD62A-CB5F-4D89-B70D-B6F9DC99BA28}">
  <dimension ref="A1:I19"/>
  <sheetViews>
    <sheetView topLeftCell="A3" workbookViewId="0">
      <selection activeCell="C36" sqref="C36"/>
    </sheetView>
  </sheetViews>
  <sheetFormatPr defaultRowHeight="15" x14ac:dyDescent="0.25"/>
  <cols>
    <col min="1" max="1" width="23.85546875" customWidth="1"/>
    <col min="2" max="2" width="21.42578125" customWidth="1"/>
  </cols>
  <sheetData>
    <row r="1" spans="1:9" x14ac:dyDescent="0.25">
      <c r="A1" t="s">
        <v>121</v>
      </c>
    </row>
    <row r="2" spans="1:9" ht="15.75" thickBot="1" x14ac:dyDescent="0.3"/>
    <row r="3" spans="1:9" x14ac:dyDescent="0.25">
      <c r="A3" s="53" t="s">
        <v>122</v>
      </c>
      <c r="B3" s="53"/>
    </row>
    <row r="4" spans="1:9" x14ac:dyDescent="0.25">
      <c r="A4" t="s">
        <v>123</v>
      </c>
      <c r="B4">
        <v>0.31928535438003508</v>
      </c>
    </row>
    <row r="5" spans="1:9" x14ac:dyDescent="0.25">
      <c r="A5" t="s">
        <v>124</v>
      </c>
      <c r="B5">
        <v>0.10194313752158458</v>
      </c>
    </row>
    <row r="6" spans="1:9" x14ac:dyDescent="0.25">
      <c r="A6" t="s">
        <v>125</v>
      </c>
      <c r="B6">
        <v>-9.7625054140285508E-2</v>
      </c>
    </row>
    <row r="7" spans="1:9" x14ac:dyDescent="0.25">
      <c r="A7" t="s">
        <v>126</v>
      </c>
      <c r="B7">
        <v>21.76617087108427</v>
      </c>
    </row>
    <row r="8" spans="1:9" ht="15.75" thickBot="1" x14ac:dyDescent="0.3">
      <c r="A8" s="51" t="s">
        <v>127</v>
      </c>
      <c r="B8" s="51">
        <v>12</v>
      </c>
    </row>
    <row r="10" spans="1:9" ht="15.75" thickBot="1" x14ac:dyDescent="0.3">
      <c r="A10" t="s">
        <v>128</v>
      </c>
    </row>
    <row r="11" spans="1:9" x14ac:dyDescent="0.25">
      <c r="A11" s="52"/>
      <c r="B11" s="52" t="s">
        <v>133</v>
      </c>
      <c r="C11" s="52" t="s">
        <v>134</v>
      </c>
      <c r="D11" s="52" t="s">
        <v>135</v>
      </c>
      <c r="E11" s="52" t="s">
        <v>136</v>
      </c>
      <c r="F11" s="52" t="s">
        <v>137</v>
      </c>
    </row>
    <row r="12" spans="1:9" x14ac:dyDescent="0.25">
      <c r="A12" t="s">
        <v>129</v>
      </c>
      <c r="B12">
        <v>2</v>
      </c>
      <c r="C12">
        <v>484.01713625315733</v>
      </c>
      <c r="D12">
        <v>242.00856812657867</v>
      </c>
      <c r="E12">
        <v>0.51081856618868204</v>
      </c>
      <c r="F12">
        <v>0.61640657336151927</v>
      </c>
    </row>
    <row r="13" spans="1:9" x14ac:dyDescent="0.25">
      <c r="A13" t="s">
        <v>130</v>
      </c>
      <c r="B13">
        <v>9</v>
      </c>
      <c r="C13">
        <v>4263.8957495031364</v>
      </c>
      <c r="D13">
        <v>473.7661943892374</v>
      </c>
    </row>
    <row r="14" spans="1:9" ht="15.75" thickBot="1" x14ac:dyDescent="0.3">
      <c r="A14" s="51" t="s">
        <v>131</v>
      </c>
      <c r="B14" s="51">
        <v>11</v>
      </c>
      <c r="C14" s="51">
        <v>4747.9128857562937</v>
      </c>
      <c r="D14" s="51"/>
      <c r="E14" s="51"/>
      <c r="F14" s="51"/>
    </row>
    <row r="15" spans="1:9" ht="15.75" thickBot="1" x14ac:dyDescent="0.3"/>
    <row r="16" spans="1:9" x14ac:dyDescent="0.25">
      <c r="A16" s="52"/>
      <c r="B16" s="52" t="s">
        <v>138</v>
      </c>
      <c r="C16" s="52" t="s">
        <v>126</v>
      </c>
      <c r="D16" s="52" t="s">
        <v>139</v>
      </c>
      <c r="E16" s="52" t="s">
        <v>140</v>
      </c>
      <c r="F16" s="52" t="s">
        <v>141</v>
      </c>
      <c r="G16" s="52" t="s">
        <v>142</v>
      </c>
      <c r="H16" s="52" t="s">
        <v>143</v>
      </c>
      <c r="I16" s="52" t="s">
        <v>144</v>
      </c>
    </row>
    <row r="17" spans="1:9" x14ac:dyDescent="0.25">
      <c r="A17" t="s">
        <v>132</v>
      </c>
      <c r="B17">
        <v>23.41902405875063</v>
      </c>
      <c r="C17">
        <v>23.837369326958061</v>
      </c>
      <c r="D17">
        <v>0.98245002363854306</v>
      </c>
      <c r="E17">
        <v>0.35154952576208387</v>
      </c>
      <c r="F17">
        <v>-30.504851706493781</v>
      </c>
      <c r="G17">
        <v>77.34289982399504</v>
      </c>
      <c r="H17">
        <v>-30.504851706493781</v>
      </c>
      <c r="I17">
        <v>77.34289982399504</v>
      </c>
    </row>
    <row r="18" spans="1:9" x14ac:dyDescent="0.25">
      <c r="A18" t="s">
        <v>3</v>
      </c>
      <c r="B18">
        <v>11.51787702458102</v>
      </c>
      <c r="C18">
        <v>12.315682898357611</v>
      </c>
      <c r="D18">
        <v>0.93522033001653648</v>
      </c>
      <c r="E18">
        <v>0.37408743875636874</v>
      </c>
      <c r="F18">
        <v>-16.342133258690012</v>
      </c>
      <c r="G18">
        <v>39.377887307852049</v>
      </c>
      <c r="H18">
        <v>-16.342133258690012</v>
      </c>
      <c r="I18">
        <v>39.377887307852049</v>
      </c>
    </row>
    <row r="19" spans="1:9" ht="15.75" thickBot="1" x14ac:dyDescent="0.3">
      <c r="A19" s="51" t="s">
        <v>10</v>
      </c>
      <c r="B19" s="51">
        <v>-7.4317260864641996</v>
      </c>
      <c r="C19" s="51">
        <v>16.891712252132606</v>
      </c>
      <c r="D19" s="51">
        <v>-0.43996286318019251</v>
      </c>
      <c r="E19" s="51">
        <v>0.67033996879811197</v>
      </c>
      <c r="F19" s="51">
        <v>-45.643433949552183</v>
      </c>
      <c r="G19" s="51">
        <v>30.779981776623782</v>
      </c>
      <c r="H19" s="51">
        <v>-45.643433949552183</v>
      </c>
      <c r="I19" s="51">
        <v>30.779981776623782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BCA9C-624B-4EA0-96A0-1A0B60BF129D}">
  <dimension ref="A1:C13"/>
  <sheetViews>
    <sheetView workbookViewId="0">
      <selection activeCell="H29" sqref="H29"/>
    </sheetView>
  </sheetViews>
  <sheetFormatPr defaultRowHeight="15" x14ac:dyDescent="0.25"/>
  <sheetData>
    <row r="1" spans="1:3" x14ac:dyDescent="0.25">
      <c r="A1" t="s">
        <v>74</v>
      </c>
      <c r="B1" t="s">
        <v>3</v>
      </c>
      <c r="C1" t="s">
        <v>10</v>
      </c>
    </row>
    <row r="2" spans="1:3" x14ac:dyDescent="0.25">
      <c r="A2">
        <v>59.800995024875625</v>
      </c>
      <c r="B2">
        <v>1.9</v>
      </c>
      <c r="C2">
        <v>1</v>
      </c>
    </row>
    <row r="3" spans="1:3" x14ac:dyDescent="0.25">
      <c r="A3">
        <v>53.369627507163322</v>
      </c>
      <c r="B3">
        <v>0.6</v>
      </c>
      <c r="C3">
        <v>1</v>
      </c>
    </row>
    <row r="4" spans="1:3" x14ac:dyDescent="0.25">
      <c r="A4">
        <v>12.656493844286457</v>
      </c>
      <c r="B4">
        <v>0.9</v>
      </c>
      <c r="C4">
        <v>1</v>
      </c>
    </row>
    <row r="5" spans="1:3" x14ac:dyDescent="0.25">
      <c r="A5">
        <v>19.052898321191002</v>
      </c>
      <c r="B5">
        <v>1.03</v>
      </c>
      <c r="C5">
        <v>1</v>
      </c>
    </row>
    <row r="6" spans="1:3" x14ac:dyDescent="0.25">
      <c r="A6">
        <v>3.5217431790669522</v>
      </c>
      <c r="B6">
        <v>0.5</v>
      </c>
      <c r="C6">
        <v>1</v>
      </c>
    </row>
    <row r="7" spans="1:3" x14ac:dyDescent="0.25">
      <c r="A7">
        <v>53.467420520900923</v>
      </c>
      <c r="B7">
        <v>0.67</v>
      </c>
      <c r="C7">
        <v>1</v>
      </c>
    </row>
    <row r="8" spans="1:3" x14ac:dyDescent="0.25">
      <c r="A8">
        <v>30.384948846887461</v>
      </c>
      <c r="B8">
        <v>1.5</v>
      </c>
      <c r="C8">
        <v>2</v>
      </c>
    </row>
    <row r="9" spans="1:3" x14ac:dyDescent="0.25">
      <c r="A9">
        <v>9.1094555873925493</v>
      </c>
      <c r="B9">
        <v>0.83</v>
      </c>
      <c r="C9">
        <v>1</v>
      </c>
    </row>
    <row r="10" spans="1:3" x14ac:dyDescent="0.25">
      <c r="A10">
        <v>12.871775770555919</v>
      </c>
      <c r="B10">
        <v>0.77</v>
      </c>
      <c r="C10">
        <v>2</v>
      </c>
    </row>
    <row r="11" spans="1:3" x14ac:dyDescent="0.25">
      <c r="A11">
        <v>47.321178120617105</v>
      </c>
      <c r="B11">
        <v>1.7</v>
      </c>
      <c r="C11">
        <v>1</v>
      </c>
    </row>
    <row r="12" spans="1:3" x14ac:dyDescent="0.25">
      <c r="A12">
        <v>14.456193353474319</v>
      </c>
      <c r="B12">
        <v>0.5</v>
      </c>
      <c r="C12">
        <v>1</v>
      </c>
    </row>
    <row r="13" spans="1:3" x14ac:dyDescent="0.25">
      <c r="A13">
        <v>8.1698617922425321</v>
      </c>
      <c r="B13">
        <v>1.88</v>
      </c>
      <c r="C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cookstove density (2)</vt:lpstr>
      <vt:lpstr>Comparison</vt:lpstr>
      <vt:lpstr>no.of sample (2)</vt:lpstr>
      <vt:lpstr>no.of sample</vt:lpstr>
      <vt:lpstr>overlap</vt:lpstr>
      <vt:lpstr>Sheet2</vt:lpstr>
      <vt:lpstr>cookstove density</vt:lpstr>
      <vt:lpstr>multiple regression</vt:lpstr>
      <vt:lpstr>multipleregression</vt:lpstr>
      <vt:lpstr>buffer_casestudy</vt:lpstr>
      <vt:lpstr>proximity_general</vt:lpstr>
      <vt:lpstr>proximity(6)</vt:lpstr>
      <vt:lpstr>Sheet3</vt:lpstr>
      <vt:lpstr>proximity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 Karki</dc:creator>
  <cp:lastModifiedBy>Ankita Karki</cp:lastModifiedBy>
  <dcterms:created xsi:type="dcterms:W3CDTF">2024-06-21T08:43:11Z</dcterms:created>
  <dcterms:modified xsi:type="dcterms:W3CDTF">2024-07-28T22:47:18Z</dcterms:modified>
</cp:coreProperties>
</file>