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hidePivotFieldList="1"/>
  <mc:AlternateContent xmlns:mc="http://schemas.openxmlformats.org/markup-compatibility/2006">
    <mc:Choice Requires="x15">
      <x15ac:absPath xmlns:x15ac="http://schemas.microsoft.com/office/spreadsheetml/2010/11/ac" url="C:\Users\STAR COMPUTER\Desktop\excel work\"/>
    </mc:Choice>
  </mc:AlternateContent>
  <xr:revisionPtr revIDLastSave="0" documentId="13_ncr:1_{27E63AC5-F83D-459A-8BB6-5E99F280EA88}" xr6:coauthVersionLast="47" xr6:coauthVersionMax="47" xr10:uidLastSave="{00000000-0000-0000-0000-000000000000}"/>
  <bookViews>
    <workbookView xWindow="-120" yWindow="-120" windowWidth="20730" windowHeight="11160" tabRatio="696" firstSheet="14" activeTab="15" xr2:uid="{00000000-000D-0000-FFFF-FFFF00000000}"/>
  </bookViews>
  <sheets>
    <sheet name="PRACTISE SHEET 1" sheetId="1" r:id="rId1"/>
    <sheet name="assignment 2" sheetId="2" r:id="rId2"/>
    <sheet name="assignment 3" sheetId="3" r:id="rId3"/>
    <sheet name="ASSIGNMENT 4" sheetId="4" r:id="rId4"/>
    <sheet name="assignment 5" sheetId="5" r:id="rId5"/>
    <sheet name="assignment 6" sheetId="6" r:id="rId6"/>
    <sheet name="ASSIGNMENT 7" sheetId="7" r:id="rId7"/>
    <sheet name="assignment8" sheetId="8" r:id="rId8"/>
    <sheet name="ASSIGNMENT 9" sheetId="9" r:id="rId9"/>
    <sheet name="assignment 10" sheetId="10" r:id="rId10"/>
    <sheet name="assignment 15 pivot table" sheetId="13" r:id="rId11"/>
    <sheet name="assignmwnt 15" sheetId="11" r:id="rId12"/>
    <sheet name="assignment 13" sheetId="12" r:id="rId13"/>
    <sheet name="ASSIGNMENT 18" sheetId="15" r:id="rId14"/>
    <sheet name="ASSIGNMENT 19" sheetId="16" r:id="rId15"/>
    <sheet name="ASSIGNMENT 21 index match" sheetId="17" r:id="rId16"/>
    <sheet name="ASSIGNMENT 23" sheetId="18" r:id="rId17"/>
    <sheet name="ASSIGNMENT 25 checkbox" sheetId="19" r:id="rId18"/>
    <sheet name="ASSIGNMENT 27" sheetId="20" r:id="rId19"/>
    <sheet name="ASSIGNMENT 31" sheetId="21" r:id="rId20"/>
    <sheet name="32" sheetId="22" r:id="rId21"/>
    <sheet name="38" sheetId="23" r:id="rId22"/>
    <sheet name="39" sheetId="24" r:id="rId23"/>
    <sheet name="45" sheetId="25" r:id="rId24"/>
    <sheet name="ASSIGNMENT 50" sheetId="26" r:id="rId25"/>
  </sheets>
  <definedNames>
    <definedName name="_xlnm._FilterDatabase" localSheetId="0" hidden="1">'PRACTISE SHEET 1'!$A$1:$J$1</definedName>
    <definedName name="Slicer_Last_Name">#N/A</definedName>
  </definedNames>
  <calcPr calcId="191029"/>
  <pivotCaches>
    <pivotCache cacheId="0" r:id="rId26"/>
    <pivotCache cacheId="1" r:id="rId27"/>
  </pivotCaches>
  <extLst>
    <ext xmlns:x14="http://schemas.microsoft.com/office/spreadsheetml/2009/9/main" uri="{BBE1A952-AA13-448e-AADC-164F8A28A991}">
      <x14:slicerCaches>
        <x14:slicerCache r:id="rId2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7" i="25" l="1"/>
  <c r="E38" i="25"/>
  <c r="E36" i="25"/>
  <c r="B29" i="25"/>
  <c r="B30" i="25"/>
  <c r="B31" i="25"/>
  <c r="B28" i="25"/>
  <c r="D20" i="25"/>
  <c r="D21" i="25"/>
  <c r="D22" i="25"/>
  <c r="D23" i="25"/>
  <c r="D19" i="25"/>
  <c r="D14" i="25"/>
  <c r="D15" i="25"/>
  <c r="D13" i="25"/>
  <c r="D7" i="25"/>
  <c r="D8" i="25"/>
  <c r="D9" i="25"/>
  <c r="D6" i="25"/>
  <c r="L10" i="24"/>
  <c r="D11" i="23"/>
  <c r="D10" i="23"/>
  <c r="D9" i="23"/>
  <c r="D8" i="23"/>
  <c r="D7" i="23"/>
  <c r="D6" i="23"/>
  <c r="H18" i="22"/>
  <c r="C6" i="22"/>
  <c r="C7" i="22"/>
  <c r="C8" i="22"/>
  <c r="C9" i="22"/>
  <c r="C10" i="22"/>
  <c r="C11" i="22"/>
  <c r="C12" i="22"/>
  <c r="C13" i="22"/>
  <c r="C5" i="22"/>
  <c r="B46" i="21"/>
  <c r="B40" i="21"/>
  <c r="B34" i="21"/>
  <c r="H24" i="21"/>
  <c r="D24" i="21"/>
  <c r="E24" i="21"/>
  <c r="F24" i="21"/>
  <c r="G24" i="21"/>
  <c r="C24" i="21"/>
  <c r="D17" i="20"/>
  <c r="D18" i="20"/>
  <c r="D19" i="20"/>
  <c r="D20" i="20"/>
  <c r="D21" i="20"/>
  <c r="D16" i="20"/>
  <c r="D6" i="20"/>
  <c r="D7" i="20"/>
  <c r="D8" i="20"/>
  <c r="D9" i="20"/>
  <c r="D10" i="20"/>
  <c r="D5" i="20"/>
  <c r="F5" i="18"/>
  <c r="F6" i="18"/>
  <c r="F7" i="18"/>
  <c r="F9" i="18"/>
  <c r="F10" i="18"/>
  <c r="F11" i="18"/>
  <c r="F12" i="18"/>
  <c r="F13" i="18"/>
  <c r="F8" i="18"/>
  <c r="H6" i="17"/>
  <c r="H8" i="17"/>
  <c r="H10" i="17" s="1"/>
  <c r="H12" i="17" s="1"/>
  <c r="H14" i="17" s="1"/>
  <c r="H16" i="17" s="1"/>
  <c r="H18" i="17" s="1"/>
  <c r="H20" i="17" s="1"/>
  <c r="H22" i="17" s="1"/>
  <c r="H24" i="17" s="1"/>
  <c r="H7" i="17"/>
  <c r="H9" i="17" s="1"/>
  <c r="H11" i="17" s="1"/>
  <c r="H13" i="17" s="1"/>
  <c r="H15" i="17" s="1"/>
  <c r="H17" i="17" s="1"/>
  <c r="H19" i="17" s="1"/>
  <c r="H21" i="17" s="1"/>
  <c r="H23" i="17" s="1"/>
  <c r="C13" i="16"/>
  <c r="C12" i="16"/>
  <c r="C11" i="16"/>
  <c r="B19" i="15"/>
  <c r="B18" i="15"/>
  <c r="B17" i="15"/>
  <c r="B16" i="15"/>
  <c r="B15" i="15"/>
  <c r="B14" i="15"/>
  <c r="B13" i="15"/>
  <c r="B12" i="15"/>
  <c r="B11" i="15"/>
  <c r="C19" i="15"/>
  <c r="C18" i="15"/>
  <c r="C17" i="15"/>
  <c r="C16" i="15"/>
  <c r="C15" i="15"/>
  <c r="C14" i="15"/>
  <c r="C13" i="15"/>
  <c r="C12" i="15"/>
  <c r="C11" i="15"/>
  <c r="C10" i="15"/>
  <c r="B10" i="15"/>
  <c r="F6" i="26"/>
  <c r="G6" i="26" s="1"/>
  <c r="F7" i="26"/>
  <c r="G7" i="26" s="1"/>
  <c r="F8" i="26"/>
  <c r="G8" i="26" s="1"/>
  <c r="F9" i="26"/>
  <c r="G9" i="26" s="1"/>
  <c r="F10" i="26"/>
  <c r="G10" i="26" s="1"/>
  <c r="F11" i="26"/>
  <c r="G11" i="26" s="1"/>
  <c r="F12" i="26"/>
  <c r="G12" i="26" s="1"/>
  <c r="F13" i="26"/>
  <c r="G13" i="26" s="1"/>
  <c r="F14" i="26"/>
  <c r="G14" i="26" s="1"/>
  <c r="F15" i="26"/>
  <c r="G15" i="26" s="1"/>
  <c r="F5" i="26"/>
  <c r="G5" i="26" s="1"/>
  <c r="E6" i="26"/>
  <c r="E7" i="26"/>
  <c r="E8" i="26"/>
  <c r="E9" i="26"/>
  <c r="E10" i="26"/>
  <c r="E11" i="26"/>
  <c r="E12" i="26"/>
  <c r="E13" i="26"/>
  <c r="E14" i="26"/>
  <c r="E15" i="26"/>
  <c r="E5" i="26"/>
  <c r="D6" i="26"/>
  <c r="D7" i="26"/>
  <c r="D8" i="26"/>
  <c r="D9" i="26"/>
  <c r="D10" i="26"/>
  <c r="D11" i="26"/>
  <c r="D12" i="26"/>
  <c r="D13" i="26"/>
  <c r="D14" i="26"/>
  <c r="D15" i="26"/>
  <c r="D5" i="26"/>
  <c r="C5" i="26"/>
  <c r="C7" i="26"/>
  <c r="C8" i="26"/>
  <c r="C9" i="26"/>
  <c r="C10" i="26"/>
  <c r="C11" i="26"/>
  <c r="C12" i="26"/>
  <c r="C13" i="26"/>
  <c r="C14" i="26"/>
  <c r="C15" i="26"/>
  <c r="C6" i="26"/>
  <c r="C13" i="25"/>
  <c r="C19" i="25"/>
  <c r="C27" i="25"/>
  <c r="D36" i="25"/>
  <c r="E28" i="24"/>
  <c r="E37" i="24"/>
  <c r="E41" i="24"/>
  <c r="E48" i="24"/>
  <c r="E55" i="24"/>
  <c r="E6" i="23"/>
  <c r="E7" i="23"/>
  <c r="E8" i="23"/>
  <c r="E9" i="23"/>
  <c r="E10" i="23"/>
  <c r="E11" i="23"/>
  <c r="B52" i="11"/>
  <c r="B51" i="11"/>
  <c r="C47" i="11"/>
  <c r="C46" i="11"/>
  <c r="B46" i="11"/>
  <c r="B47" i="11"/>
  <c r="B43" i="11"/>
  <c r="B41" i="11"/>
  <c r="B40" i="11"/>
  <c r="B38" i="11"/>
  <c r="B37" i="11"/>
  <c r="B45" i="10"/>
  <c r="C42" i="10"/>
  <c r="D38" i="10"/>
  <c r="C38" i="10"/>
  <c r="C34" i="10"/>
  <c r="C33" i="10"/>
  <c r="C30" i="10"/>
  <c r="I20" i="9"/>
  <c r="I19" i="9"/>
  <c r="I15" i="9"/>
  <c r="I16" i="9"/>
  <c r="I17" i="9"/>
  <c r="I18" i="9"/>
  <c r="I14" i="9"/>
  <c r="I9" i="9"/>
  <c r="I10" i="9"/>
  <c r="I11" i="9"/>
  <c r="I12" i="9"/>
  <c r="I13" i="9"/>
  <c r="I8" i="9"/>
  <c r="H20" i="9"/>
  <c r="H19" i="9"/>
  <c r="H18" i="9"/>
  <c r="H17" i="9"/>
  <c r="H16" i="9"/>
  <c r="H15" i="9"/>
  <c r="H14" i="9"/>
  <c r="H9" i="9"/>
  <c r="H10" i="9"/>
  <c r="H11" i="9"/>
  <c r="H12" i="9"/>
  <c r="H13" i="9"/>
  <c r="H8" i="9"/>
  <c r="B26" i="8"/>
  <c r="B24" i="8"/>
  <c r="B25" i="8"/>
  <c r="G7" i="8"/>
  <c r="G8" i="8"/>
  <c r="G9" i="8"/>
  <c r="G10" i="8"/>
  <c r="G11" i="8"/>
  <c r="G12" i="8"/>
  <c r="G13" i="8"/>
  <c r="G15" i="8"/>
  <c r="G6" i="8"/>
  <c r="C21" i="8"/>
  <c r="C20" i="8"/>
  <c r="B17" i="8"/>
  <c r="E7" i="8"/>
  <c r="F7" i="8" s="1"/>
  <c r="E8" i="8"/>
  <c r="F8" i="8" s="1"/>
  <c r="E9" i="8"/>
  <c r="F9" i="8" s="1"/>
  <c r="E10" i="8"/>
  <c r="F10" i="8" s="1"/>
  <c r="E11" i="8"/>
  <c r="E12" i="8"/>
  <c r="F12" i="8" s="1"/>
  <c r="E13" i="8"/>
  <c r="F13" i="8" s="1"/>
  <c r="E14" i="8"/>
  <c r="F14" i="8" s="1"/>
  <c r="G14" i="8" s="1"/>
  <c r="E15" i="8"/>
  <c r="F15" i="8" s="1"/>
  <c r="E6" i="8"/>
  <c r="F6" i="8" s="1"/>
  <c r="F11" i="8"/>
  <c r="A41" i="6"/>
  <c r="E6" i="7"/>
  <c r="F6" i="7" s="1"/>
  <c r="E7" i="7"/>
  <c r="F7" i="7" s="1"/>
  <c r="E8" i="7"/>
  <c r="F8" i="7" s="1"/>
  <c r="E9" i="7"/>
  <c r="F9" i="7" s="1"/>
  <c r="E10" i="7"/>
  <c r="F10" i="7" s="1"/>
  <c r="E11" i="7"/>
  <c r="F11" i="7" s="1"/>
  <c r="E12" i="7"/>
  <c r="F12" i="7" s="1"/>
  <c r="E13" i="7"/>
  <c r="F13" i="7" s="1"/>
  <c r="E14" i="7"/>
  <c r="F14" i="7" s="1"/>
  <c r="E15" i="7"/>
  <c r="F15" i="7" s="1"/>
  <c r="E5" i="7"/>
  <c r="C5" i="7"/>
  <c r="D5" i="7"/>
  <c r="D7" i="7"/>
  <c r="D8" i="7"/>
  <c r="D9" i="7"/>
  <c r="D10" i="7"/>
  <c r="D11" i="7"/>
  <c r="D12" i="7"/>
  <c r="D13" i="7"/>
  <c r="D14" i="7"/>
  <c r="D15" i="7"/>
  <c r="D6" i="7"/>
  <c r="C7" i="7"/>
  <c r="C8" i="7"/>
  <c r="C9" i="7"/>
  <c r="C10" i="7"/>
  <c r="C11" i="7"/>
  <c r="C12" i="7"/>
  <c r="C13" i="7"/>
  <c r="C14" i="7"/>
  <c r="C15" i="7"/>
  <c r="C6" i="7"/>
  <c r="C19" i="7"/>
  <c r="B48" i="6"/>
  <c r="B47" i="6"/>
  <c r="C36" i="6"/>
  <c r="B36" i="6"/>
  <c r="B32" i="6"/>
  <c r="B31" i="6"/>
  <c r="B30" i="6"/>
  <c r="B26" i="6"/>
  <c r="C35" i="5"/>
  <c r="C36" i="5"/>
  <c r="B26" i="5"/>
  <c r="B25" i="5"/>
  <c r="B20" i="5"/>
  <c r="J6" i="5"/>
  <c r="J7" i="5"/>
  <c r="C25" i="5" s="1"/>
  <c r="J8" i="5"/>
  <c r="C26" i="5" s="1"/>
  <c r="J9" i="5"/>
  <c r="J10" i="5"/>
  <c r="J11" i="5"/>
  <c r="C20" i="5" s="1"/>
  <c r="J12" i="5"/>
  <c r="J13" i="5"/>
  <c r="J14" i="5"/>
  <c r="J15" i="5"/>
  <c r="J5" i="5"/>
  <c r="B30" i="5" s="1"/>
  <c r="C19" i="5"/>
  <c r="C40" i="4"/>
  <c r="B40" i="4"/>
  <c r="B32" i="4"/>
  <c r="F22" i="4"/>
  <c r="G6" i="4"/>
  <c r="G7" i="4"/>
  <c r="G8" i="4"/>
  <c r="G9" i="4"/>
  <c r="G10" i="4"/>
  <c r="G11" i="4"/>
  <c r="G12" i="4"/>
  <c r="G5" i="4"/>
  <c r="F6" i="4"/>
  <c r="F7" i="4"/>
  <c r="F8" i="4"/>
  <c r="F9" i="4"/>
  <c r="F10" i="4"/>
  <c r="F11" i="4"/>
  <c r="F12" i="4"/>
  <c r="F5" i="4"/>
  <c r="E6" i="4"/>
  <c r="H6" i="4" s="1"/>
  <c r="I6" i="4" s="1"/>
  <c r="E7" i="4"/>
  <c r="H7" i="4" s="1"/>
  <c r="I7" i="4" s="1"/>
  <c r="E8" i="4"/>
  <c r="H8" i="4" s="1"/>
  <c r="I8" i="4" s="1"/>
  <c r="E9" i="4"/>
  <c r="H9" i="4" s="1"/>
  <c r="I9" i="4" s="1"/>
  <c r="E10" i="4"/>
  <c r="H10" i="4" s="1"/>
  <c r="I10" i="4" s="1"/>
  <c r="E11" i="4"/>
  <c r="H11" i="4" s="1"/>
  <c r="I11" i="4" s="1"/>
  <c r="C32" i="4" s="1"/>
  <c r="E12" i="4"/>
  <c r="H12" i="4" s="1"/>
  <c r="I12" i="4" s="1"/>
  <c r="E5" i="4"/>
  <c r="H5" i="4" s="1"/>
  <c r="I5" i="4" s="1"/>
  <c r="D22" i="4"/>
  <c r="B18" i="4"/>
  <c r="B17" i="4"/>
  <c r="B16" i="4"/>
  <c r="C65" i="3"/>
  <c r="D65" i="3" s="1"/>
  <c r="E65" i="3" s="1"/>
  <c r="F65" i="3" s="1"/>
  <c r="G65" i="3" s="1"/>
  <c r="B65" i="3"/>
  <c r="C64" i="3"/>
  <c r="D64" i="3" s="1"/>
  <c r="E64" i="3" s="1"/>
  <c r="F64" i="3" s="1"/>
  <c r="G64" i="3" s="1"/>
  <c r="B64" i="3"/>
  <c r="C63" i="3"/>
  <c r="D63" i="3" s="1"/>
  <c r="E63" i="3" s="1"/>
  <c r="F63" i="3" s="1"/>
  <c r="G63" i="3" s="1"/>
  <c r="B63" i="3"/>
  <c r="C44" i="3"/>
  <c r="D44" i="3" s="1"/>
  <c r="E44" i="3" s="1"/>
  <c r="F44" i="3" s="1"/>
  <c r="G44" i="3" s="1"/>
  <c r="C45" i="3"/>
  <c r="D45" i="3" s="1"/>
  <c r="E45" i="3" s="1"/>
  <c r="F45" i="3" s="1"/>
  <c r="G45" i="3" s="1"/>
  <c r="B45" i="3"/>
  <c r="C43" i="3"/>
  <c r="D43" i="3" s="1"/>
  <c r="E43" i="3" s="1"/>
  <c r="F43" i="3" s="1"/>
  <c r="G43" i="3" s="1"/>
  <c r="B44" i="3"/>
  <c r="B43" i="3"/>
  <c r="G53" i="3"/>
  <c r="G54" i="3"/>
  <c r="G55" i="3"/>
  <c r="G56" i="3"/>
  <c r="G57" i="3"/>
  <c r="G58" i="3"/>
  <c r="G59" i="3"/>
  <c r="G60" i="3"/>
  <c r="G52" i="3"/>
  <c r="B18" i="8" l="1"/>
  <c r="C23" i="7"/>
  <c r="C26" i="7"/>
  <c r="C33" i="7"/>
  <c r="F5" i="7"/>
  <c r="D34" i="3"/>
  <c r="D32" i="3"/>
  <c r="B18" i="3"/>
  <c r="J46" i="2"/>
  <c r="I46" i="2"/>
  <c r="H46" i="2"/>
  <c r="C62" i="2"/>
  <c r="C63" i="2"/>
  <c r="C64" i="2"/>
  <c r="C65" i="2"/>
  <c r="C66" i="2"/>
  <c r="C67" i="2"/>
  <c r="C68" i="2"/>
  <c r="C69" i="2"/>
  <c r="C70" i="2"/>
  <c r="C61" i="2"/>
  <c r="D34" i="2"/>
  <c r="C34" i="2"/>
  <c r="B30" i="2"/>
  <c r="D19" i="2"/>
  <c r="D20" i="2"/>
  <c r="D21" i="2"/>
  <c r="D22" i="2"/>
  <c r="D23" i="2"/>
  <c r="D24" i="2"/>
  <c r="D25" i="2"/>
  <c r="D26" i="2"/>
  <c r="D27" i="2"/>
  <c r="D18" i="2"/>
  <c r="E6" i="2"/>
  <c r="E7" i="2"/>
  <c r="E8" i="2"/>
  <c r="E9" i="2"/>
  <c r="E10" i="2"/>
  <c r="E11" i="2"/>
  <c r="E12" i="2"/>
  <c r="E13" i="2"/>
  <c r="E14" i="2"/>
  <c r="E5" i="2"/>
</calcChain>
</file>

<file path=xl/sharedStrings.xml><?xml version="1.0" encoding="utf-8"?>
<sst xmlns="http://schemas.openxmlformats.org/spreadsheetml/2006/main" count="1287" uniqueCount="687">
  <si>
    <t>Student Name</t>
  </si>
  <si>
    <t>Hindi</t>
  </si>
  <si>
    <t>English</t>
  </si>
  <si>
    <t>Math</t>
  </si>
  <si>
    <t>Physics</t>
  </si>
  <si>
    <t>Chemistry</t>
  </si>
  <si>
    <t>Total</t>
  </si>
  <si>
    <t>Average</t>
  </si>
  <si>
    <t>Grade</t>
  </si>
  <si>
    <t>RAM</t>
  </si>
  <si>
    <t>ASHOK</t>
  </si>
  <si>
    <t>MANOJ</t>
  </si>
  <si>
    <t>RANJANA</t>
  </si>
  <si>
    <t>POOJA</t>
  </si>
  <si>
    <t>MAHESH</t>
  </si>
  <si>
    <t>ASHUTOSH</t>
  </si>
  <si>
    <t>ANIL</t>
  </si>
  <si>
    <t>PREM</t>
  </si>
  <si>
    <t>Assignment -1</t>
  </si>
  <si>
    <t>Use of Formulas Sum, Average, If, Count, Counta, Countif &amp; Sumif</t>
  </si>
  <si>
    <t>Roll No</t>
  </si>
  <si>
    <t>A</t>
  </si>
  <si>
    <t>RAJESH</t>
  </si>
  <si>
    <t>B</t>
  </si>
  <si>
    <t>Q.1 Find the Total Number &amp; Average in all Subjects in Each Student .</t>
  </si>
  <si>
    <t>Q.2 Find Grade Using If Function - If Average Greater &gt;15 then "A" Grade otherwise "B" Grade</t>
  </si>
  <si>
    <t>Q.3 How Many Student "A" and "B" Grade</t>
  </si>
  <si>
    <t>Use of Countif</t>
  </si>
  <si>
    <t>Q.4 Student Ashok and Manoj Total Number and Average</t>
  </si>
  <si>
    <t>Use of Sumif</t>
  </si>
  <si>
    <t>Q.5 Count how many Students</t>
  </si>
  <si>
    <t>Use of Counta</t>
  </si>
  <si>
    <t>Q.6 How Many Student Hindi &amp; English Subject Number Grater Then &gt; 20 and &lt;15</t>
  </si>
  <si>
    <t>Assignment -2</t>
  </si>
  <si>
    <t>Use of Formulas - Product, If, Counta, Countif, Sumif</t>
  </si>
  <si>
    <t>SRNO</t>
  </si>
  <si>
    <t>ITEMS</t>
  </si>
  <si>
    <t>QTY</t>
  </si>
  <si>
    <t>RATE</t>
  </si>
  <si>
    <t>AMOUNT</t>
  </si>
  <si>
    <t>GRADE</t>
  </si>
  <si>
    <t>AC</t>
  </si>
  <si>
    <t>lets buy it</t>
  </si>
  <si>
    <t>FRIDGE</t>
  </si>
  <si>
    <t>COOLER</t>
  </si>
  <si>
    <t>WASHING MACHINE</t>
  </si>
  <si>
    <t>TV</t>
  </si>
  <si>
    <t>FAN</t>
  </si>
  <si>
    <t>COMPUTER</t>
  </si>
  <si>
    <t>KEYBOARD</t>
  </si>
  <si>
    <t>MOUSE</t>
  </si>
  <si>
    <t>PRINTER</t>
  </si>
  <si>
    <t>Q.1 Using of Product Fomula for Calculate Amount = Qty*Rate</t>
  </si>
  <si>
    <t>Q.2 How Many Items in a List</t>
  </si>
  <si>
    <t>Q.3 How Many Items qty Greate Then &gt; 20 and Less Then &lt;20</t>
  </si>
  <si>
    <t>Q.4 Calculate Item Computer Qty, Rate and Amount using Sumif Formula</t>
  </si>
  <si>
    <t>Q.5 If Items Amount is Greater &gt; 500000, Then Items "Expensive" otherwise "Lets Buy it".</t>
  </si>
  <si>
    <t>COUNTA</t>
  </si>
  <si>
    <t>&gt;20</t>
  </si>
  <si>
    <t>&lt;20</t>
  </si>
  <si>
    <t>Assignment -3</t>
  </si>
  <si>
    <t>Use of Formulas - Sum, NestedIf, Counta, Countif, Sumif, Vlookup</t>
  </si>
  <si>
    <t>SUBJECT</t>
  </si>
  <si>
    <t>1ST</t>
  </si>
  <si>
    <t>2ND</t>
  </si>
  <si>
    <t>3RD</t>
  </si>
  <si>
    <t>TOTAL</t>
  </si>
  <si>
    <t>AVERAGE</t>
  </si>
  <si>
    <t>HINDI</t>
  </si>
  <si>
    <t>ENGLISH</t>
  </si>
  <si>
    <t>MATH</t>
  </si>
  <si>
    <t>C</t>
  </si>
  <si>
    <t>PHYSICS</t>
  </si>
  <si>
    <t>CHEMISTRY</t>
  </si>
  <si>
    <t>HISTORY</t>
  </si>
  <si>
    <t>GEO</t>
  </si>
  <si>
    <t>BIO</t>
  </si>
  <si>
    <t>BOTANY</t>
  </si>
  <si>
    <t>Q.1 HOW MANY SUBJECT ?</t>
  </si>
  <si>
    <t>Q.2 HOW MANY SUBJECT 1 PAPER GREATER THAN 20 ?</t>
  </si>
  <si>
    <t>Q.3 SUBJECT HINDI, MATH &amp; ENGLISH TOTAL NO. &amp; GRADE</t>
  </si>
  <si>
    <t>Use of Vlookup</t>
  </si>
  <si>
    <t>Q.4 IF AVE. GREATHER THAN 20 THEN "A", IF AVE. GREATEHR THAN 15 AVE. "B" OTHERWISE "C"</t>
  </si>
  <si>
    <t>Q.5 SUBJECT PHYSICS, MATHS &amp; ENGLISH TOTAL /AVERAGE</t>
  </si>
  <si>
    <t>greater than 20</t>
  </si>
  <si>
    <t>less than 20</t>
  </si>
  <si>
    <t>NAME</t>
  </si>
  <si>
    <t>DEPARTMENT</t>
  </si>
  <si>
    <t>POST</t>
  </si>
  <si>
    <t>BASIC</t>
  </si>
  <si>
    <t>DA 2.5%</t>
  </si>
  <si>
    <t>HRA 3.5%</t>
  </si>
  <si>
    <t>PF 1.5%</t>
  </si>
  <si>
    <t>MANAGER</t>
  </si>
  <si>
    <t>SHYAM</t>
  </si>
  <si>
    <t>SUPERVISOR</t>
  </si>
  <si>
    <t>ELECTRICAL</t>
  </si>
  <si>
    <t>GUARD</t>
  </si>
  <si>
    <t>RAHUL</t>
  </si>
  <si>
    <t>CASHER</t>
  </si>
  <si>
    <t>RAKESH</t>
  </si>
  <si>
    <t>ACCOUNTANT</t>
  </si>
  <si>
    <t>ASHISH</t>
  </si>
  <si>
    <t>FINANCE</t>
  </si>
  <si>
    <t>MANISH</t>
  </si>
  <si>
    <t>Q.1 HOW MANY EMPLOYEE IN COMPUTER, FINANCE, ELECTRICAL DEPARTMENT</t>
  </si>
  <si>
    <t>Q.2 HOW MANY BASIC SALARY IN COMPUTER DFPARTMENT ONLY?</t>
  </si>
  <si>
    <t>Q.3 MANOJ, ASHISH POST &amp; GRADE</t>
  </si>
  <si>
    <t>Q.4 IF TOTAL SALALRY IS GREATER THEN 20000 THEN "A", IF TOTAL SALARY GREATER THEN 10000 THEN "B", OTHERWISE "C"</t>
  </si>
  <si>
    <t>Q.5 HOW MANY EMPLOYEE IS MANAGER &amp; GUARD?</t>
  </si>
  <si>
    <t>ASSIGNMENT 4</t>
  </si>
  <si>
    <t>ashish</t>
  </si>
  <si>
    <t>PEON</t>
  </si>
  <si>
    <t>DONE ABOVE</t>
  </si>
  <si>
    <t>Assignment -5 (Sales Report)</t>
  </si>
  <si>
    <t>Use of Formulas - Sum, If, Counta, Countif, Sumif, Vlookup, Lookup</t>
  </si>
  <si>
    <t>SALESMAN</t>
  </si>
  <si>
    <t>JAN</t>
  </si>
  <si>
    <t>FEB</t>
  </si>
  <si>
    <t>MAR</t>
  </si>
  <si>
    <t>APR</t>
  </si>
  <si>
    <t>MAY</t>
  </si>
  <si>
    <t>JUNE</t>
  </si>
  <si>
    <t>SALES</t>
  </si>
  <si>
    <t>TARGET</t>
  </si>
  <si>
    <t>result</t>
  </si>
  <si>
    <t>RAMESH</t>
  </si>
  <si>
    <t>AJEET</t>
  </si>
  <si>
    <t>ALOK</t>
  </si>
  <si>
    <t>AMRIT</t>
  </si>
  <si>
    <t>SURENDRA</t>
  </si>
  <si>
    <t>SHASHI</t>
  </si>
  <si>
    <t>Q.1 How many salesman? Salesman Ajeet Targest &amp; Result?</t>
  </si>
  <si>
    <t>Use of Counta and Vlookup</t>
  </si>
  <si>
    <t>Q.2 If Sales Greater Than Target Then Target Achived otherwise Not Achived</t>
  </si>
  <si>
    <t>Use of If Function</t>
  </si>
  <si>
    <t>Q.3 Rahul Pooja &amp; Ashok Targest &amp; result?</t>
  </si>
  <si>
    <t>Q.4 How Many Salesman Achived Target.</t>
  </si>
  <si>
    <t>Q.5 Which Sales Man Jan Sales 2000, &amp; Feb Sales is 2500?</t>
  </si>
  <si>
    <t>Use of Lookup Function</t>
  </si>
  <si>
    <t>no on salesman</t>
  </si>
  <si>
    <t>done above</t>
  </si>
  <si>
    <t>Ajeet</t>
  </si>
  <si>
    <t>Target achieved</t>
  </si>
  <si>
    <t>jan</t>
  </si>
  <si>
    <t>feb</t>
  </si>
  <si>
    <t>Use of Formulas - Counta, Countif, Sumif, Hlookup, Conditional Formatting</t>
  </si>
  <si>
    <t>Items</t>
  </si>
  <si>
    <t>Date</t>
  </si>
  <si>
    <t>Cost</t>
  </si>
  <si>
    <t>countif</t>
  </si>
  <si>
    <t>BRAKES</t>
  </si>
  <si>
    <t>TYRES</t>
  </si>
  <si>
    <t>SERVICE</t>
  </si>
  <si>
    <t>WINDOW</t>
  </si>
  <si>
    <t>CLUTCH</t>
  </si>
  <si>
    <t>Q.1 HOW MANY ITEMS ?</t>
  </si>
  <si>
    <t>Q.2 HOW MANY BRAKE, WINDOW &amp; TYRES HAVE BEEN BOUGHTS?</t>
  </si>
  <si>
    <t>Q.3 HOW MANY ITEMS COST IS &gt;1000 &amp; BELOW &gt; = 1000?</t>
  </si>
  <si>
    <t>Q.4 HIGHLIGHT TYRES ITESM &amp; 500 BETWEEN 2000 COST.</t>
  </si>
  <si>
    <t>Use of Conditional F</t>
  </si>
  <si>
    <t>Q.5 ITEMS COLOUMN IS 15, 18 &amp; 20 ITEMS NAME?</t>
  </si>
  <si>
    <t>Use of Hlookup</t>
  </si>
  <si>
    <t>Q.6 Total Cost of Window and Brakes Items?</t>
  </si>
  <si>
    <t>ASSIGNMENT 6</t>
  </si>
  <si>
    <t>countA</t>
  </si>
  <si>
    <t>How many</t>
  </si>
  <si>
    <t>&gt;1000</t>
  </si>
  <si>
    <t>&lt;1000</t>
  </si>
  <si>
    <t>ITEM</t>
  </si>
  <si>
    <t>TOTAL COST</t>
  </si>
  <si>
    <t>Assignment -7 (Calculate Date of Birth)</t>
  </si>
  <si>
    <t>Use of Formulas - Counta, Countif, Sumif, if &amp; Datedif</t>
  </si>
  <si>
    <t>DATE OF BIRTH</t>
  </si>
  <si>
    <t>DAY</t>
  </si>
  <si>
    <t>MONTH</t>
  </si>
  <si>
    <t>YEAR</t>
  </si>
  <si>
    <t>Q.1 HOW MANY STUDENT?</t>
  </si>
  <si>
    <t>Q.2 STUDENT SURENDRA IS HOW MANY YEAR OLD?</t>
  </si>
  <si>
    <t>Q.3 HOW MANY STUDENT AGE GREATER THEN 20 YEARS?</t>
  </si>
  <si>
    <t>Q.4 IF STUDENT AGE IS GREATHER THEN 20 THEN STUDENT ADULT / CHILD?</t>
  </si>
  <si>
    <t>Q.5 HOW MANY STUDENT AGE IS &gt;= 25 YEARS?</t>
  </si>
  <si>
    <t>NUMBER</t>
  </si>
  <si>
    <t>AGE</t>
  </si>
  <si>
    <t>&gt;=25</t>
  </si>
  <si>
    <t>DATEDIF(CELL,TODAY(),"Y")</t>
  </si>
  <si>
    <t>Assignment -8</t>
  </si>
  <si>
    <t>Use of Formulas - Sum, Average, Counta, Countif, Sumif, &amp; If</t>
  </si>
  <si>
    <t>Subject</t>
  </si>
  <si>
    <t>Result</t>
  </si>
  <si>
    <t>Name</t>
  </si>
  <si>
    <t>Maths</t>
  </si>
  <si>
    <t>PERCENTAGE</t>
  </si>
  <si>
    <t>Alan</t>
  </si>
  <si>
    <t>EXCELLENT</t>
  </si>
  <si>
    <t>Bob</t>
  </si>
  <si>
    <t>Carol</t>
  </si>
  <si>
    <t>David</t>
  </si>
  <si>
    <t>Eric</t>
  </si>
  <si>
    <t>Absent</t>
  </si>
  <si>
    <t>Fred</t>
  </si>
  <si>
    <t>Gail</t>
  </si>
  <si>
    <t>Harry</t>
  </si>
  <si>
    <t>Ian</t>
  </si>
  <si>
    <t>Janice</t>
  </si>
  <si>
    <t>Q.1 How Many Student?</t>
  </si>
  <si>
    <t>Use Formula Counta</t>
  </si>
  <si>
    <t>Q.2 How Many Student Percentage Greather Then &gt; 50</t>
  </si>
  <si>
    <t>Use Formula Countif</t>
  </si>
  <si>
    <t>Q.3 Student Bob and Eric Total Number?</t>
  </si>
  <si>
    <t>Use Formula Sumif</t>
  </si>
  <si>
    <t>Q.4 If Percentage Greater Then &gt;70 Then "Excellent", If Percentage Greater Then &gt;50,"Good", Otherwise "Bed"</t>
  </si>
  <si>
    <t>Q.5 How Many Student Good and Bed in a list</t>
  </si>
  <si>
    <t>BOB</t>
  </si>
  <si>
    <t>ERIC</t>
  </si>
  <si>
    <t>GOOD</t>
  </si>
  <si>
    <t>BAD</t>
  </si>
  <si>
    <t>Assignment -9</t>
  </si>
  <si>
    <t>Use of Formulas - LOOKUP</t>
  </si>
  <si>
    <t>LOOKUP FUNCTION SYNTAX</t>
  </si>
  <si>
    <t>LOOKUP(LOOKUP_value,lookup_vector,[result_vector])</t>
  </si>
  <si>
    <t>Empoyee ID</t>
  </si>
  <si>
    <t>Last Name</t>
  </si>
  <si>
    <t>First Name</t>
  </si>
  <si>
    <t>Pay</t>
  </si>
  <si>
    <t>First N.</t>
  </si>
  <si>
    <t>Last N.</t>
  </si>
  <si>
    <t>Doe</t>
  </si>
  <si>
    <t>John</t>
  </si>
  <si>
    <t>Micheal</t>
  </si>
  <si>
    <t>Vick</t>
  </si>
  <si>
    <t>Cline</t>
  </si>
  <si>
    <t>Andy</t>
  </si>
  <si>
    <t>Tiger</t>
  </si>
  <si>
    <t>Woods</t>
  </si>
  <si>
    <t>Smith</t>
  </si>
  <si>
    <t>Elway</t>
  </si>
  <si>
    <t>Pan</t>
  </si>
  <si>
    <t>Peter</t>
  </si>
  <si>
    <t>Jordan</t>
  </si>
  <si>
    <t>Favre</t>
  </si>
  <si>
    <t>Bret</t>
  </si>
  <si>
    <t>Eli</t>
  </si>
  <si>
    <t>Manning</t>
  </si>
  <si>
    <t>Prince</t>
  </si>
  <si>
    <t>Williams</t>
  </si>
  <si>
    <t>Brad</t>
  </si>
  <si>
    <t>Pitt</t>
  </si>
  <si>
    <t>Tony</t>
  </si>
  <si>
    <t>Stark</t>
  </si>
  <si>
    <t>Use of Formulas - Counta, Countif, Sumif, &amp; Vlookup</t>
  </si>
  <si>
    <t>Assignment -10</t>
  </si>
  <si>
    <t>Employee ID</t>
  </si>
  <si>
    <t>Full Name</t>
  </si>
  <si>
    <t>SSN</t>
  </si>
  <si>
    <t>Department</t>
  </si>
  <si>
    <t>Start Date</t>
  </si>
  <si>
    <t>Earnings</t>
  </si>
  <si>
    <t>EMP001</t>
  </si>
  <si>
    <t>Faith K. Macias</t>
  </si>
  <si>
    <t>845-04-3962</t>
  </si>
  <si>
    <t>Marketing</t>
  </si>
  <si>
    <t>EMP002</t>
  </si>
  <si>
    <t>Lucian Q. Franklin</t>
  </si>
  <si>
    <t>345-28-4935</t>
  </si>
  <si>
    <t>IT/IS</t>
  </si>
  <si>
    <t>EMP003</t>
  </si>
  <si>
    <t>Blaze V. Bridges</t>
  </si>
  <si>
    <t>503-53-8350</t>
  </si>
  <si>
    <t>EMP004</t>
  </si>
  <si>
    <t>Denton Q. Dale</t>
  </si>
  <si>
    <t>858-39-7967</t>
  </si>
  <si>
    <t>EMP005</t>
  </si>
  <si>
    <t>Blossom K. Fox</t>
  </si>
  <si>
    <t>245-18-5890</t>
  </si>
  <si>
    <t>Engineering</t>
  </si>
  <si>
    <t>EMP006</t>
  </si>
  <si>
    <t>Kerry V. David</t>
  </si>
  <si>
    <t>873-45-8675</t>
  </si>
  <si>
    <t>Finance</t>
  </si>
  <si>
    <t>EMP007</t>
  </si>
  <si>
    <t>Melanie X. Baker</t>
  </si>
  <si>
    <t>190-08-3679</t>
  </si>
  <si>
    <t>EMP008</t>
  </si>
  <si>
    <t>Adele M. Fulton</t>
  </si>
  <si>
    <t>352-36-9553</t>
  </si>
  <si>
    <t>EMP009</t>
  </si>
  <si>
    <t>Justina O. Jensen</t>
  </si>
  <si>
    <t>645-74-0451</t>
  </si>
  <si>
    <t>EMP010</t>
  </si>
  <si>
    <t>Yoshi J. England</t>
  </si>
  <si>
    <t>558-53-1475</t>
  </si>
  <si>
    <t>EMP011</t>
  </si>
  <si>
    <t>Brooke Y. Mccarty</t>
  </si>
  <si>
    <t>129-42-6148</t>
  </si>
  <si>
    <t>EMP012</t>
  </si>
  <si>
    <t>Kay G. Colon</t>
  </si>
  <si>
    <t>796-50-4767</t>
  </si>
  <si>
    <t>EMP013</t>
  </si>
  <si>
    <t>Callie I. Forbes</t>
  </si>
  <si>
    <t>266-48-1339</t>
  </si>
  <si>
    <t>Human Resources</t>
  </si>
  <si>
    <t>EMP014</t>
  </si>
  <si>
    <t>Zachery O. Mann</t>
  </si>
  <si>
    <t>663-00-3285</t>
  </si>
  <si>
    <t>Q.1 How Many Employee in a List ?</t>
  </si>
  <si>
    <t>Use of Formula Counta</t>
  </si>
  <si>
    <t>Q.2 How Many Employee work in Finance and Marketing Department?</t>
  </si>
  <si>
    <t>Use of Formula Countif</t>
  </si>
  <si>
    <t>Q.3 Employee Blossom K. Fox Department and Earnings?</t>
  </si>
  <si>
    <t>Q.4 Employee Blossom K. SSN No.?</t>
  </si>
  <si>
    <t>Q.5 How Many Amount Earnings Marketing Department?</t>
  </si>
  <si>
    <t>total number</t>
  </si>
  <si>
    <t>EMPLOYEE NAME</t>
  </si>
  <si>
    <t>EARNINGS</t>
  </si>
  <si>
    <t>SSN no.</t>
  </si>
  <si>
    <t>Assignment -15</t>
  </si>
  <si>
    <t>Create Pivot Table Using Data Separate Fruit and Vegetables</t>
  </si>
  <si>
    <t>Order ID</t>
  </si>
  <si>
    <t>Product</t>
  </si>
  <si>
    <t>Category</t>
  </si>
  <si>
    <t>Amount</t>
  </si>
  <si>
    <t>Country</t>
  </si>
  <si>
    <t>Carrots</t>
  </si>
  <si>
    <t>Vegetables</t>
  </si>
  <si>
    <t>United States</t>
  </si>
  <si>
    <t>Broccoli</t>
  </si>
  <si>
    <t>United Kingdom</t>
  </si>
  <si>
    <t>Banana</t>
  </si>
  <si>
    <t>Fruit</t>
  </si>
  <si>
    <t>Canada</t>
  </si>
  <si>
    <t>Beans</t>
  </si>
  <si>
    <t>Germany</t>
  </si>
  <si>
    <t>Orange</t>
  </si>
  <si>
    <t>Australia</t>
  </si>
  <si>
    <t>New Zealand</t>
  </si>
  <si>
    <t>Apple</t>
  </si>
  <si>
    <t>France</t>
  </si>
  <si>
    <t>Mango</t>
  </si>
  <si>
    <t>Q.1 How Many Fruits and Vegetables Items in a List?</t>
  </si>
  <si>
    <t>Q.2 Total Apple and Banana Amount?</t>
  </si>
  <si>
    <t>Use of Formula Sumif</t>
  </si>
  <si>
    <t>Q.3 How Many Product in a list?</t>
  </si>
  <si>
    <t>Q.4 How Many Apple and Banana Use in Canada &amp; United Kingdom?</t>
  </si>
  <si>
    <t>Use of Countifs</t>
  </si>
  <si>
    <t>Q.5 Apple and Banana Sales in United States ?</t>
  </si>
  <si>
    <t>Use of Sumifs</t>
  </si>
  <si>
    <t>Assignment -13</t>
  </si>
  <si>
    <t>Create Pivot Table Using Data</t>
  </si>
  <si>
    <t>Sales</t>
  </si>
  <si>
    <t>Quarter</t>
  </si>
  <si>
    <t>UK</t>
  </si>
  <si>
    <t>Qtr 3</t>
  </si>
  <si>
    <t>Johnson</t>
  </si>
  <si>
    <t>USA</t>
  </si>
  <si>
    <t>Qtr 4</t>
  </si>
  <si>
    <t>Qtr 2</t>
  </si>
  <si>
    <t>Jones</t>
  </si>
  <si>
    <t>Brown</t>
  </si>
  <si>
    <t>Qtr 1</t>
  </si>
  <si>
    <t>Row Labels</t>
  </si>
  <si>
    <t>Grand Total</t>
  </si>
  <si>
    <t>Sum of Sales</t>
  </si>
  <si>
    <t>Column Labels</t>
  </si>
  <si>
    <t>(All)</t>
  </si>
  <si>
    <t>Sum of Amount</t>
  </si>
  <si>
    <t>Assignment -18</t>
  </si>
  <si>
    <t>Use of Formulas - Hlookup</t>
  </si>
  <si>
    <t>ID</t>
  </si>
  <si>
    <t>Brand</t>
  </si>
  <si>
    <t>Dell</t>
  </si>
  <si>
    <t>Logitech</t>
  </si>
  <si>
    <t>HP</t>
  </si>
  <si>
    <t>Computer</t>
  </si>
  <si>
    <t>Keyboard</t>
  </si>
  <si>
    <t>Mouse</t>
  </si>
  <si>
    <t>Printer</t>
  </si>
  <si>
    <t>?</t>
  </si>
  <si>
    <t>Assignment -19</t>
  </si>
  <si>
    <t>Use of Formulas - Index with Match</t>
  </si>
  <si>
    <t>Region</t>
  </si>
  <si>
    <t>Jan</t>
  </si>
  <si>
    <t>Feb</t>
  </si>
  <si>
    <t>Mar</t>
  </si>
  <si>
    <t>North</t>
  </si>
  <si>
    <t>South</t>
  </si>
  <si>
    <t>East</t>
  </si>
  <si>
    <t>West</t>
  </si>
  <si>
    <t>INDEX(A4:D8,MATCH(A10,A4:A8,0),MATCH(B10,A4:D4,0))</t>
  </si>
  <si>
    <t>Assignment -21</t>
  </si>
  <si>
    <t>Use of Formulas - Index + Match</t>
  </si>
  <si>
    <t>Emp Name</t>
  </si>
  <si>
    <t>Salary</t>
  </si>
  <si>
    <t>Emp ID</t>
  </si>
  <si>
    <t>Raju</t>
  </si>
  <si>
    <t>Prd001</t>
  </si>
  <si>
    <t>Ramesh</t>
  </si>
  <si>
    <t>Operations</t>
  </si>
  <si>
    <t>Prd002</t>
  </si>
  <si>
    <t>Ramila</t>
  </si>
  <si>
    <t>Prd003</t>
  </si>
  <si>
    <t>Rajeshwari</t>
  </si>
  <si>
    <t>HR</t>
  </si>
  <si>
    <t>Prd004</t>
  </si>
  <si>
    <t>Karan</t>
  </si>
  <si>
    <t>Prd005</t>
  </si>
  <si>
    <t>Rohith</t>
  </si>
  <si>
    <t>IT</t>
  </si>
  <si>
    <t>Prd006</t>
  </si>
  <si>
    <t>Jacob</t>
  </si>
  <si>
    <t>Prd007</t>
  </si>
  <si>
    <t>Fleming</t>
  </si>
  <si>
    <t>Prd008</t>
  </si>
  <si>
    <t>Navya</t>
  </si>
  <si>
    <t>Prd009</t>
  </si>
  <si>
    <t>Kavya</t>
  </si>
  <si>
    <t>Prd010</t>
  </si>
  <si>
    <t>Santosh</t>
  </si>
  <si>
    <t>Prd011</t>
  </si>
  <si>
    <t>Shankar</t>
  </si>
  <si>
    <t>Prd012</t>
  </si>
  <si>
    <t>Rajesh</t>
  </si>
  <si>
    <t>Prd013</t>
  </si>
  <si>
    <t>Mahesh</t>
  </si>
  <si>
    <t>Prd014</t>
  </si>
  <si>
    <t>Hemaraj</t>
  </si>
  <si>
    <t>Prd015</t>
  </si>
  <si>
    <t>Nagaraj</t>
  </si>
  <si>
    <t>Prd016</t>
  </si>
  <si>
    <t>Johson</t>
  </si>
  <si>
    <t>Prd017</t>
  </si>
  <si>
    <t>Prd018</t>
  </si>
  <si>
    <t>Anderson</t>
  </si>
  <si>
    <t>Prd019</t>
  </si>
  <si>
    <t>Prd020</t>
  </si>
  <si>
    <t>Assignment -23</t>
  </si>
  <si>
    <t>Use of Formulas - AND</t>
  </si>
  <si>
    <t>MATHS</t>
  </si>
  <si>
    <t>BIOLOGY</t>
  </si>
  <si>
    <t>PASSED THE EXAM ?</t>
  </si>
  <si>
    <t>NITIN</t>
  </si>
  <si>
    <t>PASS</t>
  </si>
  <si>
    <t>FAIL</t>
  </si>
  <si>
    <t>FEROZ</t>
  </si>
  <si>
    <t>ANITHA</t>
  </si>
  <si>
    <t>MADAN</t>
  </si>
  <si>
    <t>HARRY</t>
  </si>
  <si>
    <t>SUMITH</t>
  </si>
  <si>
    <t>HARSH</t>
  </si>
  <si>
    <t>TRIVEDI</t>
  </si>
  <si>
    <t>IN THIS EXAMPLE, IF STUDENT PASSES ALL THE SUBJECT, THEN HE HAS PASSED THE EXAM</t>
  </si>
  <si>
    <t>Assignment -25</t>
  </si>
  <si>
    <t>Use of Developer Tab -Draw Check Box</t>
  </si>
  <si>
    <t>Tasks</t>
  </si>
  <si>
    <t>Completion</t>
  </si>
  <si>
    <t>Task</t>
  </si>
  <si>
    <t>Status</t>
  </si>
  <si>
    <t>Book flight tickets</t>
  </si>
  <si>
    <t>Clean the house</t>
  </si>
  <si>
    <t>Book Hotel</t>
  </si>
  <si>
    <t>Prepare Guest List</t>
  </si>
  <si>
    <t>Book a table in Restaurant</t>
  </si>
  <si>
    <t>Plan Activities</t>
  </si>
  <si>
    <t>Book Return Flight Tickets</t>
  </si>
  <si>
    <t>Plan Menu for Food</t>
  </si>
  <si>
    <t>Plan Drinks</t>
  </si>
  <si>
    <t>Decorate Home</t>
  </si>
  <si>
    <t>Make Bed After Waking Up</t>
  </si>
  <si>
    <t>Invite Friends</t>
  </si>
  <si>
    <t>Make Coffee</t>
  </si>
  <si>
    <t>Water Plants</t>
  </si>
  <si>
    <t>Feed the Cat</t>
  </si>
  <si>
    <t>Read Mail</t>
  </si>
  <si>
    <t>Do Laundry</t>
  </si>
  <si>
    <t>Assignment -27</t>
  </si>
  <si>
    <t>Use of Concatenate</t>
  </si>
  <si>
    <t>D21</t>
  </si>
  <si>
    <t>Vishal</t>
  </si>
  <si>
    <t>Mohan</t>
  </si>
  <si>
    <t>D22</t>
  </si>
  <si>
    <t>Mathew</t>
  </si>
  <si>
    <t>D23</t>
  </si>
  <si>
    <t>Jamemah</t>
  </si>
  <si>
    <t>Powel</t>
  </si>
  <si>
    <t>D24</t>
  </si>
  <si>
    <t>Arundhati</t>
  </si>
  <si>
    <t>Swaminathan</t>
  </si>
  <si>
    <t>D25</t>
  </si>
  <si>
    <t>Potter</t>
  </si>
  <si>
    <t>D26</t>
  </si>
  <si>
    <t>Roger</t>
  </si>
  <si>
    <t>=</t>
  </si>
  <si>
    <t>CONCATENATE(B5," ",C5)</t>
  </si>
  <si>
    <t>B16&amp;" "&amp;C16</t>
  </si>
  <si>
    <t>Assignment -31</t>
  </si>
  <si>
    <t>USE OF HLOOKUP</t>
  </si>
  <si>
    <t>Months</t>
  </si>
  <si>
    <t>January</t>
  </si>
  <si>
    <t>February</t>
  </si>
  <si>
    <t>March</t>
  </si>
  <si>
    <t>April</t>
  </si>
  <si>
    <t>May</t>
  </si>
  <si>
    <t>June</t>
  </si>
  <si>
    <t>Sale</t>
  </si>
  <si>
    <t>Mat</t>
  </si>
  <si>
    <t>Jim</t>
  </si>
  <si>
    <t>Cole</t>
  </si>
  <si>
    <t>Ricky</t>
  </si>
  <si>
    <t>Mary</t>
  </si>
  <si>
    <t>Science</t>
  </si>
  <si>
    <t>Marks in English</t>
  </si>
  <si>
    <t>Marks in Maths</t>
  </si>
  <si>
    <t>EMP</t>
  </si>
  <si>
    <t>FIS6067</t>
  </si>
  <si>
    <t>FIS5228</t>
  </si>
  <si>
    <t>FIS6799</t>
  </si>
  <si>
    <t>FIS1149</t>
  </si>
  <si>
    <t>FIS5834</t>
  </si>
  <si>
    <t>SALES1</t>
  </si>
  <si>
    <t>SALES2</t>
  </si>
  <si>
    <t>SALES3</t>
  </si>
  <si>
    <t>SALES4</t>
  </si>
  <si>
    <t>SALES5</t>
  </si>
  <si>
    <t>Sales 4</t>
  </si>
  <si>
    <t>Temperarture (In Celsius)</t>
  </si>
  <si>
    <t>Cities</t>
  </si>
  <si>
    <t>New Delhi</t>
  </si>
  <si>
    <t>Patna</t>
  </si>
  <si>
    <t>Mumbai</t>
  </si>
  <si>
    <t>Pune</t>
  </si>
  <si>
    <t>Bangalore</t>
  </si>
  <si>
    <t>Temperature</t>
  </si>
  <si>
    <t>City</t>
  </si>
  <si>
    <t>Employee</t>
  </si>
  <si>
    <t>Albert</t>
  </si>
  <si>
    <t>Aaron</t>
  </si>
  <si>
    <t>Albama</t>
  </si>
  <si>
    <t>Abeey</t>
  </si>
  <si>
    <t>Cathy</t>
  </si>
  <si>
    <t>Cat</t>
  </si>
  <si>
    <t>Assignment -32</t>
  </si>
  <si>
    <t>USE OF NESTEDIF</t>
  </si>
  <si>
    <t>Total Numbers Earned</t>
  </si>
  <si>
    <t>Grade earned</t>
  </si>
  <si>
    <t>Condition List</t>
  </si>
  <si>
    <t>John Wilkins</t>
  </si>
  <si>
    <t>90-100</t>
  </si>
  <si>
    <t>A+</t>
  </si>
  <si>
    <t>Steve Harrington</t>
  </si>
  <si>
    <t>85 - &lt; 90</t>
  </si>
  <si>
    <t>Edward Clark</t>
  </si>
  <si>
    <t>80 - &lt; 85</t>
  </si>
  <si>
    <t>B+</t>
  </si>
  <si>
    <t>Jimmy Chemberlin</t>
  </si>
  <si>
    <t>75 - &lt; 80</t>
  </si>
  <si>
    <t> B</t>
  </si>
  <si>
    <t>Alex Wilkins</t>
  </si>
  <si>
    <t>70 - &lt; 75</t>
  </si>
  <si>
    <t>C+</t>
  </si>
  <si>
    <t>Patty Scott</t>
  </si>
  <si>
    <t>65 - &lt; 70</t>
  </si>
  <si>
    <t>Andrew Williams</t>
  </si>
  <si>
    <t>60 - &lt; 65</t>
  </si>
  <si>
    <t>Emilia johnson</t>
  </si>
  <si>
    <t>50 - &lt; 60</t>
  </si>
  <si>
    <t>Anthony Rogers</t>
  </si>
  <si>
    <t>&lt; 50</t>
  </si>
  <si>
    <t>Sl #</t>
  </si>
  <si>
    <t>Month</t>
  </si>
  <si>
    <t>Month Number</t>
  </si>
  <si>
    <t>July</t>
  </si>
  <si>
    <t>August</t>
  </si>
  <si>
    <t>September</t>
  </si>
  <si>
    <t>October</t>
  </si>
  <si>
    <t>November</t>
  </si>
  <si>
    <t>December</t>
  </si>
  <si>
    <t>Assignment -38</t>
  </si>
  <si>
    <t>USE OF DATEDIF FORMULAS CALCULATE DOB</t>
  </si>
  <si>
    <t>FirstDate</t>
  </si>
  <si>
    <t>SecondDate</t>
  </si>
  <si>
    <t>Interval</t>
  </si>
  <si>
    <t>Difference</t>
  </si>
  <si>
    <t>days</t>
  </si>
  <si>
    <t>months</t>
  </si>
  <si>
    <t>years</t>
  </si>
  <si>
    <t>yeardays</t>
  </si>
  <si>
    <t>yearmonths</t>
  </si>
  <si>
    <t>monthdays</t>
  </si>
  <si>
    <t>What Does It Do?</t>
  </si>
  <si>
    <t>This function calculates the difference between two dates.</t>
  </si>
  <si>
    <t>It can show the result in weeks, months or years.</t>
  </si>
  <si>
    <t>Assignment -39</t>
  </si>
  <si>
    <t>USE OF DAVERAGE</t>
  </si>
  <si>
    <t>Wattage</t>
  </si>
  <si>
    <t>Life Hours</t>
  </si>
  <si>
    <t>Unit Cost</t>
  </si>
  <si>
    <t>Box Quantity</t>
  </si>
  <si>
    <t>Boxes In Stock</t>
  </si>
  <si>
    <t>Value Of Stock</t>
  </si>
  <si>
    <t>Bulb</t>
  </si>
  <si>
    <t>Horizon</t>
  </si>
  <si>
    <t>£4.50</t>
  </si>
  <si>
    <t>£54.00</t>
  </si>
  <si>
    <t>Neon</t>
  </si>
  <si>
    <t>£2.00</t>
  </si>
  <si>
    <t>£60.00</t>
  </si>
  <si>
    <t>Spot</t>
  </si>
  <si>
    <t>£0.00</t>
  </si>
  <si>
    <t>Other</t>
  </si>
  <si>
    <t>Sunbeam</t>
  </si>
  <si>
    <t>£0.80</t>
  </si>
  <si>
    <t>£120.00</t>
  </si>
  <si>
    <t>£0.20</t>
  </si>
  <si>
    <t>£24.00</t>
  </si>
  <si>
    <t>unknown</t>
  </si>
  <si>
    <t>£1.25</t>
  </si>
  <si>
    <t>£50.00</t>
  </si>
  <si>
    <t>£2.50</t>
  </si>
  <si>
    <t>£0.50</t>
  </si>
  <si>
    <t>£15.00</t>
  </si>
  <si>
    <t>£5.00</t>
  </si>
  <si>
    <t>£30.00</t>
  </si>
  <si>
    <t>£1.80</t>
  </si>
  <si>
    <t>£180.00</t>
  </si>
  <si>
    <t>£0.25</t>
  </si>
  <si>
    <t>£12.50</t>
  </si>
  <si>
    <t>£10.00</t>
  </si>
  <si>
    <t>£0.15</t>
  </si>
  <si>
    <t>£12.00</t>
  </si>
  <si>
    <t>£40.00</t>
  </si>
  <si>
    <t>£0.10</t>
  </si>
  <si>
    <t>To calculate the Average cost of a particular Brand of bulb.</t>
  </si>
  <si>
    <r>
      <t xml:space="preserve">These two cells are the </t>
    </r>
    <r>
      <rPr>
        <b/>
        <i/>
        <sz val="10"/>
        <color theme="1"/>
        <rFont val="Arial"/>
        <family val="2"/>
      </rPr>
      <t>Criteria</t>
    </r>
    <r>
      <rPr>
        <i/>
        <sz val="10"/>
        <color theme="1"/>
        <rFont val="Arial"/>
        <family val="2"/>
      </rPr>
      <t xml:space="preserve"> range.</t>
    </r>
  </si>
  <si>
    <t>Type the brand name :</t>
  </si>
  <si>
    <t>sunbeam</t>
  </si>
  <si>
    <t>The Average cost of sunbeam is :</t>
  </si>
  <si>
    <t>£1.24</t>
  </si>
  <si>
    <t>Examples</t>
  </si>
  <si>
    <t>The average Unit Cost of a particular Product of a particular Brand.</t>
  </si>
  <si>
    <t>The average of Horizon Bulb is :</t>
  </si>
  <si>
    <t>£1.16</t>
  </si>
  <si>
    <t>This is the same calculation but using the actual name "Unit Cost" instead of the cell address.</t>
  </si>
  <si>
    <t>The average Unit Cost of a Bulb equal to a particular Wattage.</t>
  </si>
  <si>
    <t>Average of Bulb 100 is :</t>
  </si>
  <si>
    <t>£0.53</t>
  </si>
  <si>
    <t>The average Unit Cost of a Bulb less then a particular Wattage.</t>
  </si>
  <si>
    <t>&lt;100</t>
  </si>
  <si>
    <t>Average of Bulb &lt;100 is :</t>
  </si>
  <si>
    <t>£0.17</t>
  </si>
  <si>
    <t>Assignment -45</t>
  </si>
  <si>
    <t>USE OF LEFT, FIND, LEN,LOWER, NETWORKDAYS</t>
  </si>
  <si>
    <t>USE OF LEFT</t>
  </si>
  <si>
    <t>Text</t>
  </si>
  <si>
    <t>Number Of
Characters Required</t>
  </si>
  <si>
    <t>Left String</t>
  </si>
  <si>
    <t>Alan Jones</t>
  </si>
  <si>
    <t>LEFT(A5,B5)</t>
  </si>
  <si>
    <t>Al</t>
  </si>
  <si>
    <t>Ala</t>
  </si>
  <si>
    <t>Cardiff</t>
  </si>
  <si>
    <t>Cardif</t>
  </si>
  <si>
    <t>ABC123</t>
  </si>
  <si>
    <t>ABC1</t>
  </si>
  <si>
    <t>USE OF LEFT AND FIND</t>
  </si>
  <si>
    <t>Bob Smith</t>
  </si>
  <si>
    <t>Carol Williams</t>
  </si>
  <si>
    <t>USE OF LEN</t>
  </si>
  <si>
    <t>Length</t>
  </si>
  <si>
    <t>USE OF LOWER</t>
  </si>
  <si>
    <t>Upper Case Text</t>
  </si>
  <si>
    <t>Lower Case</t>
  </si>
  <si>
    <t>ALAN JONES</t>
  </si>
  <si>
    <t>alan jones</t>
  </si>
  <si>
    <t>BOB SMITH</t>
  </si>
  <si>
    <t>CAROL WILLIAMS</t>
  </si>
  <si>
    <t>CARDIFF</t>
  </si>
  <si>
    <t>USE OF NETWORKDAYS</t>
  </si>
  <si>
    <t>End Date</t>
  </si>
  <si>
    <t>Work Days</t>
  </si>
  <si>
    <t>Assignment -50</t>
  </si>
  <si>
    <t>USE OF DATEDIF</t>
  </si>
  <si>
    <t>RESULT</t>
  </si>
  <si>
    <t>SUNBEAM</t>
  </si>
  <si>
    <t>BULB</t>
  </si>
  <si>
    <t>ankita</t>
  </si>
  <si>
    <t>computer</t>
  </si>
  <si>
    <t>hello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</si>
</sst>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8" formatCode="&quot;$&quot;#,##0.00_);[Red]\(&quot;$&quot;#,##0.00\)"/>
  </numFmts>
  <fonts count="19"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u/>
      <sz val="11"/>
      <color theme="1"/>
      <name val="Calibri"/>
      <family val="2"/>
      <scheme val="minor"/>
    </font>
    <font>
      <b/>
      <u/>
      <sz val="16"/>
      <color theme="1"/>
      <name val="Calibri"/>
      <family val="2"/>
      <scheme val="minor"/>
    </font>
    <font>
      <b/>
      <u/>
      <sz val="14"/>
      <color theme="1"/>
      <name val="Calibri"/>
      <family val="2"/>
      <scheme val="minor"/>
    </font>
    <font>
      <b/>
      <u/>
      <sz val="12"/>
      <color theme="1"/>
      <name val="Calibri"/>
      <family val="2"/>
      <scheme val="minor"/>
    </font>
    <font>
      <b/>
      <sz val="11"/>
      <color rgb="FFFF0000"/>
      <name val="Calibri"/>
      <family val="2"/>
      <scheme val="minor"/>
    </font>
    <font>
      <b/>
      <sz val="11"/>
      <color rgb="FFFFFFFF"/>
      <name val="Calibri"/>
      <family val="2"/>
      <scheme val="minor"/>
    </font>
    <font>
      <b/>
      <sz val="10"/>
      <color theme="1"/>
      <name val="Arial"/>
      <family val="2"/>
    </font>
    <font>
      <sz val="10"/>
      <color theme="1"/>
      <name val="Arial"/>
      <family val="2"/>
    </font>
    <font>
      <sz val="10"/>
      <color rgb="FF800080"/>
      <name val="Arial"/>
      <family val="2"/>
    </font>
    <font>
      <sz val="10"/>
      <color rgb="FF0000FF"/>
      <name val="Arial"/>
      <family val="2"/>
    </font>
    <font>
      <b/>
      <sz val="10"/>
      <color rgb="FFFF0000"/>
      <name val="Arial"/>
      <family val="2"/>
    </font>
    <font>
      <i/>
      <sz val="10"/>
      <color theme="1"/>
      <name val="Arial"/>
      <family val="2"/>
    </font>
    <font>
      <b/>
      <i/>
      <sz val="10"/>
      <color theme="1"/>
      <name val="Arial"/>
      <family val="2"/>
    </font>
    <font>
      <sz val="8"/>
      <color rgb="FF000000"/>
      <name val="Segoe UI"/>
      <family val="2"/>
    </font>
    <font>
      <sz val="8"/>
      <name val="Segoe UI"/>
      <family val="2"/>
    </font>
  </fonts>
  <fills count="11">
    <fill>
      <patternFill patternType="none"/>
    </fill>
    <fill>
      <patternFill patternType="gray125"/>
    </fill>
    <fill>
      <patternFill patternType="solid">
        <fgColor rgb="FF00FF00"/>
        <bgColor indexed="64"/>
      </patternFill>
    </fill>
    <fill>
      <patternFill patternType="solid">
        <fgColor theme="0"/>
        <bgColor indexed="64"/>
      </patternFill>
    </fill>
    <fill>
      <patternFill patternType="solid">
        <fgColor rgb="FF00CCFF"/>
        <bgColor indexed="64"/>
      </patternFill>
    </fill>
    <fill>
      <patternFill patternType="solid">
        <fgColor theme="4" tint="0.79998168889431442"/>
        <bgColor indexed="64"/>
      </patternFill>
    </fill>
    <fill>
      <patternFill patternType="solid">
        <fgColor rgb="FF7F7F7F"/>
        <bgColor indexed="64"/>
      </patternFill>
    </fill>
    <fill>
      <patternFill patternType="solid">
        <fgColor rgb="FFFFFFFF"/>
        <bgColor indexed="64"/>
      </patternFill>
    </fill>
    <fill>
      <patternFill patternType="solid">
        <fgColor rgb="FF008000"/>
        <bgColor indexed="64"/>
      </patternFill>
    </fill>
    <fill>
      <patternFill patternType="solid">
        <fgColor rgb="FFFFFF00"/>
        <bgColor indexed="64"/>
      </patternFill>
    </fill>
    <fill>
      <patternFill patternType="solid">
        <fgColor rgb="FFFFFF99"/>
        <bgColor indexed="64"/>
      </patternFill>
    </fill>
  </fills>
  <borders count="53">
    <border>
      <left/>
      <right/>
      <top/>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style="medium">
        <color indexed="64"/>
      </left>
      <right/>
      <top/>
      <bottom/>
      <diagonal/>
    </border>
    <border>
      <left style="thin">
        <color indexed="64"/>
      </left>
      <right/>
      <top style="medium">
        <color indexed="64"/>
      </top>
      <bottom style="thin">
        <color indexed="64"/>
      </bottom>
      <diagonal/>
    </border>
    <border>
      <left/>
      <right/>
      <top style="medium">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double">
        <color rgb="FF008000"/>
      </bottom>
      <diagonal/>
    </border>
    <border>
      <left style="double">
        <color rgb="FF008000"/>
      </left>
      <right style="medium">
        <color rgb="FF000000"/>
      </right>
      <top style="medium">
        <color rgb="FFCCCCCC"/>
      </top>
      <bottom style="medium">
        <color rgb="FF000000"/>
      </bottom>
      <diagonal/>
    </border>
    <border>
      <left style="medium">
        <color rgb="FFCCCCCC"/>
      </left>
      <right style="double">
        <color rgb="FF008000"/>
      </right>
      <top style="medium">
        <color rgb="FFCCCCCC"/>
      </top>
      <bottom style="medium">
        <color rgb="FF000000"/>
      </bottom>
      <diagonal/>
    </border>
    <border>
      <left style="double">
        <color rgb="FF008000"/>
      </left>
      <right style="medium">
        <color rgb="FF000000"/>
      </right>
      <top style="medium">
        <color rgb="FFCCCCCC"/>
      </top>
      <bottom style="double">
        <color rgb="FF008000"/>
      </bottom>
      <diagonal/>
    </border>
    <border>
      <left style="medium">
        <color rgb="FFCCCCCC"/>
      </left>
      <right style="medium">
        <color rgb="FF000000"/>
      </right>
      <top style="medium">
        <color rgb="FFCCCCCC"/>
      </top>
      <bottom style="double">
        <color rgb="FF008000"/>
      </bottom>
      <diagonal/>
    </border>
    <border>
      <left style="medium">
        <color rgb="FFCCCCCC"/>
      </left>
      <right style="medium">
        <color rgb="FFCCCCCC"/>
      </right>
      <top style="medium">
        <color rgb="FFCCCCCC"/>
      </top>
      <bottom style="double">
        <color rgb="FFFF00FF"/>
      </bottom>
      <diagonal/>
    </border>
    <border>
      <left style="medium">
        <color rgb="FFCCCCCC"/>
      </left>
      <right style="double">
        <color rgb="FFFF00FF"/>
      </right>
      <top style="medium">
        <color rgb="FFCCCCCC"/>
      </top>
      <bottom style="medium">
        <color rgb="FFCCCCCC"/>
      </bottom>
      <diagonal/>
    </border>
    <border>
      <left style="medium">
        <color rgb="FFCCCCCC"/>
      </left>
      <right style="double">
        <color rgb="FFFF00FF"/>
      </right>
      <top style="medium">
        <color rgb="FFCCCCCC"/>
      </top>
      <bottom style="medium">
        <color rgb="FF000000"/>
      </bottom>
      <diagonal/>
    </border>
    <border>
      <left style="medium">
        <color rgb="FFCCCCCC"/>
      </left>
      <right style="double">
        <color rgb="FFFF00FF"/>
      </right>
      <top style="medium">
        <color rgb="FFCCCCCC"/>
      </top>
      <bottom style="double">
        <color rgb="FFFF00FF"/>
      </bottom>
      <diagonal/>
    </border>
    <border>
      <left style="medium">
        <color rgb="FFCCCCCC"/>
      </left>
      <right style="medium">
        <color rgb="FF000000"/>
      </right>
      <top style="medium">
        <color rgb="FFCCCCCC"/>
      </top>
      <bottom style="double">
        <color rgb="FFFF00FF"/>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s>
  <cellStyleXfs count="1">
    <xf numFmtId="0" fontId="0" fillId="0" borderId="0"/>
  </cellStyleXfs>
  <cellXfs count="157">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horizontal="right" wrapText="1"/>
    </xf>
    <xf numFmtId="0" fontId="0" fillId="0" borderId="0" xfId="0" applyAlignment="1">
      <alignment horizontal="center" wrapText="1"/>
    </xf>
    <xf numFmtId="0" fontId="1" fillId="0" borderId="0" xfId="0" applyFont="1" applyAlignment="1">
      <alignment vertical="center"/>
    </xf>
    <xf numFmtId="0" fontId="0" fillId="2" borderId="0" xfId="0" applyFill="1" applyAlignment="1">
      <alignment wrapText="1"/>
    </xf>
    <xf numFmtId="0" fontId="4" fillId="0" borderId="0" xfId="0" applyFont="1" applyAlignment="1">
      <alignment horizontal="left"/>
    </xf>
    <xf numFmtId="0" fontId="1" fillId="0" borderId="1" xfId="0" applyFont="1" applyBorder="1"/>
    <xf numFmtId="0" fontId="1" fillId="0" borderId="3" xfId="0" applyFont="1" applyBorder="1"/>
    <xf numFmtId="0" fontId="1" fillId="0" borderId="2" xfId="0" applyFont="1" applyBorder="1"/>
    <xf numFmtId="0" fontId="1" fillId="0" borderId="5" xfId="0" applyFont="1" applyBorder="1"/>
    <xf numFmtId="0" fontId="0" fillId="0" borderId="4" xfId="0" applyBorder="1"/>
    <xf numFmtId="0" fontId="0" fillId="0" borderId="7" xfId="0" applyBorder="1"/>
    <xf numFmtId="0" fontId="0" fillId="0" borderId="6" xfId="0" applyBorder="1"/>
    <xf numFmtId="0" fontId="0" fillId="0" borderId="8" xfId="0" applyBorder="1"/>
    <xf numFmtId="0" fontId="0" fillId="0" borderId="9" xfId="0" applyBorder="1"/>
    <xf numFmtId="0" fontId="1" fillId="0" borderId="10" xfId="0" applyFont="1" applyBorder="1"/>
    <xf numFmtId="0" fontId="0" fillId="0" borderId="11" xfId="0" applyBorder="1"/>
    <xf numFmtId="0" fontId="1" fillId="0" borderId="12" xfId="0" applyFont="1" applyBorder="1"/>
    <xf numFmtId="0" fontId="4" fillId="0" borderId="0" xfId="0" applyFont="1"/>
    <xf numFmtId="0" fontId="4" fillId="0" borderId="0" xfId="0" applyFont="1" applyAlignment="1">
      <alignment horizontal="center"/>
    </xf>
    <xf numFmtId="0" fontId="5" fillId="0" borderId="0" xfId="0" applyFont="1"/>
    <xf numFmtId="0" fontId="0" fillId="0" borderId="13" xfId="0" applyBorder="1"/>
    <xf numFmtId="0" fontId="0" fillId="0" borderId="14" xfId="0" applyBorder="1"/>
    <xf numFmtId="0" fontId="1" fillId="0" borderId="11" xfId="0" applyFont="1" applyBorder="1"/>
    <xf numFmtId="0" fontId="1" fillId="0" borderId="15" xfId="0" applyFont="1" applyBorder="1"/>
    <xf numFmtId="0" fontId="1" fillId="0" borderId="16" xfId="0" applyFont="1" applyBorder="1"/>
    <xf numFmtId="0" fontId="1" fillId="0" borderId="13" xfId="0" applyFont="1" applyBorder="1"/>
    <xf numFmtId="0" fontId="0" fillId="0" borderId="17" xfId="0" applyBorder="1"/>
    <xf numFmtId="0" fontId="0" fillId="0" borderId="18" xfId="0" applyBorder="1"/>
    <xf numFmtId="0" fontId="0" fillId="0" borderId="19" xfId="0" applyBorder="1"/>
    <xf numFmtId="0" fontId="0" fillId="0" borderId="20" xfId="0" applyBorder="1"/>
    <xf numFmtId="0" fontId="1" fillId="0" borderId="18" xfId="0" applyFont="1" applyBorder="1"/>
    <xf numFmtId="0" fontId="1" fillId="0" borderId="19" xfId="0" applyFont="1" applyBorder="1"/>
    <xf numFmtId="0" fontId="1" fillId="0" borderId="20" xfId="0" applyFont="1" applyBorder="1"/>
    <xf numFmtId="0" fontId="6" fillId="0" borderId="0" xfId="0" applyFont="1"/>
    <xf numFmtId="0" fontId="7" fillId="0" borderId="0" xfId="0" applyFont="1"/>
    <xf numFmtId="0" fontId="0" fillId="0" borderId="21" xfId="0" applyBorder="1"/>
    <xf numFmtId="0" fontId="1" fillId="0" borderId="6" xfId="0" applyFont="1" applyBorder="1"/>
    <xf numFmtId="0" fontId="0" fillId="0" borderId="22" xfId="0" applyBorder="1"/>
    <xf numFmtId="0" fontId="0" fillId="0" borderId="23" xfId="0" applyBorder="1"/>
    <xf numFmtId="0" fontId="0" fillId="0" borderId="2" xfId="0" applyBorder="1"/>
    <xf numFmtId="0" fontId="0" fillId="0" borderId="24" xfId="0" applyBorder="1"/>
    <xf numFmtId="0" fontId="0" fillId="0" borderId="25" xfId="0" applyBorder="1"/>
    <xf numFmtId="14" fontId="0" fillId="0" borderId="0" xfId="0" applyNumberFormat="1"/>
    <xf numFmtId="0" fontId="0" fillId="0" borderId="12" xfId="0" applyBorder="1"/>
    <xf numFmtId="0" fontId="0" fillId="0" borderId="15" xfId="0" applyBorder="1"/>
    <xf numFmtId="0" fontId="0" fillId="0" borderId="26" xfId="0" applyBorder="1"/>
    <xf numFmtId="0" fontId="0" fillId="0" borderId="27" xfId="0" applyBorder="1"/>
    <xf numFmtId="0" fontId="0" fillId="0" borderId="10" xfId="0"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2" fillId="0" borderId="0" xfId="0" applyFont="1"/>
    <xf numFmtId="0" fontId="0" fillId="0" borderId="16" xfId="0" applyBorder="1"/>
    <xf numFmtId="0" fontId="8" fillId="3" borderId="25" xfId="0" applyFont="1" applyFill="1" applyBorder="1"/>
    <xf numFmtId="2" fontId="0" fillId="0" borderId="0" xfId="0" applyNumberFormat="1"/>
    <xf numFmtId="0" fontId="1" fillId="0" borderId="25" xfId="0" applyFont="1" applyBorder="1"/>
    <xf numFmtId="6" fontId="0" fillId="0" borderId="25" xfId="0" applyNumberFormat="1" applyBorder="1"/>
    <xf numFmtId="8" fontId="0" fillId="0" borderId="0" xfId="0" applyNumberFormat="1"/>
    <xf numFmtId="0" fontId="0" fillId="0" borderId="0" xfId="0" applyAlignment="1">
      <alignment horizontal="center"/>
    </xf>
    <xf numFmtId="6" fontId="0" fillId="0" borderId="0" xfId="0" applyNumberFormat="1" applyAlignment="1">
      <alignment horizontal="center"/>
    </xf>
    <xf numFmtId="14" fontId="0" fillId="0" borderId="0" xfId="0" applyNumberFormat="1" applyAlignment="1">
      <alignment horizontal="center"/>
    </xf>
    <xf numFmtId="0" fontId="1" fillId="0" borderId="0" xfId="0" applyFont="1" applyAlignment="1">
      <alignment horizontal="center"/>
    </xf>
    <xf numFmtId="0" fontId="0" fillId="0" borderId="0" xfId="0" pivotButton="1"/>
    <xf numFmtId="0" fontId="0" fillId="0" borderId="0" xfId="0" applyAlignment="1">
      <alignment horizontal="left"/>
    </xf>
    <xf numFmtId="0" fontId="1" fillId="0" borderId="26" xfId="0" applyFont="1" applyBorder="1"/>
    <xf numFmtId="0" fontId="1" fillId="0" borderId="27" xfId="0" applyFont="1" applyBorder="1"/>
    <xf numFmtId="3" fontId="0" fillId="0" borderId="25" xfId="0" applyNumberFormat="1" applyBorder="1"/>
    <xf numFmtId="0" fontId="0" fillId="0" borderId="28" xfId="0" applyBorder="1" applyAlignment="1">
      <alignment wrapText="1"/>
    </xf>
    <xf numFmtId="0" fontId="0" fillId="0" borderId="29" xfId="0" applyBorder="1" applyAlignment="1">
      <alignment wrapText="1"/>
    </xf>
    <xf numFmtId="0" fontId="0" fillId="0" borderId="37" xfId="0" applyBorder="1" applyAlignment="1">
      <alignment wrapText="1"/>
    </xf>
    <xf numFmtId="0" fontId="0" fillId="0" borderId="30" xfId="0" applyBorder="1" applyAlignment="1">
      <alignment horizontal="center" wrapText="1"/>
    </xf>
    <xf numFmtId="3" fontId="0" fillId="0" borderId="31" xfId="0" applyNumberFormat="1" applyBorder="1" applyAlignment="1">
      <alignment horizontal="center" wrapText="1"/>
    </xf>
    <xf numFmtId="0" fontId="0" fillId="0" borderId="31" xfId="0" applyBorder="1" applyAlignment="1">
      <alignment horizontal="center" wrapText="1"/>
    </xf>
    <xf numFmtId="0" fontId="1" fillId="5" borderId="25" xfId="0" applyFont="1" applyFill="1" applyBorder="1"/>
    <xf numFmtId="0" fontId="9" fillId="6" borderId="30" xfId="0" applyFont="1" applyFill="1" applyBorder="1" applyAlignment="1">
      <alignment horizontal="center" vertical="center" wrapText="1"/>
    </xf>
    <xf numFmtId="0" fontId="0" fillId="0" borderId="31" xfId="0" applyBorder="1" applyAlignment="1">
      <alignment horizontal="center" vertical="center" wrapText="1"/>
    </xf>
    <xf numFmtId="0" fontId="9" fillId="6" borderId="30" xfId="0" applyFont="1" applyFill="1" applyBorder="1" applyAlignment="1">
      <alignment horizontal="center" wrapText="1"/>
    </xf>
    <xf numFmtId="0" fontId="0" fillId="7" borderId="31" xfId="0" applyFill="1" applyBorder="1" applyAlignment="1">
      <alignment horizontal="center" wrapText="1"/>
    </xf>
    <xf numFmtId="0" fontId="0" fillId="7" borderId="31" xfId="0" applyFill="1" applyBorder="1" applyAlignment="1">
      <alignment wrapText="1"/>
    </xf>
    <xf numFmtId="0" fontId="9" fillId="8" borderId="30" xfId="0" applyFont="1" applyFill="1" applyBorder="1" applyAlignment="1">
      <alignment horizontal="center" wrapText="1"/>
    </xf>
    <xf numFmtId="0" fontId="0" fillId="0" borderId="29" xfId="0" applyBorder="1" applyAlignment="1">
      <alignment horizontal="center" vertical="center"/>
    </xf>
    <xf numFmtId="0" fontId="10" fillId="0" borderId="31" xfId="0" applyFont="1" applyBorder="1" applyAlignment="1">
      <alignment horizontal="center" vertical="center" wrapText="1"/>
    </xf>
    <xf numFmtId="0" fontId="0" fillId="0" borderId="29" xfId="0" applyBorder="1" applyAlignment="1">
      <alignment horizontal="center" vertical="center" wrapText="1"/>
    </xf>
    <xf numFmtId="0" fontId="10" fillId="0" borderId="29" xfId="0" applyFont="1" applyBorder="1" applyAlignment="1">
      <alignment horizontal="center" vertical="center" wrapText="1"/>
    </xf>
    <xf numFmtId="0" fontId="0" fillId="0" borderId="37" xfId="0" applyBorder="1" applyAlignment="1">
      <alignment horizontal="center" vertical="center" wrapText="1"/>
    </xf>
    <xf numFmtId="0" fontId="1" fillId="4" borderId="30" xfId="0" applyFont="1" applyFill="1" applyBorder="1" applyAlignment="1">
      <alignment horizontal="center" vertical="center" wrapText="1"/>
    </xf>
    <xf numFmtId="0" fontId="1" fillId="4" borderId="31" xfId="0" applyFont="1" applyFill="1" applyBorder="1" applyAlignment="1">
      <alignment horizontal="center" vertical="center" wrapText="1"/>
    </xf>
    <xf numFmtId="0" fontId="1" fillId="4" borderId="31" xfId="0" applyFont="1" applyFill="1" applyBorder="1" applyAlignment="1">
      <alignment horizontal="center" wrapText="1"/>
    </xf>
    <xf numFmtId="0" fontId="0" fillId="0" borderId="28" xfId="0" applyBorder="1" applyAlignment="1">
      <alignment horizontal="center" vertical="center"/>
    </xf>
    <xf numFmtId="0" fontId="11" fillId="0" borderId="30" xfId="0" applyFont="1" applyBorder="1" applyAlignment="1">
      <alignment horizontal="center" wrapText="1"/>
    </xf>
    <xf numFmtId="0" fontId="11" fillId="0" borderId="31" xfId="0" applyFont="1" applyBorder="1" applyAlignment="1">
      <alignment horizontal="center" wrapText="1"/>
    </xf>
    <xf numFmtId="0" fontId="11" fillId="0" borderId="29" xfId="0" applyFont="1" applyBorder="1" applyAlignment="1">
      <alignment horizontal="center" vertical="center"/>
    </xf>
    <xf numFmtId="15" fontId="12" fillId="0" borderId="30" xfId="0" applyNumberFormat="1" applyFont="1" applyBorder="1" applyAlignment="1">
      <alignment horizontal="center" wrapText="1"/>
    </xf>
    <xf numFmtId="15" fontId="12" fillId="0" borderId="31" xfId="0" applyNumberFormat="1" applyFont="1" applyBorder="1" applyAlignment="1">
      <alignment horizontal="center" wrapText="1"/>
    </xf>
    <xf numFmtId="0" fontId="13" fillId="0" borderId="31" xfId="0" applyFont="1" applyBorder="1" applyAlignment="1">
      <alignment horizontal="center" wrapText="1"/>
    </xf>
    <xf numFmtId="0" fontId="0" fillId="0" borderId="28" xfId="0" applyBorder="1" applyAlignment="1">
      <alignment vertical="center"/>
    </xf>
    <xf numFmtId="0" fontId="13" fillId="0" borderId="28" xfId="0" applyFont="1" applyBorder="1" applyAlignment="1">
      <alignment vertical="center"/>
    </xf>
    <xf numFmtId="0" fontId="10" fillId="0" borderId="40" xfId="0" applyFont="1" applyBorder="1" applyAlignment="1">
      <alignment vertical="center"/>
    </xf>
    <xf numFmtId="0" fontId="0" fillId="0" borderId="40" xfId="0" applyBorder="1" applyAlignment="1">
      <alignment wrapText="1"/>
    </xf>
    <xf numFmtId="0" fontId="0" fillId="0" borderId="41" xfId="0" applyBorder="1" applyAlignment="1">
      <alignment wrapText="1"/>
    </xf>
    <xf numFmtId="0" fontId="14" fillId="9" borderId="42" xfId="0" applyFont="1" applyFill="1" applyBorder="1" applyAlignment="1">
      <alignment horizontal="center" wrapText="1"/>
    </xf>
    <xf numFmtId="0" fontId="14" fillId="9" borderId="31" xfId="0" applyFont="1" applyFill="1" applyBorder="1" applyAlignment="1">
      <alignment horizontal="center" wrapText="1"/>
    </xf>
    <xf numFmtId="0" fontId="14" fillId="9" borderId="43" xfId="0" applyFont="1" applyFill="1" applyBorder="1" applyAlignment="1">
      <alignment horizontal="center" wrapText="1"/>
    </xf>
    <xf numFmtId="0" fontId="11" fillId="0" borderId="42" xfId="0" applyFont="1" applyBorder="1" applyAlignment="1">
      <alignment horizontal="center" wrapText="1"/>
    </xf>
    <xf numFmtId="0" fontId="11" fillId="0" borderId="43" xfId="0" applyFont="1" applyBorder="1" applyAlignment="1">
      <alignment horizontal="right" wrapText="1"/>
    </xf>
    <xf numFmtId="0" fontId="11" fillId="0" borderId="44" xfId="0" applyFont="1" applyBorder="1" applyAlignment="1">
      <alignment horizontal="center" wrapText="1"/>
    </xf>
    <xf numFmtId="0" fontId="11" fillId="0" borderId="45" xfId="0" applyFont="1" applyBorder="1" applyAlignment="1">
      <alignment horizontal="center" wrapText="1"/>
    </xf>
    <xf numFmtId="0" fontId="0" fillId="0" borderId="46" xfId="0" applyBorder="1" applyAlignment="1">
      <alignment wrapText="1"/>
    </xf>
    <xf numFmtId="0" fontId="0" fillId="0" borderId="47" xfId="0" applyBorder="1" applyAlignment="1">
      <alignment wrapText="1"/>
    </xf>
    <xf numFmtId="0" fontId="11" fillId="0" borderId="48" xfId="0" applyFont="1" applyBorder="1" applyAlignment="1">
      <alignment horizontal="center" wrapText="1"/>
    </xf>
    <xf numFmtId="0" fontId="15" fillId="0" borderId="28" xfId="0" applyFont="1" applyBorder="1" applyAlignment="1">
      <alignment vertical="center"/>
    </xf>
    <xf numFmtId="0" fontId="0" fillId="0" borderId="47" xfId="0" applyBorder="1" applyAlignment="1">
      <alignment vertical="center"/>
    </xf>
    <xf numFmtId="0" fontId="12" fillId="0" borderId="49" xfId="0" applyFont="1" applyBorder="1" applyAlignment="1">
      <alignment horizontal="center" wrapText="1"/>
    </xf>
    <xf numFmtId="0" fontId="0" fillId="0" borderId="37" xfId="0" applyBorder="1" applyAlignment="1">
      <alignment vertical="center"/>
    </xf>
    <xf numFmtId="0" fontId="10" fillId="0" borderId="40" xfId="0" applyFont="1" applyBorder="1" applyAlignment="1">
      <alignment wrapText="1"/>
    </xf>
    <xf numFmtId="0" fontId="10" fillId="0" borderId="28" xfId="0" applyFont="1" applyBorder="1" applyAlignment="1">
      <alignment vertical="center"/>
    </xf>
    <xf numFmtId="0" fontId="12" fillId="0" borderId="50" xfId="0" applyFont="1" applyBorder="1" applyAlignment="1">
      <alignment horizontal="center" wrapText="1"/>
    </xf>
    <xf numFmtId="0" fontId="12" fillId="10" borderId="50" xfId="0" applyFont="1" applyFill="1" applyBorder="1" applyAlignment="1">
      <alignment horizontal="center" wrapText="1"/>
    </xf>
    <xf numFmtId="0" fontId="12" fillId="10" borderId="49" xfId="0" applyFont="1" applyFill="1" applyBorder="1" applyAlignment="1">
      <alignment horizontal="center" wrapText="1"/>
    </xf>
    <xf numFmtId="0" fontId="13" fillId="10" borderId="31" xfId="0" applyFont="1" applyFill="1" applyBorder="1" applyAlignment="1">
      <alignment horizontal="center" wrapText="1"/>
    </xf>
    <xf numFmtId="0" fontId="1" fillId="9" borderId="29" xfId="0" applyFont="1" applyFill="1" applyBorder="1" applyAlignment="1">
      <alignment wrapText="1"/>
    </xf>
    <xf numFmtId="0" fontId="12" fillId="0" borderId="30" xfId="0" applyFont="1" applyBorder="1" applyAlignment="1">
      <alignment horizontal="center" wrapText="1"/>
    </xf>
    <xf numFmtId="0" fontId="12" fillId="0" borderId="31" xfId="0" applyFont="1" applyBorder="1" applyAlignment="1">
      <alignment horizontal="center" wrapText="1"/>
    </xf>
    <xf numFmtId="0" fontId="13" fillId="0" borderId="28" xfId="0" applyFont="1" applyBorder="1" applyAlignment="1">
      <alignment wrapText="1"/>
    </xf>
    <xf numFmtId="0" fontId="10" fillId="9" borderId="29" xfId="0" applyFont="1" applyFill="1" applyBorder="1" applyAlignment="1">
      <alignment horizontal="center" wrapText="1"/>
    </xf>
    <xf numFmtId="0" fontId="10" fillId="9" borderId="28" xfId="0" applyFont="1" applyFill="1" applyBorder="1" applyAlignment="1">
      <alignment horizontal="center" vertical="center"/>
    </xf>
    <xf numFmtId="14" fontId="0" fillId="0" borderId="31" xfId="0" applyNumberFormat="1" applyBorder="1" applyAlignment="1">
      <alignment horizontal="right" wrapText="1"/>
    </xf>
    <xf numFmtId="0" fontId="0" fillId="0" borderId="31" xfId="0" applyBorder="1" applyAlignment="1">
      <alignment horizontal="right" wrapText="1"/>
    </xf>
    <xf numFmtId="0" fontId="1" fillId="0" borderId="30" xfId="0" applyFont="1" applyBorder="1" applyAlignment="1">
      <alignment wrapText="1"/>
    </xf>
    <xf numFmtId="0" fontId="1" fillId="0" borderId="31" xfId="0" applyFont="1" applyBorder="1" applyAlignment="1">
      <alignment wrapText="1"/>
    </xf>
    <xf numFmtId="0" fontId="1" fillId="0" borderId="35" xfId="0" applyFont="1" applyBorder="1" applyAlignment="1">
      <alignment wrapText="1"/>
    </xf>
    <xf numFmtId="0" fontId="0" fillId="0" borderId="35" xfId="0" applyBorder="1" applyAlignment="1">
      <alignment horizontal="right" wrapText="1"/>
    </xf>
    <xf numFmtId="0" fontId="0" fillId="0" borderId="51" xfId="0" applyBorder="1" applyAlignment="1">
      <alignment wrapText="1"/>
    </xf>
    <xf numFmtId="0" fontId="0" fillId="0" borderId="52" xfId="0" applyBorder="1" applyAlignment="1">
      <alignment wrapText="1"/>
    </xf>
    <xf numFmtId="0" fontId="1" fillId="0" borderId="11" xfId="0" applyFont="1" applyBorder="1" applyAlignment="1">
      <alignment wrapText="1"/>
    </xf>
    <xf numFmtId="0" fontId="1" fillId="0" borderId="15" xfId="0" applyFont="1"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10" xfId="0" applyBorder="1" applyAlignment="1">
      <alignment wrapText="1"/>
    </xf>
    <xf numFmtId="0" fontId="1" fillId="0" borderId="31" xfId="0" applyFont="1" applyBorder="1" applyAlignment="1">
      <alignment horizontal="center" wrapText="1"/>
    </xf>
    <xf numFmtId="0" fontId="2" fillId="0" borderId="0" xfId="0" applyFont="1" applyAlignment="1">
      <alignment horizontal="center" wrapText="1"/>
    </xf>
    <xf numFmtId="0" fontId="3" fillId="0" borderId="0" xfId="0" applyFont="1" applyAlignment="1">
      <alignment horizontal="center" wrapText="1"/>
    </xf>
    <xf numFmtId="0" fontId="2" fillId="0" borderId="32" xfId="0" applyFont="1" applyBorder="1" applyAlignment="1">
      <alignment horizontal="center" wrapText="1"/>
    </xf>
    <xf numFmtId="0" fontId="2" fillId="0" borderId="33" xfId="0" applyFont="1" applyBorder="1" applyAlignment="1">
      <alignment horizontal="center" wrapText="1"/>
    </xf>
    <xf numFmtId="0" fontId="2" fillId="0" borderId="34" xfId="0" applyFont="1" applyBorder="1" applyAlignment="1">
      <alignment horizontal="center" wrapText="1"/>
    </xf>
    <xf numFmtId="0" fontId="1" fillId="0" borderId="32" xfId="0" applyFont="1" applyBorder="1" applyAlignment="1">
      <alignment horizontal="center" wrapText="1"/>
    </xf>
    <xf numFmtId="0" fontId="1" fillId="0" borderId="33" xfId="0" applyFont="1" applyBorder="1" applyAlignment="1">
      <alignment horizontal="center" wrapText="1"/>
    </xf>
    <xf numFmtId="0" fontId="1" fillId="0" borderId="34" xfId="0" applyFont="1" applyBorder="1" applyAlignment="1">
      <alignment horizontal="center" wrapText="1"/>
    </xf>
    <xf numFmtId="0" fontId="9" fillId="8" borderId="38" xfId="0" applyFont="1" applyFill="1" applyBorder="1" applyAlignment="1">
      <alignment horizontal="center" wrapText="1"/>
    </xf>
    <xf numFmtId="0" fontId="9" fillId="8" borderId="39" xfId="0" applyFont="1" applyFill="1" applyBorder="1" applyAlignment="1">
      <alignment horizontal="center" wrapText="1"/>
    </xf>
    <xf numFmtId="0" fontId="0" fillId="0" borderId="35" xfId="0" applyBorder="1" applyAlignment="1">
      <alignment horizontal="center" wrapText="1"/>
    </xf>
    <xf numFmtId="0" fontId="0" fillId="0" borderId="36" xfId="0" applyBorder="1" applyAlignment="1">
      <alignment horizontal="center" wrapText="1"/>
    </xf>
  </cellXfs>
  <cellStyles count="1">
    <cellStyle name="Normal" xfId="0" builtinId="0"/>
  </cellStyles>
  <dxfs count="1">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2.xml"/><Relationship Id="rId30"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sheet.xlsx]assignment 15 pivot table!PivotTable3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doughnutChart>
        <c:varyColors val="1"/>
        <c:ser>
          <c:idx val="0"/>
          <c:order val="0"/>
          <c:tx>
            <c:strRef>
              <c:f>'assignment 15 pivot table'!$B$4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D7A-4591-88D4-DA86B26E5D80}"/>
              </c:ext>
            </c:extLst>
          </c:dPt>
          <c:cat>
            <c:strRef>
              <c:f>'assignment 15 pivot table'!$A$5:$A$6</c:f>
              <c:strCache>
                <c:ptCount val="1"/>
                <c:pt idx="0">
                  <c:v>Fruit</c:v>
                </c:pt>
              </c:strCache>
            </c:strRef>
          </c:cat>
          <c:val>
            <c:numRef>
              <c:f>'assignment 15 pivot table'!$B$5:$B$6</c:f>
              <c:numCache>
                <c:formatCode>General</c:formatCode>
                <c:ptCount val="1"/>
                <c:pt idx="0">
                  <c:v>5866</c:v>
                </c:pt>
              </c:numCache>
            </c:numRef>
          </c:val>
          <c:extLst>
            <c:ext xmlns:c16="http://schemas.microsoft.com/office/drawing/2014/chart" uri="{C3380CC4-5D6E-409C-BE32-E72D297353CC}">
              <c16:uniqueId val="{00000000-5403-4421-BB28-5D7F1D0362E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sheet.xlsx]assignment 13!PivotTable1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'assignment 13'!$G$9:$G$10</c:f>
              <c:strCache>
                <c:ptCount val="1"/>
                <c:pt idx="0">
                  <c:v>USA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63E-43DE-A49A-2A258EB0F864}"/>
              </c:ext>
            </c:extLst>
          </c:dPt>
          <c:cat>
            <c:strRef>
              <c:f>'assignment 13'!$F$11:$F$12</c:f>
              <c:strCache>
                <c:ptCount val="1"/>
                <c:pt idx="0">
                  <c:v>Brown</c:v>
                </c:pt>
              </c:strCache>
            </c:strRef>
          </c:cat>
          <c:val>
            <c:numRef>
              <c:f>'assignment 13'!$G$11:$G$12</c:f>
              <c:numCache>
                <c:formatCode>General</c:formatCode>
                <c:ptCount val="1"/>
                <c:pt idx="0">
                  <c:v>8120</c:v>
                </c:pt>
              </c:numCache>
            </c:numRef>
          </c:val>
          <c:extLst>
            <c:ext xmlns:c16="http://schemas.microsoft.com/office/drawing/2014/chart" uri="{C3380CC4-5D6E-409C-BE32-E72D297353CC}">
              <c16:uniqueId val="{00000000-5A66-4F54-BD88-34D29AEB7EC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457200</xdr:colOff>
      <xdr:row>4</xdr:row>
      <xdr:rowOff>33337</xdr:rowOff>
    </xdr:from>
    <xdr:to>
      <xdr:col>10</xdr:col>
      <xdr:colOff>152400</xdr:colOff>
      <xdr:row>18</xdr:row>
      <xdr:rowOff>109537</xdr:rowOff>
    </xdr:to>
    <xdr:graphicFrame macro="">
      <xdr:nvGraphicFramePr>
        <xdr:cNvPr id="3" name="Chart 2">
          <a:extLst>
            <a:ext uri="{FF2B5EF4-FFF2-40B4-BE49-F238E27FC236}">
              <a16:creationId xmlns:a16="http://schemas.microsoft.com/office/drawing/2014/main" id="{00000000-0008-0000-0A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904875</xdr:colOff>
      <xdr:row>15</xdr:row>
      <xdr:rowOff>90487</xdr:rowOff>
    </xdr:from>
    <xdr:to>
      <xdr:col>10</xdr:col>
      <xdr:colOff>190500</xdr:colOff>
      <xdr:row>29</xdr:row>
      <xdr:rowOff>166687</xdr:rowOff>
    </xdr:to>
    <xdr:graphicFrame macro="">
      <xdr:nvGraphicFramePr>
        <xdr:cNvPr id="4" name="Chart 3">
          <a:extLst>
            <a:ext uri="{FF2B5EF4-FFF2-40B4-BE49-F238E27FC236}">
              <a16:creationId xmlns:a16="http://schemas.microsoft.com/office/drawing/2014/main" id="{00000000-0008-0000-0C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47625</xdr:colOff>
      <xdr:row>2</xdr:row>
      <xdr:rowOff>152400</xdr:rowOff>
    </xdr:from>
    <xdr:to>
      <xdr:col>14</xdr:col>
      <xdr:colOff>47625</xdr:colOff>
      <xdr:row>16</xdr:row>
      <xdr:rowOff>9525</xdr:rowOff>
    </xdr:to>
    <mc:AlternateContent xmlns:mc="http://schemas.openxmlformats.org/markup-compatibility/2006" xmlns:a14="http://schemas.microsoft.com/office/drawing/2010/main">
      <mc:Choice Requires="a14">
        <xdr:graphicFrame macro="">
          <xdr:nvGraphicFramePr>
            <xdr:cNvPr id="5" name="Last Name">
              <a:extLst>
                <a:ext uri="{FF2B5EF4-FFF2-40B4-BE49-F238E27FC236}">
                  <a16:creationId xmlns:a16="http://schemas.microsoft.com/office/drawing/2014/main" id="{00000000-0008-0000-0C00-000005000000}"/>
                </a:ext>
              </a:extLst>
            </xdr:cNvPr>
            <xdr:cNvGraphicFramePr/>
          </xdr:nvGraphicFramePr>
          <xdr:xfrm>
            <a:off x="0" y="0"/>
            <a:ext cx="0" cy="0"/>
          </xdr:xfrm>
          <a:graphic>
            <a:graphicData uri="http://schemas.microsoft.com/office/drawing/2010/slicer">
              <sle:slicer xmlns:sle="http://schemas.microsoft.com/office/drawing/2010/slicer" name="Last Name"/>
            </a:graphicData>
          </a:graphic>
        </xdr:graphicFrame>
      </mc:Choice>
      <mc:Fallback xmlns="">
        <xdr:sp macro="" textlink="">
          <xdr:nvSpPr>
            <xdr:cNvPr id="0" name=""/>
            <xdr:cNvSpPr>
              <a:spLocks noTextEdit="1"/>
            </xdr:cNvSpPr>
          </xdr:nvSpPr>
          <xdr:spPr>
            <a:xfrm>
              <a:off x="9439275" y="552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200025</xdr:colOff>
          <xdr:row>3</xdr:row>
          <xdr:rowOff>180975</xdr:rowOff>
        </xdr:from>
        <xdr:to>
          <xdr:col>1</xdr:col>
          <xdr:colOff>504825</xdr:colOff>
          <xdr:row>5</xdr:row>
          <xdr:rowOff>19050</xdr:rowOff>
        </xdr:to>
        <xdr:sp macro="" textlink="">
          <xdr:nvSpPr>
            <xdr:cNvPr id="18438" name="Check Box 6" hidden="1">
              <a:extLst>
                <a:ext uri="{63B3BB69-23CF-44E3-9099-C40C66FF867C}">
                  <a14:compatExt spid="_x0000_s18438"/>
                </a:ext>
                <a:ext uri="{FF2B5EF4-FFF2-40B4-BE49-F238E27FC236}">
                  <a16:creationId xmlns:a16="http://schemas.microsoft.com/office/drawing/2014/main" id="{00000000-0008-0000-1100-000006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Check Box 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200025</xdr:colOff>
          <xdr:row>4</xdr:row>
          <xdr:rowOff>171450</xdr:rowOff>
        </xdr:from>
        <xdr:to>
          <xdr:col>1</xdr:col>
          <xdr:colOff>504825</xdr:colOff>
          <xdr:row>6</xdr:row>
          <xdr:rowOff>9525</xdr:rowOff>
        </xdr:to>
        <xdr:sp macro="" textlink="">
          <xdr:nvSpPr>
            <xdr:cNvPr id="18439" name="Check Box 7" hidden="1">
              <a:extLst>
                <a:ext uri="{63B3BB69-23CF-44E3-9099-C40C66FF867C}">
                  <a14:compatExt spid="_x0000_s18439"/>
                </a:ext>
                <a:ext uri="{FF2B5EF4-FFF2-40B4-BE49-F238E27FC236}">
                  <a16:creationId xmlns:a16="http://schemas.microsoft.com/office/drawing/2014/main" id="{00000000-0008-0000-1100-000007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Check Box 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209550</xdr:colOff>
          <xdr:row>5</xdr:row>
          <xdr:rowOff>171450</xdr:rowOff>
        </xdr:from>
        <xdr:to>
          <xdr:col>1</xdr:col>
          <xdr:colOff>514350</xdr:colOff>
          <xdr:row>7</xdr:row>
          <xdr:rowOff>9525</xdr:rowOff>
        </xdr:to>
        <xdr:sp macro="" textlink="">
          <xdr:nvSpPr>
            <xdr:cNvPr id="18440" name="Check Box 8" hidden="1">
              <a:extLst>
                <a:ext uri="{63B3BB69-23CF-44E3-9099-C40C66FF867C}">
                  <a14:compatExt spid="_x0000_s18440"/>
                </a:ext>
                <a:ext uri="{FF2B5EF4-FFF2-40B4-BE49-F238E27FC236}">
                  <a16:creationId xmlns:a16="http://schemas.microsoft.com/office/drawing/2014/main" id="{00000000-0008-0000-1100-000008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209550</xdr:colOff>
          <xdr:row>6</xdr:row>
          <xdr:rowOff>171450</xdr:rowOff>
        </xdr:from>
        <xdr:to>
          <xdr:col>1</xdr:col>
          <xdr:colOff>514350</xdr:colOff>
          <xdr:row>8</xdr:row>
          <xdr:rowOff>9525</xdr:rowOff>
        </xdr:to>
        <xdr:sp macro="" textlink="">
          <xdr:nvSpPr>
            <xdr:cNvPr id="18441" name="Check Box 9" hidden="1">
              <a:extLst>
                <a:ext uri="{63B3BB69-23CF-44E3-9099-C40C66FF867C}">
                  <a14:compatExt spid="_x0000_s18441"/>
                </a:ext>
                <a:ext uri="{FF2B5EF4-FFF2-40B4-BE49-F238E27FC236}">
                  <a16:creationId xmlns:a16="http://schemas.microsoft.com/office/drawing/2014/main" id="{00000000-0008-0000-1100-000009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209550</xdr:colOff>
          <xdr:row>9</xdr:row>
          <xdr:rowOff>171450</xdr:rowOff>
        </xdr:from>
        <xdr:to>
          <xdr:col>1</xdr:col>
          <xdr:colOff>514350</xdr:colOff>
          <xdr:row>11</xdr:row>
          <xdr:rowOff>9525</xdr:rowOff>
        </xdr:to>
        <xdr:sp macro="" textlink="">
          <xdr:nvSpPr>
            <xdr:cNvPr id="18457" name="Check Box 25" hidden="1">
              <a:extLst>
                <a:ext uri="{63B3BB69-23CF-44E3-9099-C40C66FF867C}">
                  <a14:compatExt spid="_x0000_s18457"/>
                </a:ext>
                <a:ext uri="{FF2B5EF4-FFF2-40B4-BE49-F238E27FC236}">
                  <a16:creationId xmlns:a16="http://schemas.microsoft.com/office/drawing/2014/main" id="{00000000-0008-0000-1100-000019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209550</xdr:colOff>
          <xdr:row>10</xdr:row>
          <xdr:rowOff>171450</xdr:rowOff>
        </xdr:from>
        <xdr:to>
          <xdr:col>1</xdr:col>
          <xdr:colOff>514350</xdr:colOff>
          <xdr:row>12</xdr:row>
          <xdr:rowOff>9525</xdr:rowOff>
        </xdr:to>
        <xdr:sp macro="" textlink="">
          <xdr:nvSpPr>
            <xdr:cNvPr id="18458" name="Check Box 26" hidden="1">
              <a:extLst>
                <a:ext uri="{63B3BB69-23CF-44E3-9099-C40C66FF867C}">
                  <a14:compatExt spid="_x0000_s18458"/>
                </a:ext>
                <a:ext uri="{FF2B5EF4-FFF2-40B4-BE49-F238E27FC236}">
                  <a16:creationId xmlns:a16="http://schemas.microsoft.com/office/drawing/2014/main" id="{00000000-0008-0000-1100-00001A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209550</xdr:colOff>
          <xdr:row>11</xdr:row>
          <xdr:rowOff>171450</xdr:rowOff>
        </xdr:from>
        <xdr:to>
          <xdr:col>1</xdr:col>
          <xdr:colOff>514350</xdr:colOff>
          <xdr:row>13</xdr:row>
          <xdr:rowOff>9525</xdr:rowOff>
        </xdr:to>
        <xdr:sp macro="" textlink="">
          <xdr:nvSpPr>
            <xdr:cNvPr id="18459" name="Check Box 27" hidden="1">
              <a:extLst>
                <a:ext uri="{63B3BB69-23CF-44E3-9099-C40C66FF867C}">
                  <a14:compatExt spid="_x0000_s18459"/>
                </a:ext>
                <a:ext uri="{FF2B5EF4-FFF2-40B4-BE49-F238E27FC236}">
                  <a16:creationId xmlns:a16="http://schemas.microsoft.com/office/drawing/2014/main" id="{00000000-0008-0000-1100-00001B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209550</xdr:colOff>
          <xdr:row>12</xdr:row>
          <xdr:rowOff>171450</xdr:rowOff>
        </xdr:from>
        <xdr:to>
          <xdr:col>1</xdr:col>
          <xdr:colOff>514350</xdr:colOff>
          <xdr:row>14</xdr:row>
          <xdr:rowOff>9525</xdr:rowOff>
        </xdr:to>
        <xdr:sp macro="" textlink="">
          <xdr:nvSpPr>
            <xdr:cNvPr id="18460" name="Check Box 28" hidden="1">
              <a:extLst>
                <a:ext uri="{63B3BB69-23CF-44E3-9099-C40C66FF867C}">
                  <a14:compatExt spid="_x0000_s18460"/>
                </a:ext>
                <a:ext uri="{FF2B5EF4-FFF2-40B4-BE49-F238E27FC236}">
                  <a16:creationId xmlns:a16="http://schemas.microsoft.com/office/drawing/2014/main" id="{00000000-0008-0000-1100-00001C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209550</xdr:colOff>
          <xdr:row>13</xdr:row>
          <xdr:rowOff>171450</xdr:rowOff>
        </xdr:from>
        <xdr:to>
          <xdr:col>1</xdr:col>
          <xdr:colOff>514350</xdr:colOff>
          <xdr:row>15</xdr:row>
          <xdr:rowOff>9525</xdr:rowOff>
        </xdr:to>
        <xdr:sp macro="" textlink="">
          <xdr:nvSpPr>
            <xdr:cNvPr id="18461" name="Check Box 29" hidden="1">
              <a:extLst>
                <a:ext uri="{63B3BB69-23CF-44E3-9099-C40C66FF867C}">
                  <a14:compatExt spid="_x0000_s18461"/>
                </a:ext>
                <a:ext uri="{FF2B5EF4-FFF2-40B4-BE49-F238E27FC236}">
                  <a16:creationId xmlns:a16="http://schemas.microsoft.com/office/drawing/2014/main" id="{00000000-0008-0000-1100-00001D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209550</xdr:colOff>
          <xdr:row>14</xdr:row>
          <xdr:rowOff>171450</xdr:rowOff>
        </xdr:from>
        <xdr:to>
          <xdr:col>1</xdr:col>
          <xdr:colOff>514350</xdr:colOff>
          <xdr:row>16</xdr:row>
          <xdr:rowOff>9525</xdr:rowOff>
        </xdr:to>
        <xdr:sp macro="" textlink="">
          <xdr:nvSpPr>
            <xdr:cNvPr id="18462" name="Check Box 30" hidden="1">
              <a:extLst>
                <a:ext uri="{63B3BB69-23CF-44E3-9099-C40C66FF867C}">
                  <a14:compatExt spid="_x0000_s18462"/>
                </a:ext>
                <a:ext uri="{FF2B5EF4-FFF2-40B4-BE49-F238E27FC236}">
                  <a16:creationId xmlns:a16="http://schemas.microsoft.com/office/drawing/2014/main" id="{00000000-0008-0000-1100-00001E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209550</xdr:colOff>
          <xdr:row>3</xdr:row>
          <xdr:rowOff>171450</xdr:rowOff>
        </xdr:from>
        <xdr:to>
          <xdr:col>4</xdr:col>
          <xdr:colOff>514350</xdr:colOff>
          <xdr:row>5</xdr:row>
          <xdr:rowOff>9525</xdr:rowOff>
        </xdr:to>
        <xdr:sp macro="" textlink="">
          <xdr:nvSpPr>
            <xdr:cNvPr id="18463" name="Check Box 31" hidden="1">
              <a:extLst>
                <a:ext uri="{63B3BB69-23CF-44E3-9099-C40C66FF867C}">
                  <a14:compatExt spid="_x0000_s18463"/>
                </a:ext>
                <a:ext uri="{FF2B5EF4-FFF2-40B4-BE49-F238E27FC236}">
                  <a16:creationId xmlns:a16="http://schemas.microsoft.com/office/drawing/2014/main" id="{00000000-0008-0000-1100-00001F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209550</xdr:colOff>
          <xdr:row>4</xdr:row>
          <xdr:rowOff>171450</xdr:rowOff>
        </xdr:from>
        <xdr:to>
          <xdr:col>4</xdr:col>
          <xdr:colOff>514350</xdr:colOff>
          <xdr:row>6</xdr:row>
          <xdr:rowOff>9525</xdr:rowOff>
        </xdr:to>
        <xdr:sp macro="" textlink="">
          <xdr:nvSpPr>
            <xdr:cNvPr id="18464" name="Check Box 32" hidden="1">
              <a:extLst>
                <a:ext uri="{63B3BB69-23CF-44E3-9099-C40C66FF867C}">
                  <a14:compatExt spid="_x0000_s18464"/>
                </a:ext>
                <a:ext uri="{FF2B5EF4-FFF2-40B4-BE49-F238E27FC236}">
                  <a16:creationId xmlns:a16="http://schemas.microsoft.com/office/drawing/2014/main" id="{00000000-0008-0000-1100-000020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209550</xdr:colOff>
          <xdr:row>5</xdr:row>
          <xdr:rowOff>171450</xdr:rowOff>
        </xdr:from>
        <xdr:to>
          <xdr:col>4</xdr:col>
          <xdr:colOff>514350</xdr:colOff>
          <xdr:row>7</xdr:row>
          <xdr:rowOff>9525</xdr:rowOff>
        </xdr:to>
        <xdr:sp macro="" textlink="">
          <xdr:nvSpPr>
            <xdr:cNvPr id="18465" name="Check Box 33" hidden="1">
              <a:extLst>
                <a:ext uri="{63B3BB69-23CF-44E3-9099-C40C66FF867C}">
                  <a14:compatExt spid="_x0000_s18465"/>
                </a:ext>
                <a:ext uri="{FF2B5EF4-FFF2-40B4-BE49-F238E27FC236}">
                  <a16:creationId xmlns:a16="http://schemas.microsoft.com/office/drawing/2014/main" id="{00000000-0008-0000-1100-000021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209550</xdr:colOff>
          <xdr:row>6</xdr:row>
          <xdr:rowOff>171450</xdr:rowOff>
        </xdr:from>
        <xdr:to>
          <xdr:col>4</xdr:col>
          <xdr:colOff>514350</xdr:colOff>
          <xdr:row>8</xdr:row>
          <xdr:rowOff>9525</xdr:rowOff>
        </xdr:to>
        <xdr:sp macro="" textlink="">
          <xdr:nvSpPr>
            <xdr:cNvPr id="18466" name="Check Box 34" hidden="1">
              <a:extLst>
                <a:ext uri="{63B3BB69-23CF-44E3-9099-C40C66FF867C}">
                  <a14:compatExt spid="_x0000_s18466"/>
                </a:ext>
                <a:ext uri="{FF2B5EF4-FFF2-40B4-BE49-F238E27FC236}">
                  <a16:creationId xmlns:a16="http://schemas.microsoft.com/office/drawing/2014/main" id="{00000000-0008-0000-1100-000022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209550</xdr:colOff>
          <xdr:row>7</xdr:row>
          <xdr:rowOff>171450</xdr:rowOff>
        </xdr:from>
        <xdr:to>
          <xdr:col>4</xdr:col>
          <xdr:colOff>514350</xdr:colOff>
          <xdr:row>9</xdr:row>
          <xdr:rowOff>9525</xdr:rowOff>
        </xdr:to>
        <xdr:sp macro="" textlink="">
          <xdr:nvSpPr>
            <xdr:cNvPr id="18467" name="Check Box 35" hidden="1">
              <a:extLst>
                <a:ext uri="{63B3BB69-23CF-44E3-9099-C40C66FF867C}">
                  <a14:compatExt spid="_x0000_s18467"/>
                </a:ext>
                <a:ext uri="{FF2B5EF4-FFF2-40B4-BE49-F238E27FC236}">
                  <a16:creationId xmlns:a16="http://schemas.microsoft.com/office/drawing/2014/main" id="{00000000-0008-0000-1100-000023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209550</xdr:colOff>
          <xdr:row>8</xdr:row>
          <xdr:rowOff>171450</xdr:rowOff>
        </xdr:from>
        <xdr:to>
          <xdr:col>4</xdr:col>
          <xdr:colOff>514350</xdr:colOff>
          <xdr:row>10</xdr:row>
          <xdr:rowOff>9525</xdr:rowOff>
        </xdr:to>
        <xdr:sp macro="" textlink="">
          <xdr:nvSpPr>
            <xdr:cNvPr id="18468" name="Check Box 36" hidden="1">
              <a:extLst>
                <a:ext uri="{63B3BB69-23CF-44E3-9099-C40C66FF867C}">
                  <a14:compatExt spid="_x0000_s18468"/>
                </a:ext>
                <a:ext uri="{FF2B5EF4-FFF2-40B4-BE49-F238E27FC236}">
                  <a16:creationId xmlns:a16="http://schemas.microsoft.com/office/drawing/2014/main" id="{00000000-0008-0000-1100-000024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209550</xdr:colOff>
          <xdr:row>9</xdr:row>
          <xdr:rowOff>171450</xdr:rowOff>
        </xdr:from>
        <xdr:to>
          <xdr:col>4</xdr:col>
          <xdr:colOff>514350</xdr:colOff>
          <xdr:row>11</xdr:row>
          <xdr:rowOff>9525</xdr:rowOff>
        </xdr:to>
        <xdr:sp macro="" textlink="">
          <xdr:nvSpPr>
            <xdr:cNvPr id="18469" name="Check Box 37" hidden="1">
              <a:extLst>
                <a:ext uri="{63B3BB69-23CF-44E3-9099-C40C66FF867C}">
                  <a14:compatExt spid="_x0000_s18469"/>
                </a:ext>
                <a:ext uri="{FF2B5EF4-FFF2-40B4-BE49-F238E27FC236}">
                  <a16:creationId xmlns:a16="http://schemas.microsoft.com/office/drawing/2014/main" id="{00000000-0008-0000-1100-000025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190500</xdr:colOff>
          <xdr:row>3</xdr:row>
          <xdr:rowOff>171451</xdr:rowOff>
        </xdr:from>
        <xdr:to>
          <xdr:col>9</xdr:col>
          <xdr:colOff>209550</xdr:colOff>
          <xdr:row>5</xdr:row>
          <xdr:rowOff>19051</xdr:rowOff>
        </xdr:to>
        <xdr:sp macro="" textlink="">
          <xdr:nvSpPr>
            <xdr:cNvPr id="18470" name="Check Box 38" hidden="1">
              <a:extLst>
                <a:ext uri="{63B3BB69-23CF-44E3-9099-C40C66FF867C}">
                  <a14:compatExt spid="_x0000_s18470"/>
                </a:ext>
                <a:ext uri="{FF2B5EF4-FFF2-40B4-BE49-F238E27FC236}">
                  <a16:creationId xmlns:a16="http://schemas.microsoft.com/office/drawing/2014/main" id="{00000000-0008-0000-1100-000026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128.879585416667" createdVersion="8" refreshedVersion="8" minRefreshableVersion="3" recordCount="14" xr:uid="{AD488F1C-D9D9-4F8F-94F5-58A54D9B5D07}">
  <cacheSource type="worksheet">
    <worksheetSource ref="A4:D18" sheet="assignment 13"/>
  </cacheSource>
  <cacheFields count="4">
    <cacheField name="Last Name" numFmtId="0">
      <sharedItems count="5">
        <s v="Smith"/>
        <s v="Johnson"/>
        <s v="Williams"/>
        <s v="Jones"/>
        <s v="Brown"/>
      </sharedItems>
    </cacheField>
    <cacheField name="Sales" numFmtId="8">
      <sharedItems containsSemiMixedTypes="0" containsString="0" containsNumber="1" containsInteger="1" minValue="1390" maxValue="19302" count="14">
        <n v="16753"/>
        <n v="14808"/>
        <n v="10644"/>
        <n v="1390"/>
        <n v="4865"/>
        <n v="12438"/>
        <n v="9339"/>
        <n v="18919"/>
        <n v="9213"/>
        <n v="7433"/>
        <n v="3255"/>
        <n v="14867"/>
        <n v="19302"/>
        <n v="9698"/>
      </sharedItems>
    </cacheField>
    <cacheField name="Country" numFmtId="0">
      <sharedItems count="2">
        <s v="UK"/>
        <s v="USA"/>
      </sharedItems>
    </cacheField>
    <cacheField name="Quarter" numFmtId="0">
      <sharedItems count="4">
        <s v="Qtr 3"/>
        <s v="Qtr 4"/>
        <s v="Qtr 2"/>
        <s v="Qtr 1"/>
      </sharedItems>
    </cacheField>
  </cacheFields>
  <extLst>
    <ext xmlns:x14="http://schemas.microsoft.com/office/spreadsheetml/2009/9/main" uri="{725AE2AE-9491-48be-B2B4-4EB974FC3084}">
      <x14:pivotCacheDefinition pivotCacheId="12127015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128.886041087964" createdVersion="8" refreshedVersion="8" minRefreshableVersion="3" recordCount="30" xr:uid="{72865D5A-BF29-48FA-82AA-BFCC6A9EA2C1}">
  <cacheSource type="worksheet">
    <worksheetSource ref="A4:F34" sheet="assignmwnt 15"/>
  </cacheSource>
  <cacheFields count="6">
    <cacheField name="Order ID" numFmtId="0">
      <sharedItems containsSemiMixedTypes="0" containsString="0" containsNumber="1" containsInteger="1" minValue="1" maxValue="30"/>
    </cacheField>
    <cacheField name="Product" numFmtId="0">
      <sharedItems count="7">
        <s v="Carrots"/>
        <s v="Broccoli"/>
        <s v="Banana"/>
        <s v="Beans"/>
        <s v="Orange"/>
        <s v="Apple"/>
        <s v="Mango"/>
      </sharedItems>
    </cacheField>
    <cacheField name="Category" numFmtId="0">
      <sharedItems count="2">
        <s v="Vegetables"/>
        <s v="Fruit"/>
      </sharedItems>
    </cacheField>
    <cacheField name="Amount" numFmtId="6">
      <sharedItems containsSemiMixedTypes="0" containsString="0" containsNumber="1" containsInteger="1" minValue="617" maxValue="9062"/>
    </cacheField>
    <cacheField name="Date" numFmtId="14">
      <sharedItems containsSemiMixedTypes="0" containsNonDate="0" containsDate="1" containsString="0" minDate="2016-01-06T00:00:00" maxDate="2016-02-22T00:00:00"/>
    </cacheField>
    <cacheField name="Country" numFmtId="0">
      <sharedItems/>
    </cacheField>
  </cacheFields>
  <extLst>
    <ext xmlns:x14="http://schemas.microsoft.com/office/spreadsheetml/2009/9/main" uri="{725AE2AE-9491-48be-B2B4-4EB974FC3084}">
      <x14:pivotCacheDefinition pivotCacheId="16558334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x v="0"/>
    <x v="0"/>
    <x v="0"/>
  </r>
  <r>
    <x v="1"/>
    <x v="1"/>
    <x v="1"/>
    <x v="1"/>
  </r>
  <r>
    <x v="2"/>
    <x v="2"/>
    <x v="0"/>
    <x v="2"/>
  </r>
  <r>
    <x v="3"/>
    <x v="3"/>
    <x v="1"/>
    <x v="0"/>
  </r>
  <r>
    <x v="4"/>
    <x v="4"/>
    <x v="1"/>
    <x v="1"/>
  </r>
  <r>
    <x v="2"/>
    <x v="5"/>
    <x v="0"/>
    <x v="3"/>
  </r>
  <r>
    <x v="1"/>
    <x v="6"/>
    <x v="0"/>
    <x v="2"/>
  </r>
  <r>
    <x v="0"/>
    <x v="7"/>
    <x v="1"/>
    <x v="0"/>
  </r>
  <r>
    <x v="3"/>
    <x v="8"/>
    <x v="1"/>
    <x v="1"/>
  </r>
  <r>
    <x v="3"/>
    <x v="9"/>
    <x v="0"/>
    <x v="3"/>
  </r>
  <r>
    <x v="4"/>
    <x v="10"/>
    <x v="1"/>
    <x v="2"/>
  </r>
  <r>
    <x v="2"/>
    <x v="11"/>
    <x v="1"/>
    <x v="0"/>
  </r>
  <r>
    <x v="2"/>
    <x v="12"/>
    <x v="0"/>
    <x v="1"/>
  </r>
  <r>
    <x v="0"/>
    <x v="13"/>
    <x v="1"/>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n v="1"/>
    <x v="0"/>
    <x v="0"/>
    <n v="4270"/>
    <d v="2016-01-06T00:00:00"/>
    <s v="United States"/>
  </r>
  <r>
    <n v="2"/>
    <x v="1"/>
    <x v="0"/>
    <n v="8239"/>
    <d v="2016-01-07T00:00:00"/>
    <s v="United Kingdom"/>
  </r>
  <r>
    <n v="3"/>
    <x v="2"/>
    <x v="1"/>
    <n v="617"/>
    <d v="2016-01-08T00:00:00"/>
    <s v="United States"/>
  </r>
  <r>
    <n v="4"/>
    <x v="2"/>
    <x v="1"/>
    <n v="8384"/>
    <d v="2016-01-10T00:00:00"/>
    <s v="Canada"/>
  </r>
  <r>
    <n v="5"/>
    <x v="3"/>
    <x v="0"/>
    <n v="2626"/>
    <d v="2016-01-10T00:00:00"/>
    <s v="Germany"/>
  </r>
  <r>
    <n v="6"/>
    <x v="4"/>
    <x v="1"/>
    <n v="3610"/>
    <d v="2016-01-11T00:00:00"/>
    <s v="United States"/>
  </r>
  <r>
    <n v="7"/>
    <x v="1"/>
    <x v="0"/>
    <n v="9062"/>
    <d v="2016-01-11T00:00:00"/>
    <s v="Australia"/>
  </r>
  <r>
    <n v="8"/>
    <x v="2"/>
    <x v="1"/>
    <n v="6906"/>
    <d v="2016-01-16T00:00:00"/>
    <s v="New Zealand"/>
  </r>
  <r>
    <n v="9"/>
    <x v="5"/>
    <x v="1"/>
    <n v="2417"/>
    <d v="2016-01-16T00:00:00"/>
    <s v="France"/>
  </r>
  <r>
    <n v="10"/>
    <x v="5"/>
    <x v="1"/>
    <n v="7431"/>
    <d v="2016-01-16T00:00:00"/>
    <s v="Canada"/>
  </r>
  <r>
    <n v="11"/>
    <x v="2"/>
    <x v="1"/>
    <n v="8250"/>
    <d v="2016-01-16T00:00:00"/>
    <s v="Germany"/>
  </r>
  <r>
    <n v="12"/>
    <x v="1"/>
    <x v="0"/>
    <n v="7012"/>
    <d v="2016-01-18T00:00:00"/>
    <s v="United States"/>
  </r>
  <r>
    <n v="13"/>
    <x v="0"/>
    <x v="0"/>
    <n v="1903"/>
    <d v="2016-01-20T00:00:00"/>
    <s v="Germany"/>
  </r>
  <r>
    <n v="14"/>
    <x v="1"/>
    <x v="0"/>
    <n v="2824"/>
    <d v="2016-01-22T00:00:00"/>
    <s v="Canada"/>
  </r>
  <r>
    <n v="15"/>
    <x v="5"/>
    <x v="1"/>
    <n v="6946"/>
    <d v="2016-01-24T00:00:00"/>
    <s v="France"/>
  </r>
  <r>
    <n v="16"/>
    <x v="2"/>
    <x v="1"/>
    <n v="2320"/>
    <d v="2016-01-27T00:00:00"/>
    <s v="United Kingdom"/>
  </r>
  <r>
    <n v="17"/>
    <x v="2"/>
    <x v="1"/>
    <n v="2116"/>
    <d v="2016-01-28T00:00:00"/>
    <s v="United States"/>
  </r>
  <r>
    <n v="18"/>
    <x v="2"/>
    <x v="1"/>
    <n v="1135"/>
    <d v="2016-01-30T00:00:00"/>
    <s v="United Kingdom"/>
  </r>
  <r>
    <n v="19"/>
    <x v="1"/>
    <x v="0"/>
    <n v="3595"/>
    <d v="2016-01-30T00:00:00"/>
    <s v="United Kingdom"/>
  </r>
  <r>
    <n v="20"/>
    <x v="5"/>
    <x v="1"/>
    <n v="1161"/>
    <d v="2016-02-02T00:00:00"/>
    <s v="United States"/>
  </r>
  <r>
    <n v="21"/>
    <x v="4"/>
    <x v="1"/>
    <n v="2256"/>
    <d v="2016-02-04T00:00:00"/>
    <s v="France"/>
  </r>
  <r>
    <n v="22"/>
    <x v="2"/>
    <x v="1"/>
    <n v="1004"/>
    <d v="2016-02-11T00:00:00"/>
    <s v="New Zealand"/>
  </r>
  <r>
    <n v="23"/>
    <x v="2"/>
    <x v="1"/>
    <n v="3642"/>
    <d v="2016-02-14T00:00:00"/>
    <s v="Canada"/>
  </r>
  <r>
    <n v="24"/>
    <x v="2"/>
    <x v="1"/>
    <n v="4582"/>
    <d v="2016-02-17T00:00:00"/>
    <s v="United States"/>
  </r>
  <r>
    <n v="25"/>
    <x v="3"/>
    <x v="0"/>
    <n v="3559"/>
    <d v="2016-02-17T00:00:00"/>
    <s v="United Kingdom"/>
  </r>
  <r>
    <n v="26"/>
    <x v="0"/>
    <x v="0"/>
    <n v="5154"/>
    <d v="2016-02-17T00:00:00"/>
    <s v="Australia"/>
  </r>
  <r>
    <n v="27"/>
    <x v="6"/>
    <x v="1"/>
    <n v="7388"/>
    <d v="2016-02-18T00:00:00"/>
    <s v="France"/>
  </r>
  <r>
    <n v="28"/>
    <x v="3"/>
    <x v="0"/>
    <n v="7163"/>
    <d v="2016-02-18T00:00:00"/>
    <s v="United States"/>
  </r>
  <r>
    <n v="29"/>
    <x v="3"/>
    <x v="0"/>
    <n v="5101"/>
    <d v="2016-02-20T00:00:00"/>
    <s v="Germany"/>
  </r>
  <r>
    <n v="30"/>
    <x v="5"/>
    <x v="1"/>
    <n v="7602"/>
    <d v="2016-02-21T00:00:00"/>
    <s v="Franc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E5D0B0-20B1-43E1-A5C3-C84729723C05}"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B6" firstHeaderRow="1" firstDataRow="1" firstDataCol="1" rowPageCount="1" colPageCount="1"/>
  <pivotFields count="6">
    <pivotField showAll="0"/>
    <pivotField axis="axisPage" multipleItemSelectionAllowed="1" showAll="0">
      <items count="8">
        <item h="1" x="5"/>
        <item h="1" x="2"/>
        <item h="1" x="3"/>
        <item h="1" x="1"/>
        <item h="1" x="0"/>
        <item h="1" x="6"/>
        <item x="4"/>
        <item t="default"/>
      </items>
    </pivotField>
    <pivotField axis="axisRow" showAll="0">
      <items count="3">
        <item x="1"/>
        <item x="0"/>
        <item t="default"/>
      </items>
    </pivotField>
    <pivotField dataField="1" numFmtId="6" showAll="0"/>
    <pivotField numFmtId="14" showAll="0"/>
    <pivotField showAll="0"/>
  </pivotFields>
  <rowFields count="1">
    <field x="2"/>
  </rowFields>
  <rowItems count="2">
    <i>
      <x/>
    </i>
    <i t="grand">
      <x/>
    </i>
  </rowItems>
  <colItems count="1">
    <i/>
  </colItems>
  <pageFields count="1">
    <pageField fld="1" hier="-1"/>
  </pageFields>
  <dataFields count="1">
    <dataField name="Sum of Amount" fld="3" baseField="0" baseItem="0"/>
  </dataFields>
  <chartFormats count="2">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B7FAFA-D374-4BB1-BC9A-FFEAE052E0E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9:H12" firstHeaderRow="1" firstDataRow="2" firstDataCol="1" rowPageCount="1" colPageCount="1"/>
  <pivotFields count="4">
    <pivotField axis="axisRow" showAll="0">
      <items count="6">
        <item x="4"/>
        <item h="1" x="1"/>
        <item h="1" x="3"/>
        <item h="1" x="0"/>
        <item h="1" x="2"/>
        <item t="default"/>
      </items>
    </pivotField>
    <pivotField dataField="1" numFmtId="8" showAll="0">
      <items count="15">
        <item x="3"/>
        <item x="10"/>
        <item x="4"/>
        <item x="9"/>
        <item x="8"/>
        <item x="6"/>
        <item x="13"/>
        <item x="2"/>
        <item x="5"/>
        <item x="1"/>
        <item x="11"/>
        <item x="0"/>
        <item x="7"/>
        <item x="12"/>
        <item t="default"/>
      </items>
    </pivotField>
    <pivotField axis="axisCol" showAll="0">
      <items count="3">
        <item x="0"/>
        <item x="1"/>
        <item t="default"/>
      </items>
    </pivotField>
    <pivotField axis="axisPage" showAll="0">
      <items count="5">
        <item x="3"/>
        <item x="2"/>
        <item x="0"/>
        <item x="1"/>
        <item t="default"/>
      </items>
    </pivotField>
  </pivotFields>
  <rowFields count="1">
    <field x="0"/>
  </rowFields>
  <rowItems count="2">
    <i>
      <x/>
    </i>
    <i t="grand">
      <x/>
    </i>
  </rowItems>
  <colFields count="1">
    <field x="2"/>
  </colFields>
  <colItems count="2">
    <i>
      <x v="1"/>
    </i>
    <i t="grand">
      <x/>
    </i>
  </colItems>
  <pageFields count="1">
    <pageField fld="3" hier="-1"/>
  </pageFields>
  <dataFields count="1">
    <dataField name="Sum of Sales" fld="1" baseField="0" baseItem="0"/>
  </dataFields>
  <chartFormats count="5">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0" count="1" selected="0">
            <x v="4"/>
          </reference>
          <reference field="2" count="1" selected="0">
            <x v="1"/>
          </reference>
        </references>
      </pivotArea>
    </chartFormat>
    <chartFormat chart="2" format="4">
      <pivotArea type="data" outline="0" fieldPosition="0">
        <references count="3">
          <reference field="4294967294" count="1" selected="0">
            <x v="0"/>
          </reference>
          <reference field="0"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st_Name" xr10:uid="{E3EE2B96-3B00-472C-B20E-EADDD54D9F14}" sourceName="Last Name">
  <pivotTables>
    <pivotTable tabId="12" name="PivotTable1"/>
  </pivotTables>
  <data>
    <tabular pivotCacheId="1212701555">
      <items count="5">
        <i x="4" s="1"/>
        <i x="1"/>
        <i x="3"/>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ast Name" xr10:uid="{EE9F2780-7CC3-4778-9C7A-FE9E5CE47A5B}" cache="Slicer_Last_Name" caption="Last Na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8.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trlProp" Target="../ctrlProps/ctrlProp11.xml"/><Relationship Id="rId18" Type="http://schemas.openxmlformats.org/officeDocument/2006/relationships/ctrlProp" Target="../ctrlProps/ctrlProp16.xml"/><Relationship Id="rId3" Type="http://schemas.openxmlformats.org/officeDocument/2006/relationships/ctrlProp" Target="../ctrlProps/ctrlProp1.xml"/><Relationship Id="rId7" Type="http://schemas.openxmlformats.org/officeDocument/2006/relationships/ctrlProp" Target="../ctrlProps/ctrlProp5.xml"/><Relationship Id="rId12" Type="http://schemas.openxmlformats.org/officeDocument/2006/relationships/ctrlProp" Target="../ctrlProps/ctrlProp10.xml"/><Relationship Id="rId17" Type="http://schemas.openxmlformats.org/officeDocument/2006/relationships/ctrlProp" Target="../ctrlProps/ctrlProp15.xml"/><Relationship Id="rId2" Type="http://schemas.openxmlformats.org/officeDocument/2006/relationships/vmlDrawing" Target="../drawings/vmlDrawing1.vml"/><Relationship Id="rId16" Type="http://schemas.openxmlformats.org/officeDocument/2006/relationships/ctrlProp" Target="../ctrlProps/ctrlProp14.xml"/><Relationship Id="rId20" Type="http://schemas.openxmlformats.org/officeDocument/2006/relationships/ctrlProp" Target="../ctrlProps/ctrlProp18.xml"/><Relationship Id="rId1" Type="http://schemas.openxmlformats.org/officeDocument/2006/relationships/drawing" Target="../drawings/drawing3.xml"/><Relationship Id="rId6" Type="http://schemas.openxmlformats.org/officeDocument/2006/relationships/ctrlProp" Target="../ctrlProps/ctrlProp4.xml"/><Relationship Id="rId11" Type="http://schemas.openxmlformats.org/officeDocument/2006/relationships/ctrlProp" Target="../ctrlProps/ctrlProp9.xml"/><Relationship Id="rId5" Type="http://schemas.openxmlformats.org/officeDocument/2006/relationships/ctrlProp" Target="../ctrlProps/ctrlProp3.xml"/><Relationship Id="rId15" Type="http://schemas.openxmlformats.org/officeDocument/2006/relationships/ctrlProp" Target="../ctrlProps/ctrlProp13.xml"/><Relationship Id="rId10" Type="http://schemas.openxmlformats.org/officeDocument/2006/relationships/ctrlProp" Target="../ctrlProps/ctrlProp8.xml"/><Relationship Id="rId19" Type="http://schemas.openxmlformats.org/officeDocument/2006/relationships/ctrlProp" Target="../ctrlProps/ctrlProp17.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1000"/>
  <sheetViews>
    <sheetView topLeftCell="A11" workbookViewId="0">
      <selection activeCell="F19" sqref="F19"/>
    </sheetView>
  </sheetViews>
  <sheetFormatPr defaultRowHeight="15" x14ac:dyDescent="0.25"/>
  <cols>
    <col min="2" max="2" width="15.28515625" bestFit="1" customWidth="1"/>
    <col min="7" max="7" width="10.85546875" customWidth="1"/>
    <col min="9" max="9" width="9" bestFit="1" customWidth="1"/>
    <col min="13" max="13" width="35.42578125" customWidth="1"/>
  </cols>
  <sheetData>
    <row r="1" spans="1:26" ht="18.75" x14ac:dyDescent="0.3">
      <c r="A1" s="145" t="s">
        <v>18</v>
      </c>
      <c r="B1" s="145"/>
      <c r="C1" s="145"/>
      <c r="D1" s="145"/>
      <c r="E1" s="145"/>
      <c r="F1" s="145"/>
      <c r="G1" s="145"/>
      <c r="H1" s="145"/>
      <c r="I1" s="145"/>
      <c r="J1" s="145"/>
      <c r="K1" s="2"/>
      <c r="L1" s="2"/>
      <c r="M1" s="2"/>
      <c r="N1" s="2"/>
      <c r="O1" s="2"/>
      <c r="P1" s="2"/>
      <c r="Q1" s="2"/>
      <c r="R1" s="2"/>
      <c r="S1" s="2"/>
      <c r="T1" s="2"/>
      <c r="U1" s="2"/>
      <c r="V1" s="2"/>
      <c r="W1" s="2"/>
      <c r="X1" s="2"/>
      <c r="Y1" s="2"/>
      <c r="Z1" s="2"/>
    </row>
    <row r="2" spans="1:26" x14ac:dyDescent="0.25">
      <c r="A2" s="2"/>
      <c r="B2" s="2"/>
      <c r="C2" s="2"/>
      <c r="D2" s="2"/>
      <c r="E2" s="2"/>
      <c r="F2" s="2"/>
      <c r="G2" s="2"/>
      <c r="H2" s="2"/>
      <c r="I2" s="2"/>
      <c r="J2" s="2"/>
      <c r="K2" s="2"/>
      <c r="L2" s="2"/>
      <c r="M2" s="2"/>
      <c r="N2" s="2"/>
      <c r="O2" s="2"/>
      <c r="P2" s="2"/>
      <c r="Q2" s="2"/>
      <c r="R2" s="2"/>
      <c r="S2" s="2"/>
      <c r="T2" s="2"/>
      <c r="U2" s="2"/>
      <c r="V2" s="2"/>
      <c r="W2" s="2"/>
      <c r="X2" s="2"/>
      <c r="Y2" s="2"/>
      <c r="Z2" s="2"/>
    </row>
    <row r="3" spans="1:26" ht="15.75" x14ac:dyDescent="0.25">
      <c r="A3" s="146" t="s">
        <v>19</v>
      </c>
      <c r="B3" s="146"/>
      <c r="C3" s="146"/>
      <c r="D3" s="146"/>
      <c r="E3" s="146"/>
      <c r="F3" s="146"/>
      <c r="G3" s="146"/>
      <c r="H3" s="146"/>
      <c r="I3" s="146"/>
      <c r="J3" s="146"/>
      <c r="K3" s="2"/>
      <c r="L3" s="2"/>
      <c r="M3" s="2"/>
      <c r="N3" s="2"/>
      <c r="O3" s="2"/>
      <c r="P3" s="2"/>
      <c r="Q3" s="2"/>
      <c r="R3" s="2"/>
      <c r="S3" s="2"/>
      <c r="T3" s="2"/>
      <c r="U3" s="2"/>
      <c r="V3" s="2"/>
      <c r="W3" s="2"/>
      <c r="X3" s="2"/>
      <c r="Y3" s="2"/>
      <c r="Z3" s="2"/>
    </row>
    <row r="4" spans="1:26" x14ac:dyDescent="0.25">
      <c r="A4" s="3" t="s">
        <v>20</v>
      </c>
      <c r="B4" s="3" t="s">
        <v>0</v>
      </c>
      <c r="C4" s="3" t="s">
        <v>1</v>
      </c>
      <c r="D4" s="3" t="s">
        <v>2</v>
      </c>
      <c r="E4" s="3" t="s">
        <v>3</v>
      </c>
      <c r="F4" s="3" t="s">
        <v>4</v>
      </c>
      <c r="G4" s="3" t="s">
        <v>5</v>
      </c>
      <c r="H4" s="3" t="s">
        <v>6</v>
      </c>
      <c r="I4" s="3" t="s">
        <v>7</v>
      </c>
      <c r="J4" s="3" t="s">
        <v>8</v>
      </c>
      <c r="K4" s="2"/>
      <c r="L4" s="2"/>
      <c r="M4" s="2"/>
      <c r="N4" s="2"/>
      <c r="O4" s="2"/>
      <c r="P4" s="2"/>
      <c r="Q4" s="2"/>
      <c r="R4" s="2"/>
      <c r="S4" s="2"/>
      <c r="T4" s="2"/>
      <c r="U4" s="2"/>
      <c r="V4" s="2"/>
      <c r="W4" s="2"/>
      <c r="X4" s="2"/>
      <c r="Y4" s="2"/>
      <c r="Z4" s="2"/>
    </row>
    <row r="5" spans="1:26" x14ac:dyDescent="0.25">
      <c r="A5" s="4">
        <v>1</v>
      </c>
      <c r="B5" s="2" t="s">
        <v>9</v>
      </c>
      <c r="C5" s="4">
        <v>20</v>
      </c>
      <c r="D5" s="4">
        <v>10</v>
      </c>
      <c r="E5" s="4">
        <v>14</v>
      </c>
      <c r="F5" s="4">
        <v>18</v>
      </c>
      <c r="G5" s="4">
        <v>15</v>
      </c>
      <c r="H5" s="5">
        <v>77</v>
      </c>
      <c r="I5" s="5">
        <v>15.4</v>
      </c>
      <c r="J5" s="5" t="s">
        <v>21</v>
      </c>
      <c r="K5" s="2"/>
      <c r="L5" s="2"/>
      <c r="M5" s="2"/>
      <c r="N5" s="2"/>
      <c r="O5" s="2"/>
      <c r="P5" s="2"/>
      <c r="Q5" s="2"/>
      <c r="R5" s="2"/>
      <c r="S5" s="2"/>
      <c r="T5" s="2"/>
      <c r="U5" s="2"/>
      <c r="V5" s="2"/>
      <c r="W5" s="2"/>
      <c r="X5" s="2"/>
      <c r="Y5" s="2"/>
      <c r="Z5" s="2"/>
    </row>
    <row r="6" spans="1:26" x14ac:dyDescent="0.25">
      <c r="A6" s="4">
        <v>2</v>
      </c>
      <c r="B6" s="2" t="s">
        <v>10</v>
      </c>
      <c r="C6" s="4">
        <v>21</v>
      </c>
      <c r="D6" s="4">
        <v>12</v>
      </c>
      <c r="E6" s="4">
        <v>14</v>
      </c>
      <c r="F6" s="4">
        <v>12</v>
      </c>
      <c r="G6" s="4">
        <v>18</v>
      </c>
      <c r="H6" s="5">
        <v>77</v>
      </c>
      <c r="I6" s="5">
        <v>15.4</v>
      </c>
      <c r="J6" s="5" t="s">
        <v>21</v>
      </c>
      <c r="K6" s="2"/>
      <c r="L6" s="2"/>
      <c r="M6" s="2"/>
      <c r="N6" s="2"/>
      <c r="O6" s="2"/>
      <c r="P6" s="2"/>
      <c r="Q6" s="2"/>
      <c r="R6" s="2"/>
      <c r="S6" s="2"/>
      <c r="T6" s="2"/>
      <c r="U6" s="2"/>
      <c r="V6" s="2"/>
      <c r="W6" s="2"/>
      <c r="X6" s="2"/>
      <c r="Y6" s="2"/>
      <c r="Z6" s="2"/>
    </row>
    <row r="7" spans="1:26" x14ac:dyDescent="0.25">
      <c r="A7" s="4">
        <v>3</v>
      </c>
      <c r="B7" s="2" t="s">
        <v>11</v>
      </c>
      <c r="C7" s="4">
        <v>33</v>
      </c>
      <c r="D7" s="4">
        <v>15</v>
      </c>
      <c r="E7" s="4">
        <v>7</v>
      </c>
      <c r="F7" s="4">
        <v>14</v>
      </c>
      <c r="G7" s="4">
        <v>17</v>
      </c>
      <c r="H7" s="5">
        <v>86</v>
      </c>
      <c r="I7" s="5">
        <v>17.2</v>
      </c>
      <c r="J7" s="5" t="s">
        <v>21</v>
      </c>
      <c r="K7" s="2"/>
      <c r="L7" s="2"/>
      <c r="M7" s="2"/>
      <c r="N7" s="2"/>
      <c r="O7" s="2"/>
      <c r="P7" s="2"/>
      <c r="Q7" s="2"/>
      <c r="R7" s="2"/>
      <c r="S7" s="2"/>
      <c r="T7" s="2"/>
      <c r="U7" s="2"/>
      <c r="V7" s="2"/>
      <c r="W7" s="2"/>
      <c r="X7" s="2"/>
      <c r="Y7" s="2"/>
      <c r="Z7" s="2"/>
    </row>
    <row r="8" spans="1:26" x14ac:dyDescent="0.25">
      <c r="A8" s="4">
        <v>4</v>
      </c>
      <c r="B8" s="2" t="s">
        <v>22</v>
      </c>
      <c r="C8" s="4">
        <v>15</v>
      </c>
      <c r="D8" s="4">
        <v>14</v>
      </c>
      <c r="E8" s="4">
        <v>8</v>
      </c>
      <c r="F8" s="4">
        <v>16</v>
      </c>
      <c r="G8" s="4">
        <v>20</v>
      </c>
      <c r="H8" s="5">
        <v>73</v>
      </c>
      <c r="I8" s="5">
        <v>14.6</v>
      </c>
      <c r="J8" s="5" t="s">
        <v>23</v>
      </c>
      <c r="K8" s="2"/>
      <c r="L8" s="2"/>
      <c r="M8" s="2"/>
      <c r="N8" s="2"/>
      <c r="O8" s="2"/>
      <c r="P8" s="2"/>
      <c r="Q8" s="2"/>
      <c r="R8" s="2"/>
      <c r="S8" s="2"/>
      <c r="T8" s="2"/>
      <c r="U8" s="2"/>
      <c r="V8" s="2"/>
      <c r="W8" s="2"/>
      <c r="X8" s="2"/>
      <c r="Y8" s="2"/>
      <c r="Z8" s="2"/>
    </row>
    <row r="9" spans="1:26" x14ac:dyDescent="0.25">
      <c r="A9" s="4">
        <v>5</v>
      </c>
      <c r="B9" s="2" t="s">
        <v>12</v>
      </c>
      <c r="C9" s="4">
        <v>14</v>
      </c>
      <c r="D9" s="4">
        <v>17</v>
      </c>
      <c r="E9" s="4">
        <v>10</v>
      </c>
      <c r="F9" s="4">
        <v>13</v>
      </c>
      <c r="G9" s="4">
        <v>18</v>
      </c>
      <c r="H9" s="5">
        <v>72</v>
      </c>
      <c r="I9" s="5">
        <v>14.4</v>
      </c>
      <c r="J9" s="5" t="s">
        <v>23</v>
      </c>
      <c r="K9" s="2"/>
      <c r="L9" s="2"/>
      <c r="M9" s="2"/>
      <c r="N9" s="2"/>
      <c r="O9" s="2"/>
      <c r="P9" s="2"/>
      <c r="Q9" s="2"/>
      <c r="R9" s="2"/>
      <c r="S9" s="2"/>
      <c r="T9" s="2"/>
      <c r="U9" s="2"/>
      <c r="V9" s="2"/>
      <c r="W9" s="2"/>
      <c r="X9" s="2"/>
      <c r="Y9" s="2"/>
      <c r="Z9" s="2"/>
    </row>
    <row r="10" spans="1:26" x14ac:dyDescent="0.25">
      <c r="A10" s="4">
        <v>6</v>
      </c>
      <c r="B10" s="2" t="s">
        <v>13</v>
      </c>
      <c r="C10" s="4">
        <v>16</v>
      </c>
      <c r="D10" s="4">
        <v>8</v>
      </c>
      <c r="E10" s="4">
        <v>20</v>
      </c>
      <c r="F10" s="4">
        <v>17</v>
      </c>
      <c r="G10" s="4">
        <v>15</v>
      </c>
      <c r="H10" s="5">
        <v>76</v>
      </c>
      <c r="I10" s="5">
        <v>15.2</v>
      </c>
      <c r="J10" s="5" t="s">
        <v>21</v>
      </c>
      <c r="K10" s="2"/>
      <c r="L10" s="2"/>
      <c r="M10" s="2"/>
      <c r="N10" s="2"/>
      <c r="O10" s="2"/>
      <c r="P10" s="2"/>
      <c r="Q10" s="2"/>
      <c r="R10" s="2"/>
      <c r="S10" s="2"/>
      <c r="T10" s="2"/>
      <c r="U10" s="2"/>
      <c r="V10" s="2"/>
      <c r="W10" s="2"/>
      <c r="X10" s="2"/>
      <c r="Y10" s="2"/>
      <c r="Z10" s="2"/>
    </row>
    <row r="11" spans="1:26" x14ac:dyDescent="0.25">
      <c r="A11" s="4">
        <v>7</v>
      </c>
      <c r="B11" s="2" t="s">
        <v>14</v>
      </c>
      <c r="C11" s="4">
        <v>18</v>
      </c>
      <c r="D11" s="4">
        <v>19</v>
      </c>
      <c r="E11" s="4">
        <v>3</v>
      </c>
      <c r="F11" s="4">
        <v>10</v>
      </c>
      <c r="G11" s="4">
        <v>14</v>
      </c>
      <c r="H11" s="5">
        <v>64</v>
      </c>
      <c r="I11" s="5">
        <v>12.8</v>
      </c>
      <c r="J11" s="5" t="s">
        <v>23</v>
      </c>
      <c r="K11" s="2"/>
      <c r="L11" s="2"/>
      <c r="M11" s="2"/>
      <c r="N11" s="2"/>
      <c r="O11" s="2"/>
      <c r="P11" s="2"/>
      <c r="Q11" s="2"/>
      <c r="R11" s="2"/>
      <c r="S11" s="2"/>
      <c r="T11" s="2"/>
      <c r="U11" s="2"/>
      <c r="V11" s="2"/>
      <c r="W11" s="2"/>
      <c r="X11" s="2"/>
      <c r="Y11" s="2"/>
      <c r="Z11" s="2"/>
    </row>
    <row r="12" spans="1:26" x14ac:dyDescent="0.25">
      <c r="A12" s="4">
        <v>8</v>
      </c>
      <c r="B12" s="2" t="s">
        <v>15</v>
      </c>
      <c r="C12" s="4">
        <v>19</v>
      </c>
      <c r="D12" s="4">
        <v>20</v>
      </c>
      <c r="E12" s="4">
        <v>7</v>
      </c>
      <c r="F12" s="4">
        <v>14</v>
      </c>
      <c r="G12" s="4">
        <v>18</v>
      </c>
      <c r="H12" s="5">
        <v>78</v>
      </c>
      <c r="I12" s="5">
        <v>15.6</v>
      </c>
      <c r="J12" s="5" t="s">
        <v>21</v>
      </c>
      <c r="K12" s="2"/>
      <c r="L12" s="2"/>
      <c r="M12" s="2"/>
      <c r="N12" s="2"/>
      <c r="O12" s="2"/>
      <c r="P12" s="2"/>
      <c r="Q12" s="2"/>
      <c r="R12" s="2"/>
      <c r="S12" s="2"/>
      <c r="T12" s="2"/>
      <c r="U12" s="2"/>
      <c r="V12" s="2"/>
      <c r="W12" s="2"/>
      <c r="X12" s="2"/>
      <c r="Y12" s="2"/>
      <c r="Z12" s="2"/>
    </row>
    <row r="13" spans="1:26" x14ac:dyDescent="0.25">
      <c r="A13" s="4">
        <v>9</v>
      </c>
      <c r="B13" s="2" t="s">
        <v>16</v>
      </c>
      <c r="C13" s="4">
        <v>22</v>
      </c>
      <c r="D13" s="4">
        <v>13</v>
      </c>
      <c r="E13" s="4">
        <v>8</v>
      </c>
      <c r="F13" s="4">
        <v>12</v>
      </c>
      <c r="G13" s="4">
        <v>19</v>
      </c>
      <c r="H13" s="5">
        <v>74</v>
      </c>
      <c r="I13" s="5">
        <v>14.8</v>
      </c>
      <c r="J13" s="5" t="s">
        <v>23</v>
      </c>
      <c r="K13" s="2"/>
      <c r="L13" s="2"/>
      <c r="M13" s="2"/>
      <c r="N13" s="2"/>
      <c r="O13" s="2"/>
      <c r="P13" s="2"/>
      <c r="Q13" s="2"/>
      <c r="R13" s="2"/>
      <c r="S13" s="2"/>
      <c r="T13" s="2"/>
      <c r="U13" s="2"/>
      <c r="V13" s="2"/>
      <c r="W13" s="2"/>
      <c r="X13" s="2"/>
      <c r="Y13" s="2"/>
      <c r="Z13" s="2"/>
    </row>
    <row r="14" spans="1:26" x14ac:dyDescent="0.25">
      <c r="A14" s="4">
        <v>10</v>
      </c>
      <c r="B14" s="2" t="s">
        <v>17</v>
      </c>
      <c r="C14" s="4">
        <v>26</v>
      </c>
      <c r="D14" s="4">
        <v>12</v>
      </c>
      <c r="E14" s="4">
        <v>10</v>
      </c>
      <c r="F14" s="4">
        <v>11</v>
      </c>
      <c r="G14" s="4">
        <v>27</v>
      </c>
      <c r="H14" s="5">
        <v>86</v>
      </c>
      <c r="I14" s="5">
        <v>17.2</v>
      </c>
      <c r="J14" s="5" t="s">
        <v>21</v>
      </c>
      <c r="K14" s="2"/>
      <c r="L14" s="2"/>
      <c r="M14" s="2"/>
      <c r="N14" s="2"/>
      <c r="O14" s="2"/>
      <c r="P14" s="2"/>
      <c r="Q14" s="2"/>
      <c r="R14" s="2"/>
      <c r="S14" s="2"/>
      <c r="T14" s="2"/>
      <c r="U14" s="2"/>
      <c r="V14" s="2"/>
      <c r="W14" s="2"/>
      <c r="X14" s="2"/>
      <c r="Y14" s="2"/>
      <c r="Z14" s="2"/>
    </row>
    <row r="15" spans="1:26" x14ac:dyDescent="0.2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5">
      <c r="A16" s="6" t="s">
        <v>24</v>
      </c>
      <c r="B16" s="3"/>
      <c r="C16" s="3"/>
      <c r="D16" s="3"/>
      <c r="E16" s="2"/>
      <c r="F16" s="2"/>
      <c r="G16" s="2"/>
      <c r="H16" s="2"/>
      <c r="I16" s="2"/>
      <c r="J16" s="2"/>
      <c r="K16" s="2"/>
      <c r="L16" s="2"/>
      <c r="M16" s="2"/>
      <c r="N16" s="2"/>
      <c r="O16" s="2"/>
      <c r="P16" s="2"/>
      <c r="Q16" s="2"/>
      <c r="R16" s="2"/>
      <c r="S16" s="2"/>
      <c r="T16" s="2"/>
      <c r="U16" s="2"/>
      <c r="V16" s="2"/>
      <c r="W16" s="2"/>
      <c r="X16" s="2"/>
      <c r="Y16" s="2"/>
      <c r="Z16" s="2"/>
    </row>
    <row r="17" spans="1:26" x14ac:dyDescent="0.25">
      <c r="A17" s="6" t="s">
        <v>25</v>
      </c>
      <c r="B17" s="3"/>
      <c r="C17" s="3"/>
      <c r="D17" s="3"/>
      <c r="E17" s="2"/>
      <c r="F17" s="2"/>
      <c r="G17" s="2"/>
      <c r="H17" s="2"/>
      <c r="I17" s="2"/>
      <c r="J17" s="2"/>
      <c r="K17" s="2"/>
      <c r="L17" s="2"/>
      <c r="M17" s="2"/>
      <c r="N17" s="2"/>
      <c r="O17" s="2"/>
      <c r="P17" s="2"/>
      <c r="Q17" s="2"/>
      <c r="R17" s="2"/>
      <c r="S17" s="2"/>
      <c r="T17" s="2"/>
      <c r="U17" s="2"/>
      <c r="V17" s="2"/>
      <c r="W17" s="2"/>
      <c r="X17" s="2"/>
      <c r="Y17" s="2"/>
      <c r="Z17" s="2"/>
    </row>
    <row r="18" spans="1:26" ht="30" x14ac:dyDescent="0.25">
      <c r="A18" s="6" t="s">
        <v>26</v>
      </c>
      <c r="B18" s="3"/>
      <c r="C18" s="3"/>
      <c r="D18" s="3"/>
      <c r="E18" s="2"/>
      <c r="F18" s="2"/>
      <c r="G18" s="2"/>
      <c r="H18" s="2"/>
      <c r="I18" s="2" t="s">
        <v>27</v>
      </c>
      <c r="J18" s="2"/>
      <c r="K18" s="2"/>
      <c r="L18" s="2"/>
      <c r="M18" s="2"/>
      <c r="N18" s="2"/>
      <c r="O18" s="2"/>
      <c r="P18" s="2"/>
      <c r="Q18" s="2"/>
      <c r="R18" s="2"/>
      <c r="S18" s="2"/>
      <c r="T18" s="2"/>
      <c r="U18" s="2"/>
      <c r="V18" s="2"/>
      <c r="W18" s="2"/>
      <c r="X18" s="2"/>
      <c r="Y18" s="2"/>
      <c r="Z18" s="2"/>
    </row>
    <row r="19" spans="1:26" ht="30" x14ac:dyDescent="0.25">
      <c r="A19" s="6" t="s">
        <v>28</v>
      </c>
      <c r="B19" s="3"/>
      <c r="C19" s="3"/>
      <c r="D19" s="3"/>
      <c r="E19" s="2"/>
      <c r="F19" s="2"/>
      <c r="G19" s="2"/>
      <c r="H19" s="2"/>
      <c r="I19" s="2" t="s">
        <v>29</v>
      </c>
      <c r="J19" s="2"/>
      <c r="K19" s="2"/>
      <c r="L19" s="2"/>
      <c r="M19" s="2"/>
      <c r="N19" s="2"/>
      <c r="O19" s="2"/>
      <c r="P19" s="2"/>
      <c r="Q19" s="2"/>
      <c r="R19" s="2"/>
      <c r="S19" s="2"/>
      <c r="T19" s="2"/>
      <c r="U19" s="2"/>
      <c r="V19" s="2"/>
      <c r="W19" s="2"/>
      <c r="X19" s="2"/>
      <c r="Y19" s="2"/>
      <c r="Z19" s="2"/>
    </row>
    <row r="20" spans="1:26" ht="30" x14ac:dyDescent="0.25">
      <c r="A20" s="6" t="s">
        <v>30</v>
      </c>
      <c r="B20" s="3"/>
      <c r="C20" s="3"/>
      <c r="D20" s="3"/>
      <c r="E20" s="2"/>
      <c r="F20" s="2"/>
      <c r="G20" s="2"/>
      <c r="H20" s="2"/>
      <c r="I20" s="2" t="s">
        <v>31</v>
      </c>
      <c r="J20" s="2"/>
      <c r="K20" s="2"/>
      <c r="L20" s="2"/>
      <c r="M20" s="2"/>
      <c r="N20" s="2"/>
      <c r="O20" s="2"/>
      <c r="P20" s="2"/>
      <c r="Q20" s="2"/>
      <c r="R20" s="2"/>
      <c r="S20" s="2"/>
      <c r="T20" s="2"/>
      <c r="U20" s="2"/>
      <c r="V20" s="2"/>
      <c r="W20" s="2"/>
      <c r="X20" s="2"/>
      <c r="Y20" s="2"/>
      <c r="Z20" s="2"/>
    </row>
    <row r="21" spans="1:26" ht="30" x14ac:dyDescent="0.25">
      <c r="A21" s="6" t="s">
        <v>32</v>
      </c>
      <c r="B21" s="3"/>
      <c r="C21" s="3"/>
      <c r="D21" s="3"/>
      <c r="E21" s="2"/>
      <c r="F21" s="2"/>
      <c r="G21" s="2"/>
      <c r="H21" s="2"/>
      <c r="I21" s="2" t="s">
        <v>27</v>
      </c>
      <c r="J21" s="2"/>
      <c r="K21" s="2"/>
      <c r="L21" s="2"/>
      <c r="M21" s="2"/>
      <c r="N21" s="2"/>
      <c r="O21" s="2"/>
      <c r="P21" s="2"/>
      <c r="Q21" s="2"/>
      <c r="R21" s="2"/>
      <c r="S21" s="2"/>
      <c r="T21" s="2"/>
      <c r="U21" s="2"/>
      <c r="V21" s="2"/>
      <c r="W21" s="2"/>
      <c r="X21" s="2"/>
      <c r="Y21" s="2"/>
      <c r="Z21" s="2"/>
    </row>
    <row r="22" spans="1:26" x14ac:dyDescent="0.25">
      <c r="A22" s="2"/>
      <c r="B22" s="2"/>
      <c r="C22" s="2"/>
      <c r="D22" s="2"/>
      <c r="E22" s="2"/>
      <c r="F22" s="2"/>
      <c r="G22" s="2"/>
      <c r="H22" s="2"/>
      <c r="I22" s="2"/>
      <c r="J22" s="2"/>
      <c r="K22" s="2"/>
      <c r="L22" s="2"/>
      <c r="M22" s="2"/>
      <c r="N22" s="7"/>
      <c r="O22" s="2"/>
      <c r="P22" s="2"/>
      <c r="Q22" s="2"/>
      <c r="R22" s="2"/>
      <c r="S22" s="2"/>
      <c r="T22" s="2"/>
      <c r="U22" s="2"/>
      <c r="V22" s="2"/>
      <c r="W22" s="2"/>
      <c r="X22" s="2"/>
      <c r="Y22" s="2"/>
      <c r="Z22" s="2"/>
    </row>
    <row r="23" spans="1:26"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
    <mergeCell ref="A1:J1"/>
    <mergeCell ref="A3:J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91BC2-9D1E-450E-BF13-0FD4010B5549}">
  <sheetPr codeName="Sheet11"/>
  <dimension ref="A3:M45"/>
  <sheetViews>
    <sheetView workbookViewId="0">
      <selection activeCell="J12" sqref="J12"/>
    </sheetView>
  </sheetViews>
  <sheetFormatPr defaultRowHeight="15" x14ac:dyDescent="0.25"/>
  <cols>
    <col min="1" max="1" width="19.140625" customWidth="1"/>
    <col min="2" max="2" width="22.5703125" customWidth="1"/>
    <col min="3" max="3" width="18.5703125" customWidth="1"/>
    <col min="4" max="4" width="15.7109375" customWidth="1"/>
    <col min="5" max="5" width="16.28515625" customWidth="1"/>
    <col min="6" max="6" width="23" customWidth="1"/>
  </cols>
  <sheetData>
    <row r="3" spans="1:6" ht="18.75" x14ac:dyDescent="0.3">
      <c r="A3" s="56" t="s">
        <v>250</v>
      </c>
      <c r="B3" s="56"/>
      <c r="C3" s="56"/>
    </row>
    <row r="4" spans="1:6" ht="18.75" x14ac:dyDescent="0.3">
      <c r="A4" s="56"/>
      <c r="B4" s="56"/>
      <c r="C4" s="56"/>
    </row>
    <row r="5" spans="1:6" ht="18.75" x14ac:dyDescent="0.3">
      <c r="A5" s="56" t="s">
        <v>251</v>
      </c>
      <c r="B5" s="56"/>
      <c r="C5" s="56"/>
    </row>
    <row r="7" spans="1:6" x14ac:dyDescent="0.25">
      <c r="A7" t="s">
        <v>252</v>
      </c>
      <c r="B7" t="s">
        <v>253</v>
      </c>
      <c r="C7" t="s">
        <v>254</v>
      </c>
      <c r="D7" t="s">
        <v>255</v>
      </c>
      <c r="E7" t="s">
        <v>256</v>
      </c>
      <c r="F7" t="s">
        <v>257</v>
      </c>
    </row>
    <row r="8" spans="1:6" x14ac:dyDescent="0.25">
      <c r="A8" t="s">
        <v>258</v>
      </c>
      <c r="B8" t="s">
        <v>259</v>
      </c>
      <c r="C8" t="s">
        <v>260</v>
      </c>
      <c r="D8" t="s">
        <v>261</v>
      </c>
      <c r="E8" s="46">
        <v>39474</v>
      </c>
      <c r="F8" s="62">
        <v>73500</v>
      </c>
    </row>
    <row r="9" spans="1:6" x14ac:dyDescent="0.25">
      <c r="A9" t="s">
        <v>262</v>
      </c>
      <c r="B9" t="s">
        <v>263</v>
      </c>
      <c r="C9" t="s">
        <v>264</v>
      </c>
      <c r="D9" t="s">
        <v>265</v>
      </c>
      <c r="E9" s="46">
        <v>39508</v>
      </c>
      <c r="F9" s="62">
        <v>80000</v>
      </c>
    </row>
    <row r="10" spans="1:6" x14ac:dyDescent="0.25">
      <c r="A10" t="s">
        <v>266</v>
      </c>
      <c r="B10" t="s">
        <v>267</v>
      </c>
      <c r="C10" t="s">
        <v>268</v>
      </c>
      <c r="D10" t="s">
        <v>261</v>
      </c>
      <c r="E10" s="46">
        <v>39554</v>
      </c>
      <c r="F10" s="62">
        <v>95000</v>
      </c>
    </row>
    <row r="12" spans="1:6" x14ac:dyDescent="0.25">
      <c r="A12" s="21" t="s">
        <v>252</v>
      </c>
      <c r="B12" s="21" t="s">
        <v>253</v>
      </c>
      <c r="C12" s="21" t="s">
        <v>254</v>
      </c>
      <c r="D12" s="21" t="s">
        <v>255</v>
      </c>
      <c r="E12" s="21" t="s">
        <v>256</v>
      </c>
      <c r="F12" s="21" t="s">
        <v>257</v>
      </c>
    </row>
    <row r="13" spans="1:6" x14ac:dyDescent="0.25">
      <c r="A13" t="s">
        <v>258</v>
      </c>
      <c r="B13" t="s">
        <v>259</v>
      </c>
      <c r="C13" t="s">
        <v>260</v>
      </c>
      <c r="D13" t="s">
        <v>261</v>
      </c>
      <c r="E13" s="46">
        <v>39474</v>
      </c>
      <c r="F13" s="62">
        <v>73500</v>
      </c>
    </row>
    <row r="14" spans="1:6" x14ac:dyDescent="0.25">
      <c r="A14" t="s">
        <v>262</v>
      </c>
      <c r="B14" t="s">
        <v>263</v>
      </c>
      <c r="C14" t="s">
        <v>264</v>
      </c>
      <c r="D14" t="s">
        <v>265</v>
      </c>
      <c r="E14" s="46">
        <v>39508</v>
      </c>
      <c r="F14" s="62">
        <v>80000</v>
      </c>
    </row>
    <row r="15" spans="1:6" x14ac:dyDescent="0.25">
      <c r="A15" t="s">
        <v>266</v>
      </c>
      <c r="B15" t="s">
        <v>267</v>
      </c>
      <c r="C15" t="s">
        <v>268</v>
      </c>
      <c r="D15" t="s">
        <v>261</v>
      </c>
      <c r="E15" s="46">
        <v>39554</v>
      </c>
      <c r="F15" s="62">
        <v>95000</v>
      </c>
    </row>
    <row r="16" spans="1:6" x14ac:dyDescent="0.25">
      <c r="A16" t="s">
        <v>269</v>
      </c>
      <c r="B16" t="s">
        <v>270</v>
      </c>
      <c r="C16" t="s">
        <v>271</v>
      </c>
      <c r="D16" t="s">
        <v>261</v>
      </c>
      <c r="E16" s="46">
        <v>39571</v>
      </c>
      <c r="F16" s="62">
        <v>105000</v>
      </c>
    </row>
    <row r="17" spans="1:13" x14ac:dyDescent="0.25">
      <c r="A17" t="s">
        <v>272</v>
      </c>
      <c r="B17" t="s">
        <v>273</v>
      </c>
      <c r="C17" t="s">
        <v>274</v>
      </c>
      <c r="D17" t="s">
        <v>275</v>
      </c>
      <c r="E17" s="46">
        <v>39640</v>
      </c>
      <c r="F17" s="62">
        <v>90000</v>
      </c>
      <c r="M17" t="s">
        <v>306</v>
      </c>
    </row>
    <row r="18" spans="1:13" x14ac:dyDescent="0.25">
      <c r="A18" t="s">
        <v>276</v>
      </c>
      <c r="B18" t="s">
        <v>277</v>
      </c>
      <c r="C18" t="s">
        <v>278</v>
      </c>
      <c r="D18" t="s">
        <v>279</v>
      </c>
      <c r="E18" s="46">
        <v>39646</v>
      </c>
      <c r="F18" s="62">
        <v>60000</v>
      </c>
      <c r="M18" t="s">
        <v>308</v>
      </c>
    </row>
    <row r="19" spans="1:13" x14ac:dyDescent="0.25">
      <c r="A19" t="s">
        <v>280</v>
      </c>
      <c r="B19" t="s">
        <v>281</v>
      </c>
      <c r="C19" t="s">
        <v>282</v>
      </c>
      <c r="D19" t="s">
        <v>279</v>
      </c>
      <c r="E19" s="46">
        <v>39726</v>
      </c>
      <c r="F19" s="62">
        <v>87000</v>
      </c>
      <c r="M19" t="s">
        <v>81</v>
      </c>
    </row>
    <row r="20" spans="1:13" x14ac:dyDescent="0.25">
      <c r="A20" t="s">
        <v>283</v>
      </c>
      <c r="B20" t="s">
        <v>284</v>
      </c>
      <c r="C20" t="s">
        <v>285</v>
      </c>
      <c r="D20" t="s">
        <v>275</v>
      </c>
      <c r="E20" s="46">
        <v>39749</v>
      </c>
      <c r="F20" s="62">
        <v>104000</v>
      </c>
      <c r="M20" t="s">
        <v>81</v>
      </c>
    </row>
    <row r="21" spans="1:13" x14ac:dyDescent="0.25">
      <c r="A21" t="s">
        <v>286</v>
      </c>
      <c r="B21" t="s">
        <v>287</v>
      </c>
      <c r="C21" t="s">
        <v>288</v>
      </c>
      <c r="D21" t="s">
        <v>261</v>
      </c>
      <c r="E21" s="46">
        <v>39757</v>
      </c>
      <c r="F21" s="62">
        <v>380050</v>
      </c>
      <c r="M21" t="s">
        <v>29</v>
      </c>
    </row>
    <row r="22" spans="1:13" x14ac:dyDescent="0.25">
      <c r="A22" t="s">
        <v>289</v>
      </c>
      <c r="B22" t="s">
        <v>290</v>
      </c>
      <c r="C22" t="s">
        <v>291</v>
      </c>
      <c r="D22" t="s">
        <v>261</v>
      </c>
      <c r="E22" s="46">
        <v>39791</v>
      </c>
      <c r="F22" s="62">
        <v>93000</v>
      </c>
    </row>
    <row r="23" spans="1:13" x14ac:dyDescent="0.25">
      <c r="A23" t="s">
        <v>292</v>
      </c>
      <c r="B23" t="s">
        <v>293</v>
      </c>
      <c r="C23" t="s">
        <v>294</v>
      </c>
      <c r="D23" t="s">
        <v>265</v>
      </c>
      <c r="E23" s="46">
        <v>39856</v>
      </c>
      <c r="F23" s="62">
        <v>180000</v>
      </c>
    </row>
    <row r="24" spans="1:13" x14ac:dyDescent="0.25">
      <c r="A24" t="s">
        <v>295</v>
      </c>
      <c r="B24" t="s">
        <v>296</v>
      </c>
      <c r="C24" t="s">
        <v>297</v>
      </c>
      <c r="D24" t="s">
        <v>261</v>
      </c>
      <c r="E24" s="46">
        <v>39891</v>
      </c>
      <c r="F24" s="62">
        <v>100000</v>
      </c>
    </row>
    <row r="25" spans="1:13" x14ac:dyDescent="0.25">
      <c r="A25" t="s">
        <v>298</v>
      </c>
      <c r="B25" t="s">
        <v>299</v>
      </c>
      <c r="C25" t="s">
        <v>300</v>
      </c>
      <c r="D25" t="s">
        <v>301</v>
      </c>
      <c r="E25" s="46">
        <v>39916</v>
      </c>
      <c r="F25" s="62">
        <v>136000</v>
      </c>
    </row>
    <row r="26" spans="1:13" x14ac:dyDescent="0.25">
      <c r="A26" t="s">
        <v>302</v>
      </c>
      <c r="B26" t="s">
        <v>303</v>
      </c>
      <c r="C26" t="s">
        <v>304</v>
      </c>
      <c r="D26" t="s">
        <v>261</v>
      </c>
      <c r="E26" s="46">
        <v>39931</v>
      </c>
      <c r="F26" s="62">
        <v>68000</v>
      </c>
    </row>
    <row r="29" spans="1:13" x14ac:dyDescent="0.25">
      <c r="A29" s="1" t="s">
        <v>305</v>
      </c>
    </row>
    <row r="30" spans="1:13" x14ac:dyDescent="0.25">
      <c r="B30" s="1" t="s">
        <v>312</v>
      </c>
      <c r="C30" s="1">
        <f>COUNTA(A13:A26)</f>
        <v>14</v>
      </c>
    </row>
    <row r="32" spans="1:13" s="1" customFormat="1" x14ac:dyDescent="0.25">
      <c r="A32" s="1" t="s">
        <v>307</v>
      </c>
    </row>
    <row r="33" spans="1:4" x14ac:dyDescent="0.25">
      <c r="B33" s="45" t="s">
        <v>279</v>
      </c>
      <c r="C33" s="45">
        <f>COUNTIF(D13:D26,B33)</f>
        <v>2</v>
      </c>
    </row>
    <row r="34" spans="1:4" x14ac:dyDescent="0.25">
      <c r="B34" s="45" t="s">
        <v>261</v>
      </c>
      <c r="C34" s="45">
        <f>COUNTIF(D13:D27,B34)</f>
        <v>7</v>
      </c>
    </row>
    <row r="36" spans="1:4" s="1" customFormat="1" x14ac:dyDescent="0.25">
      <c r="A36" s="1" t="s">
        <v>309</v>
      </c>
    </row>
    <row r="37" spans="1:4" x14ac:dyDescent="0.25">
      <c r="B37" s="45" t="s">
        <v>313</v>
      </c>
      <c r="C37" s="45" t="s">
        <v>87</v>
      </c>
      <c r="D37" s="45" t="s">
        <v>314</v>
      </c>
    </row>
    <row r="38" spans="1:4" x14ac:dyDescent="0.25">
      <c r="B38" s="45" t="s">
        <v>273</v>
      </c>
      <c r="C38" s="45" t="str">
        <f>LOOKUP(B38,B13:B26,D13:D26)</f>
        <v>Engineering</v>
      </c>
      <c r="D38" s="45">
        <f>LOOKUP(B38,B13:B26,F13:F26)</f>
        <v>90000</v>
      </c>
    </row>
    <row r="40" spans="1:4" x14ac:dyDescent="0.25">
      <c r="A40" s="1" t="s">
        <v>310</v>
      </c>
    </row>
    <row r="41" spans="1:4" x14ac:dyDescent="0.25">
      <c r="B41" s="45" t="s">
        <v>313</v>
      </c>
      <c r="C41" s="45" t="s">
        <v>315</v>
      </c>
    </row>
    <row r="42" spans="1:4" x14ac:dyDescent="0.25">
      <c r="B42" s="45" t="s">
        <v>273</v>
      </c>
      <c r="C42" s="45" t="str">
        <f>LOOKUP(B42,B13:B26,C13:C26)</f>
        <v>245-18-5890</v>
      </c>
    </row>
    <row r="44" spans="1:4" x14ac:dyDescent="0.25">
      <c r="A44" s="1" t="s">
        <v>311</v>
      </c>
    </row>
    <row r="45" spans="1:4" x14ac:dyDescent="0.25">
      <c r="A45" s="45" t="s">
        <v>261</v>
      </c>
      <c r="B45" s="45">
        <f>SUMIF(D13:D26,A45,F13:F26)</f>
        <v>914550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1B679-B41E-44ED-8EA7-850CB39F9BEA}">
  <sheetPr codeName="Sheet12"/>
  <dimension ref="A2:B6"/>
  <sheetViews>
    <sheetView workbookViewId="0">
      <selection activeCell="K2" sqref="K2"/>
    </sheetView>
  </sheetViews>
  <sheetFormatPr defaultRowHeight="15" x14ac:dyDescent="0.25"/>
  <cols>
    <col min="1" max="1" width="13.140625" bestFit="1" customWidth="1"/>
    <col min="2" max="2" width="14.85546875" bestFit="1" customWidth="1"/>
  </cols>
  <sheetData>
    <row r="2" spans="1:2" x14ac:dyDescent="0.25">
      <c r="A2" s="67" t="s">
        <v>319</v>
      </c>
      <c r="B2" t="s">
        <v>333</v>
      </c>
    </row>
    <row r="4" spans="1:2" x14ac:dyDescent="0.25">
      <c r="A4" s="67" t="s">
        <v>360</v>
      </c>
      <c r="B4" t="s">
        <v>365</v>
      </c>
    </row>
    <row r="5" spans="1:2" x14ac:dyDescent="0.25">
      <c r="A5" s="68" t="s">
        <v>329</v>
      </c>
      <c r="B5">
        <v>5866</v>
      </c>
    </row>
    <row r="6" spans="1:2" x14ac:dyDescent="0.25">
      <c r="A6" s="68" t="s">
        <v>361</v>
      </c>
      <c r="B6">
        <v>5866</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52EBD-A9D7-40DE-BD03-86AA051D7775}">
  <sheetPr codeName="Sheet13"/>
  <dimension ref="A1:G52"/>
  <sheetViews>
    <sheetView workbookViewId="0">
      <selection activeCell="B53" sqref="B53"/>
    </sheetView>
  </sheetViews>
  <sheetFormatPr defaultRowHeight="15" x14ac:dyDescent="0.25"/>
  <cols>
    <col min="1" max="1" width="62" bestFit="1" customWidth="1"/>
    <col min="2" max="2" width="19.42578125" customWidth="1"/>
    <col min="3" max="3" width="20" customWidth="1"/>
    <col min="4" max="4" width="17.85546875" customWidth="1"/>
    <col min="5" max="5" width="18.85546875" customWidth="1"/>
    <col min="6" max="6" width="19.140625" customWidth="1"/>
  </cols>
  <sheetData>
    <row r="1" spans="1:6" s="56" customFormat="1" ht="18.75" x14ac:dyDescent="0.3">
      <c r="A1" s="56" t="s">
        <v>316</v>
      </c>
    </row>
    <row r="2" spans="1:6" s="56" customFormat="1" ht="18.75" x14ac:dyDescent="0.3">
      <c r="A2" s="56" t="s">
        <v>317</v>
      </c>
    </row>
    <row r="4" spans="1:6" x14ac:dyDescent="0.25">
      <c r="A4" s="66" t="s">
        <v>318</v>
      </c>
      <c r="B4" s="66" t="s">
        <v>319</v>
      </c>
      <c r="C4" s="66" t="s">
        <v>320</v>
      </c>
      <c r="D4" s="66" t="s">
        <v>321</v>
      </c>
      <c r="E4" s="66" t="s">
        <v>148</v>
      </c>
      <c r="F4" s="66" t="s">
        <v>322</v>
      </c>
    </row>
    <row r="5" spans="1:6" x14ac:dyDescent="0.25">
      <c r="A5" s="63">
        <v>1</v>
      </c>
      <c r="B5" s="63" t="s">
        <v>323</v>
      </c>
      <c r="C5" s="63" t="s">
        <v>324</v>
      </c>
      <c r="D5" s="64">
        <v>4270</v>
      </c>
      <c r="E5" s="65">
        <v>42375</v>
      </c>
      <c r="F5" s="63" t="s">
        <v>325</v>
      </c>
    </row>
    <row r="6" spans="1:6" x14ac:dyDescent="0.25">
      <c r="A6" s="63">
        <v>2</v>
      </c>
      <c r="B6" s="63" t="s">
        <v>326</v>
      </c>
      <c r="C6" s="63" t="s">
        <v>324</v>
      </c>
      <c r="D6" s="64">
        <v>8239</v>
      </c>
      <c r="E6" s="65">
        <v>42376</v>
      </c>
      <c r="F6" s="63" t="s">
        <v>327</v>
      </c>
    </row>
    <row r="7" spans="1:6" x14ac:dyDescent="0.25">
      <c r="A7" s="63">
        <v>3</v>
      </c>
      <c r="B7" s="63" t="s">
        <v>328</v>
      </c>
      <c r="C7" s="63" t="s">
        <v>329</v>
      </c>
      <c r="D7" s="64">
        <v>617</v>
      </c>
      <c r="E7" s="65">
        <v>42377</v>
      </c>
      <c r="F7" s="63" t="s">
        <v>325</v>
      </c>
    </row>
    <row r="8" spans="1:6" x14ac:dyDescent="0.25">
      <c r="A8" s="63">
        <v>4</v>
      </c>
      <c r="B8" s="63" t="s">
        <v>328</v>
      </c>
      <c r="C8" s="63" t="s">
        <v>329</v>
      </c>
      <c r="D8" s="64">
        <v>8384</v>
      </c>
      <c r="E8" s="65">
        <v>42379</v>
      </c>
      <c r="F8" s="63" t="s">
        <v>330</v>
      </c>
    </row>
    <row r="9" spans="1:6" x14ac:dyDescent="0.25">
      <c r="A9" s="63">
        <v>5</v>
      </c>
      <c r="B9" s="63" t="s">
        <v>331</v>
      </c>
      <c r="C9" s="63" t="s">
        <v>324</v>
      </c>
      <c r="D9" s="64">
        <v>2626</v>
      </c>
      <c r="E9" s="65">
        <v>42379</v>
      </c>
      <c r="F9" s="63" t="s">
        <v>332</v>
      </c>
    </row>
    <row r="10" spans="1:6" x14ac:dyDescent="0.25">
      <c r="A10" s="63">
        <v>6</v>
      </c>
      <c r="B10" s="63" t="s">
        <v>333</v>
      </c>
      <c r="C10" s="63" t="s">
        <v>329</v>
      </c>
      <c r="D10" s="64">
        <v>3610</v>
      </c>
      <c r="E10" s="65">
        <v>42380</v>
      </c>
      <c r="F10" s="63" t="s">
        <v>325</v>
      </c>
    </row>
    <row r="11" spans="1:6" x14ac:dyDescent="0.25">
      <c r="A11" s="63">
        <v>7</v>
      </c>
      <c r="B11" s="63" t="s">
        <v>326</v>
      </c>
      <c r="C11" s="63" t="s">
        <v>324</v>
      </c>
      <c r="D11" s="64">
        <v>9062</v>
      </c>
      <c r="E11" s="65">
        <v>42380</v>
      </c>
      <c r="F11" s="63" t="s">
        <v>334</v>
      </c>
    </row>
    <row r="12" spans="1:6" x14ac:dyDescent="0.25">
      <c r="A12" s="63">
        <v>8</v>
      </c>
      <c r="B12" s="63" t="s">
        <v>328</v>
      </c>
      <c r="C12" s="63" t="s">
        <v>329</v>
      </c>
      <c r="D12" s="64">
        <v>6906</v>
      </c>
      <c r="E12" s="65">
        <v>42385</v>
      </c>
      <c r="F12" s="63" t="s">
        <v>335</v>
      </c>
    </row>
    <row r="13" spans="1:6" x14ac:dyDescent="0.25">
      <c r="A13" s="63">
        <v>9</v>
      </c>
      <c r="B13" s="63" t="s">
        <v>336</v>
      </c>
      <c r="C13" s="63" t="s">
        <v>329</v>
      </c>
      <c r="D13" s="64">
        <v>2417</v>
      </c>
      <c r="E13" s="65">
        <v>42385</v>
      </c>
      <c r="F13" s="63" t="s">
        <v>337</v>
      </c>
    </row>
    <row r="14" spans="1:6" x14ac:dyDescent="0.25">
      <c r="A14" s="63">
        <v>10</v>
      </c>
      <c r="B14" s="63" t="s">
        <v>336</v>
      </c>
      <c r="C14" s="63" t="s">
        <v>329</v>
      </c>
      <c r="D14" s="64">
        <v>7431</v>
      </c>
      <c r="E14" s="65">
        <v>42385</v>
      </c>
      <c r="F14" s="63" t="s">
        <v>330</v>
      </c>
    </row>
    <row r="15" spans="1:6" x14ac:dyDescent="0.25">
      <c r="A15" s="63">
        <v>11</v>
      </c>
      <c r="B15" s="63" t="s">
        <v>328</v>
      </c>
      <c r="C15" s="63" t="s">
        <v>329</v>
      </c>
      <c r="D15" s="64">
        <v>8250</v>
      </c>
      <c r="E15" s="65">
        <v>42385</v>
      </c>
      <c r="F15" s="63" t="s">
        <v>332</v>
      </c>
    </row>
    <row r="16" spans="1:6" x14ac:dyDescent="0.25">
      <c r="A16" s="63">
        <v>12</v>
      </c>
      <c r="B16" s="63" t="s">
        <v>326</v>
      </c>
      <c r="C16" s="63" t="s">
        <v>324</v>
      </c>
      <c r="D16" s="64">
        <v>7012</v>
      </c>
      <c r="E16" s="65">
        <v>42387</v>
      </c>
      <c r="F16" s="63" t="s">
        <v>325</v>
      </c>
    </row>
    <row r="17" spans="1:6" x14ac:dyDescent="0.25">
      <c r="A17" s="63">
        <v>13</v>
      </c>
      <c r="B17" s="63" t="s">
        <v>323</v>
      </c>
      <c r="C17" s="63" t="s">
        <v>324</v>
      </c>
      <c r="D17" s="64">
        <v>1903</v>
      </c>
      <c r="E17" s="65">
        <v>42389</v>
      </c>
      <c r="F17" s="63" t="s">
        <v>332</v>
      </c>
    </row>
    <row r="18" spans="1:6" x14ac:dyDescent="0.25">
      <c r="A18" s="63">
        <v>14</v>
      </c>
      <c r="B18" s="63" t="s">
        <v>326</v>
      </c>
      <c r="C18" s="63" t="s">
        <v>324</v>
      </c>
      <c r="D18" s="64">
        <v>2824</v>
      </c>
      <c r="E18" s="65">
        <v>42391</v>
      </c>
      <c r="F18" s="63" t="s">
        <v>330</v>
      </c>
    </row>
    <row r="19" spans="1:6" x14ac:dyDescent="0.25">
      <c r="A19" s="63">
        <v>15</v>
      </c>
      <c r="B19" s="63" t="s">
        <v>336</v>
      </c>
      <c r="C19" s="63" t="s">
        <v>329</v>
      </c>
      <c r="D19" s="64">
        <v>6946</v>
      </c>
      <c r="E19" s="65">
        <v>42393</v>
      </c>
      <c r="F19" s="63" t="s">
        <v>337</v>
      </c>
    </row>
    <row r="20" spans="1:6" x14ac:dyDescent="0.25">
      <c r="A20" s="63">
        <v>16</v>
      </c>
      <c r="B20" s="63" t="s">
        <v>328</v>
      </c>
      <c r="C20" s="63" t="s">
        <v>329</v>
      </c>
      <c r="D20" s="64">
        <v>2320</v>
      </c>
      <c r="E20" s="65">
        <v>42396</v>
      </c>
      <c r="F20" s="63" t="s">
        <v>327</v>
      </c>
    </row>
    <row r="21" spans="1:6" x14ac:dyDescent="0.25">
      <c r="A21" s="63">
        <v>17</v>
      </c>
      <c r="B21" s="63" t="s">
        <v>328</v>
      </c>
      <c r="C21" s="63" t="s">
        <v>329</v>
      </c>
      <c r="D21" s="64">
        <v>2116</v>
      </c>
      <c r="E21" s="65">
        <v>42397</v>
      </c>
      <c r="F21" s="63" t="s">
        <v>325</v>
      </c>
    </row>
    <row r="22" spans="1:6" x14ac:dyDescent="0.25">
      <c r="A22" s="63">
        <v>18</v>
      </c>
      <c r="B22" s="63" t="s">
        <v>328</v>
      </c>
      <c r="C22" s="63" t="s">
        <v>329</v>
      </c>
      <c r="D22" s="64">
        <v>1135</v>
      </c>
      <c r="E22" s="65">
        <v>42399</v>
      </c>
      <c r="F22" s="63" t="s">
        <v>327</v>
      </c>
    </row>
    <row r="23" spans="1:6" x14ac:dyDescent="0.25">
      <c r="A23" s="63">
        <v>19</v>
      </c>
      <c r="B23" s="63" t="s">
        <v>326</v>
      </c>
      <c r="C23" s="63" t="s">
        <v>324</v>
      </c>
      <c r="D23" s="64">
        <v>3595</v>
      </c>
      <c r="E23" s="65">
        <v>42399</v>
      </c>
      <c r="F23" s="63" t="s">
        <v>327</v>
      </c>
    </row>
    <row r="24" spans="1:6" x14ac:dyDescent="0.25">
      <c r="A24" s="63">
        <v>20</v>
      </c>
      <c r="B24" s="63" t="s">
        <v>336</v>
      </c>
      <c r="C24" s="63" t="s">
        <v>329</v>
      </c>
      <c r="D24" s="64">
        <v>1161</v>
      </c>
      <c r="E24" s="65">
        <v>42402</v>
      </c>
      <c r="F24" s="63" t="s">
        <v>325</v>
      </c>
    </row>
    <row r="25" spans="1:6" x14ac:dyDescent="0.25">
      <c r="A25" s="63">
        <v>21</v>
      </c>
      <c r="B25" s="63" t="s">
        <v>333</v>
      </c>
      <c r="C25" s="63" t="s">
        <v>329</v>
      </c>
      <c r="D25" s="64">
        <v>2256</v>
      </c>
      <c r="E25" s="65">
        <v>42404</v>
      </c>
      <c r="F25" s="63" t="s">
        <v>337</v>
      </c>
    </row>
    <row r="26" spans="1:6" x14ac:dyDescent="0.25">
      <c r="A26" s="63">
        <v>22</v>
      </c>
      <c r="B26" s="63" t="s">
        <v>328</v>
      </c>
      <c r="C26" s="63" t="s">
        <v>329</v>
      </c>
      <c r="D26" s="64">
        <v>1004</v>
      </c>
      <c r="E26" s="65">
        <v>42411</v>
      </c>
      <c r="F26" s="63" t="s">
        <v>335</v>
      </c>
    </row>
    <row r="27" spans="1:6" x14ac:dyDescent="0.25">
      <c r="A27" s="63">
        <v>23</v>
      </c>
      <c r="B27" s="63" t="s">
        <v>328</v>
      </c>
      <c r="C27" s="63" t="s">
        <v>329</v>
      </c>
      <c r="D27" s="64">
        <v>3642</v>
      </c>
      <c r="E27" s="65">
        <v>42414</v>
      </c>
      <c r="F27" s="63" t="s">
        <v>330</v>
      </c>
    </row>
    <row r="28" spans="1:6" x14ac:dyDescent="0.25">
      <c r="A28" s="63">
        <v>24</v>
      </c>
      <c r="B28" s="63" t="s">
        <v>328</v>
      </c>
      <c r="C28" s="63" t="s">
        <v>329</v>
      </c>
      <c r="D28" s="64">
        <v>4582</v>
      </c>
      <c r="E28" s="65">
        <v>42417</v>
      </c>
      <c r="F28" s="63" t="s">
        <v>325</v>
      </c>
    </row>
    <row r="29" spans="1:6" x14ac:dyDescent="0.25">
      <c r="A29" s="63">
        <v>25</v>
      </c>
      <c r="B29" s="63" t="s">
        <v>331</v>
      </c>
      <c r="C29" s="63" t="s">
        <v>324</v>
      </c>
      <c r="D29" s="64">
        <v>3559</v>
      </c>
      <c r="E29" s="65">
        <v>42417</v>
      </c>
      <c r="F29" s="63" t="s">
        <v>327</v>
      </c>
    </row>
    <row r="30" spans="1:6" x14ac:dyDescent="0.25">
      <c r="A30" s="63">
        <v>26</v>
      </c>
      <c r="B30" s="63" t="s">
        <v>323</v>
      </c>
      <c r="C30" s="63" t="s">
        <v>324</v>
      </c>
      <c r="D30" s="64">
        <v>5154</v>
      </c>
      <c r="E30" s="65">
        <v>42417</v>
      </c>
      <c r="F30" s="63" t="s">
        <v>334</v>
      </c>
    </row>
    <row r="31" spans="1:6" x14ac:dyDescent="0.25">
      <c r="A31" s="63">
        <v>27</v>
      </c>
      <c r="B31" s="63" t="s">
        <v>338</v>
      </c>
      <c r="C31" s="63" t="s">
        <v>329</v>
      </c>
      <c r="D31" s="64">
        <v>7388</v>
      </c>
      <c r="E31" s="65">
        <v>42418</v>
      </c>
      <c r="F31" s="63" t="s">
        <v>337</v>
      </c>
    </row>
    <row r="32" spans="1:6" x14ac:dyDescent="0.25">
      <c r="A32" s="63">
        <v>28</v>
      </c>
      <c r="B32" s="63" t="s">
        <v>331</v>
      </c>
      <c r="C32" s="63" t="s">
        <v>324</v>
      </c>
      <c r="D32" s="64">
        <v>7163</v>
      </c>
      <c r="E32" s="65">
        <v>42418</v>
      </c>
      <c r="F32" s="63" t="s">
        <v>325</v>
      </c>
    </row>
    <row r="33" spans="1:7" x14ac:dyDescent="0.25">
      <c r="A33" s="63">
        <v>29</v>
      </c>
      <c r="B33" s="63" t="s">
        <v>331</v>
      </c>
      <c r="C33" s="63" t="s">
        <v>324</v>
      </c>
      <c r="D33" s="64">
        <v>5101</v>
      </c>
      <c r="E33" s="65">
        <v>42420</v>
      </c>
      <c r="F33" s="63" t="s">
        <v>332</v>
      </c>
    </row>
    <row r="34" spans="1:7" x14ac:dyDescent="0.25">
      <c r="A34" s="63">
        <v>30</v>
      </c>
      <c r="B34" s="63" t="s">
        <v>336</v>
      </c>
      <c r="C34" s="63" t="s">
        <v>329</v>
      </c>
      <c r="D34" s="64">
        <v>7602</v>
      </c>
      <c r="E34" s="65">
        <v>42421</v>
      </c>
      <c r="F34" s="63" t="s">
        <v>337</v>
      </c>
    </row>
    <row r="36" spans="1:7" x14ac:dyDescent="0.25">
      <c r="A36" t="s">
        <v>339</v>
      </c>
      <c r="F36" t="s">
        <v>308</v>
      </c>
    </row>
    <row r="37" spans="1:7" x14ac:dyDescent="0.25">
      <c r="A37" s="60" t="s">
        <v>329</v>
      </c>
      <c r="B37" s="60">
        <f>COUNTIF(C5:C34,A37)</f>
        <v>18</v>
      </c>
    </row>
    <row r="38" spans="1:7" x14ac:dyDescent="0.25">
      <c r="A38" s="60" t="s">
        <v>324</v>
      </c>
      <c r="B38" s="60">
        <f>COUNTIF(C6:C35,A38)</f>
        <v>11</v>
      </c>
    </row>
    <row r="39" spans="1:7" x14ac:dyDescent="0.25">
      <c r="A39" t="s">
        <v>340</v>
      </c>
      <c r="F39" t="s">
        <v>341</v>
      </c>
    </row>
    <row r="40" spans="1:7" x14ac:dyDescent="0.25">
      <c r="A40" s="60" t="s">
        <v>336</v>
      </c>
      <c r="B40" s="60">
        <f>SUMIF(B5:B34,A40,D5:D34)</f>
        <v>25557</v>
      </c>
    </row>
    <row r="41" spans="1:7" x14ac:dyDescent="0.25">
      <c r="A41" s="60" t="s">
        <v>328</v>
      </c>
      <c r="B41" s="60">
        <f>SUMIF(B6:B35,A41,D6:D35)</f>
        <v>38956</v>
      </c>
    </row>
    <row r="43" spans="1:7" x14ac:dyDescent="0.25">
      <c r="A43" t="s">
        <v>342</v>
      </c>
      <c r="B43" s="1">
        <f>COUNTA(B5:B34)</f>
        <v>30</v>
      </c>
      <c r="G43" t="s">
        <v>31</v>
      </c>
    </row>
    <row r="44" spans="1:7" ht="15.75" thickBot="1" x14ac:dyDescent="0.3">
      <c r="A44" t="s">
        <v>343</v>
      </c>
      <c r="G44" t="s">
        <v>344</v>
      </c>
    </row>
    <row r="45" spans="1:7" x14ac:dyDescent="0.25">
      <c r="A45" s="19"/>
      <c r="B45" s="9" t="s">
        <v>330</v>
      </c>
      <c r="C45" s="27" t="s">
        <v>327</v>
      </c>
    </row>
    <row r="46" spans="1:7" x14ac:dyDescent="0.25">
      <c r="A46" s="69" t="s">
        <v>336</v>
      </c>
      <c r="B46" s="60">
        <f>COUNTIFS(B5:B34,A46,F5:F34,B45)</f>
        <v>1</v>
      </c>
      <c r="C46" s="70">
        <f>COUNTIFS(B5:B34,A46,F5:F34,C45)</f>
        <v>0</v>
      </c>
    </row>
    <row r="47" spans="1:7" ht="15.75" thickBot="1" x14ac:dyDescent="0.3">
      <c r="A47" s="18" t="s">
        <v>328</v>
      </c>
      <c r="B47" s="60">
        <f>COUNTIFS(B5:B35,A47,F5:F35,B45)</f>
        <v>2</v>
      </c>
      <c r="C47" s="57">
        <f>COUNTIFS(B5:B34,A47,F5:F34,C45)</f>
        <v>2</v>
      </c>
    </row>
    <row r="48" spans="1:7" x14ac:dyDescent="0.25">
      <c r="G48" t="s">
        <v>346</v>
      </c>
    </row>
    <row r="49" spans="1:2" x14ac:dyDescent="0.25">
      <c r="A49" t="s">
        <v>345</v>
      </c>
    </row>
    <row r="50" spans="1:2" x14ac:dyDescent="0.25">
      <c r="A50" s="60"/>
      <c r="B50" s="60" t="s">
        <v>325</v>
      </c>
    </row>
    <row r="51" spans="1:2" x14ac:dyDescent="0.25">
      <c r="A51" s="60" t="s">
        <v>336</v>
      </c>
      <c r="B51" s="60">
        <f>SUMIFS(D5:D34,B5:B34,A51,F5:F34,B50)</f>
        <v>1161</v>
      </c>
    </row>
    <row r="52" spans="1:2" x14ac:dyDescent="0.25">
      <c r="A52" s="60" t="s">
        <v>328</v>
      </c>
      <c r="B52" s="60">
        <f>SUMIFS(D5:D34,B5:B34,A52,F5:F34,B50)</f>
        <v>7315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B3D5A-B782-4CCD-B549-E874F044F152}">
  <sheetPr codeName="Sheet14"/>
  <dimension ref="A1:H18"/>
  <sheetViews>
    <sheetView workbookViewId="0">
      <selection activeCell="I14" sqref="I14"/>
    </sheetView>
  </sheetViews>
  <sheetFormatPr defaultRowHeight="15" x14ac:dyDescent="0.25"/>
  <cols>
    <col min="1" max="1" width="18" customWidth="1"/>
    <col min="2" max="2" width="16.42578125" customWidth="1"/>
    <col min="3" max="3" width="12.7109375" customWidth="1"/>
    <col min="4" max="4" width="14.28515625" customWidth="1"/>
    <col min="6" max="6" width="13.140625" bestFit="1" customWidth="1"/>
    <col min="7" max="7" width="16.28515625" bestFit="1" customWidth="1"/>
    <col min="8" max="9" width="11.28515625" bestFit="1" customWidth="1"/>
  </cols>
  <sheetData>
    <row r="1" spans="1:8" s="38" customFormat="1" ht="15.75" x14ac:dyDescent="0.25">
      <c r="A1" s="38" t="s">
        <v>347</v>
      </c>
    </row>
    <row r="2" spans="1:8" s="38" customFormat="1" ht="15.75" x14ac:dyDescent="0.25">
      <c r="A2" s="38" t="s">
        <v>348</v>
      </c>
    </row>
    <row r="4" spans="1:8" x14ac:dyDescent="0.25">
      <c r="A4" s="1" t="s">
        <v>222</v>
      </c>
      <c r="B4" s="1" t="s">
        <v>349</v>
      </c>
      <c r="C4" s="1" t="s">
        <v>322</v>
      </c>
      <c r="D4" s="1" t="s">
        <v>350</v>
      </c>
    </row>
    <row r="5" spans="1:8" x14ac:dyDescent="0.25">
      <c r="A5" t="s">
        <v>235</v>
      </c>
      <c r="B5" s="62">
        <v>16753</v>
      </c>
      <c r="C5" t="s">
        <v>351</v>
      </c>
      <c r="D5" t="s">
        <v>352</v>
      </c>
    </row>
    <row r="6" spans="1:8" x14ac:dyDescent="0.25">
      <c r="A6" t="s">
        <v>353</v>
      </c>
      <c r="B6" s="62">
        <v>14808</v>
      </c>
      <c r="C6" t="s">
        <v>354</v>
      </c>
      <c r="D6" t="s">
        <v>355</v>
      </c>
    </row>
    <row r="7" spans="1:8" x14ac:dyDescent="0.25">
      <c r="A7" t="s">
        <v>245</v>
      </c>
      <c r="B7" s="62">
        <v>10644</v>
      </c>
      <c r="C7" t="s">
        <v>351</v>
      </c>
      <c r="D7" t="s">
        <v>356</v>
      </c>
      <c r="F7" s="67" t="s">
        <v>350</v>
      </c>
      <c r="G7" t="s">
        <v>364</v>
      </c>
    </row>
    <row r="8" spans="1:8" x14ac:dyDescent="0.25">
      <c r="A8" t="s">
        <v>357</v>
      </c>
      <c r="B8" s="62">
        <v>1390</v>
      </c>
      <c r="C8" t="s">
        <v>354</v>
      </c>
      <c r="D8" t="s">
        <v>352</v>
      </c>
    </row>
    <row r="9" spans="1:8" x14ac:dyDescent="0.25">
      <c r="A9" t="s">
        <v>358</v>
      </c>
      <c r="B9" s="62">
        <v>4865</v>
      </c>
      <c r="C9" t="s">
        <v>354</v>
      </c>
      <c r="D9" t="s">
        <v>355</v>
      </c>
      <c r="F9" s="67" t="s">
        <v>362</v>
      </c>
      <c r="G9" s="67" t="s">
        <v>363</v>
      </c>
    </row>
    <row r="10" spans="1:8" x14ac:dyDescent="0.25">
      <c r="A10" t="s">
        <v>245</v>
      </c>
      <c r="B10" s="62">
        <v>12438</v>
      </c>
      <c r="C10" t="s">
        <v>351</v>
      </c>
      <c r="D10" t="s">
        <v>359</v>
      </c>
      <c r="F10" s="67" t="s">
        <v>360</v>
      </c>
      <c r="G10" t="s">
        <v>354</v>
      </c>
      <c r="H10" t="s">
        <v>361</v>
      </c>
    </row>
    <row r="11" spans="1:8" x14ac:dyDescent="0.25">
      <c r="A11" t="s">
        <v>353</v>
      </c>
      <c r="B11" s="62">
        <v>9339</v>
      </c>
      <c r="C11" t="s">
        <v>351</v>
      </c>
      <c r="D11" t="s">
        <v>356</v>
      </c>
      <c r="F11" s="68" t="s">
        <v>358</v>
      </c>
      <c r="G11">
        <v>8120</v>
      </c>
      <c r="H11">
        <v>8120</v>
      </c>
    </row>
    <row r="12" spans="1:8" x14ac:dyDescent="0.25">
      <c r="A12" t="s">
        <v>235</v>
      </c>
      <c r="B12" s="62">
        <v>18919</v>
      </c>
      <c r="C12" t="s">
        <v>354</v>
      </c>
      <c r="D12" t="s">
        <v>352</v>
      </c>
      <c r="F12" s="68" t="s">
        <v>361</v>
      </c>
      <c r="G12">
        <v>8120</v>
      </c>
      <c r="H12">
        <v>8120</v>
      </c>
    </row>
    <row r="13" spans="1:8" x14ac:dyDescent="0.25">
      <c r="A13" t="s">
        <v>357</v>
      </c>
      <c r="B13" s="62">
        <v>9213</v>
      </c>
      <c r="C13" t="s">
        <v>354</v>
      </c>
      <c r="D13" t="s">
        <v>355</v>
      </c>
    </row>
    <row r="14" spans="1:8" x14ac:dyDescent="0.25">
      <c r="A14" t="s">
        <v>357</v>
      </c>
      <c r="B14" s="62">
        <v>7433</v>
      </c>
      <c r="C14" t="s">
        <v>351</v>
      </c>
      <c r="D14" t="s">
        <v>359</v>
      </c>
    </row>
    <row r="15" spans="1:8" x14ac:dyDescent="0.25">
      <c r="A15" t="s">
        <v>358</v>
      </c>
      <c r="B15" s="62">
        <v>3255</v>
      </c>
      <c r="C15" t="s">
        <v>354</v>
      </c>
      <c r="D15" t="s">
        <v>356</v>
      </c>
    </row>
    <row r="16" spans="1:8" x14ac:dyDescent="0.25">
      <c r="A16" t="s">
        <v>245</v>
      </c>
      <c r="B16" s="62">
        <v>14867</v>
      </c>
      <c r="C16" t="s">
        <v>354</v>
      </c>
      <c r="D16" t="s">
        <v>352</v>
      </c>
    </row>
    <row r="17" spans="1:4" x14ac:dyDescent="0.25">
      <c r="A17" t="s">
        <v>245</v>
      </c>
      <c r="B17" s="62">
        <v>19302</v>
      </c>
      <c r="C17" t="s">
        <v>351</v>
      </c>
      <c r="D17" t="s">
        <v>355</v>
      </c>
    </row>
    <row r="18" spans="1:4" x14ac:dyDescent="0.25">
      <c r="A18" t="s">
        <v>235</v>
      </c>
      <c r="B18" s="62">
        <v>9698</v>
      </c>
      <c r="C18" t="s">
        <v>354</v>
      </c>
      <c r="D18" t="s">
        <v>359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AD68D-3678-4BDB-9BB0-4BF4D432C55B}">
  <sheetPr codeName="Sheet15"/>
  <dimension ref="A1:H19"/>
  <sheetViews>
    <sheetView workbookViewId="0">
      <selection activeCell="B20" sqref="B20"/>
    </sheetView>
  </sheetViews>
  <sheetFormatPr defaultRowHeight="15" x14ac:dyDescent="0.25"/>
  <cols>
    <col min="1" max="1" width="24.5703125" bestFit="1" customWidth="1"/>
    <col min="2" max="2" width="18" customWidth="1"/>
    <col min="3" max="3" width="17.5703125" customWidth="1"/>
    <col min="4" max="4" width="16" customWidth="1"/>
    <col min="5" max="5" width="15.42578125" customWidth="1"/>
  </cols>
  <sheetData>
    <row r="1" spans="1:8" x14ac:dyDescent="0.25">
      <c r="A1" t="s">
        <v>366</v>
      </c>
    </row>
    <row r="2" spans="1:8" x14ac:dyDescent="0.25">
      <c r="A2" t="s">
        <v>367</v>
      </c>
    </row>
    <row r="5" spans="1:8" x14ac:dyDescent="0.25">
      <c r="A5" s="60" t="s">
        <v>368</v>
      </c>
      <c r="B5" s="60">
        <v>101</v>
      </c>
      <c r="C5" s="60">
        <v>102</v>
      </c>
      <c r="D5" s="60">
        <v>103</v>
      </c>
      <c r="E5" s="60">
        <v>104</v>
      </c>
    </row>
    <row r="6" spans="1:8" x14ac:dyDescent="0.25">
      <c r="A6" s="60" t="s">
        <v>369</v>
      </c>
      <c r="B6" s="45" t="s">
        <v>370</v>
      </c>
      <c r="C6" s="45" t="s">
        <v>371</v>
      </c>
      <c r="D6" s="45" t="s">
        <v>371</v>
      </c>
      <c r="E6" s="45" t="s">
        <v>372</v>
      </c>
    </row>
    <row r="7" spans="1:8" x14ac:dyDescent="0.25">
      <c r="A7" s="60" t="s">
        <v>319</v>
      </c>
      <c r="B7" s="45" t="s">
        <v>373</v>
      </c>
      <c r="C7" s="45" t="s">
        <v>374</v>
      </c>
      <c r="D7" s="45" t="s">
        <v>375</v>
      </c>
      <c r="E7" s="45" t="s">
        <v>376</v>
      </c>
      <c r="H7" t="s">
        <v>374</v>
      </c>
    </row>
    <row r="9" spans="1:8" x14ac:dyDescent="0.25">
      <c r="A9" s="60" t="s">
        <v>368</v>
      </c>
      <c r="B9" s="60" t="s">
        <v>319</v>
      </c>
      <c r="C9" s="60" t="s">
        <v>369</v>
      </c>
    </row>
    <row r="10" spans="1:8" x14ac:dyDescent="0.25">
      <c r="A10" s="45">
        <v>104</v>
      </c>
      <c r="B10" s="45" t="str">
        <f>HLOOKUP(A10,A5:E7,3,)</f>
        <v>Printer</v>
      </c>
      <c r="C10" s="45" t="str">
        <f>HLOOKUP(A10,A5:E7,2,)</f>
        <v>HP</v>
      </c>
    </row>
    <row r="11" spans="1:8" x14ac:dyDescent="0.25">
      <c r="A11" s="45">
        <v>103</v>
      </c>
      <c r="B11" s="45" t="str">
        <f>HLOOKUP(A11,A5:E7,3,)</f>
        <v>Mouse</v>
      </c>
      <c r="C11" s="45" t="str">
        <f>HLOOKUP(A11,A5:E7,2,)</f>
        <v>Logitech</v>
      </c>
    </row>
    <row r="12" spans="1:8" x14ac:dyDescent="0.25">
      <c r="A12" s="45">
        <v>104</v>
      </c>
      <c r="B12" s="45" t="str">
        <f>HLOOKUP(A12,A5:E7,3,)</f>
        <v>Printer</v>
      </c>
      <c r="C12" s="45" t="str">
        <f>HLOOKUP(A12,A5:E7,2,)</f>
        <v>HP</v>
      </c>
    </row>
    <row r="13" spans="1:8" x14ac:dyDescent="0.25">
      <c r="A13" s="45">
        <v>101</v>
      </c>
      <c r="B13" s="45" t="str">
        <f>HLOOKUP(A13,A5:E7,3,)</f>
        <v>Computer</v>
      </c>
      <c r="C13" s="45" t="str">
        <f>HLOOKUP(A13,A5:E7,2,)</f>
        <v>Dell</v>
      </c>
    </row>
    <row r="14" spans="1:8" x14ac:dyDescent="0.25">
      <c r="A14" s="45">
        <v>102</v>
      </c>
      <c r="B14" s="45" t="str">
        <f>HLOOKUP(A14,A5:E7,3,)</f>
        <v>Keyboard</v>
      </c>
      <c r="C14" s="45" t="str">
        <f>HLOOKUP(A14,A5:E7,2,)</f>
        <v>Logitech</v>
      </c>
    </row>
    <row r="15" spans="1:8" x14ac:dyDescent="0.25">
      <c r="A15" s="45">
        <v>103</v>
      </c>
      <c r="B15" s="45" t="str">
        <f>HLOOKUP(A15,A5:E7,3,)</f>
        <v>Mouse</v>
      </c>
      <c r="C15" s="45" t="str">
        <f>HLOOKUP(A15,A5:E7,2,)</f>
        <v>Logitech</v>
      </c>
    </row>
    <row r="16" spans="1:8" x14ac:dyDescent="0.25">
      <c r="A16" s="45">
        <v>101</v>
      </c>
      <c r="B16" s="45" t="str">
        <f>HLOOKUP(A16,A5:E7,3,)</f>
        <v>Computer</v>
      </c>
      <c r="C16" s="45" t="str">
        <f>HLOOKUP(A16,A5:E7,2,)</f>
        <v>Dell</v>
      </c>
    </row>
    <row r="17" spans="1:3" x14ac:dyDescent="0.25">
      <c r="A17" s="45">
        <v>104</v>
      </c>
      <c r="B17" s="45" t="str">
        <f>HLOOKUP(A17,A5:E7,3,)</f>
        <v>Printer</v>
      </c>
      <c r="C17" s="45" t="str">
        <f>HLOOKUP(A17,A5:E7,2,)</f>
        <v>HP</v>
      </c>
    </row>
    <row r="18" spans="1:3" x14ac:dyDescent="0.25">
      <c r="A18" s="45">
        <v>101</v>
      </c>
      <c r="B18" s="45" t="str">
        <f>HLOOKUP(A18,A5:E7,3,)</f>
        <v>Computer</v>
      </c>
      <c r="C18" s="45" t="str">
        <f>HLOOKUP(A18,A5:E7,2,)</f>
        <v>Dell</v>
      </c>
    </row>
    <row r="19" spans="1:3" x14ac:dyDescent="0.25">
      <c r="A19" s="45">
        <v>102</v>
      </c>
      <c r="B19" s="45" t="str">
        <f>HLOOKUP(A19,A5:E7,3,)</f>
        <v>Keyboard</v>
      </c>
      <c r="C19" s="45" t="str">
        <f>HLOOKUP(A19,A5:E7,2,)</f>
        <v>Logitech</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347CC-4D34-4872-A405-8E23421A09C2}">
  <sheetPr codeName="Sheet16"/>
  <dimension ref="A1:D13"/>
  <sheetViews>
    <sheetView workbookViewId="0">
      <selection activeCell="C11" sqref="C11"/>
    </sheetView>
  </sheetViews>
  <sheetFormatPr defaultRowHeight="15" x14ac:dyDescent="0.25"/>
  <sheetData>
    <row r="1" spans="1:4" s="1" customFormat="1" x14ac:dyDescent="0.25">
      <c r="A1" s="1" t="s">
        <v>378</v>
      </c>
    </row>
    <row r="2" spans="1:4" s="1" customFormat="1" x14ac:dyDescent="0.25">
      <c r="A2" s="1" t="s">
        <v>379</v>
      </c>
    </row>
    <row r="4" spans="1:4" x14ac:dyDescent="0.25">
      <c r="A4" s="45" t="s">
        <v>380</v>
      </c>
      <c r="B4" s="45" t="s">
        <v>381</v>
      </c>
      <c r="C4" s="45" t="s">
        <v>382</v>
      </c>
      <c r="D4" s="45" t="s">
        <v>383</v>
      </c>
    </row>
    <row r="5" spans="1:4" x14ac:dyDescent="0.25">
      <c r="A5" s="45" t="s">
        <v>384</v>
      </c>
      <c r="B5" s="71">
        <v>5535</v>
      </c>
      <c r="C5" s="71">
        <v>5414</v>
      </c>
      <c r="D5" s="71">
        <v>9027</v>
      </c>
    </row>
    <row r="6" spans="1:4" x14ac:dyDescent="0.25">
      <c r="A6" s="45" t="s">
        <v>385</v>
      </c>
      <c r="B6" s="71">
        <v>5013</v>
      </c>
      <c r="C6" s="71">
        <v>5107</v>
      </c>
      <c r="D6" s="71">
        <v>11667</v>
      </c>
    </row>
    <row r="7" spans="1:4" x14ac:dyDescent="0.25">
      <c r="A7" s="45" t="s">
        <v>386</v>
      </c>
      <c r="B7" s="71">
        <v>6597</v>
      </c>
      <c r="C7" s="71">
        <v>3858</v>
      </c>
      <c r="D7" s="71">
        <v>1507</v>
      </c>
    </row>
    <row r="8" spans="1:4" x14ac:dyDescent="0.25">
      <c r="A8" s="45" t="s">
        <v>387</v>
      </c>
      <c r="B8" s="71">
        <v>3195</v>
      </c>
      <c r="C8" s="71">
        <v>3654</v>
      </c>
      <c r="D8" s="71">
        <v>7225</v>
      </c>
    </row>
    <row r="10" spans="1:4" x14ac:dyDescent="0.25">
      <c r="A10" s="60" t="s">
        <v>386</v>
      </c>
      <c r="B10" s="60" t="s">
        <v>383</v>
      </c>
      <c r="C10" s="71">
        <v>1507</v>
      </c>
      <c r="D10" t="s">
        <v>388</v>
      </c>
    </row>
    <row r="11" spans="1:4" x14ac:dyDescent="0.25">
      <c r="A11" s="60" t="s">
        <v>387</v>
      </c>
      <c r="B11" s="60" t="s">
        <v>382</v>
      </c>
      <c r="C11" s="71">
        <f>INDEX(A4:D8,MATCH(A11,A4:A8,0),MATCH(B11,A4:D4,0))</f>
        <v>3654</v>
      </c>
    </row>
    <row r="12" spans="1:4" x14ac:dyDescent="0.25">
      <c r="A12" s="60" t="s">
        <v>385</v>
      </c>
      <c r="B12" s="60" t="s">
        <v>381</v>
      </c>
      <c r="C12" s="71">
        <f>INDEX(A4:D8,MATCH(A12,A4:A8,0),MATCH(B12,A4:D4,0))</f>
        <v>5013</v>
      </c>
    </row>
    <row r="13" spans="1:4" x14ac:dyDescent="0.25">
      <c r="A13" s="60" t="s">
        <v>384</v>
      </c>
      <c r="B13" s="60" t="s">
        <v>383</v>
      </c>
      <c r="C13" s="71">
        <f>INDEX(A4:D8,MATCH(A13,A4:A8,0),MATCH(B13,A4:D4,0))</f>
        <v>9027</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43B4D-7FD9-40F9-9C3A-21C33F753FE1}">
  <sheetPr codeName="Sheet17"/>
  <dimension ref="A1:H24"/>
  <sheetViews>
    <sheetView tabSelected="1" workbookViewId="0">
      <selection activeCell="J8" sqref="J8"/>
    </sheetView>
  </sheetViews>
  <sheetFormatPr defaultRowHeight="15" x14ac:dyDescent="0.25"/>
  <cols>
    <col min="1" max="1" width="30" bestFit="1" customWidth="1"/>
    <col min="3" max="3" width="13.140625" customWidth="1"/>
  </cols>
  <sheetData>
    <row r="1" spans="1:8" s="1" customFormat="1" x14ac:dyDescent="0.25">
      <c r="A1" s="1" t="s">
        <v>389</v>
      </c>
    </row>
    <row r="2" spans="1:8" s="1" customFormat="1" x14ac:dyDescent="0.25">
      <c r="A2" s="1" t="s">
        <v>390</v>
      </c>
    </row>
    <row r="4" spans="1:8" x14ac:dyDescent="0.25">
      <c r="A4" s="60" t="s">
        <v>391</v>
      </c>
      <c r="B4" s="60" t="s">
        <v>392</v>
      </c>
      <c r="C4" s="60" t="s">
        <v>255</v>
      </c>
      <c r="D4" s="60" t="s">
        <v>393</v>
      </c>
      <c r="G4" s="60" t="s">
        <v>393</v>
      </c>
      <c r="H4" s="60" t="s">
        <v>392</v>
      </c>
    </row>
    <row r="5" spans="1:8" x14ac:dyDescent="0.25">
      <c r="A5" s="45" t="s">
        <v>394</v>
      </c>
      <c r="B5" s="71">
        <v>92671</v>
      </c>
      <c r="C5" s="45" t="s">
        <v>349</v>
      </c>
      <c r="D5" s="45" t="s">
        <v>395</v>
      </c>
      <c r="G5" s="45" t="s">
        <v>395</v>
      </c>
      <c r="H5" s="71">
        <v>92671</v>
      </c>
    </row>
    <row r="6" spans="1:8" x14ac:dyDescent="0.25">
      <c r="A6" s="45" t="s">
        <v>396</v>
      </c>
      <c r="B6" s="71">
        <v>84120</v>
      </c>
      <c r="C6" s="45" t="s">
        <v>397</v>
      </c>
      <c r="D6" s="45" t="s">
        <v>398</v>
      </c>
      <c r="G6" s="45" t="s">
        <v>398</v>
      </c>
      <c r="H6" s="45">
        <f>INDEX(B4:D24,MATCH(G6,D4:D24,0),MATCH(H4,B4:B24,0))</f>
        <v>84120</v>
      </c>
    </row>
    <row r="7" spans="1:8" x14ac:dyDescent="0.25">
      <c r="A7" s="45" t="s">
        <v>399</v>
      </c>
      <c r="B7" s="71">
        <v>50793</v>
      </c>
      <c r="C7" s="45" t="s">
        <v>261</v>
      </c>
      <c r="D7" s="45" t="s">
        <v>400</v>
      </c>
      <c r="G7" s="45" t="s">
        <v>400</v>
      </c>
      <c r="H7" s="45">
        <f>INDEX(B5:D25,MATCH(G7,D5:D25,0),MATCH(H5,B5:B25,0))</f>
        <v>50793</v>
      </c>
    </row>
    <row r="8" spans="1:8" x14ac:dyDescent="0.25">
      <c r="A8" s="45" t="s">
        <v>401</v>
      </c>
      <c r="B8" s="71">
        <v>77833</v>
      </c>
      <c r="C8" s="45" t="s">
        <v>402</v>
      </c>
      <c r="D8" s="45" t="s">
        <v>403</v>
      </c>
      <c r="G8" s="45" t="s">
        <v>403</v>
      </c>
      <c r="H8" s="45">
        <f>INDEX(B6:D26,MATCH(G8,D6:D26,0),MATCH(H6,B6:B26,0))</f>
        <v>77833</v>
      </c>
    </row>
    <row r="9" spans="1:8" x14ac:dyDescent="0.25">
      <c r="A9" s="45" t="s">
        <v>404</v>
      </c>
      <c r="B9" s="71">
        <v>58914</v>
      </c>
      <c r="C9" s="45" t="s">
        <v>279</v>
      </c>
      <c r="D9" s="45" t="s">
        <v>405</v>
      </c>
      <c r="G9" s="45" t="s">
        <v>405</v>
      </c>
      <c r="H9" s="45">
        <f t="shared" ref="H9:H22" si="0">INDEX(B7:D27,MATCH(G9,D7:D27,0),MATCH(H7,B7:B27,0))</f>
        <v>58914</v>
      </c>
    </row>
    <row r="10" spans="1:8" x14ac:dyDescent="0.25">
      <c r="A10" s="45" t="s">
        <v>406</v>
      </c>
      <c r="B10" s="71">
        <v>51096</v>
      </c>
      <c r="C10" s="45" t="s">
        <v>407</v>
      </c>
      <c r="D10" s="45" t="s">
        <v>408</v>
      </c>
      <c r="G10" s="45" t="s">
        <v>408</v>
      </c>
      <c r="H10" s="45">
        <f t="shared" si="0"/>
        <v>51096</v>
      </c>
    </row>
    <row r="11" spans="1:8" x14ac:dyDescent="0.25">
      <c r="A11" s="45" t="s">
        <v>409</v>
      </c>
      <c r="B11" s="71">
        <v>83735</v>
      </c>
      <c r="C11" s="45" t="s">
        <v>261</v>
      </c>
      <c r="D11" s="45" t="s">
        <v>410</v>
      </c>
      <c r="G11" s="45" t="s">
        <v>410</v>
      </c>
      <c r="H11" s="45">
        <f t="shared" si="0"/>
        <v>83735</v>
      </c>
    </row>
    <row r="12" spans="1:8" x14ac:dyDescent="0.25">
      <c r="A12" s="45" t="s">
        <v>411</v>
      </c>
      <c r="B12" s="71">
        <v>74418</v>
      </c>
      <c r="C12" s="45" t="s">
        <v>407</v>
      </c>
      <c r="D12" s="45" t="s">
        <v>412</v>
      </c>
      <c r="G12" s="45" t="s">
        <v>412</v>
      </c>
      <c r="H12" s="45">
        <f t="shared" si="0"/>
        <v>74418</v>
      </c>
    </row>
    <row r="13" spans="1:8" x14ac:dyDescent="0.25">
      <c r="A13" s="45" t="s">
        <v>413</v>
      </c>
      <c r="B13" s="71">
        <v>51366</v>
      </c>
      <c r="C13" s="45" t="s">
        <v>349</v>
      </c>
      <c r="D13" s="45" t="s">
        <v>414</v>
      </c>
      <c r="G13" s="45" t="s">
        <v>414</v>
      </c>
      <c r="H13" s="45">
        <f t="shared" si="0"/>
        <v>51366</v>
      </c>
    </row>
    <row r="14" spans="1:8" x14ac:dyDescent="0.25">
      <c r="A14" s="45" t="s">
        <v>415</v>
      </c>
      <c r="B14" s="71">
        <v>54600</v>
      </c>
      <c r="C14" s="45" t="s">
        <v>279</v>
      </c>
      <c r="D14" s="45" t="s">
        <v>416</v>
      </c>
      <c r="G14" s="45" t="s">
        <v>416</v>
      </c>
      <c r="H14" s="45">
        <f t="shared" si="0"/>
        <v>54600</v>
      </c>
    </row>
    <row r="15" spans="1:8" x14ac:dyDescent="0.25">
      <c r="A15" s="45" t="s">
        <v>417</v>
      </c>
      <c r="B15" s="71">
        <v>93509</v>
      </c>
      <c r="C15" s="45" t="s">
        <v>397</v>
      </c>
      <c r="D15" s="45" t="s">
        <v>418</v>
      </c>
      <c r="G15" s="45" t="s">
        <v>418</v>
      </c>
      <c r="H15" s="45">
        <f t="shared" si="0"/>
        <v>93509</v>
      </c>
    </row>
    <row r="16" spans="1:8" x14ac:dyDescent="0.25">
      <c r="A16" s="45" t="s">
        <v>419</v>
      </c>
      <c r="B16" s="71">
        <v>80105</v>
      </c>
      <c r="C16" s="45" t="s">
        <v>279</v>
      </c>
      <c r="D16" s="45" t="s">
        <v>420</v>
      </c>
      <c r="G16" s="45" t="s">
        <v>420</v>
      </c>
      <c r="H16" s="45">
        <f t="shared" si="0"/>
        <v>80105</v>
      </c>
    </row>
    <row r="17" spans="1:8" x14ac:dyDescent="0.25">
      <c r="A17" s="45" t="s">
        <v>421</v>
      </c>
      <c r="B17" s="71">
        <v>60802</v>
      </c>
      <c r="C17" s="45" t="s">
        <v>261</v>
      </c>
      <c r="D17" s="45" t="s">
        <v>422</v>
      </c>
      <c r="G17" s="45" t="s">
        <v>422</v>
      </c>
      <c r="H17" s="45">
        <f t="shared" si="0"/>
        <v>60802</v>
      </c>
    </row>
    <row r="18" spans="1:8" x14ac:dyDescent="0.25">
      <c r="A18" s="45" t="s">
        <v>423</v>
      </c>
      <c r="B18" s="71">
        <v>76260</v>
      </c>
      <c r="C18" s="45" t="s">
        <v>349</v>
      </c>
      <c r="D18" s="45" t="s">
        <v>424</v>
      </c>
      <c r="G18" s="45" t="s">
        <v>424</v>
      </c>
      <c r="H18" s="45">
        <f t="shared" si="0"/>
        <v>76260</v>
      </c>
    </row>
    <row r="19" spans="1:8" x14ac:dyDescent="0.25">
      <c r="A19" s="45" t="s">
        <v>425</v>
      </c>
      <c r="B19" s="71">
        <v>88965</v>
      </c>
      <c r="C19" s="45" t="s">
        <v>407</v>
      </c>
      <c r="D19" s="45" t="s">
        <v>426</v>
      </c>
      <c r="G19" s="45" t="s">
        <v>426</v>
      </c>
      <c r="H19" s="45">
        <f t="shared" si="0"/>
        <v>88965</v>
      </c>
    </row>
    <row r="20" spans="1:8" x14ac:dyDescent="0.25">
      <c r="A20" s="45" t="s">
        <v>427</v>
      </c>
      <c r="B20" s="71">
        <v>63288</v>
      </c>
      <c r="C20" s="45" t="s">
        <v>397</v>
      </c>
      <c r="D20" s="45" t="s">
        <v>428</v>
      </c>
      <c r="G20" s="45" t="s">
        <v>428</v>
      </c>
      <c r="H20" s="45">
        <f t="shared" si="0"/>
        <v>63288</v>
      </c>
    </row>
    <row r="21" spans="1:8" x14ac:dyDescent="0.25">
      <c r="A21" s="45" t="s">
        <v>429</v>
      </c>
      <c r="B21" s="71">
        <v>45742</v>
      </c>
      <c r="C21" s="45" t="s">
        <v>349</v>
      </c>
      <c r="D21" s="45" t="s">
        <v>430</v>
      </c>
      <c r="G21" s="45" t="s">
        <v>430</v>
      </c>
      <c r="H21" s="45">
        <f t="shared" si="0"/>
        <v>45742</v>
      </c>
    </row>
    <row r="22" spans="1:8" x14ac:dyDescent="0.25">
      <c r="A22" s="45" t="s">
        <v>197</v>
      </c>
      <c r="B22" s="71">
        <v>88354</v>
      </c>
      <c r="C22" s="45" t="s">
        <v>261</v>
      </c>
      <c r="D22" s="45" t="s">
        <v>431</v>
      </c>
      <c r="G22" s="45" t="s">
        <v>431</v>
      </c>
      <c r="H22" s="45">
        <f t="shared" si="0"/>
        <v>88354</v>
      </c>
    </row>
    <row r="23" spans="1:8" x14ac:dyDescent="0.25">
      <c r="A23" s="45" t="s">
        <v>432</v>
      </c>
      <c r="B23" s="71">
        <v>76641</v>
      </c>
      <c r="C23" s="45" t="s">
        <v>261</v>
      </c>
      <c r="D23" s="45" t="s">
        <v>433</v>
      </c>
      <c r="G23" s="45" t="s">
        <v>433</v>
      </c>
      <c r="H23" s="45">
        <f>INDEX(B21:D41,MATCH(G23,D21:D41,0),MATCH(H21,B21:B41,0))</f>
        <v>76641</v>
      </c>
    </row>
    <row r="24" spans="1:8" x14ac:dyDescent="0.25">
      <c r="A24" s="45" t="s">
        <v>238</v>
      </c>
      <c r="B24" s="71">
        <v>61678</v>
      </c>
      <c r="C24" s="45" t="s">
        <v>349</v>
      </c>
      <c r="D24" s="45" t="s">
        <v>434</v>
      </c>
      <c r="G24" s="45" t="s">
        <v>434</v>
      </c>
      <c r="H24" s="45">
        <f>INDEX(B22:D42,MATCH(G24,D22:D42,0),MATCH(H22,B22:B42,0))</f>
        <v>61678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B690E-3FE6-4D47-BC47-744C0E9028A7}">
  <sheetPr codeName="Sheet18"/>
  <dimension ref="A1:F15"/>
  <sheetViews>
    <sheetView workbookViewId="0">
      <selection activeCell="K10" sqref="K10"/>
    </sheetView>
  </sheetViews>
  <sheetFormatPr defaultRowHeight="15" x14ac:dyDescent="0.25"/>
  <cols>
    <col min="2" max="2" width="14" customWidth="1"/>
    <col min="3" max="3" width="14.42578125" customWidth="1"/>
    <col min="4" max="4" width="13.5703125" customWidth="1"/>
    <col min="5" max="5" width="12.7109375" customWidth="1"/>
    <col min="6" max="6" width="11.140625" customWidth="1"/>
  </cols>
  <sheetData>
    <row r="1" spans="1:6" x14ac:dyDescent="0.25">
      <c r="A1" t="s">
        <v>435</v>
      </c>
    </row>
    <row r="2" spans="1:6" x14ac:dyDescent="0.25">
      <c r="A2" t="s">
        <v>436</v>
      </c>
    </row>
    <row r="4" spans="1:6" x14ac:dyDescent="0.25">
      <c r="A4" t="s">
        <v>86</v>
      </c>
      <c r="B4" t="s">
        <v>72</v>
      </c>
      <c r="C4" t="s">
        <v>73</v>
      </c>
      <c r="D4" t="s">
        <v>437</v>
      </c>
      <c r="E4" t="s">
        <v>438</v>
      </c>
      <c r="F4" s="1" t="s">
        <v>439</v>
      </c>
    </row>
    <row r="5" spans="1:6" x14ac:dyDescent="0.25">
      <c r="A5" t="s">
        <v>440</v>
      </c>
      <c r="B5" t="s">
        <v>441</v>
      </c>
      <c r="C5" t="s">
        <v>441</v>
      </c>
      <c r="D5" t="s">
        <v>442</v>
      </c>
      <c r="E5" t="s">
        <v>441</v>
      </c>
      <c r="F5" s="1" t="b">
        <f t="shared" ref="F5:F7" si="0">AND(B5="PASS",C5="PASS",D5="PASS",E5="PASS")</f>
        <v>0</v>
      </c>
    </row>
    <row r="6" spans="1:6" x14ac:dyDescent="0.25">
      <c r="A6" t="s">
        <v>443</v>
      </c>
      <c r="B6" t="s">
        <v>441</v>
      </c>
      <c r="C6" t="s">
        <v>441</v>
      </c>
      <c r="D6" t="s">
        <v>441</v>
      </c>
      <c r="E6" t="s">
        <v>441</v>
      </c>
      <c r="F6" s="1" t="b">
        <f t="shared" si="0"/>
        <v>1</v>
      </c>
    </row>
    <row r="7" spans="1:6" x14ac:dyDescent="0.25">
      <c r="A7" t="s">
        <v>444</v>
      </c>
      <c r="B7" t="s">
        <v>441</v>
      </c>
      <c r="C7" t="s">
        <v>442</v>
      </c>
      <c r="D7" t="s">
        <v>441</v>
      </c>
      <c r="E7" t="s">
        <v>441</v>
      </c>
      <c r="F7" s="1" t="b">
        <f t="shared" si="0"/>
        <v>0</v>
      </c>
    </row>
    <row r="8" spans="1:6" x14ac:dyDescent="0.25">
      <c r="A8" t="s">
        <v>445</v>
      </c>
      <c r="B8" t="s">
        <v>441</v>
      </c>
      <c r="C8" t="s">
        <v>441</v>
      </c>
      <c r="D8" t="s">
        <v>441</v>
      </c>
      <c r="E8" t="s">
        <v>441</v>
      </c>
      <c r="F8" s="1" t="b">
        <f>AND(B8="PASS",C8="PASS",D8="PASS",E8="PASS")</f>
        <v>1</v>
      </c>
    </row>
    <row r="9" spans="1:6" x14ac:dyDescent="0.25">
      <c r="A9" t="s">
        <v>446</v>
      </c>
      <c r="B9" t="s">
        <v>441</v>
      </c>
      <c r="C9" t="s">
        <v>442</v>
      </c>
      <c r="D9" t="s">
        <v>441</v>
      </c>
      <c r="E9" t="s">
        <v>441</v>
      </c>
      <c r="F9" s="1" t="b">
        <f t="shared" ref="F9:F13" si="1">AND(B9="PASS",C9="PASS",D9="PASS",E9="PASS")</f>
        <v>0</v>
      </c>
    </row>
    <row r="10" spans="1:6" x14ac:dyDescent="0.25">
      <c r="A10" t="s">
        <v>447</v>
      </c>
      <c r="B10" t="s">
        <v>442</v>
      </c>
      <c r="C10" t="s">
        <v>441</v>
      </c>
      <c r="D10" t="s">
        <v>441</v>
      </c>
      <c r="E10" t="s">
        <v>441</v>
      </c>
      <c r="F10" s="1" t="b">
        <f t="shared" si="1"/>
        <v>0</v>
      </c>
    </row>
    <row r="11" spans="1:6" x14ac:dyDescent="0.25">
      <c r="A11" t="s">
        <v>448</v>
      </c>
      <c r="B11" t="s">
        <v>441</v>
      </c>
      <c r="C11" t="s">
        <v>441</v>
      </c>
      <c r="D11" t="s">
        <v>441</v>
      </c>
      <c r="E11" t="s">
        <v>442</v>
      </c>
      <c r="F11" s="1" t="b">
        <f t="shared" si="1"/>
        <v>0</v>
      </c>
    </row>
    <row r="12" spans="1:6" x14ac:dyDescent="0.25">
      <c r="A12" t="s">
        <v>449</v>
      </c>
      <c r="B12" t="s">
        <v>441</v>
      </c>
      <c r="C12" t="s">
        <v>441</v>
      </c>
      <c r="D12" t="s">
        <v>442</v>
      </c>
      <c r="E12" t="s">
        <v>441</v>
      </c>
      <c r="F12" s="1" t="b">
        <f t="shared" si="1"/>
        <v>0</v>
      </c>
    </row>
    <row r="13" spans="1:6" x14ac:dyDescent="0.25">
      <c r="A13" t="s">
        <v>102</v>
      </c>
      <c r="B13" t="s">
        <v>441</v>
      </c>
      <c r="C13" t="s">
        <v>441</v>
      </c>
      <c r="D13" t="s">
        <v>441</v>
      </c>
      <c r="E13" t="s">
        <v>441</v>
      </c>
      <c r="F13" s="1" t="b">
        <f t="shared" si="1"/>
        <v>1</v>
      </c>
    </row>
    <row r="15" spans="1:6" x14ac:dyDescent="0.25">
      <c r="A15" t="s">
        <v>450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73411-F703-48BF-A968-3E3E047CFD45}">
  <sheetPr codeName="Sheet1"/>
  <dimension ref="A1:H16"/>
  <sheetViews>
    <sheetView workbookViewId="0">
      <selection activeCell="J5" sqref="J5"/>
    </sheetView>
  </sheetViews>
  <sheetFormatPr defaultRowHeight="15" x14ac:dyDescent="0.25"/>
  <cols>
    <col min="1" max="1" width="35.85546875" bestFit="1" customWidth="1"/>
    <col min="2" max="2" width="11.42578125" bestFit="1" customWidth="1"/>
    <col min="3" max="3" width="9.5703125" customWidth="1"/>
    <col min="4" max="4" width="18.5703125" bestFit="1" customWidth="1"/>
  </cols>
  <sheetData>
    <row r="1" spans="1:8" x14ac:dyDescent="0.25">
      <c r="A1" t="s">
        <v>451</v>
      </c>
    </row>
    <row r="2" spans="1:8" x14ac:dyDescent="0.25">
      <c r="A2" t="s">
        <v>452</v>
      </c>
    </row>
    <row r="4" spans="1:8" x14ac:dyDescent="0.25">
      <c r="A4" s="78" t="s">
        <v>453</v>
      </c>
      <c r="B4" s="78" t="s">
        <v>454</v>
      </c>
      <c r="D4" s="78" t="s">
        <v>455</v>
      </c>
      <c r="E4" s="78" t="s">
        <v>456</v>
      </c>
    </row>
    <row r="5" spans="1:8" x14ac:dyDescent="0.25">
      <c r="A5" s="45" t="s">
        <v>457</v>
      </c>
      <c r="B5" s="45"/>
      <c r="C5" t="b">
        <v>1</v>
      </c>
      <c r="D5" s="45" t="s">
        <v>458</v>
      </c>
      <c r="E5" s="45"/>
      <c r="F5" t="b">
        <v>1</v>
      </c>
      <c r="H5" t="s">
        <v>684</v>
      </c>
    </row>
    <row r="6" spans="1:8" x14ac:dyDescent="0.25">
      <c r="A6" s="45" t="s">
        <v>459</v>
      </c>
      <c r="B6" s="45"/>
      <c r="C6" t="b">
        <v>1</v>
      </c>
      <c r="D6" s="45" t="s">
        <v>460</v>
      </c>
      <c r="E6" s="45"/>
      <c r="F6" t="b">
        <v>1</v>
      </c>
      <c r="H6" t="s">
        <v>685</v>
      </c>
    </row>
    <row r="7" spans="1:8" x14ac:dyDescent="0.25">
      <c r="A7" s="45" t="s">
        <v>461</v>
      </c>
      <c r="B7" s="45"/>
      <c r="C7" t="b">
        <v>1</v>
      </c>
      <c r="D7" s="45" t="s">
        <v>462</v>
      </c>
      <c r="E7" s="45"/>
      <c r="F7" t="b">
        <v>1</v>
      </c>
      <c r="H7" t="s">
        <v>686</v>
      </c>
    </row>
    <row r="8" spans="1:8" x14ac:dyDescent="0.25">
      <c r="A8" s="45" t="s">
        <v>463</v>
      </c>
      <c r="B8" s="45"/>
      <c r="C8" t="b">
        <v>1</v>
      </c>
      <c r="D8" s="45" t="s">
        <v>464</v>
      </c>
      <c r="E8" s="45"/>
      <c r="F8" t="b">
        <v>1</v>
      </c>
    </row>
    <row r="9" spans="1:8" x14ac:dyDescent="0.25">
      <c r="D9" s="45" t="s">
        <v>465</v>
      </c>
      <c r="E9" s="45"/>
      <c r="F9" t="b">
        <v>1</v>
      </c>
    </row>
    <row r="10" spans="1:8" x14ac:dyDescent="0.25">
      <c r="A10" s="78" t="s">
        <v>455</v>
      </c>
      <c r="B10" s="78" t="s">
        <v>456</v>
      </c>
      <c r="D10" s="45" t="s">
        <v>466</v>
      </c>
      <c r="E10" s="45"/>
      <c r="F10" t="b">
        <v>0</v>
      </c>
    </row>
    <row r="11" spans="1:8" x14ac:dyDescent="0.25">
      <c r="A11" s="45" t="s">
        <v>467</v>
      </c>
      <c r="B11" s="45"/>
      <c r="C11" t="b">
        <v>1</v>
      </c>
      <c r="D11" s="45" t="s">
        <v>468</v>
      </c>
      <c r="E11" s="45"/>
      <c r="F11" t="b">
        <v>1</v>
      </c>
    </row>
    <row r="12" spans="1:8" x14ac:dyDescent="0.25">
      <c r="A12" s="45" t="s">
        <v>469</v>
      </c>
      <c r="B12" s="45"/>
      <c r="C12" t="b">
        <v>0</v>
      </c>
      <c r="D12" s="45"/>
      <c r="E12" s="45"/>
    </row>
    <row r="13" spans="1:8" x14ac:dyDescent="0.25">
      <c r="A13" s="45" t="s">
        <v>470</v>
      </c>
      <c r="B13" s="45"/>
      <c r="C13" t="b">
        <v>1</v>
      </c>
    </row>
    <row r="14" spans="1:8" x14ac:dyDescent="0.25">
      <c r="A14" s="45" t="s">
        <v>471</v>
      </c>
      <c r="B14" s="45"/>
      <c r="C14" t="b">
        <v>0</v>
      </c>
    </row>
    <row r="15" spans="1:8" x14ac:dyDescent="0.25">
      <c r="A15" s="45" t="s">
        <v>472</v>
      </c>
      <c r="B15" s="45"/>
      <c r="C15" t="b">
        <v>1</v>
      </c>
    </row>
    <row r="16" spans="1:8" x14ac:dyDescent="0.25">
      <c r="A16" s="45" t="s">
        <v>473</v>
      </c>
      <c r="B16" s="45"/>
      <c r="C16" t="b">
        <v>1</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8438" r:id="rId3" name="Check Box 6">
              <controlPr defaultSize="0" autoFill="0" autoLine="0" autoPict="0">
                <anchor moveWithCells="1">
                  <from>
                    <xdr:col>1</xdr:col>
                    <xdr:colOff>200025</xdr:colOff>
                    <xdr:row>3</xdr:row>
                    <xdr:rowOff>180975</xdr:rowOff>
                  </from>
                  <to>
                    <xdr:col>1</xdr:col>
                    <xdr:colOff>504825</xdr:colOff>
                    <xdr:row>5</xdr:row>
                    <xdr:rowOff>19050</xdr:rowOff>
                  </to>
                </anchor>
              </controlPr>
            </control>
          </mc:Choice>
        </mc:AlternateContent>
        <mc:AlternateContent xmlns:mc="http://schemas.openxmlformats.org/markup-compatibility/2006">
          <mc:Choice Requires="x14">
            <control shapeId="18439" r:id="rId4" name="Check Box 7">
              <controlPr defaultSize="0" autoFill="0" autoLine="0" autoPict="0">
                <anchor moveWithCells="1">
                  <from>
                    <xdr:col>1</xdr:col>
                    <xdr:colOff>200025</xdr:colOff>
                    <xdr:row>4</xdr:row>
                    <xdr:rowOff>171450</xdr:rowOff>
                  </from>
                  <to>
                    <xdr:col>1</xdr:col>
                    <xdr:colOff>504825</xdr:colOff>
                    <xdr:row>6</xdr:row>
                    <xdr:rowOff>9525</xdr:rowOff>
                  </to>
                </anchor>
              </controlPr>
            </control>
          </mc:Choice>
        </mc:AlternateContent>
        <mc:AlternateContent xmlns:mc="http://schemas.openxmlformats.org/markup-compatibility/2006">
          <mc:Choice Requires="x14">
            <control shapeId="18440" r:id="rId5" name="Check Box 8">
              <controlPr defaultSize="0" autoFill="0" autoLine="0" autoPict="0">
                <anchor moveWithCells="1">
                  <from>
                    <xdr:col>1</xdr:col>
                    <xdr:colOff>209550</xdr:colOff>
                    <xdr:row>5</xdr:row>
                    <xdr:rowOff>171450</xdr:rowOff>
                  </from>
                  <to>
                    <xdr:col>1</xdr:col>
                    <xdr:colOff>514350</xdr:colOff>
                    <xdr:row>7</xdr:row>
                    <xdr:rowOff>9525</xdr:rowOff>
                  </to>
                </anchor>
              </controlPr>
            </control>
          </mc:Choice>
        </mc:AlternateContent>
        <mc:AlternateContent xmlns:mc="http://schemas.openxmlformats.org/markup-compatibility/2006">
          <mc:Choice Requires="x14">
            <control shapeId="18441" r:id="rId6" name="Check Box 9">
              <controlPr defaultSize="0" autoFill="0" autoLine="0" autoPict="0">
                <anchor moveWithCells="1">
                  <from>
                    <xdr:col>1</xdr:col>
                    <xdr:colOff>209550</xdr:colOff>
                    <xdr:row>6</xdr:row>
                    <xdr:rowOff>171450</xdr:rowOff>
                  </from>
                  <to>
                    <xdr:col>1</xdr:col>
                    <xdr:colOff>514350</xdr:colOff>
                    <xdr:row>8</xdr:row>
                    <xdr:rowOff>9525</xdr:rowOff>
                  </to>
                </anchor>
              </controlPr>
            </control>
          </mc:Choice>
        </mc:AlternateContent>
        <mc:AlternateContent xmlns:mc="http://schemas.openxmlformats.org/markup-compatibility/2006">
          <mc:Choice Requires="x14">
            <control shapeId="18457" r:id="rId7" name="Check Box 25">
              <controlPr defaultSize="0" autoFill="0" autoLine="0" autoPict="0">
                <anchor moveWithCells="1">
                  <from>
                    <xdr:col>1</xdr:col>
                    <xdr:colOff>209550</xdr:colOff>
                    <xdr:row>9</xdr:row>
                    <xdr:rowOff>171450</xdr:rowOff>
                  </from>
                  <to>
                    <xdr:col>1</xdr:col>
                    <xdr:colOff>514350</xdr:colOff>
                    <xdr:row>11</xdr:row>
                    <xdr:rowOff>9525</xdr:rowOff>
                  </to>
                </anchor>
              </controlPr>
            </control>
          </mc:Choice>
        </mc:AlternateContent>
        <mc:AlternateContent xmlns:mc="http://schemas.openxmlformats.org/markup-compatibility/2006">
          <mc:Choice Requires="x14">
            <control shapeId="18458" r:id="rId8" name="Check Box 26">
              <controlPr defaultSize="0" autoFill="0" autoLine="0" autoPict="0">
                <anchor moveWithCells="1">
                  <from>
                    <xdr:col>1</xdr:col>
                    <xdr:colOff>209550</xdr:colOff>
                    <xdr:row>10</xdr:row>
                    <xdr:rowOff>171450</xdr:rowOff>
                  </from>
                  <to>
                    <xdr:col>1</xdr:col>
                    <xdr:colOff>514350</xdr:colOff>
                    <xdr:row>12</xdr:row>
                    <xdr:rowOff>9525</xdr:rowOff>
                  </to>
                </anchor>
              </controlPr>
            </control>
          </mc:Choice>
        </mc:AlternateContent>
        <mc:AlternateContent xmlns:mc="http://schemas.openxmlformats.org/markup-compatibility/2006">
          <mc:Choice Requires="x14">
            <control shapeId="18459" r:id="rId9" name="Check Box 27">
              <controlPr defaultSize="0" autoFill="0" autoLine="0" autoPict="0">
                <anchor moveWithCells="1">
                  <from>
                    <xdr:col>1</xdr:col>
                    <xdr:colOff>209550</xdr:colOff>
                    <xdr:row>11</xdr:row>
                    <xdr:rowOff>171450</xdr:rowOff>
                  </from>
                  <to>
                    <xdr:col>1</xdr:col>
                    <xdr:colOff>514350</xdr:colOff>
                    <xdr:row>13</xdr:row>
                    <xdr:rowOff>9525</xdr:rowOff>
                  </to>
                </anchor>
              </controlPr>
            </control>
          </mc:Choice>
        </mc:AlternateContent>
        <mc:AlternateContent xmlns:mc="http://schemas.openxmlformats.org/markup-compatibility/2006">
          <mc:Choice Requires="x14">
            <control shapeId="18460" r:id="rId10" name="Check Box 28">
              <controlPr defaultSize="0" autoFill="0" autoLine="0" autoPict="0">
                <anchor moveWithCells="1">
                  <from>
                    <xdr:col>1</xdr:col>
                    <xdr:colOff>209550</xdr:colOff>
                    <xdr:row>12</xdr:row>
                    <xdr:rowOff>171450</xdr:rowOff>
                  </from>
                  <to>
                    <xdr:col>1</xdr:col>
                    <xdr:colOff>514350</xdr:colOff>
                    <xdr:row>14</xdr:row>
                    <xdr:rowOff>9525</xdr:rowOff>
                  </to>
                </anchor>
              </controlPr>
            </control>
          </mc:Choice>
        </mc:AlternateContent>
        <mc:AlternateContent xmlns:mc="http://schemas.openxmlformats.org/markup-compatibility/2006">
          <mc:Choice Requires="x14">
            <control shapeId="18461" r:id="rId11" name="Check Box 29">
              <controlPr defaultSize="0" autoFill="0" autoLine="0" autoPict="0">
                <anchor moveWithCells="1">
                  <from>
                    <xdr:col>1</xdr:col>
                    <xdr:colOff>209550</xdr:colOff>
                    <xdr:row>13</xdr:row>
                    <xdr:rowOff>171450</xdr:rowOff>
                  </from>
                  <to>
                    <xdr:col>1</xdr:col>
                    <xdr:colOff>514350</xdr:colOff>
                    <xdr:row>15</xdr:row>
                    <xdr:rowOff>9525</xdr:rowOff>
                  </to>
                </anchor>
              </controlPr>
            </control>
          </mc:Choice>
        </mc:AlternateContent>
        <mc:AlternateContent xmlns:mc="http://schemas.openxmlformats.org/markup-compatibility/2006">
          <mc:Choice Requires="x14">
            <control shapeId="18462" r:id="rId12" name="Check Box 30">
              <controlPr defaultSize="0" autoFill="0" autoLine="0" autoPict="0">
                <anchor moveWithCells="1">
                  <from>
                    <xdr:col>1</xdr:col>
                    <xdr:colOff>209550</xdr:colOff>
                    <xdr:row>14</xdr:row>
                    <xdr:rowOff>171450</xdr:rowOff>
                  </from>
                  <to>
                    <xdr:col>1</xdr:col>
                    <xdr:colOff>514350</xdr:colOff>
                    <xdr:row>16</xdr:row>
                    <xdr:rowOff>9525</xdr:rowOff>
                  </to>
                </anchor>
              </controlPr>
            </control>
          </mc:Choice>
        </mc:AlternateContent>
        <mc:AlternateContent xmlns:mc="http://schemas.openxmlformats.org/markup-compatibility/2006">
          <mc:Choice Requires="x14">
            <control shapeId="18463" r:id="rId13" name="Check Box 31">
              <controlPr defaultSize="0" autoFill="0" autoLine="0" autoPict="0">
                <anchor moveWithCells="1">
                  <from>
                    <xdr:col>4</xdr:col>
                    <xdr:colOff>209550</xdr:colOff>
                    <xdr:row>3</xdr:row>
                    <xdr:rowOff>171450</xdr:rowOff>
                  </from>
                  <to>
                    <xdr:col>4</xdr:col>
                    <xdr:colOff>514350</xdr:colOff>
                    <xdr:row>5</xdr:row>
                    <xdr:rowOff>9525</xdr:rowOff>
                  </to>
                </anchor>
              </controlPr>
            </control>
          </mc:Choice>
        </mc:AlternateContent>
        <mc:AlternateContent xmlns:mc="http://schemas.openxmlformats.org/markup-compatibility/2006">
          <mc:Choice Requires="x14">
            <control shapeId="18464" r:id="rId14" name="Check Box 32">
              <controlPr defaultSize="0" autoFill="0" autoLine="0" autoPict="0">
                <anchor moveWithCells="1">
                  <from>
                    <xdr:col>4</xdr:col>
                    <xdr:colOff>209550</xdr:colOff>
                    <xdr:row>4</xdr:row>
                    <xdr:rowOff>171450</xdr:rowOff>
                  </from>
                  <to>
                    <xdr:col>4</xdr:col>
                    <xdr:colOff>514350</xdr:colOff>
                    <xdr:row>6</xdr:row>
                    <xdr:rowOff>9525</xdr:rowOff>
                  </to>
                </anchor>
              </controlPr>
            </control>
          </mc:Choice>
        </mc:AlternateContent>
        <mc:AlternateContent xmlns:mc="http://schemas.openxmlformats.org/markup-compatibility/2006">
          <mc:Choice Requires="x14">
            <control shapeId="18465" r:id="rId15" name="Check Box 33">
              <controlPr defaultSize="0" autoFill="0" autoLine="0" autoPict="0">
                <anchor moveWithCells="1">
                  <from>
                    <xdr:col>4</xdr:col>
                    <xdr:colOff>209550</xdr:colOff>
                    <xdr:row>5</xdr:row>
                    <xdr:rowOff>171450</xdr:rowOff>
                  </from>
                  <to>
                    <xdr:col>4</xdr:col>
                    <xdr:colOff>514350</xdr:colOff>
                    <xdr:row>7</xdr:row>
                    <xdr:rowOff>9525</xdr:rowOff>
                  </to>
                </anchor>
              </controlPr>
            </control>
          </mc:Choice>
        </mc:AlternateContent>
        <mc:AlternateContent xmlns:mc="http://schemas.openxmlformats.org/markup-compatibility/2006">
          <mc:Choice Requires="x14">
            <control shapeId="18466" r:id="rId16" name="Check Box 34">
              <controlPr defaultSize="0" autoFill="0" autoLine="0" autoPict="0">
                <anchor moveWithCells="1">
                  <from>
                    <xdr:col>4</xdr:col>
                    <xdr:colOff>209550</xdr:colOff>
                    <xdr:row>6</xdr:row>
                    <xdr:rowOff>171450</xdr:rowOff>
                  </from>
                  <to>
                    <xdr:col>4</xdr:col>
                    <xdr:colOff>514350</xdr:colOff>
                    <xdr:row>8</xdr:row>
                    <xdr:rowOff>9525</xdr:rowOff>
                  </to>
                </anchor>
              </controlPr>
            </control>
          </mc:Choice>
        </mc:AlternateContent>
        <mc:AlternateContent xmlns:mc="http://schemas.openxmlformats.org/markup-compatibility/2006">
          <mc:Choice Requires="x14">
            <control shapeId="18467" r:id="rId17" name="Check Box 35">
              <controlPr defaultSize="0" autoFill="0" autoLine="0" autoPict="0">
                <anchor moveWithCells="1">
                  <from>
                    <xdr:col>4</xdr:col>
                    <xdr:colOff>209550</xdr:colOff>
                    <xdr:row>7</xdr:row>
                    <xdr:rowOff>171450</xdr:rowOff>
                  </from>
                  <to>
                    <xdr:col>4</xdr:col>
                    <xdr:colOff>514350</xdr:colOff>
                    <xdr:row>9</xdr:row>
                    <xdr:rowOff>9525</xdr:rowOff>
                  </to>
                </anchor>
              </controlPr>
            </control>
          </mc:Choice>
        </mc:AlternateContent>
        <mc:AlternateContent xmlns:mc="http://schemas.openxmlformats.org/markup-compatibility/2006">
          <mc:Choice Requires="x14">
            <control shapeId="18468" r:id="rId18" name="Check Box 36">
              <controlPr defaultSize="0" autoFill="0" autoLine="0" autoPict="0">
                <anchor moveWithCells="1">
                  <from>
                    <xdr:col>4</xdr:col>
                    <xdr:colOff>209550</xdr:colOff>
                    <xdr:row>8</xdr:row>
                    <xdr:rowOff>171450</xdr:rowOff>
                  </from>
                  <to>
                    <xdr:col>4</xdr:col>
                    <xdr:colOff>514350</xdr:colOff>
                    <xdr:row>10</xdr:row>
                    <xdr:rowOff>9525</xdr:rowOff>
                  </to>
                </anchor>
              </controlPr>
            </control>
          </mc:Choice>
        </mc:AlternateContent>
        <mc:AlternateContent xmlns:mc="http://schemas.openxmlformats.org/markup-compatibility/2006">
          <mc:Choice Requires="x14">
            <control shapeId="18469" r:id="rId19" name="Check Box 37">
              <controlPr defaultSize="0" autoFill="0" autoLine="0" autoPict="0">
                <anchor moveWithCells="1">
                  <from>
                    <xdr:col>4</xdr:col>
                    <xdr:colOff>209550</xdr:colOff>
                    <xdr:row>9</xdr:row>
                    <xdr:rowOff>171450</xdr:rowOff>
                  </from>
                  <to>
                    <xdr:col>4</xdr:col>
                    <xdr:colOff>514350</xdr:colOff>
                    <xdr:row>11</xdr:row>
                    <xdr:rowOff>9525</xdr:rowOff>
                  </to>
                </anchor>
              </controlPr>
            </control>
          </mc:Choice>
        </mc:AlternateContent>
        <mc:AlternateContent xmlns:mc="http://schemas.openxmlformats.org/markup-compatibility/2006">
          <mc:Choice Requires="x14">
            <control shapeId="18470" r:id="rId20" name="Check Box 38">
              <controlPr defaultSize="0" autoFill="0" autoLine="0" autoPict="0">
                <anchor moveWithCells="1">
                  <from>
                    <xdr:col>8</xdr:col>
                    <xdr:colOff>190500</xdr:colOff>
                    <xdr:row>3</xdr:row>
                    <xdr:rowOff>171450</xdr:rowOff>
                  </from>
                  <to>
                    <xdr:col>9</xdr:col>
                    <xdr:colOff>209550</xdr:colOff>
                    <xdr:row>5</xdr:row>
                    <xdr:rowOff>19050</xdr:rowOff>
                  </to>
                </anchor>
              </controlPr>
            </control>
          </mc:Choice>
        </mc:AlternateContent>
      </controls>
    </mc:Choice>
  </mc:AlternateConten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CDE4A-45AE-4B7B-9613-C9DEAEFEE3D0}">
  <sheetPr codeName="Sheet19"/>
  <dimension ref="A1:E23"/>
  <sheetViews>
    <sheetView topLeftCell="A2" workbookViewId="0">
      <selection activeCell="H10" sqref="H10"/>
    </sheetView>
  </sheetViews>
  <sheetFormatPr defaultRowHeight="15" x14ac:dyDescent="0.25"/>
  <cols>
    <col min="1" max="1" width="18.42578125" bestFit="1" customWidth="1"/>
    <col min="2" max="2" width="23.5703125" bestFit="1" customWidth="1"/>
    <col min="3" max="3" width="13.140625" bestFit="1" customWidth="1"/>
    <col min="4" max="4" width="26.7109375" customWidth="1"/>
  </cols>
  <sheetData>
    <row r="1" spans="1:5" s="56" customFormat="1" ht="18.75" x14ac:dyDescent="0.3">
      <c r="A1" s="56" t="s">
        <v>474</v>
      </c>
    </row>
    <row r="2" spans="1:5" s="56" customFormat="1" ht="18.75" x14ac:dyDescent="0.3">
      <c r="A2" s="56" t="s">
        <v>475</v>
      </c>
    </row>
    <row r="4" spans="1:5" x14ac:dyDescent="0.25">
      <c r="A4" s="60" t="s">
        <v>393</v>
      </c>
      <c r="B4" s="60" t="s">
        <v>223</v>
      </c>
      <c r="C4" s="60" t="s">
        <v>222</v>
      </c>
      <c r="D4" s="60" t="s">
        <v>253</v>
      </c>
    </row>
    <row r="5" spans="1:5" x14ac:dyDescent="0.25">
      <c r="A5" s="45" t="s">
        <v>476</v>
      </c>
      <c r="B5" s="45" t="s">
        <v>477</v>
      </c>
      <c r="C5" s="45" t="s">
        <v>478</v>
      </c>
      <c r="D5" s="45" t="str">
        <f>CONCATENATE(B5," ",C5)</f>
        <v>Vishal Mohan</v>
      </c>
    </row>
    <row r="6" spans="1:5" x14ac:dyDescent="0.25">
      <c r="A6" s="45" t="s">
        <v>479</v>
      </c>
      <c r="B6" s="45" t="s">
        <v>228</v>
      </c>
      <c r="C6" s="45" t="s">
        <v>480</v>
      </c>
      <c r="D6" s="45" t="str">
        <f t="shared" ref="D6:D10" si="0">CONCATENATE(B6," ",C6)</f>
        <v>John Mathew</v>
      </c>
    </row>
    <row r="7" spans="1:5" x14ac:dyDescent="0.25">
      <c r="A7" s="45" t="s">
        <v>481</v>
      </c>
      <c r="B7" s="45" t="s">
        <v>482</v>
      </c>
      <c r="C7" s="45" t="s">
        <v>483</v>
      </c>
      <c r="D7" s="45" t="str">
        <f t="shared" si="0"/>
        <v>Jamemah Powel</v>
      </c>
    </row>
    <row r="8" spans="1:5" x14ac:dyDescent="0.25">
      <c r="A8" s="45" t="s">
        <v>484</v>
      </c>
      <c r="B8" s="45" t="s">
        <v>485</v>
      </c>
      <c r="C8" s="45" t="s">
        <v>486</v>
      </c>
      <c r="D8" s="45" t="str">
        <f t="shared" si="0"/>
        <v>Arundhati Swaminathan</v>
      </c>
    </row>
    <row r="9" spans="1:5" x14ac:dyDescent="0.25">
      <c r="A9" s="45" t="s">
        <v>487</v>
      </c>
      <c r="B9" s="45" t="s">
        <v>238</v>
      </c>
      <c r="C9" s="45" t="s">
        <v>488</v>
      </c>
      <c r="D9" s="45" t="str">
        <f t="shared" si="0"/>
        <v>Peter Potter</v>
      </c>
    </row>
    <row r="10" spans="1:5" x14ac:dyDescent="0.25">
      <c r="A10" s="45" t="s">
        <v>489</v>
      </c>
      <c r="B10" s="45" t="s">
        <v>490</v>
      </c>
      <c r="C10" s="45" t="s">
        <v>245</v>
      </c>
      <c r="D10" s="45" t="str">
        <f t="shared" si="0"/>
        <v>Roger Williams</v>
      </c>
    </row>
    <row r="12" spans="1:5" x14ac:dyDescent="0.25">
      <c r="A12" t="s">
        <v>491</v>
      </c>
      <c r="B12" t="s">
        <v>492</v>
      </c>
    </row>
    <row r="15" spans="1:5" x14ac:dyDescent="0.25">
      <c r="A15" s="60" t="s">
        <v>393</v>
      </c>
      <c r="B15" s="60" t="s">
        <v>223</v>
      </c>
      <c r="C15" s="60" t="s">
        <v>222</v>
      </c>
      <c r="D15" s="60" t="s">
        <v>253</v>
      </c>
      <c r="E15" s="45"/>
    </row>
    <row r="16" spans="1:5" x14ac:dyDescent="0.25">
      <c r="A16" s="45" t="s">
        <v>476</v>
      </c>
      <c r="B16" s="45" t="s">
        <v>477</v>
      </c>
      <c r="C16" s="45" t="s">
        <v>478</v>
      </c>
      <c r="D16" s="45" t="str">
        <f>B16&amp;" "&amp;C16</f>
        <v>Vishal Mohan</v>
      </c>
      <c r="E16" s="45"/>
    </row>
    <row r="17" spans="1:5" x14ac:dyDescent="0.25">
      <c r="A17" s="45" t="s">
        <v>479</v>
      </c>
      <c r="B17" s="45" t="s">
        <v>228</v>
      </c>
      <c r="C17" s="45" t="s">
        <v>480</v>
      </c>
      <c r="D17" s="45" t="str">
        <f t="shared" ref="D17:D21" si="1">B17&amp;" "&amp;C17</f>
        <v>John Mathew</v>
      </c>
      <c r="E17" s="45"/>
    </row>
    <row r="18" spans="1:5" x14ac:dyDescent="0.25">
      <c r="A18" s="45" t="s">
        <v>481</v>
      </c>
      <c r="B18" s="45" t="s">
        <v>482</v>
      </c>
      <c r="C18" s="45" t="s">
        <v>483</v>
      </c>
      <c r="D18" s="45" t="str">
        <f t="shared" si="1"/>
        <v>Jamemah Powel</v>
      </c>
      <c r="E18" s="45"/>
    </row>
    <row r="19" spans="1:5" x14ac:dyDescent="0.25">
      <c r="A19" s="45" t="s">
        <v>484</v>
      </c>
      <c r="B19" s="45" t="s">
        <v>485</v>
      </c>
      <c r="C19" s="45" t="s">
        <v>486</v>
      </c>
      <c r="D19" s="45" t="str">
        <f t="shared" si="1"/>
        <v>Arundhati Swaminathan</v>
      </c>
      <c r="E19" s="45"/>
    </row>
    <row r="20" spans="1:5" x14ac:dyDescent="0.25">
      <c r="A20" s="45" t="s">
        <v>487</v>
      </c>
      <c r="B20" s="45" t="s">
        <v>238</v>
      </c>
      <c r="C20" s="45" t="s">
        <v>488</v>
      </c>
      <c r="D20" s="45" t="str">
        <f t="shared" si="1"/>
        <v>Peter Potter</v>
      </c>
      <c r="E20" s="45"/>
    </row>
    <row r="21" spans="1:5" x14ac:dyDescent="0.25">
      <c r="A21" s="45" t="s">
        <v>489</v>
      </c>
      <c r="B21" s="45" t="s">
        <v>490</v>
      </c>
      <c r="C21" s="45" t="s">
        <v>245</v>
      </c>
      <c r="D21" s="45" t="str">
        <f t="shared" si="1"/>
        <v>Roger Williams</v>
      </c>
      <c r="E21" s="45"/>
    </row>
    <row r="23" spans="1:5" x14ac:dyDescent="0.25">
      <c r="A23" t="s">
        <v>491</v>
      </c>
      <c r="B23" t="s">
        <v>493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DA3F-7C67-4D48-A7A1-8F1B37678619}">
  <sheetPr codeName="Sheet3"/>
  <dimension ref="A1:K70"/>
  <sheetViews>
    <sheetView topLeftCell="A41" workbookViewId="0">
      <selection activeCell="G42" sqref="G42"/>
    </sheetView>
  </sheetViews>
  <sheetFormatPr defaultRowHeight="15" x14ac:dyDescent="0.25"/>
  <cols>
    <col min="1" max="1" width="13.140625" customWidth="1"/>
    <col min="2" max="2" width="13.85546875" customWidth="1"/>
    <col min="3" max="3" width="13.5703125" customWidth="1"/>
    <col min="4" max="4" width="13.7109375" customWidth="1"/>
    <col min="5" max="5" width="15.140625" customWidth="1"/>
    <col min="6" max="6" width="16.5703125" customWidth="1"/>
    <col min="7" max="7" width="12.28515625" customWidth="1"/>
  </cols>
  <sheetData>
    <row r="1" spans="1:6" x14ac:dyDescent="0.25">
      <c r="A1" s="8" t="s">
        <v>33</v>
      </c>
    </row>
    <row r="2" spans="1:6" x14ac:dyDescent="0.25">
      <c r="A2" t="s">
        <v>34</v>
      </c>
    </row>
    <row r="4" spans="1:6" x14ac:dyDescent="0.25">
      <c r="A4" s="1" t="s">
        <v>35</v>
      </c>
      <c r="B4" s="1" t="s">
        <v>36</v>
      </c>
      <c r="C4" s="1" t="s">
        <v>37</v>
      </c>
      <c r="D4" s="1" t="s">
        <v>38</v>
      </c>
      <c r="E4" s="1" t="s">
        <v>39</v>
      </c>
      <c r="F4" s="1" t="s">
        <v>40</v>
      </c>
    </row>
    <row r="5" spans="1:6" x14ac:dyDescent="0.25">
      <c r="A5">
        <v>1</v>
      </c>
      <c r="B5" t="s">
        <v>41</v>
      </c>
      <c r="C5">
        <v>20</v>
      </c>
      <c r="D5">
        <v>40000</v>
      </c>
      <c r="E5">
        <f>PRODUCT(C5:D5)</f>
        <v>800000</v>
      </c>
      <c r="F5" t="s">
        <v>42</v>
      </c>
    </row>
    <row r="6" spans="1:6" x14ac:dyDescent="0.25">
      <c r="A6">
        <v>2</v>
      </c>
      <c r="B6" t="s">
        <v>43</v>
      </c>
      <c r="C6">
        <v>30</v>
      </c>
      <c r="D6">
        <v>20000</v>
      </c>
      <c r="E6">
        <f t="shared" ref="E6:E14" si="0">PRODUCT(C6:D6)</f>
        <v>600000</v>
      </c>
    </row>
    <row r="7" spans="1:6" x14ac:dyDescent="0.25">
      <c r="A7">
        <v>3</v>
      </c>
      <c r="B7" t="s">
        <v>44</v>
      </c>
      <c r="C7">
        <v>15</v>
      </c>
      <c r="D7">
        <v>10000</v>
      </c>
      <c r="E7">
        <f t="shared" si="0"/>
        <v>150000</v>
      </c>
    </row>
    <row r="8" spans="1:6" x14ac:dyDescent="0.25">
      <c r="A8">
        <v>4</v>
      </c>
      <c r="B8" t="s">
        <v>45</v>
      </c>
      <c r="C8">
        <v>14</v>
      </c>
      <c r="D8">
        <v>15000</v>
      </c>
      <c r="E8">
        <f t="shared" si="0"/>
        <v>210000</v>
      </c>
    </row>
    <row r="9" spans="1:6" x14ac:dyDescent="0.25">
      <c r="A9">
        <v>5</v>
      </c>
      <c r="B9" t="s">
        <v>46</v>
      </c>
      <c r="C9">
        <v>18</v>
      </c>
      <c r="D9">
        <v>20000</v>
      </c>
      <c r="E9">
        <f t="shared" si="0"/>
        <v>360000</v>
      </c>
    </row>
    <row r="10" spans="1:6" x14ac:dyDescent="0.25">
      <c r="A10">
        <v>6</v>
      </c>
      <c r="B10" t="s">
        <v>47</v>
      </c>
      <c r="C10">
        <v>17</v>
      </c>
      <c r="D10">
        <v>2000</v>
      </c>
      <c r="E10">
        <f t="shared" si="0"/>
        <v>34000</v>
      </c>
      <c r="F10" t="s">
        <v>42</v>
      </c>
    </row>
    <row r="11" spans="1:6" x14ac:dyDescent="0.25">
      <c r="A11">
        <v>7</v>
      </c>
      <c r="B11" t="s">
        <v>48</v>
      </c>
      <c r="C11">
        <v>10</v>
      </c>
      <c r="D11">
        <v>25000</v>
      </c>
      <c r="E11">
        <f t="shared" si="0"/>
        <v>250000</v>
      </c>
    </row>
    <row r="12" spans="1:6" x14ac:dyDescent="0.25">
      <c r="A12">
        <v>8</v>
      </c>
      <c r="B12" t="s">
        <v>49</v>
      </c>
      <c r="C12">
        <v>5</v>
      </c>
      <c r="D12">
        <v>250</v>
      </c>
      <c r="E12">
        <f t="shared" si="0"/>
        <v>1250</v>
      </c>
    </row>
    <row r="13" spans="1:6" x14ac:dyDescent="0.25">
      <c r="A13">
        <v>9</v>
      </c>
      <c r="B13" t="s">
        <v>50</v>
      </c>
      <c r="C13">
        <v>25</v>
      </c>
      <c r="D13">
        <v>100</v>
      </c>
      <c r="E13">
        <f t="shared" si="0"/>
        <v>2500</v>
      </c>
    </row>
    <row r="14" spans="1:6" x14ac:dyDescent="0.25">
      <c r="A14">
        <v>10</v>
      </c>
      <c r="B14" t="s">
        <v>51</v>
      </c>
      <c r="C14">
        <v>30</v>
      </c>
      <c r="D14">
        <v>12000</v>
      </c>
      <c r="E14">
        <f t="shared" si="0"/>
        <v>360000</v>
      </c>
    </row>
    <row r="16" spans="1:6" x14ac:dyDescent="0.25">
      <c r="A16" s="1" t="s">
        <v>52</v>
      </c>
    </row>
    <row r="17" spans="1:4" x14ac:dyDescent="0.25">
      <c r="A17" s="1"/>
      <c r="B17" s="1" t="s">
        <v>37</v>
      </c>
      <c r="C17" s="1" t="s">
        <v>38</v>
      </c>
      <c r="D17" t="s">
        <v>39</v>
      </c>
    </row>
    <row r="18" spans="1:4" x14ac:dyDescent="0.25">
      <c r="A18" s="1"/>
      <c r="B18">
        <v>20</v>
      </c>
      <c r="C18">
        <v>40000</v>
      </c>
      <c r="D18">
        <f>PRODUCT(B18:C18)</f>
        <v>800000</v>
      </c>
    </row>
    <row r="19" spans="1:4" x14ac:dyDescent="0.25">
      <c r="B19">
        <v>30</v>
      </c>
      <c r="C19">
        <v>20000</v>
      </c>
      <c r="D19">
        <f t="shared" ref="D19:D27" si="1">PRODUCT(B19:C19)</f>
        <v>600000</v>
      </c>
    </row>
    <row r="20" spans="1:4" x14ac:dyDescent="0.25">
      <c r="B20">
        <v>15</v>
      </c>
      <c r="C20">
        <v>10000</v>
      </c>
      <c r="D20">
        <f t="shared" si="1"/>
        <v>150000</v>
      </c>
    </row>
    <row r="21" spans="1:4" x14ac:dyDescent="0.25">
      <c r="B21">
        <v>14</v>
      </c>
      <c r="C21">
        <v>15000</v>
      </c>
      <c r="D21">
        <f t="shared" si="1"/>
        <v>210000</v>
      </c>
    </row>
    <row r="22" spans="1:4" x14ac:dyDescent="0.25">
      <c r="B22">
        <v>18</v>
      </c>
      <c r="C22">
        <v>20000</v>
      </c>
      <c r="D22">
        <f t="shared" si="1"/>
        <v>360000</v>
      </c>
    </row>
    <row r="23" spans="1:4" x14ac:dyDescent="0.25">
      <c r="B23">
        <v>17</v>
      </c>
      <c r="C23">
        <v>2000</v>
      </c>
      <c r="D23">
        <f t="shared" si="1"/>
        <v>34000</v>
      </c>
    </row>
    <row r="24" spans="1:4" x14ac:dyDescent="0.25">
      <c r="B24">
        <v>10</v>
      </c>
      <c r="C24">
        <v>25000</v>
      </c>
      <c r="D24">
        <f t="shared" si="1"/>
        <v>250000</v>
      </c>
    </row>
    <row r="25" spans="1:4" x14ac:dyDescent="0.25">
      <c r="B25">
        <v>5</v>
      </c>
      <c r="C25">
        <v>250</v>
      </c>
      <c r="D25">
        <f t="shared" si="1"/>
        <v>1250</v>
      </c>
    </row>
    <row r="26" spans="1:4" x14ac:dyDescent="0.25">
      <c r="B26">
        <v>25</v>
      </c>
      <c r="C26">
        <v>100</v>
      </c>
      <c r="D26">
        <f t="shared" si="1"/>
        <v>2500</v>
      </c>
    </row>
    <row r="27" spans="1:4" x14ac:dyDescent="0.25">
      <c r="B27">
        <v>30</v>
      </c>
      <c r="C27">
        <v>12000</v>
      </c>
      <c r="D27">
        <f t="shared" si="1"/>
        <v>360000</v>
      </c>
    </row>
    <row r="29" spans="1:4" s="1" customFormat="1" x14ac:dyDescent="0.25">
      <c r="A29" s="1" t="s">
        <v>53</v>
      </c>
    </row>
    <row r="30" spans="1:4" x14ac:dyDescent="0.25">
      <c r="A30" t="s">
        <v>57</v>
      </c>
      <c r="B30">
        <f>COUNTA(B5:B14)</f>
        <v>10</v>
      </c>
    </row>
    <row r="32" spans="1:4" s="1" customFormat="1" x14ac:dyDescent="0.25">
      <c r="A32" s="1" t="s">
        <v>54</v>
      </c>
    </row>
    <row r="33" spans="1:11" x14ac:dyDescent="0.25">
      <c r="B33" s="1" t="s">
        <v>37</v>
      </c>
      <c r="C33" s="1" t="s">
        <v>58</v>
      </c>
      <c r="D33" s="1" t="s">
        <v>59</v>
      </c>
    </row>
    <row r="34" spans="1:11" x14ac:dyDescent="0.25">
      <c r="B34">
        <v>20</v>
      </c>
      <c r="C34">
        <f>COUNTIF(C5:C14,"&gt;20")</f>
        <v>3</v>
      </c>
      <c r="D34">
        <f>COUNTIF(B34:B43,"&lt;20")</f>
        <v>6</v>
      </c>
    </row>
    <row r="35" spans="1:11" x14ac:dyDescent="0.25">
      <c r="B35">
        <v>30</v>
      </c>
    </row>
    <row r="36" spans="1:11" x14ac:dyDescent="0.25">
      <c r="B36">
        <v>15</v>
      </c>
    </row>
    <row r="37" spans="1:11" x14ac:dyDescent="0.25">
      <c r="B37">
        <v>14</v>
      </c>
    </row>
    <row r="38" spans="1:11" ht="14.25" customHeight="1" x14ac:dyDescent="0.25">
      <c r="B38">
        <v>18</v>
      </c>
    </row>
    <row r="39" spans="1:11" ht="14.25" customHeight="1" x14ac:dyDescent="0.25">
      <c r="B39">
        <v>17</v>
      </c>
    </row>
    <row r="40" spans="1:11" ht="14.25" customHeight="1" x14ac:dyDescent="0.25">
      <c r="B40">
        <v>10</v>
      </c>
    </row>
    <row r="41" spans="1:11" x14ac:dyDescent="0.25">
      <c r="B41">
        <v>5</v>
      </c>
    </row>
    <row r="42" spans="1:11" x14ac:dyDescent="0.25">
      <c r="B42">
        <v>25</v>
      </c>
    </row>
    <row r="43" spans="1:11" x14ac:dyDescent="0.25">
      <c r="B43">
        <v>30</v>
      </c>
    </row>
    <row r="44" spans="1:11" s="1" customFormat="1" ht="15.75" thickBot="1" x14ac:dyDescent="0.3">
      <c r="A44" s="1" t="s">
        <v>55</v>
      </c>
      <c r="I44" s="11"/>
    </row>
    <row r="45" spans="1:11" x14ac:dyDescent="0.25">
      <c r="B45" s="1" t="s">
        <v>36</v>
      </c>
      <c r="C45" s="1" t="s">
        <v>37</v>
      </c>
      <c r="D45" s="1" t="s">
        <v>38</v>
      </c>
      <c r="E45" s="1" t="s">
        <v>39</v>
      </c>
      <c r="G45" s="19"/>
      <c r="H45" s="9" t="s">
        <v>37</v>
      </c>
      <c r="I45" s="10" t="s">
        <v>38</v>
      </c>
      <c r="J45" s="12" t="s">
        <v>39</v>
      </c>
      <c r="K45" s="13"/>
    </row>
    <row r="46" spans="1:11" ht="15.75" thickBot="1" x14ac:dyDescent="0.3">
      <c r="B46" t="s">
        <v>41</v>
      </c>
      <c r="C46">
        <v>20</v>
      </c>
      <c r="D46">
        <v>40000</v>
      </c>
      <c r="E46">
        <v>800000</v>
      </c>
      <c r="G46" s="18" t="s">
        <v>48</v>
      </c>
      <c r="H46" s="17">
        <f>SUMIF(B46:B55,G46,C46:C55)</f>
        <v>10</v>
      </c>
      <c r="I46" s="16">
        <f>SUMIF(B46:B55,G46,D46:D55)</f>
        <v>25000</v>
      </c>
      <c r="J46" s="14">
        <f>SUMIF(B46:B55,G46,E46:E55)</f>
        <v>250000</v>
      </c>
      <c r="K46" s="13"/>
    </row>
    <row r="47" spans="1:11" x14ac:dyDescent="0.25">
      <c r="B47" t="s">
        <v>43</v>
      </c>
      <c r="C47">
        <v>30</v>
      </c>
      <c r="D47">
        <v>20000</v>
      </c>
      <c r="E47">
        <v>600000</v>
      </c>
      <c r="G47" s="15"/>
      <c r="I47" s="15"/>
      <c r="J47" s="15"/>
    </row>
    <row r="48" spans="1:11" x14ac:dyDescent="0.25">
      <c r="B48" t="s">
        <v>44</v>
      </c>
      <c r="C48">
        <v>15</v>
      </c>
      <c r="D48">
        <v>10000</v>
      </c>
      <c r="E48">
        <v>150000</v>
      </c>
    </row>
    <row r="49" spans="1:5" x14ac:dyDescent="0.25">
      <c r="B49" t="s">
        <v>45</v>
      </c>
      <c r="C49">
        <v>14</v>
      </c>
      <c r="D49">
        <v>15000</v>
      </c>
      <c r="E49">
        <v>210000</v>
      </c>
    </row>
    <row r="50" spans="1:5" x14ac:dyDescent="0.25">
      <c r="B50" t="s">
        <v>46</v>
      </c>
      <c r="C50">
        <v>18</v>
      </c>
      <c r="D50">
        <v>20000</v>
      </c>
      <c r="E50">
        <v>360000</v>
      </c>
    </row>
    <row r="51" spans="1:5" x14ac:dyDescent="0.25">
      <c r="B51" t="s">
        <v>47</v>
      </c>
      <c r="C51">
        <v>17</v>
      </c>
      <c r="D51">
        <v>2000</v>
      </c>
      <c r="E51">
        <v>34000</v>
      </c>
    </row>
    <row r="52" spans="1:5" x14ac:dyDescent="0.25">
      <c r="B52" t="s">
        <v>48</v>
      </c>
      <c r="C52">
        <v>10</v>
      </c>
      <c r="D52">
        <v>25000</v>
      </c>
      <c r="E52">
        <v>250000</v>
      </c>
    </row>
    <row r="53" spans="1:5" x14ac:dyDescent="0.25">
      <c r="B53" t="s">
        <v>49</v>
      </c>
      <c r="C53">
        <v>5</v>
      </c>
      <c r="D53">
        <v>250</v>
      </c>
      <c r="E53">
        <v>1250</v>
      </c>
    </row>
    <row r="54" spans="1:5" x14ac:dyDescent="0.25">
      <c r="B54" t="s">
        <v>50</v>
      </c>
      <c r="C54">
        <v>25</v>
      </c>
      <c r="D54">
        <v>100</v>
      </c>
      <c r="E54">
        <v>2500</v>
      </c>
    </row>
    <row r="55" spans="1:5" x14ac:dyDescent="0.25">
      <c r="B55" t="s">
        <v>51</v>
      </c>
      <c r="C55">
        <v>30</v>
      </c>
      <c r="D55">
        <v>12000</v>
      </c>
      <c r="E55">
        <v>360000</v>
      </c>
    </row>
    <row r="57" spans="1:5" ht="15.75" thickBot="1" x14ac:dyDescent="0.3"/>
    <row r="58" spans="1:5" s="20" customFormat="1" ht="15.75" thickBot="1" x14ac:dyDescent="0.3">
      <c r="A58" s="20" t="s">
        <v>56</v>
      </c>
    </row>
    <row r="60" spans="1:5" x14ac:dyDescent="0.25">
      <c r="B60" s="1" t="s">
        <v>39</v>
      </c>
      <c r="C60" s="1" t="s">
        <v>40</v>
      </c>
    </row>
    <row r="61" spans="1:5" x14ac:dyDescent="0.25">
      <c r="B61">
        <v>800000</v>
      </c>
      <c r="C61" t="str">
        <f>IF(B61&gt;500000,"EXPENSIVE","LETS BUY IT")</f>
        <v>EXPENSIVE</v>
      </c>
    </row>
    <row r="62" spans="1:5" x14ac:dyDescent="0.25">
      <c r="B62">
        <v>600000</v>
      </c>
      <c r="C62" t="str">
        <f t="shared" ref="C62:C70" si="2">IF(B62&gt;500000,"EXPENSIVE","LETS BUY IT")</f>
        <v>EXPENSIVE</v>
      </c>
    </row>
    <row r="63" spans="1:5" x14ac:dyDescent="0.25">
      <c r="B63">
        <v>150000</v>
      </c>
      <c r="C63" t="str">
        <f t="shared" si="2"/>
        <v>LETS BUY IT</v>
      </c>
    </row>
    <row r="64" spans="1:5" x14ac:dyDescent="0.25">
      <c r="B64">
        <v>210000</v>
      </c>
      <c r="C64" t="str">
        <f t="shared" si="2"/>
        <v>LETS BUY IT</v>
      </c>
    </row>
    <row r="65" spans="2:3" x14ac:dyDescent="0.25">
      <c r="B65">
        <v>360000</v>
      </c>
      <c r="C65" t="str">
        <f t="shared" si="2"/>
        <v>LETS BUY IT</v>
      </c>
    </row>
    <row r="66" spans="2:3" x14ac:dyDescent="0.25">
      <c r="B66">
        <v>34000</v>
      </c>
      <c r="C66" t="str">
        <f t="shared" si="2"/>
        <v>LETS BUY IT</v>
      </c>
    </row>
    <row r="67" spans="2:3" x14ac:dyDescent="0.25">
      <c r="B67">
        <v>250000</v>
      </c>
      <c r="C67" t="str">
        <f t="shared" si="2"/>
        <v>LETS BUY IT</v>
      </c>
    </row>
    <row r="68" spans="2:3" x14ac:dyDescent="0.25">
      <c r="B68">
        <v>1250</v>
      </c>
      <c r="C68" t="str">
        <f t="shared" si="2"/>
        <v>LETS BUY IT</v>
      </c>
    </row>
    <row r="69" spans="2:3" x14ac:dyDescent="0.25">
      <c r="B69">
        <v>2500</v>
      </c>
      <c r="C69" t="str">
        <f t="shared" si="2"/>
        <v>LETS BUY IT</v>
      </c>
    </row>
    <row r="70" spans="2:3" x14ac:dyDescent="0.25">
      <c r="B70">
        <v>360000</v>
      </c>
      <c r="C70" t="str">
        <f t="shared" si="2"/>
        <v>LETS BUY IT</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97994-A3FE-4032-B8A8-C93FDFA73D22}">
  <sheetPr codeName="Sheet20"/>
  <dimension ref="A1:I48"/>
  <sheetViews>
    <sheetView workbookViewId="0">
      <selection activeCell="B46" sqref="B46"/>
    </sheetView>
  </sheetViews>
  <sheetFormatPr defaultRowHeight="15" x14ac:dyDescent="0.25"/>
  <cols>
    <col min="6" max="6" width="12.42578125" customWidth="1"/>
  </cols>
  <sheetData>
    <row r="1" spans="1:9" ht="19.5" thickBot="1" x14ac:dyDescent="0.35">
      <c r="A1" s="147" t="s">
        <v>494</v>
      </c>
      <c r="B1" s="148"/>
      <c r="C1" s="148"/>
      <c r="D1" s="148"/>
      <c r="E1" s="148"/>
      <c r="F1" s="148"/>
      <c r="G1" s="148"/>
      <c r="H1" s="148"/>
      <c r="I1" s="149"/>
    </row>
    <row r="2" spans="1:9" ht="15.75" thickBot="1" x14ac:dyDescent="0.3">
      <c r="A2" s="150" t="s">
        <v>495</v>
      </c>
      <c r="B2" s="151"/>
      <c r="C2" s="151"/>
      <c r="D2" s="151"/>
      <c r="E2" s="151"/>
      <c r="F2" s="151"/>
      <c r="G2" s="151"/>
      <c r="H2" s="151"/>
      <c r="I2" s="152"/>
    </row>
    <row r="3" spans="1:9" ht="15.75" thickBot="1" x14ac:dyDescent="0.3">
      <c r="A3" s="73"/>
      <c r="B3" s="73"/>
      <c r="C3" s="73"/>
      <c r="D3" s="73"/>
      <c r="E3" s="73"/>
      <c r="F3" s="73"/>
      <c r="G3" s="73"/>
      <c r="H3" s="72"/>
      <c r="I3" s="72"/>
    </row>
    <row r="4" spans="1:9" ht="15.75" thickBot="1" x14ac:dyDescent="0.3">
      <c r="A4" s="79" t="s">
        <v>496</v>
      </c>
      <c r="B4" s="80" t="s">
        <v>497</v>
      </c>
      <c r="C4" s="80" t="s">
        <v>498</v>
      </c>
      <c r="D4" s="80" t="s">
        <v>499</v>
      </c>
      <c r="E4" s="80" t="s">
        <v>500</v>
      </c>
      <c r="F4" s="80" t="s">
        <v>501</v>
      </c>
      <c r="G4" s="80" t="s">
        <v>502</v>
      </c>
      <c r="H4" s="72"/>
      <c r="I4" s="72"/>
    </row>
    <row r="5" spans="1:9" ht="15.75" thickBot="1" x14ac:dyDescent="0.3">
      <c r="A5" s="79" t="s">
        <v>503</v>
      </c>
      <c r="B5" s="80">
        <v>240</v>
      </c>
      <c r="C5" s="80">
        <v>180</v>
      </c>
      <c r="D5" s="80">
        <v>310</v>
      </c>
      <c r="E5" s="80">
        <v>445</v>
      </c>
      <c r="F5" s="80">
        <v>650</v>
      </c>
      <c r="G5" s="80">
        <v>700</v>
      </c>
      <c r="H5" s="72"/>
      <c r="I5" s="72"/>
    </row>
    <row r="6" spans="1:9" ht="15.75" thickBot="1" x14ac:dyDescent="0.3">
      <c r="A6" s="73"/>
      <c r="B6" s="73"/>
      <c r="C6" s="72"/>
      <c r="D6" s="72"/>
      <c r="E6" s="72"/>
      <c r="F6" s="72"/>
      <c r="G6" s="72"/>
      <c r="H6" s="72"/>
      <c r="I6" s="72"/>
    </row>
    <row r="7" spans="1:9" ht="15.75" thickBot="1" x14ac:dyDescent="0.3">
      <c r="A7" s="79" t="s">
        <v>496</v>
      </c>
      <c r="B7" s="80" t="s">
        <v>500</v>
      </c>
      <c r="C7" s="72"/>
      <c r="D7" s="72"/>
      <c r="E7" s="72"/>
      <c r="F7" s="72"/>
      <c r="G7" s="72"/>
      <c r="H7" s="72"/>
      <c r="I7" s="72"/>
    </row>
    <row r="8" spans="1:9" ht="15.75" thickBot="1" x14ac:dyDescent="0.3">
      <c r="A8" s="79" t="s">
        <v>503</v>
      </c>
      <c r="B8" s="77">
        <v>445</v>
      </c>
      <c r="C8" s="72"/>
      <c r="D8" s="72"/>
      <c r="E8" s="72"/>
      <c r="F8" s="72"/>
      <c r="G8" s="72"/>
      <c r="H8" s="72"/>
      <c r="I8" s="72"/>
    </row>
    <row r="9" spans="1:9" ht="15.75" thickBot="1" x14ac:dyDescent="0.3">
      <c r="A9" s="72"/>
      <c r="B9" s="72"/>
      <c r="C9" s="72"/>
      <c r="D9" s="72"/>
      <c r="E9" s="72"/>
      <c r="F9" s="72"/>
      <c r="G9" s="72"/>
      <c r="H9" s="72"/>
      <c r="I9" s="72"/>
    </row>
    <row r="10" spans="1:9" ht="15.75" thickBot="1" x14ac:dyDescent="0.3">
      <c r="A10" s="73"/>
      <c r="B10" s="73"/>
      <c r="C10" s="73"/>
      <c r="D10" s="73"/>
      <c r="E10" s="73"/>
      <c r="F10" s="73"/>
      <c r="G10" s="73"/>
      <c r="H10" s="72"/>
      <c r="I10" s="72"/>
    </row>
    <row r="11" spans="1:9" ht="15.75" thickBot="1" x14ac:dyDescent="0.3">
      <c r="A11" s="81" t="s">
        <v>190</v>
      </c>
      <c r="B11" s="82" t="s">
        <v>490</v>
      </c>
      <c r="C11" s="82" t="s">
        <v>504</v>
      </c>
      <c r="D11" s="82" t="s">
        <v>505</v>
      </c>
      <c r="E11" s="82" t="s">
        <v>506</v>
      </c>
      <c r="F11" s="82" t="s">
        <v>507</v>
      </c>
      <c r="G11" s="82" t="s">
        <v>508</v>
      </c>
      <c r="H11" s="72"/>
      <c r="I11" s="72"/>
    </row>
    <row r="12" spans="1:9" ht="15.75" thickBot="1" x14ac:dyDescent="0.3">
      <c r="A12" s="81" t="s">
        <v>509</v>
      </c>
      <c r="B12" s="82">
        <v>36</v>
      </c>
      <c r="C12" s="82">
        <v>45</v>
      </c>
      <c r="D12" s="82">
        <v>52</v>
      </c>
      <c r="E12" s="82">
        <v>66</v>
      </c>
      <c r="F12" s="82">
        <v>75</v>
      </c>
      <c r="G12" s="82">
        <v>40</v>
      </c>
      <c r="H12" s="72"/>
      <c r="I12" s="72"/>
    </row>
    <row r="13" spans="1:9" ht="15.75" thickBot="1" x14ac:dyDescent="0.3">
      <c r="A13" s="81" t="s">
        <v>2</v>
      </c>
      <c r="B13" s="82">
        <v>82</v>
      </c>
      <c r="C13" s="82">
        <v>71</v>
      </c>
      <c r="D13" s="82">
        <v>56</v>
      </c>
      <c r="E13" s="82">
        <v>32</v>
      </c>
      <c r="F13" s="82">
        <v>81</v>
      </c>
      <c r="G13" s="82">
        <v>66</v>
      </c>
      <c r="H13" s="72"/>
      <c r="I13" s="72"/>
    </row>
    <row r="14" spans="1:9" ht="15.75" thickBot="1" x14ac:dyDescent="0.3">
      <c r="A14" s="81" t="s">
        <v>191</v>
      </c>
      <c r="B14" s="82">
        <v>32</v>
      </c>
      <c r="C14" s="82">
        <v>45</v>
      </c>
      <c r="D14" s="82">
        <v>52</v>
      </c>
      <c r="E14" s="82">
        <v>51</v>
      </c>
      <c r="F14" s="82">
        <v>71</v>
      </c>
      <c r="G14" s="82">
        <v>74</v>
      </c>
      <c r="H14" s="72"/>
      <c r="I14" s="72"/>
    </row>
    <row r="15" spans="1:9" ht="15.75" thickBot="1" x14ac:dyDescent="0.3">
      <c r="A15" s="72"/>
      <c r="B15" s="72"/>
      <c r="C15" s="72"/>
      <c r="D15" s="72"/>
      <c r="E15" s="72"/>
      <c r="F15" s="72"/>
      <c r="G15" s="72"/>
      <c r="H15" s="72"/>
      <c r="I15" s="72"/>
    </row>
    <row r="16" spans="1:9" ht="15.75" thickBot="1" x14ac:dyDescent="0.3">
      <c r="A16" s="73"/>
      <c r="B16" s="73"/>
      <c r="C16" s="73"/>
      <c r="D16" s="73"/>
      <c r="E16" s="73"/>
      <c r="F16" s="73"/>
      <c r="G16" s="73"/>
      <c r="H16" s="72"/>
      <c r="I16" s="72"/>
    </row>
    <row r="17" spans="1:9" ht="15.75" thickBot="1" x14ac:dyDescent="0.3">
      <c r="A17" s="153" t="s">
        <v>510</v>
      </c>
      <c r="B17" s="154"/>
      <c r="C17" s="77">
        <v>82</v>
      </c>
      <c r="D17" s="77">
        <v>71</v>
      </c>
      <c r="E17" s="77">
        <v>56</v>
      </c>
      <c r="F17" s="77">
        <v>32</v>
      </c>
      <c r="G17" s="77">
        <v>81</v>
      </c>
      <c r="H17" s="72"/>
      <c r="I17" s="72"/>
    </row>
    <row r="18" spans="1:9" ht="15.75" thickBot="1" x14ac:dyDescent="0.3">
      <c r="A18" s="73"/>
      <c r="B18" s="73"/>
      <c r="C18" s="73"/>
      <c r="D18" s="73"/>
      <c r="E18" s="73"/>
      <c r="F18" s="73"/>
      <c r="G18" s="73"/>
      <c r="H18" s="72"/>
      <c r="I18" s="72"/>
    </row>
    <row r="19" spans="1:9" ht="15.75" thickBot="1" x14ac:dyDescent="0.3">
      <c r="A19" s="81" t="s">
        <v>190</v>
      </c>
      <c r="B19" s="82" t="s">
        <v>490</v>
      </c>
      <c r="C19" s="82" t="s">
        <v>504</v>
      </c>
      <c r="D19" s="82" t="s">
        <v>505</v>
      </c>
      <c r="E19" s="82" t="s">
        <v>506</v>
      </c>
      <c r="F19" s="82" t="s">
        <v>507</v>
      </c>
      <c r="G19" s="82" t="s">
        <v>508</v>
      </c>
      <c r="H19" s="72"/>
      <c r="I19" s="72"/>
    </row>
    <row r="20" spans="1:9" ht="15.75" thickBot="1" x14ac:dyDescent="0.3">
      <c r="A20" s="81" t="s">
        <v>509</v>
      </c>
      <c r="B20" s="82">
        <v>36</v>
      </c>
      <c r="C20" s="82">
        <v>45</v>
      </c>
      <c r="D20" s="82">
        <v>52</v>
      </c>
      <c r="E20" s="82">
        <v>66</v>
      </c>
      <c r="F20" s="82">
        <v>75</v>
      </c>
      <c r="G20" s="82">
        <v>40</v>
      </c>
      <c r="H20" s="72"/>
      <c r="I20" s="72"/>
    </row>
    <row r="21" spans="1:9" ht="15.75" thickBot="1" x14ac:dyDescent="0.3">
      <c r="A21" s="81" t="s">
        <v>2</v>
      </c>
      <c r="B21" s="82">
        <v>82</v>
      </c>
      <c r="C21" s="82">
        <v>71</v>
      </c>
      <c r="D21" s="82">
        <v>56</v>
      </c>
      <c r="E21" s="82">
        <v>32</v>
      </c>
      <c r="F21" s="82">
        <v>81</v>
      </c>
      <c r="G21" s="82">
        <v>66</v>
      </c>
      <c r="H21" s="72"/>
      <c r="I21" s="72"/>
    </row>
    <row r="22" spans="1:9" ht="15.75" thickBot="1" x14ac:dyDescent="0.3">
      <c r="A22" s="81" t="s">
        <v>191</v>
      </c>
      <c r="B22" s="82">
        <v>32</v>
      </c>
      <c r="C22" s="82">
        <v>45</v>
      </c>
      <c r="D22" s="82">
        <v>52</v>
      </c>
      <c r="E22" s="82">
        <v>51</v>
      </c>
      <c r="F22" s="82">
        <v>71</v>
      </c>
      <c r="G22" s="82">
        <v>74</v>
      </c>
      <c r="H22" s="72"/>
      <c r="I22" s="72"/>
    </row>
    <row r="23" spans="1:9" ht="15.75" thickBot="1" x14ac:dyDescent="0.3">
      <c r="A23" s="73"/>
      <c r="B23" s="73"/>
      <c r="C23" s="73"/>
      <c r="D23" s="72"/>
      <c r="E23" s="72"/>
      <c r="F23" s="72"/>
      <c r="G23" s="72"/>
      <c r="H23" s="72"/>
      <c r="I23" s="72"/>
    </row>
    <row r="24" spans="1:9" ht="15.75" thickBot="1" x14ac:dyDescent="0.3">
      <c r="A24" s="153" t="s">
        <v>511</v>
      </c>
      <c r="B24" s="154"/>
      <c r="C24" s="77">
        <f>HLOOKUP(B19,B19:G22,4,)</f>
        <v>32</v>
      </c>
      <c r="D24" s="77">
        <f t="shared" ref="D24:G24" si="0">HLOOKUP(C19,C19:H22,4,)</f>
        <v>45</v>
      </c>
      <c r="E24" s="77">
        <f t="shared" si="0"/>
        <v>52</v>
      </c>
      <c r="F24" s="77">
        <f t="shared" si="0"/>
        <v>51</v>
      </c>
      <c r="G24" s="77">
        <f t="shared" si="0"/>
        <v>71</v>
      </c>
      <c r="H24" s="77">
        <f>HLOOKUP(G19,G19:L22,4,)</f>
        <v>74</v>
      </c>
      <c r="I24" s="72"/>
    </row>
    <row r="25" spans="1:9" ht="15.75" thickBot="1" x14ac:dyDescent="0.3">
      <c r="A25" s="73"/>
      <c r="B25" s="73"/>
      <c r="C25" s="73"/>
      <c r="D25" s="73"/>
      <c r="E25" s="73"/>
      <c r="F25" s="73"/>
      <c r="G25" s="72"/>
      <c r="H25" s="72"/>
      <c r="I25" s="72"/>
    </row>
    <row r="26" spans="1:9" ht="15.75" thickBot="1" x14ac:dyDescent="0.3">
      <c r="A26" s="81" t="s">
        <v>512</v>
      </c>
      <c r="B26" s="82" t="s">
        <v>513</v>
      </c>
      <c r="C26" s="83" t="s">
        <v>514</v>
      </c>
      <c r="D26" s="83" t="s">
        <v>515</v>
      </c>
      <c r="E26" s="83" t="s">
        <v>516</v>
      </c>
      <c r="F26" s="83" t="s">
        <v>517</v>
      </c>
      <c r="G26" s="72"/>
      <c r="H26" s="72"/>
      <c r="I26" s="72"/>
    </row>
    <row r="27" spans="1:9" ht="15.75" thickBot="1" x14ac:dyDescent="0.3">
      <c r="A27" s="81" t="s">
        <v>518</v>
      </c>
      <c r="B27" s="77">
        <v>66</v>
      </c>
      <c r="C27" s="77">
        <v>43</v>
      </c>
      <c r="D27" s="77">
        <v>36</v>
      </c>
      <c r="E27" s="77">
        <v>82</v>
      </c>
      <c r="F27" s="77">
        <v>89</v>
      </c>
      <c r="G27" s="72"/>
      <c r="H27" s="72"/>
      <c r="I27" s="72"/>
    </row>
    <row r="28" spans="1:9" ht="15.75" thickBot="1" x14ac:dyDescent="0.3">
      <c r="A28" s="81" t="s">
        <v>519</v>
      </c>
      <c r="B28" s="77">
        <v>51</v>
      </c>
      <c r="C28" s="77">
        <v>83</v>
      </c>
      <c r="D28" s="77">
        <v>41</v>
      </c>
      <c r="E28" s="77">
        <v>125</v>
      </c>
      <c r="F28" s="77">
        <v>79</v>
      </c>
      <c r="G28" s="72"/>
      <c r="H28" s="72"/>
      <c r="I28" s="72"/>
    </row>
    <row r="29" spans="1:9" ht="15.75" thickBot="1" x14ac:dyDescent="0.3">
      <c r="A29" s="81" t="s">
        <v>520</v>
      </c>
      <c r="B29" s="77">
        <v>35</v>
      </c>
      <c r="C29" s="77">
        <v>97</v>
      </c>
      <c r="D29" s="77">
        <v>92</v>
      </c>
      <c r="E29" s="77">
        <v>41</v>
      </c>
      <c r="F29" s="77">
        <v>39</v>
      </c>
      <c r="G29" s="72"/>
      <c r="H29" s="72"/>
      <c r="I29" s="72"/>
    </row>
    <row r="30" spans="1:9" ht="15.75" thickBot="1" x14ac:dyDescent="0.3">
      <c r="A30" s="81" t="s">
        <v>521</v>
      </c>
      <c r="B30" s="77">
        <v>84</v>
      </c>
      <c r="C30" s="77">
        <v>76</v>
      </c>
      <c r="D30" s="77">
        <v>35</v>
      </c>
      <c r="E30" s="77">
        <v>48</v>
      </c>
      <c r="F30" s="77">
        <v>37</v>
      </c>
      <c r="G30" s="72"/>
      <c r="H30" s="72"/>
      <c r="I30" s="72"/>
    </row>
    <row r="31" spans="1:9" ht="15.75" thickBot="1" x14ac:dyDescent="0.3">
      <c r="A31" s="81" t="s">
        <v>522</v>
      </c>
      <c r="B31" s="77">
        <v>110</v>
      </c>
      <c r="C31" s="77">
        <v>77</v>
      </c>
      <c r="D31" s="77">
        <v>90</v>
      </c>
      <c r="E31" s="77">
        <v>37</v>
      </c>
      <c r="F31" s="77">
        <v>34</v>
      </c>
      <c r="G31" s="72"/>
      <c r="H31" s="72"/>
      <c r="I31" s="72"/>
    </row>
    <row r="32" spans="1:9" ht="15.75" thickBot="1" x14ac:dyDescent="0.3">
      <c r="A32" s="73"/>
      <c r="B32" s="73"/>
      <c r="C32" s="72"/>
      <c r="D32" s="72"/>
      <c r="E32" s="72"/>
      <c r="F32" s="72"/>
      <c r="G32" s="72"/>
      <c r="H32" s="72"/>
      <c r="I32" s="72"/>
    </row>
    <row r="33" spans="1:9" ht="15.75" thickBot="1" x14ac:dyDescent="0.3">
      <c r="A33" s="81" t="s">
        <v>512</v>
      </c>
      <c r="B33" s="77" t="s">
        <v>516</v>
      </c>
      <c r="C33" s="72"/>
      <c r="D33" s="72"/>
      <c r="E33" s="72"/>
      <c r="F33" s="72"/>
      <c r="G33" s="72"/>
      <c r="H33" s="72"/>
      <c r="I33" s="72"/>
    </row>
    <row r="34" spans="1:9" ht="15.75" thickBot="1" x14ac:dyDescent="0.3">
      <c r="A34" s="84" t="s">
        <v>523</v>
      </c>
      <c r="B34" s="77">
        <f>HLOOKUP(B33,B26:F31,5,)</f>
        <v>48</v>
      </c>
      <c r="C34" s="72"/>
      <c r="D34" s="72"/>
      <c r="E34" s="72"/>
      <c r="F34" s="72"/>
      <c r="G34" s="72"/>
      <c r="H34" s="72"/>
      <c r="I34" s="72"/>
    </row>
    <row r="35" spans="1:9" ht="15.75" thickBot="1" x14ac:dyDescent="0.3">
      <c r="A35" s="73"/>
      <c r="B35" s="73"/>
      <c r="C35" s="73"/>
      <c r="D35" s="73"/>
      <c r="E35" s="73"/>
      <c r="F35" s="73"/>
      <c r="G35" s="72"/>
      <c r="H35" s="72"/>
      <c r="I35" s="72"/>
    </row>
    <row r="36" spans="1:9" ht="45.75" thickBot="1" x14ac:dyDescent="0.3">
      <c r="A36" s="81" t="s">
        <v>524</v>
      </c>
      <c r="B36" s="80">
        <v>21</v>
      </c>
      <c r="C36" s="80">
        <v>33</v>
      </c>
      <c r="D36" s="80">
        <v>39</v>
      </c>
      <c r="E36" s="80">
        <v>42</v>
      </c>
      <c r="F36" s="80">
        <v>50</v>
      </c>
      <c r="G36" s="72"/>
      <c r="H36" s="72"/>
      <c r="I36" s="72"/>
    </row>
    <row r="37" spans="1:9" ht="30.75" thickBot="1" x14ac:dyDescent="0.3">
      <c r="A37" s="79" t="s">
        <v>525</v>
      </c>
      <c r="B37" s="80" t="s">
        <v>526</v>
      </c>
      <c r="C37" s="80" t="s">
        <v>527</v>
      </c>
      <c r="D37" s="80" t="s">
        <v>528</v>
      </c>
      <c r="E37" s="80" t="s">
        <v>529</v>
      </c>
      <c r="F37" s="85" t="s">
        <v>530</v>
      </c>
      <c r="G37" s="72"/>
      <c r="H37" s="72"/>
      <c r="I37" s="72"/>
    </row>
    <row r="38" spans="1:9" ht="15.75" thickBot="1" x14ac:dyDescent="0.3">
      <c r="A38" s="73"/>
      <c r="B38" s="73"/>
      <c r="C38" s="72"/>
      <c r="D38" s="72"/>
      <c r="E38" s="72"/>
      <c r="F38" s="72"/>
      <c r="G38" s="72"/>
      <c r="H38" s="72"/>
      <c r="I38" s="72"/>
    </row>
    <row r="39" spans="1:9" ht="30.75" thickBot="1" x14ac:dyDescent="0.3">
      <c r="A39" s="81" t="s">
        <v>531</v>
      </c>
      <c r="B39" s="77">
        <v>40</v>
      </c>
      <c r="C39" s="72"/>
      <c r="D39" s="72"/>
      <c r="E39" s="72"/>
      <c r="F39" s="72"/>
      <c r="G39" s="72"/>
      <c r="H39" s="72"/>
      <c r="I39" s="72"/>
    </row>
    <row r="40" spans="1:9" ht="15.75" thickBot="1" x14ac:dyDescent="0.3">
      <c r="A40" s="84" t="s">
        <v>532</v>
      </c>
      <c r="B40" s="77" t="str">
        <f>HLOOKUP(B39,A36:F37,2,1)</f>
        <v>Mumbai</v>
      </c>
      <c r="C40" s="72"/>
      <c r="D40" s="72"/>
      <c r="E40" s="72"/>
      <c r="F40" s="72"/>
      <c r="G40" s="72"/>
      <c r="H40" s="72"/>
      <c r="I40" s="72"/>
    </row>
    <row r="41" spans="1:9" ht="15.75" thickBot="1" x14ac:dyDescent="0.3">
      <c r="A41" s="73"/>
      <c r="B41" s="73"/>
      <c r="C41" s="73"/>
      <c r="D41" s="73"/>
      <c r="E41" s="73"/>
      <c r="F41" s="73"/>
      <c r="G41" s="73"/>
      <c r="H41" s="72"/>
      <c r="I41" s="72"/>
    </row>
    <row r="42" spans="1:9" ht="30.75" thickBot="1" x14ac:dyDescent="0.3">
      <c r="A42" s="81" t="s">
        <v>533</v>
      </c>
      <c r="B42" s="77" t="s">
        <v>534</v>
      </c>
      <c r="C42" s="77" t="s">
        <v>535</v>
      </c>
      <c r="D42" s="77" t="s">
        <v>536</v>
      </c>
      <c r="E42" s="77" t="s">
        <v>537</v>
      </c>
      <c r="F42" s="77" t="s">
        <v>196</v>
      </c>
      <c r="G42" s="77" t="s">
        <v>538</v>
      </c>
      <c r="H42" s="72"/>
      <c r="I42" s="72"/>
    </row>
    <row r="43" spans="1:9" ht="15.75" thickBot="1" x14ac:dyDescent="0.3">
      <c r="A43" s="81" t="s">
        <v>349</v>
      </c>
      <c r="B43" s="77">
        <v>200</v>
      </c>
      <c r="C43" s="77">
        <v>125</v>
      </c>
      <c r="D43" s="77">
        <v>320</v>
      </c>
      <c r="E43" s="77">
        <v>250</v>
      </c>
      <c r="F43" s="77">
        <v>300</v>
      </c>
      <c r="G43" s="77">
        <v>421</v>
      </c>
      <c r="H43" s="72"/>
      <c r="I43" s="72"/>
    </row>
    <row r="44" spans="1:9" ht="15.75" thickBot="1" x14ac:dyDescent="0.3">
      <c r="A44" s="73"/>
      <c r="B44" s="73"/>
      <c r="C44" s="72"/>
      <c r="D44" s="72"/>
      <c r="E44" s="72"/>
      <c r="F44" s="72"/>
      <c r="G44" s="72"/>
      <c r="H44" s="72"/>
      <c r="I44" s="72"/>
    </row>
    <row r="45" spans="1:9" ht="30.75" thickBot="1" x14ac:dyDescent="0.3">
      <c r="A45" s="81" t="s">
        <v>533</v>
      </c>
      <c r="B45" s="77" t="s">
        <v>539</v>
      </c>
      <c r="C45" s="72"/>
      <c r="D45" s="72"/>
      <c r="E45" s="72"/>
      <c r="F45" s="72"/>
      <c r="G45" s="72"/>
      <c r="H45" s="72"/>
      <c r="I45" s="72"/>
    </row>
    <row r="46" spans="1:9" ht="15.75" thickBot="1" x14ac:dyDescent="0.3">
      <c r="A46" s="84" t="s">
        <v>349</v>
      </c>
      <c r="B46" s="77">
        <f>HLOOKUP(B45,A42:G43,2,1)</f>
        <v>300</v>
      </c>
      <c r="C46" s="72"/>
      <c r="D46" s="72"/>
      <c r="E46" s="72"/>
      <c r="F46" s="72"/>
      <c r="G46" s="72"/>
      <c r="H46" s="72"/>
      <c r="I46" s="72"/>
    </row>
    <row r="47" spans="1:9" ht="15.75" thickBot="1" x14ac:dyDescent="0.3">
      <c r="A47" s="72"/>
      <c r="B47" s="72"/>
      <c r="C47" s="72"/>
      <c r="D47" s="72"/>
      <c r="E47" s="72"/>
      <c r="F47" s="72"/>
      <c r="G47" s="72"/>
      <c r="H47" s="72"/>
      <c r="I47" s="72"/>
    </row>
    <row r="48" spans="1:9" ht="15.75" thickBot="1" x14ac:dyDescent="0.3">
      <c r="A48" s="72"/>
      <c r="B48" s="72"/>
      <c r="C48" s="72"/>
      <c r="D48" s="72"/>
      <c r="E48" s="72"/>
      <c r="F48" s="72"/>
      <c r="G48" s="72"/>
      <c r="H48" s="72"/>
      <c r="I48" s="72"/>
    </row>
  </sheetData>
  <mergeCells count="4">
    <mergeCell ref="A1:I1"/>
    <mergeCell ref="A2:I2"/>
    <mergeCell ref="A17:B17"/>
    <mergeCell ref="A24:B2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BF268-3FDF-495B-A825-225639E6FB91}">
  <sheetPr codeName="Sheet21"/>
  <dimension ref="A1:J31"/>
  <sheetViews>
    <sheetView workbookViewId="0">
      <selection activeCell="H18" sqref="H18"/>
    </sheetView>
  </sheetViews>
  <sheetFormatPr defaultRowHeight="15" x14ac:dyDescent="0.25"/>
  <cols>
    <col min="1" max="1" width="23.140625" customWidth="1"/>
    <col min="2" max="2" width="14.28515625" customWidth="1"/>
    <col min="3" max="3" width="12.7109375" customWidth="1"/>
    <col min="5" max="5" width="16.42578125" customWidth="1"/>
    <col min="6" max="6" width="20.42578125" customWidth="1"/>
  </cols>
  <sheetData>
    <row r="1" spans="1:10" ht="19.5" thickBot="1" x14ac:dyDescent="0.35">
      <c r="A1" s="147" t="s">
        <v>540</v>
      </c>
      <c r="B1" s="148"/>
      <c r="C1" s="148"/>
      <c r="D1" s="148"/>
      <c r="E1" s="148"/>
      <c r="F1" s="149"/>
      <c r="G1" s="72"/>
      <c r="H1" s="72"/>
      <c r="I1" s="72"/>
      <c r="J1" s="72"/>
    </row>
    <row r="2" spans="1:10" ht="15.75" thickBot="1" x14ac:dyDescent="0.3">
      <c r="A2" s="150" t="s">
        <v>541</v>
      </c>
      <c r="B2" s="151"/>
      <c r="C2" s="151"/>
      <c r="D2" s="151"/>
      <c r="E2" s="151"/>
      <c r="F2" s="152"/>
      <c r="G2" s="72"/>
      <c r="H2" s="72"/>
      <c r="I2" s="72"/>
      <c r="J2" s="72"/>
    </row>
    <row r="3" spans="1:10" ht="15.75" thickBot="1" x14ac:dyDescent="0.3">
      <c r="A3" s="72"/>
      <c r="B3" s="72"/>
      <c r="C3" s="72"/>
      <c r="D3" s="72"/>
      <c r="E3" s="72"/>
      <c r="F3" s="72"/>
      <c r="G3" s="72"/>
      <c r="H3" s="72"/>
      <c r="I3" s="72"/>
      <c r="J3" s="72"/>
    </row>
    <row r="4" spans="1:10" ht="39" thickBot="1" x14ac:dyDescent="0.3">
      <c r="A4" s="86" t="s">
        <v>190</v>
      </c>
      <c r="B4" s="86" t="s">
        <v>542</v>
      </c>
      <c r="C4" s="88" t="s">
        <v>543</v>
      </c>
      <c r="D4" s="72"/>
      <c r="E4" s="155" t="s">
        <v>544</v>
      </c>
      <c r="F4" s="156"/>
      <c r="G4" s="72"/>
      <c r="H4" s="72"/>
      <c r="I4" s="72"/>
      <c r="J4" s="72"/>
    </row>
    <row r="5" spans="1:10" ht="15.75" thickBot="1" x14ac:dyDescent="0.3">
      <c r="A5" s="80" t="s">
        <v>545</v>
      </c>
      <c r="B5" s="80">
        <v>92</v>
      </c>
      <c r="C5" s="87" t="str">
        <f>IF(B5&gt;90,"A+",IF(B5&gt;85,"A",IF(B5&gt;80,"B+",IF(B5&gt;75,"B",IF(B5&gt;70,"C+",IF(B5&gt;65,"C","FAIL"))))))</f>
        <v>A+</v>
      </c>
      <c r="D5" s="74"/>
      <c r="E5" s="77" t="s">
        <v>546</v>
      </c>
      <c r="F5" s="77" t="s">
        <v>547</v>
      </c>
      <c r="G5" s="72"/>
      <c r="H5" s="72"/>
      <c r="I5" s="72"/>
      <c r="J5" s="72"/>
    </row>
    <row r="6" spans="1:10" ht="15.75" thickBot="1" x14ac:dyDescent="0.3">
      <c r="A6" s="80" t="s">
        <v>548</v>
      </c>
      <c r="B6" s="80">
        <v>88</v>
      </c>
      <c r="C6" s="87" t="str">
        <f t="shared" ref="C6:C13" si="0">IF(B6&gt;90,"A+",IF(B6&gt;85,"A",IF(B6&gt;80,"B+",IF(B6&gt;75,"B",IF(B6&gt;70,"C+",IF(B6&gt;65,"C","FAIL"))))))</f>
        <v>A</v>
      </c>
      <c r="D6" s="74"/>
      <c r="E6" s="77" t="s">
        <v>549</v>
      </c>
      <c r="F6" s="77" t="s">
        <v>21</v>
      </c>
      <c r="G6" s="72"/>
      <c r="H6" s="72"/>
      <c r="I6" s="72"/>
      <c r="J6" s="72"/>
    </row>
    <row r="7" spans="1:10" ht="15.75" thickBot="1" x14ac:dyDescent="0.3">
      <c r="A7" s="80" t="s">
        <v>550</v>
      </c>
      <c r="B7" s="80">
        <v>94</v>
      </c>
      <c r="C7" s="87" t="str">
        <f t="shared" si="0"/>
        <v>A+</v>
      </c>
      <c r="D7" s="74"/>
      <c r="E7" s="77" t="s">
        <v>551</v>
      </c>
      <c r="F7" s="77" t="s">
        <v>552</v>
      </c>
      <c r="G7" s="72"/>
      <c r="H7" s="72"/>
      <c r="I7" s="72"/>
      <c r="J7" s="72"/>
    </row>
    <row r="8" spans="1:10" ht="15.75" thickBot="1" x14ac:dyDescent="0.3">
      <c r="A8" s="80" t="s">
        <v>553</v>
      </c>
      <c r="B8" s="80">
        <v>84</v>
      </c>
      <c r="C8" s="87" t="str">
        <f t="shared" si="0"/>
        <v>B+</v>
      </c>
      <c r="D8" s="74"/>
      <c r="E8" s="77" t="s">
        <v>554</v>
      </c>
      <c r="F8" s="77" t="s">
        <v>555</v>
      </c>
      <c r="G8" s="72"/>
      <c r="H8" s="72"/>
      <c r="I8" s="72"/>
      <c r="J8" s="72"/>
    </row>
    <row r="9" spans="1:10" ht="15.75" thickBot="1" x14ac:dyDescent="0.3">
      <c r="A9" s="80" t="s">
        <v>556</v>
      </c>
      <c r="B9" s="80">
        <v>95</v>
      </c>
      <c r="C9" s="87" t="str">
        <f t="shared" si="0"/>
        <v>A+</v>
      </c>
      <c r="D9" s="74"/>
      <c r="E9" s="77" t="s">
        <v>557</v>
      </c>
      <c r="F9" s="77" t="s">
        <v>558</v>
      </c>
      <c r="G9" s="72"/>
      <c r="H9" s="72"/>
      <c r="I9" s="72"/>
      <c r="J9" s="72"/>
    </row>
    <row r="10" spans="1:10" ht="15.75" thickBot="1" x14ac:dyDescent="0.3">
      <c r="A10" s="80" t="s">
        <v>559</v>
      </c>
      <c r="B10" s="80">
        <v>78</v>
      </c>
      <c r="C10" s="87" t="str">
        <f t="shared" si="0"/>
        <v>B</v>
      </c>
      <c r="D10" s="74"/>
      <c r="E10" s="77" t="s">
        <v>560</v>
      </c>
      <c r="F10" s="77" t="s">
        <v>71</v>
      </c>
      <c r="G10" s="72"/>
      <c r="H10" s="72"/>
      <c r="I10" s="72"/>
      <c r="J10" s="72"/>
    </row>
    <row r="11" spans="1:10" ht="15.75" thickBot="1" x14ac:dyDescent="0.3">
      <c r="A11" s="80" t="s">
        <v>561</v>
      </c>
      <c r="B11" s="80">
        <v>59</v>
      </c>
      <c r="C11" s="87" t="str">
        <f t="shared" si="0"/>
        <v>FAIL</v>
      </c>
      <c r="D11" s="74"/>
      <c r="E11" s="77" t="s">
        <v>562</v>
      </c>
      <c r="F11" s="77" t="s">
        <v>442</v>
      </c>
      <c r="G11" s="72"/>
      <c r="H11" s="72"/>
      <c r="I11" s="72"/>
      <c r="J11" s="72"/>
    </row>
    <row r="12" spans="1:10" ht="15.75" thickBot="1" x14ac:dyDescent="0.3">
      <c r="A12" s="80" t="s">
        <v>563</v>
      </c>
      <c r="B12" s="80">
        <v>43</v>
      </c>
      <c r="C12" s="87" t="str">
        <f t="shared" si="0"/>
        <v>FAIL</v>
      </c>
      <c r="D12" s="74"/>
      <c r="E12" s="77" t="s">
        <v>564</v>
      </c>
      <c r="F12" s="77" t="s">
        <v>442</v>
      </c>
      <c r="G12" s="72"/>
      <c r="H12" s="72"/>
      <c r="I12" s="72"/>
      <c r="J12" s="72"/>
    </row>
    <row r="13" spans="1:10" ht="15.75" thickBot="1" x14ac:dyDescent="0.3">
      <c r="A13" s="89" t="s">
        <v>565</v>
      </c>
      <c r="B13" s="89">
        <v>90</v>
      </c>
      <c r="C13" s="87" t="str">
        <f t="shared" si="0"/>
        <v>A</v>
      </c>
      <c r="D13" s="74"/>
      <c r="E13" s="77" t="s">
        <v>566</v>
      </c>
      <c r="F13" s="77" t="s">
        <v>442</v>
      </c>
      <c r="G13" s="72"/>
      <c r="H13" s="72"/>
      <c r="I13" s="72"/>
      <c r="J13" s="72"/>
    </row>
    <row r="14" spans="1:10" ht="15.75" thickBot="1" x14ac:dyDescent="0.3">
      <c r="A14" s="72"/>
      <c r="B14" s="72"/>
      <c r="C14" s="72"/>
      <c r="D14" s="72"/>
      <c r="E14" s="72"/>
      <c r="F14" s="72"/>
      <c r="G14" s="72"/>
      <c r="H14" s="72"/>
      <c r="I14" s="72"/>
      <c r="J14" s="72"/>
    </row>
    <row r="15" spans="1:10" ht="15.75" thickBot="1" x14ac:dyDescent="0.3">
      <c r="A15" s="73"/>
      <c r="B15" s="73"/>
      <c r="C15" s="73"/>
      <c r="D15" s="72"/>
      <c r="E15" s="72"/>
      <c r="F15" s="72"/>
      <c r="G15" s="72"/>
      <c r="H15" s="72"/>
      <c r="I15" s="72"/>
      <c r="J15" s="72"/>
    </row>
    <row r="16" spans="1:10" ht="15.75" thickBot="1" x14ac:dyDescent="0.3">
      <c r="A16" s="90" t="s">
        <v>567</v>
      </c>
      <c r="B16" s="91" t="s">
        <v>568</v>
      </c>
      <c r="C16" s="91" t="s">
        <v>392</v>
      </c>
      <c r="D16" s="72"/>
      <c r="E16" s="72"/>
      <c r="F16" s="72"/>
      <c r="G16" s="73"/>
      <c r="H16" s="73"/>
      <c r="I16" s="72"/>
      <c r="J16" s="72"/>
    </row>
    <row r="17" spans="1:10" ht="30.75" thickBot="1" x14ac:dyDescent="0.3">
      <c r="A17" s="75">
        <v>1</v>
      </c>
      <c r="B17" s="77" t="s">
        <v>497</v>
      </c>
      <c r="C17" s="76">
        <v>777307</v>
      </c>
      <c r="D17" s="72"/>
      <c r="E17" s="72"/>
      <c r="F17" s="74"/>
      <c r="G17" s="92" t="s">
        <v>569</v>
      </c>
      <c r="H17" s="77">
        <v>3</v>
      </c>
      <c r="I17" s="72"/>
      <c r="J17" s="72"/>
    </row>
    <row r="18" spans="1:10" ht="15.75" thickBot="1" x14ac:dyDescent="0.3">
      <c r="A18" s="75">
        <v>2</v>
      </c>
      <c r="B18" s="77" t="s">
        <v>498</v>
      </c>
      <c r="C18" s="76">
        <v>590235</v>
      </c>
      <c r="D18" s="72"/>
      <c r="E18" s="72"/>
      <c r="F18" s="74"/>
      <c r="G18" s="92" t="s">
        <v>392</v>
      </c>
      <c r="H18" s="144">
        <f>VLOOKUP(H17,A17:C28,3,)</f>
        <v>585683</v>
      </c>
      <c r="I18" s="72"/>
      <c r="J18" s="72"/>
    </row>
    <row r="19" spans="1:10" ht="15.75" thickBot="1" x14ac:dyDescent="0.3">
      <c r="A19" s="75">
        <v>3</v>
      </c>
      <c r="B19" s="77" t="s">
        <v>499</v>
      </c>
      <c r="C19" s="76">
        <v>585683</v>
      </c>
      <c r="D19" s="72"/>
      <c r="E19" s="72"/>
      <c r="F19" s="72"/>
      <c r="G19" s="72"/>
      <c r="H19" s="93"/>
      <c r="I19" s="72"/>
      <c r="J19" s="72"/>
    </row>
    <row r="20" spans="1:10" ht="15.75" thickBot="1" x14ac:dyDescent="0.3">
      <c r="A20" s="75">
        <v>4</v>
      </c>
      <c r="B20" s="77" t="s">
        <v>500</v>
      </c>
      <c r="C20" s="76">
        <v>740995</v>
      </c>
      <c r="D20" s="72"/>
      <c r="E20" s="72"/>
      <c r="F20" s="72"/>
      <c r="G20" s="72"/>
      <c r="H20" s="72"/>
      <c r="I20" s="72"/>
      <c r="J20" s="72"/>
    </row>
    <row r="21" spans="1:10" ht="15.75" thickBot="1" x14ac:dyDescent="0.3">
      <c r="A21" s="75">
        <v>5</v>
      </c>
      <c r="B21" s="77" t="s">
        <v>501</v>
      </c>
      <c r="C21" s="76">
        <v>756502</v>
      </c>
      <c r="D21" s="72"/>
      <c r="E21" s="72"/>
      <c r="F21" s="72"/>
      <c r="G21" s="72"/>
      <c r="H21" s="72"/>
      <c r="I21" s="72"/>
      <c r="J21" s="72"/>
    </row>
    <row r="22" spans="1:10" ht="15.75" thickBot="1" x14ac:dyDescent="0.3">
      <c r="A22" s="75">
        <v>6</v>
      </c>
      <c r="B22" s="77" t="s">
        <v>502</v>
      </c>
      <c r="C22" s="76">
        <v>626126</v>
      </c>
      <c r="D22" s="72"/>
      <c r="E22" s="72"/>
      <c r="F22" s="72"/>
      <c r="G22" s="72"/>
      <c r="H22" s="72"/>
      <c r="I22" s="72"/>
      <c r="J22" s="72"/>
    </row>
    <row r="23" spans="1:10" ht="15.75" thickBot="1" x14ac:dyDescent="0.3">
      <c r="A23" s="75">
        <v>7</v>
      </c>
      <c r="B23" s="77" t="s">
        <v>570</v>
      </c>
      <c r="C23" s="76">
        <v>668352</v>
      </c>
      <c r="D23" s="72"/>
      <c r="E23" s="72"/>
      <c r="F23" s="72"/>
      <c r="G23" s="72"/>
      <c r="H23" s="72"/>
      <c r="I23" s="72"/>
      <c r="J23" s="72"/>
    </row>
    <row r="24" spans="1:10" ht="15.75" thickBot="1" x14ac:dyDescent="0.3">
      <c r="A24" s="75">
        <v>8</v>
      </c>
      <c r="B24" s="77" t="s">
        <v>571</v>
      </c>
      <c r="C24" s="76">
        <v>698558</v>
      </c>
      <c r="D24" s="72"/>
      <c r="E24" s="72"/>
      <c r="F24" s="72"/>
      <c r="G24" s="72"/>
      <c r="H24" s="72"/>
      <c r="I24" s="72"/>
      <c r="J24" s="72"/>
    </row>
    <row r="25" spans="1:10" ht="15.75" thickBot="1" x14ac:dyDescent="0.3">
      <c r="A25" s="75">
        <v>9</v>
      </c>
      <c r="B25" s="77" t="s">
        <v>572</v>
      </c>
      <c r="C25" s="76">
        <v>562835</v>
      </c>
      <c r="D25" s="72"/>
      <c r="E25" s="72"/>
      <c r="F25" s="72"/>
      <c r="G25" s="72"/>
      <c r="H25" s="72"/>
      <c r="I25" s="72"/>
      <c r="J25" s="72"/>
    </row>
    <row r="26" spans="1:10" ht="15.75" thickBot="1" x14ac:dyDescent="0.3">
      <c r="A26" s="75">
        <v>10</v>
      </c>
      <c r="B26" s="77" t="s">
        <v>573</v>
      </c>
      <c r="C26" s="76">
        <v>564996</v>
      </c>
      <c r="D26" s="72"/>
      <c r="E26" s="72"/>
      <c r="F26" s="72"/>
      <c r="G26" s="72"/>
      <c r="H26" s="72"/>
      <c r="I26" s="72"/>
      <c r="J26" s="72"/>
    </row>
    <row r="27" spans="1:10" ht="15.75" thickBot="1" x14ac:dyDescent="0.3">
      <c r="A27" s="75">
        <v>11</v>
      </c>
      <c r="B27" s="77" t="s">
        <v>574</v>
      </c>
      <c r="C27" s="76">
        <v>632549</v>
      </c>
      <c r="D27" s="72"/>
      <c r="E27" s="72"/>
      <c r="F27" s="72"/>
      <c r="G27" s="72"/>
      <c r="H27" s="72"/>
      <c r="I27" s="72"/>
      <c r="J27" s="72"/>
    </row>
    <row r="28" spans="1:10" ht="15.75" thickBot="1" x14ac:dyDescent="0.3">
      <c r="A28" s="75">
        <v>12</v>
      </c>
      <c r="B28" s="77" t="s">
        <v>575</v>
      </c>
      <c r="C28" s="76">
        <v>702812</v>
      </c>
      <c r="D28" s="72"/>
      <c r="E28" s="72"/>
      <c r="F28" s="72"/>
      <c r="G28" s="72"/>
      <c r="H28" s="72"/>
      <c r="I28" s="72"/>
      <c r="J28" s="72"/>
    </row>
    <row r="29" spans="1:10" ht="15.75" thickBot="1" x14ac:dyDescent="0.3">
      <c r="A29" s="72"/>
      <c r="B29" s="72"/>
      <c r="C29" s="72"/>
      <c r="D29" s="72"/>
      <c r="E29" s="72"/>
      <c r="F29" s="72"/>
      <c r="G29" s="72"/>
      <c r="H29" s="72"/>
      <c r="I29" s="72"/>
      <c r="J29" s="72"/>
    </row>
    <row r="30" spans="1:10" ht="15.75" thickBot="1" x14ac:dyDescent="0.3">
      <c r="A30" s="72"/>
      <c r="B30" s="72"/>
      <c r="C30" s="72"/>
      <c r="D30" s="72"/>
      <c r="E30" s="72"/>
      <c r="F30" s="72"/>
      <c r="G30" s="72"/>
      <c r="H30" s="72"/>
      <c r="I30" s="72"/>
      <c r="J30" s="72"/>
    </row>
    <row r="31" spans="1:10" ht="15.75" thickBot="1" x14ac:dyDescent="0.3">
      <c r="A31" s="72"/>
      <c r="B31" s="72"/>
      <c r="C31" s="72"/>
      <c r="D31" s="72"/>
      <c r="E31" s="72"/>
      <c r="F31" s="72"/>
      <c r="G31" s="72"/>
      <c r="H31" s="72"/>
      <c r="I31" s="72"/>
      <c r="J31" s="72"/>
    </row>
  </sheetData>
  <mergeCells count="3">
    <mergeCell ref="A1:F1"/>
    <mergeCell ref="A2:F2"/>
    <mergeCell ref="E4:F4"/>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23001-0190-443F-A95C-B514F34620BB}">
  <sheetPr codeName="Sheet22"/>
  <dimension ref="A1:H15"/>
  <sheetViews>
    <sheetView workbookViewId="0">
      <selection activeCell="D12" sqref="D12"/>
    </sheetView>
  </sheetViews>
  <sheetFormatPr defaultRowHeight="15" x14ac:dyDescent="0.25"/>
  <cols>
    <col min="2" max="2" width="17.85546875" customWidth="1"/>
    <col min="3" max="3" width="14.85546875" customWidth="1"/>
    <col min="4" max="4" width="15.28515625" customWidth="1"/>
    <col min="5" max="5" width="18.140625" customWidth="1"/>
  </cols>
  <sheetData>
    <row r="1" spans="1:8" ht="15.75" thickBot="1" x14ac:dyDescent="0.3"/>
    <row r="2" spans="1:8" ht="19.5" thickBot="1" x14ac:dyDescent="0.35">
      <c r="A2" s="147" t="s">
        <v>576</v>
      </c>
      <c r="B2" s="148"/>
      <c r="C2" s="148"/>
      <c r="D2" s="148"/>
      <c r="E2" s="148"/>
      <c r="F2" s="148"/>
      <c r="G2" s="148"/>
      <c r="H2" s="149"/>
    </row>
    <row r="3" spans="1:8" ht="15.75" thickBot="1" x14ac:dyDescent="0.3">
      <c r="A3" s="150" t="s">
        <v>577</v>
      </c>
      <c r="B3" s="151"/>
      <c r="C3" s="151"/>
      <c r="D3" s="151"/>
      <c r="E3" s="151"/>
      <c r="F3" s="151"/>
      <c r="G3" s="151"/>
      <c r="H3" s="152"/>
    </row>
    <row r="4" spans="1:8" ht="15.75" thickBot="1" x14ac:dyDescent="0.3">
      <c r="A4" s="73"/>
      <c r="B4" s="73"/>
      <c r="C4" s="73"/>
      <c r="D4" s="73"/>
      <c r="E4" s="72"/>
      <c r="F4" s="72"/>
      <c r="G4" s="72"/>
      <c r="H4" s="72"/>
    </row>
    <row r="5" spans="1:8" ht="27" thickBot="1" x14ac:dyDescent="0.3">
      <c r="A5" s="94" t="s">
        <v>578</v>
      </c>
      <c r="B5" s="95" t="s">
        <v>579</v>
      </c>
      <c r="C5" s="95" t="s">
        <v>580</v>
      </c>
      <c r="D5" s="96" t="s">
        <v>581</v>
      </c>
      <c r="E5" s="72"/>
      <c r="F5" s="72"/>
      <c r="G5" s="72"/>
      <c r="H5" s="72"/>
    </row>
    <row r="6" spans="1:8" ht="15.75" thickBot="1" x14ac:dyDescent="0.3">
      <c r="A6" s="97">
        <v>21916</v>
      </c>
      <c r="B6" s="98">
        <v>25698</v>
      </c>
      <c r="C6" s="95" t="s">
        <v>582</v>
      </c>
      <c r="D6" s="99">
        <f>DATEDIF(A6,B6,"D")</f>
        <v>3782</v>
      </c>
      <c r="E6" s="101">
        <f>DATEDIF(C4,D4,"d")</f>
        <v>0</v>
      </c>
      <c r="F6" s="72"/>
      <c r="G6" s="72"/>
      <c r="H6" s="72"/>
    </row>
    <row r="7" spans="1:8" ht="15.75" thickBot="1" x14ac:dyDescent="0.3">
      <c r="A7" s="97">
        <v>21916</v>
      </c>
      <c r="B7" s="98">
        <v>25698</v>
      </c>
      <c r="C7" s="95" t="s">
        <v>583</v>
      </c>
      <c r="D7" s="99">
        <f>DATEDIF(A7,B7,"M")</f>
        <v>124</v>
      </c>
      <c r="E7" s="101" t="e">
        <f>DATEDIF(C5,D5,"m")</f>
        <v>#VALUE!</v>
      </c>
      <c r="F7" s="72"/>
      <c r="G7" s="72"/>
      <c r="H7" s="72"/>
    </row>
    <row r="8" spans="1:8" ht="15.75" thickBot="1" x14ac:dyDescent="0.3">
      <c r="A8" s="97">
        <v>21916</v>
      </c>
      <c r="B8" s="98">
        <v>25698</v>
      </c>
      <c r="C8" s="95" t="s">
        <v>584</v>
      </c>
      <c r="D8" s="99">
        <f>DATEDIF(A8,B8,"Y")</f>
        <v>10</v>
      </c>
      <c r="E8" s="101" t="e">
        <f>DATEDIF(C6,D6,"y")</f>
        <v>#VALUE!</v>
      </c>
      <c r="F8" s="72"/>
      <c r="G8" s="72"/>
      <c r="H8" s="72"/>
    </row>
    <row r="9" spans="1:8" ht="15.75" thickBot="1" x14ac:dyDescent="0.3">
      <c r="A9" s="97">
        <v>21916</v>
      </c>
      <c r="B9" s="98">
        <v>25698</v>
      </c>
      <c r="C9" s="95" t="s">
        <v>585</v>
      </c>
      <c r="D9" s="99">
        <f>DATEDIF(A9,B9,"YD")</f>
        <v>130</v>
      </c>
      <c r="E9" s="101" t="e">
        <f>DATEDIF(C7,D7,"yd")</f>
        <v>#VALUE!</v>
      </c>
      <c r="F9" s="72"/>
      <c r="G9" s="72"/>
      <c r="H9" s="72"/>
    </row>
    <row r="10" spans="1:8" ht="15.75" thickBot="1" x14ac:dyDescent="0.3">
      <c r="A10" s="97">
        <v>21916</v>
      </c>
      <c r="B10" s="98">
        <v>25698</v>
      </c>
      <c r="C10" s="95" t="s">
        <v>586</v>
      </c>
      <c r="D10" s="99">
        <f>DATEDIF(A10,B10,"YM")</f>
        <v>4</v>
      </c>
      <c r="E10" s="101" t="e">
        <f>DATEDIF(C8,D8,"ym")</f>
        <v>#VALUE!</v>
      </c>
      <c r="F10" s="72"/>
      <c r="G10" s="72"/>
      <c r="H10" s="72"/>
    </row>
    <row r="11" spans="1:8" ht="15.75" thickBot="1" x14ac:dyDescent="0.3">
      <c r="A11" s="97">
        <v>21916</v>
      </c>
      <c r="B11" s="98">
        <v>25698</v>
      </c>
      <c r="C11" s="95" t="s">
        <v>587</v>
      </c>
      <c r="D11" s="99">
        <f>DATEDIF(A11,B11,"MD")</f>
        <v>9</v>
      </c>
      <c r="E11" s="101" t="e">
        <f>DATEDIF(C9,D9,"md")</f>
        <v>#VALUE!</v>
      </c>
      <c r="F11" s="72"/>
      <c r="G11" s="72"/>
      <c r="H11" s="72"/>
    </row>
    <row r="12" spans="1:8" ht="15.75" thickBot="1" x14ac:dyDescent="0.3">
      <c r="A12" s="72"/>
      <c r="B12" s="72"/>
      <c r="C12" s="72"/>
      <c r="D12" s="72"/>
      <c r="E12" s="72"/>
      <c r="F12" s="72"/>
      <c r="G12" s="72"/>
      <c r="H12" s="72"/>
    </row>
    <row r="13" spans="1:8" ht="15.75" thickBot="1" x14ac:dyDescent="0.3">
      <c r="A13" s="102" t="s">
        <v>588</v>
      </c>
      <c r="B13" s="103"/>
      <c r="C13" s="103"/>
      <c r="D13" s="103"/>
      <c r="E13" s="103"/>
      <c r="F13" s="103"/>
      <c r="G13" s="103"/>
      <c r="H13" s="72"/>
    </row>
    <row r="14" spans="1:8" ht="16.5" thickTop="1" thickBot="1" x14ac:dyDescent="0.3">
      <c r="A14" s="100" t="s">
        <v>589</v>
      </c>
      <c r="B14" s="72"/>
      <c r="C14" s="72"/>
      <c r="D14" s="72"/>
      <c r="E14" s="72"/>
      <c r="F14" s="72"/>
      <c r="G14" s="72"/>
      <c r="H14" s="72"/>
    </row>
    <row r="15" spans="1:8" ht="15.75" thickBot="1" x14ac:dyDescent="0.3">
      <c r="A15" s="100" t="s">
        <v>590</v>
      </c>
      <c r="B15" s="72"/>
      <c r="C15" s="72"/>
      <c r="D15" s="72"/>
      <c r="E15" s="72"/>
      <c r="F15" s="72"/>
      <c r="G15" s="72"/>
      <c r="H15" s="72"/>
    </row>
  </sheetData>
  <mergeCells count="2">
    <mergeCell ref="A2:H2"/>
    <mergeCell ref="A3:H3"/>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66F4A-825E-406D-A21C-6ECA61211706}">
  <sheetPr codeName="Sheet23"/>
  <dimension ref="A1:L59"/>
  <sheetViews>
    <sheetView workbookViewId="0">
      <selection activeCell="G39" sqref="G39"/>
    </sheetView>
  </sheetViews>
  <sheetFormatPr defaultRowHeight="15" x14ac:dyDescent="0.25"/>
  <cols>
    <col min="4" max="4" width="12.5703125" customWidth="1"/>
    <col min="8" max="8" width="12.42578125" customWidth="1"/>
    <col min="12" max="12" width="10.5703125" customWidth="1"/>
  </cols>
  <sheetData>
    <row r="1" spans="1:12" ht="19.5" thickBot="1" x14ac:dyDescent="0.35">
      <c r="A1" s="147" t="s">
        <v>591</v>
      </c>
      <c r="B1" s="148"/>
      <c r="C1" s="148"/>
      <c r="D1" s="148"/>
      <c r="E1" s="148"/>
      <c r="F1" s="148"/>
      <c r="G1" s="148"/>
      <c r="H1" s="148"/>
      <c r="I1" s="148"/>
      <c r="J1" s="149"/>
    </row>
    <row r="2" spans="1:12" ht="15.75" thickBot="1" x14ac:dyDescent="0.3">
      <c r="A2" s="150" t="s">
        <v>592</v>
      </c>
      <c r="B2" s="151"/>
      <c r="C2" s="151"/>
      <c r="D2" s="151"/>
      <c r="E2" s="151"/>
      <c r="F2" s="151"/>
      <c r="G2" s="151"/>
      <c r="H2" s="151"/>
      <c r="I2" s="151"/>
      <c r="J2" s="152"/>
    </row>
    <row r="3" spans="1:12" ht="15.75" thickBot="1" x14ac:dyDescent="0.3">
      <c r="A3" s="72"/>
      <c r="B3" s="72"/>
      <c r="C3" s="72"/>
      <c r="D3" s="72"/>
      <c r="E3" s="72"/>
      <c r="F3" s="72"/>
      <c r="G3" s="72"/>
      <c r="H3" s="72"/>
      <c r="I3" s="72"/>
      <c r="J3" s="72"/>
    </row>
    <row r="4" spans="1:12" ht="15.75" thickBot="1" x14ac:dyDescent="0.3">
      <c r="A4" s="104"/>
      <c r="B4" s="104"/>
      <c r="C4" s="104"/>
      <c r="D4" s="104"/>
      <c r="E4" s="104"/>
      <c r="F4" s="104"/>
      <c r="G4" s="104"/>
      <c r="H4" s="104"/>
      <c r="I4" s="72"/>
      <c r="J4" s="72"/>
    </row>
    <row r="5" spans="1:12" ht="27.75" thickTop="1" thickBot="1" x14ac:dyDescent="0.3">
      <c r="A5" s="105" t="s">
        <v>319</v>
      </c>
      <c r="B5" s="106" t="s">
        <v>593</v>
      </c>
      <c r="C5" s="106" t="s">
        <v>594</v>
      </c>
      <c r="D5" s="106" t="s">
        <v>369</v>
      </c>
      <c r="E5" s="106" t="s">
        <v>595</v>
      </c>
      <c r="F5" s="106" t="s">
        <v>596</v>
      </c>
      <c r="G5" s="106" t="s">
        <v>597</v>
      </c>
      <c r="H5" s="107" t="s">
        <v>598</v>
      </c>
      <c r="I5" s="72"/>
      <c r="J5" s="72"/>
    </row>
    <row r="6" spans="1:12" ht="15.75" thickBot="1" x14ac:dyDescent="0.3">
      <c r="A6" s="108" t="s">
        <v>599</v>
      </c>
      <c r="B6" s="95">
        <v>200</v>
      </c>
      <c r="C6" s="95">
        <v>3000</v>
      </c>
      <c r="D6" s="95" t="s">
        <v>600</v>
      </c>
      <c r="E6" s="95" t="s">
        <v>601</v>
      </c>
      <c r="F6" s="95">
        <v>4</v>
      </c>
      <c r="G6" s="95">
        <v>3</v>
      </c>
      <c r="H6" s="109" t="s">
        <v>602</v>
      </c>
      <c r="I6" s="72"/>
      <c r="J6" s="72"/>
    </row>
    <row r="7" spans="1:12" ht="15.75" thickBot="1" x14ac:dyDescent="0.3">
      <c r="A7" s="108" t="s">
        <v>603</v>
      </c>
      <c r="B7" s="95">
        <v>100</v>
      </c>
      <c r="C7" s="95">
        <v>2000</v>
      </c>
      <c r="D7" s="95" t="s">
        <v>600</v>
      </c>
      <c r="E7" s="95" t="s">
        <v>604</v>
      </c>
      <c r="F7" s="95">
        <v>15</v>
      </c>
      <c r="G7" s="95">
        <v>2</v>
      </c>
      <c r="H7" s="109" t="s">
        <v>605</v>
      </c>
      <c r="I7" s="72"/>
      <c r="J7" s="72"/>
    </row>
    <row r="8" spans="1:12" ht="15.75" thickBot="1" x14ac:dyDescent="0.3">
      <c r="A8" s="108" t="s">
        <v>606</v>
      </c>
      <c r="B8" s="95">
        <v>60</v>
      </c>
      <c r="C8" s="95"/>
      <c r="D8" s="95"/>
      <c r="E8" s="95"/>
      <c r="F8" s="95"/>
      <c r="G8" s="95"/>
      <c r="H8" s="109" t="s">
        <v>607</v>
      </c>
      <c r="I8" s="72"/>
      <c r="J8" s="72"/>
    </row>
    <row r="9" spans="1:12" ht="15.75" thickBot="1" x14ac:dyDescent="0.3">
      <c r="A9" s="108" t="s">
        <v>608</v>
      </c>
      <c r="B9" s="95">
        <v>10</v>
      </c>
      <c r="C9" s="95">
        <v>8000</v>
      </c>
      <c r="D9" s="95" t="s">
        <v>609</v>
      </c>
      <c r="E9" s="95" t="s">
        <v>610</v>
      </c>
      <c r="F9" s="95">
        <v>25</v>
      </c>
      <c r="G9" s="95">
        <v>6</v>
      </c>
      <c r="H9" s="109" t="s">
        <v>611</v>
      </c>
      <c r="I9" s="72"/>
      <c r="J9" s="72"/>
      <c r="L9" t="s">
        <v>682</v>
      </c>
    </row>
    <row r="10" spans="1:12" ht="15.75" thickBot="1" x14ac:dyDescent="0.3">
      <c r="A10" s="108" t="s">
        <v>599</v>
      </c>
      <c r="B10" s="95">
        <v>80</v>
      </c>
      <c r="C10" s="95">
        <v>1000</v>
      </c>
      <c r="D10" s="95" t="s">
        <v>600</v>
      </c>
      <c r="E10" s="95" t="s">
        <v>612</v>
      </c>
      <c r="F10" s="95">
        <v>40</v>
      </c>
      <c r="G10" s="95">
        <v>3</v>
      </c>
      <c r="H10" s="109" t="s">
        <v>613</v>
      </c>
      <c r="I10" s="72"/>
      <c r="J10" s="72"/>
      <c r="K10" t="s">
        <v>683</v>
      </c>
      <c r="L10" t="e">
        <f>DAVERAGE(A5:H21,E5,D25:D26)</f>
        <v>#DIV/0!</v>
      </c>
    </row>
    <row r="11" spans="1:12" ht="15.75" thickBot="1" x14ac:dyDescent="0.3">
      <c r="A11" s="108" t="s">
        <v>606</v>
      </c>
      <c r="B11" s="95">
        <v>100</v>
      </c>
      <c r="C11" s="95" t="s">
        <v>614</v>
      </c>
      <c r="D11" s="95" t="s">
        <v>600</v>
      </c>
      <c r="E11" s="95" t="s">
        <v>615</v>
      </c>
      <c r="F11" s="95">
        <v>10</v>
      </c>
      <c r="G11" s="95">
        <v>4</v>
      </c>
      <c r="H11" s="109" t="s">
        <v>616</v>
      </c>
      <c r="I11" s="72"/>
      <c r="J11" s="72"/>
    </row>
    <row r="12" spans="1:12" ht="15.75" thickBot="1" x14ac:dyDescent="0.3">
      <c r="A12" s="108" t="s">
        <v>606</v>
      </c>
      <c r="B12" s="95">
        <v>200</v>
      </c>
      <c r="C12" s="95">
        <v>3000</v>
      </c>
      <c r="D12" s="95" t="s">
        <v>600</v>
      </c>
      <c r="E12" s="95" t="s">
        <v>617</v>
      </c>
      <c r="F12" s="95">
        <v>15</v>
      </c>
      <c r="G12" s="95">
        <v>0</v>
      </c>
      <c r="H12" s="109" t="s">
        <v>607</v>
      </c>
      <c r="I12" s="72"/>
      <c r="J12" s="72"/>
    </row>
    <row r="13" spans="1:12" ht="15.75" thickBot="1" x14ac:dyDescent="0.3">
      <c r="A13" s="108" t="s">
        <v>608</v>
      </c>
      <c r="B13" s="95">
        <v>25</v>
      </c>
      <c r="C13" s="95" t="s">
        <v>614</v>
      </c>
      <c r="D13" s="95" t="s">
        <v>609</v>
      </c>
      <c r="E13" s="95" t="s">
        <v>618</v>
      </c>
      <c r="F13" s="95">
        <v>10</v>
      </c>
      <c r="G13" s="95">
        <v>3</v>
      </c>
      <c r="H13" s="109" t="s">
        <v>619</v>
      </c>
      <c r="I13" s="72"/>
      <c r="J13" s="72"/>
    </row>
    <row r="14" spans="1:12" ht="15.75" thickBot="1" x14ac:dyDescent="0.3">
      <c r="A14" s="108" t="s">
        <v>599</v>
      </c>
      <c r="B14" s="95">
        <v>200</v>
      </c>
      <c r="C14" s="95">
        <v>3000</v>
      </c>
      <c r="D14" s="95" t="s">
        <v>609</v>
      </c>
      <c r="E14" s="95" t="s">
        <v>620</v>
      </c>
      <c r="F14" s="95">
        <v>3</v>
      </c>
      <c r="G14" s="95">
        <v>2</v>
      </c>
      <c r="H14" s="109" t="s">
        <v>621</v>
      </c>
      <c r="I14" s="72"/>
      <c r="J14" s="72"/>
    </row>
    <row r="15" spans="1:12" ht="15.75" thickBot="1" x14ac:dyDescent="0.3">
      <c r="A15" s="108" t="s">
        <v>603</v>
      </c>
      <c r="B15" s="95">
        <v>100</v>
      </c>
      <c r="C15" s="95">
        <v>2000</v>
      </c>
      <c r="D15" s="95" t="s">
        <v>609</v>
      </c>
      <c r="E15" s="95" t="s">
        <v>622</v>
      </c>
      <c r="F15" s="95">
        <v>20</v>
      </c>
      <c r="G15" s="95">
        <v>5</v>
      </c>
      <c r="H15" s="109" t="s">
        <v>623</v>
      </c>
      <c r="I15" s="72"/>
      <c r="J15" s="72"/>
    </row>
    <row r="16" spans="1:12" ht="15.75" thickBot="1" x14ac:dyDescent="0.3">
      <c r="A16" s="108" t="s">
        <v>599</v>
      </c>
      <c r="B16" s="95">
        <v>100</v>
      </c>
      <c r="C16" s="95" t="s">
        <v>614</v>
      </c>
      <c r="D16" s="95" t="s">
        <v>609</v>
      </c>
      <c r="E16" s="95" t="s">
        <v>624</v>
      </c>
      <c r="F16" s="95">
        <v>10</v>
      </c>
      <c r="G16" s="95">
        <v>5</v>
      </c>
      <c r="H16" s="109" t="s">
        <v>625</v>
      </c>
      <c r="I16" s="72"/>
      <c r="J16" s="72"/>
    </row>
    <row r="17" spans="1:10" ht="15.75" thickBot="1" x14ac:dyDescent="0.3">
      <c r="A17" s="108" t="s">
        <v>599</v>
      </c>
      <c r="B17" s="95">
        <v>10</v>
      </c>
      <c r="C17" s="95">
        <v>800</v>
      </c>
      <c r="D17" s="95" t="s">
        <v>600</v>
      </c>
      <c r="E17" s="95" t="s">
        <v>612</v>
      </c>
      <c r="F17" s="95">
        <v>25</v>
      </c>
      <c r="G17" s="95">
        <v>2</v>
      </c>
      <c r="H17" s="109" t="s">
        <v>626</v>
      </c>
      <c r="I17" s="72"/>
      <c r="J17" s="72"/>
    </row>
    <row r="18" spans="1:10" ht="15.75" thickBot="1" x14ac:dyDescent="0.3">
      <c r="A18" s="108" t="s">
        <v>599</v>
      </c>
      <c r="B18" s="95">
        <v>60</v>
      </c>
      <c r="C18" s="95">
        <v>1000</v>
      </c>
      <c r="D18" s="95" t="s">
        <v>609</v>
      </c>
      <c r="E18" s="95" t="s">
        <v>627</v>
      </c>
      <c r="F18" s="95">
        <v>25</v>
      </c>
      <c r="G18" s="95">
        <v>0</v>
      </c>
      <c r="H18" s="109" t="s">
        <v>607</v>
      </c>
      <c r="I18" s="72"/>
      <c r="J18" s="72"/>
    </row>
    <row r="19" spans="1:10" ht="15.75" thickBot="1" x14ac:dyDescent="0.3">
      <c r="A19" s="108" t="s">
        <v>599</v>
      </c>
      <c r="B19" s="95">
        <v>80</v>
      </c>
      <c r="C19" s="95">
        <v>1000</v>
      </c>
      <c r="D19" s="95" t="s">
        <v>609</v>
      </c>
      <c r="E19" s="95" t="s">
        <v>612</v>
      </c>
      <c r="F19" s="95">
        <v>30</v>
      </c>
      <c r="G19" s="95">
        <v>2</v>
      </c>
      <c r="H19" s="109" t="s">
        <v>628</v>
      </c>
      <c r="I19" s="72"/>
      <c r="J19" s="72"/>
    </row>
    <row r="20" spans="1:10" ht="15.75" thickBot="1" x14ac:dyDescent="0.3">
      <c r="A20" s="108" t="s">
        <v>599</v>
      </c>
      <c r="B20" s="95">
        <v>100</v>
      </c>
      <c r="C20" s="95">
        <v>2000</v>
      </c>
      <c r="D20" s="95" t="s">
        <v>600</v>
      </c>
      <c r="E20" s="95" t="s">
        <v>610</v>
      </c>
      <c r="F20" s="95">
        <v>10</v>
      </c>
      <c r="G20" s="95">
        <v>5</v>
      </c>
      <c r="H20" s="109" t="s">
        <v>629</v>
      </c>
      <c r="I20" s="72"/>
      <c r="J20" s="72"/>
    </row>
    <row r="21" spans="1:10" ht="15.75" thickBot="1" x14ac:dyDescent="0.3">
      <c r="A21" s="110" t="s">
        <v>599</v>
      </c>
      <c r="B21" s="111">
        <v>40</v>
      </c>
      <c r="C21" s="111">
        <v>1000</v>
      </c>
      <c r="D21" s="111" t="s">
        <v>600</v>
      </c>
      <c r="E21" s="111" t="s">
        <v>630</v>
      </c>
      <c r="F21" s="111">
        <v>20</v>
      </c>
      <c r="G21" s="111">
        <v>5</v>
      </c>
      <c r="H21" s="109" t="s">
        <v>626</v>
      </c>
      <c r="I21" s="72"/>
      <c r="J21" s="72"/>
    </row>
    <row r="22" spans="1:10" ht="16.5" thickTop="1" thickBot="1" x14ac:dyDescent="0.3">
      <c r="A22" s="72"/>
      <c r="B22" s="72"/>
      <c r="C22" s="72"/>
      <c r="D22" s="72"/>
      <c r="E22" s="72"/>
      <c r="F22" s="72"/>
      <c r="G22" s="72"/>
      <c r="H22" s="72"/>
      <c r="I22" s="72"/>
      <c r="J22" s="72"/>
    </row>
    <row r="23" spans="1:10" ht="15.75" thickBot="1" x14ac:dyDescent="0.3">
      <c r="A23" s="100" t="s">
        <v>631</v>
      </c>
      <c r="B23" s="72"/>
      <c r="C23" s="72"/>
      <c r="D23" s="72"/>
      <c r="E23" s="72"/>
      <c r="F23" s="72"/>
      <c r="G23" s="72"/>
      <c r="H23" s="72"/>
      <c r="I23" s="72"/>
      <c r="J23" s="72"/>
    </row>
    <row r="24" spans="1:10" ht="15.75" thickBot="1" x14ac:dyDescent="0.3">
      <c r="A24" s="72"/>
      <c r="B24" s="72"/>
      <c r="C24" s="72"/>
      <c r="D24" s="112"/>
      <c r="E24" s="72"/>
      <c r="F24" s="72"/>
      <c r="G24" s="72"/>
      <c r="H24" s="72"/>
      <c r="I24" s="72"/>
      <c r="J24" s="72"/>
    </row>
    <row r="25" spans="1:10" ht="15.75" thickBot="1" x14ac:dyDescent="0.3">
      <c r="A25" s="72"/>
      <c r="B25" s="72"/>
      <c r="C25" s="113"/>
      <c r="D25" s="114" t="s">
        <v>369</v>
      </c>
      <c r="E25" s="115" t="s">
        <v>632</v>
      </c>
      <c r="F25" s="72"/>
      <c r="G25" s="72"/>
      <c r="H25" s="72"/>
      <c r="I25" s="72"/>
      <c r="J25" s="72"/>
    </row>
    <row r="26" spans="1:10" ht="15.75" thickBot="1" x14ac:dyDescent="0.3">
      <c r="A26" s="72"/>
      <c r="B26" s="72"/>
      <c r="C26" s="116" t="s">
        <v>633</v>
      </c>
      <c r="D26" s="117" t="s">
        <v>634</v>
      </c>
      <c r="E26" s="72"/>
      <c r="F26" s="72"/>
      <c r="G26" s="72"/>
      <c r="H26" s="72"/>
      <c r="I26" s="72"/>
      <c r="J26" s="72"/>
    </row>
    <row r="27" spans="1:10" ht="15.75" thickBot="1" x14ac:dyDescent="0.3">
      <c r="A27" s="72"/>
      <c r="B27" s="72"/>
      <c r="C27" s="72"/>
      <c r="D27" s="73"/>
      <c r="E27" s="72"/>
      <c r="F27" s="72"/>
      <c r="G27" s="72"/>
      <c r="H27" s="72"/>
      <c r="I27" s="72"/>
      <c r="J27" s="72"/>
    </row>
    <row r="28" spans="1:10" ht="15.75" thickBot="1" x14ac:dyDescent="0.3">
      <c r="A28" s="72"/>
      <c r="B28" s="72"/>
      <c r="C28" s="118" t="s">
        <v>635</v>
      </c>
      <c r="D28" s="99" t="s">
        <v>636</v>
      </c>
      <c r="E28" s="101" t="e">
        <f>DAVERAGE(B3:I19,F3,E23:E24)</f>
        <v>#VALUE!</v>
      </c>
      <c r="F28" s="72"/>
      <c r="G28" s="72"/>
      <c r="H28" s="72"/>
      <c r="I28" s="72"/>
      <c r="J28" s="72"/>
    </row>
    <row r="29" spans="1:10" ht="15.75" thickBot="1" x14ac:dyDescent="0.3">
      <c r="A29" s="72"/>
      <c r="B29" s="72"/>
      <c r="C29" s="72"/>
      <c r="D29" s="72"/>
      <c r="E29" s="72"/>
      <c r="F29" s="72"/>
      <c r="G29" s="72"/>
      <c r="H29" s="72"/>
      <c r="I29" s="72"/>
      <c r="J29" s="72"/>
    </row>
    <row r="30" spans="1:10" ht="15.75" thickBot="1" x14ac:dyDescent="0.3">
      <c r="A30" s="102" t="s">
        <v>637</v>
      </c>
      <c r="B30" s="119"/>
      <c r="C30" s="119"/>
      <c r="D30" s="119"/>
      <c r="E30" s="119"/>
      <c r="F30" s="119"/>
      <c r="G30" s="119"/>
      <c r="H30" s="119"/>
      <c r="I30" s="119"/>
      <c r="J30" s="72"/>
    </row>
    <row r="31" spans="1:10" ht="16.5" thickTop="1" thickBot="1" x14ac:dyDescent="0.3">
      <c r="A31" s="72"/>
      <c r="B31" s="72"/>
      <c r="C31" s="72"/>
      <c r="D31" s="72"/>
      <c r="E31" s="72"/>
      <c r="F31" s="72"/>
      <c r="G31" s="72"/>
      <c r="H31" s="72"/>
      <c r="I31" s="72"/>
      <c r="J31" s="72"/>
    </row>
    <row r="32" spans="1:10" ht="15.75" thickBot="1" x14ac:dyDescent="0.3">
      <c r="A32" s="120" t="s">
        <v>638</v>
      </c>
      <c r="B32" s="72"/>
      <c r="C32" s="72"/>
      <c r="D32" s="72"/>
      <c r="E32" s="72"/>
      <c r="F32" s="72"/>
      <c r="G32" s="72"/>
      <c r="H32" s="72"/>
      <c r="I32" s="72"/>
      <c r="J32" s="72"/>
    </row>
    <row r="33" spans="1:10" ht="15.75" thickBot="1" x14ac:dyDescent="0.3">
      <c r="A33" s="72"/>
      <c r="B33" s="72"/>
      <c r="C33" s="72"/>
      <c r="D33" s="112"/>
      <c r="E33" s="112"/>
      <c r="F33" s="72"/>
      <c r="G33" s="72"/>
      <c r="H33" s="72"/>
      <c r="I33" s="72"/>
      <c r="J33" s="72"/>
    </row>
    <row r="34" spans="1:10" ht="15.75" thickBot="1" x14ac:dyDescent="0.3">
      <c r="A34" s="72"/>
      <c r="B34" s="72"/>
      <c r="C34" s="113"/>
      <c r="D34" s="95" t="s">
        <v>319</v>
      </c>
      <c r="E34" s="114" t="s">
        <v>369</v>
      </c>
      <c r="F34" s="72"/>
      <c r="G34" s="72"/>
      <c r="H34" s="72"/>
      <c r="I34" s="72"/>
      <c r="J34" s="72"/>
    </row>
    <row r="35" spans="1:10" ht="15.75" thickBot="1" x14ac:dyDescent="0.3">
      <c r="A35" s="72"/>
      <c r="B35" s="72"/>
      <c r="C35" s="113"/>
      <c r="D35" s="121" t="s">
        <v>599</v>
      </c>
      <c r="E35" s="117" t="s">
        <v>600</v>
      </c>
      <c r="F35" s="72"/>
      <c r="G35" s="72"/>
      <c r="H35" s="72"/>
      <c r="I35" s="72"/>
      <c r="J35" s="72"/>
    </row>
    <row r="36" spans="1:10" ht="15.75" thickBot="1" x14ac:dyDescent="0.3">
      <c r="A36" s="72"/>
      <c r="B36" s="72"/>
      <c r="C36" s="72"/>
      <c r="D36" s="73"/>
      <c r="E36" s="72"/>
      <c r="F36" s="72"/>
      <c r="G36" s="72"/>
      <c r="H36" s="72"/>
      <c r="I36" s="72"/>
      <c r="J36" s="72"/>
    </row>
    <row r="37" spans="1:10" ht="15.75" thickBot="1" x14ac:dyDescent="0.3">
      <c r="A37" s="72"/>
      <c r="B37" s="72"/>
      <c r="C37" s="118" t="s">
        <v>639</v>
      </c>
      <c r="D37" s="99" t="s">
        <v>640</v>
      </c>
      <c r="E37" s="101" t="e">
        <f>DAVERAGE(B3:I19,F3,E49:F50)</f>
        <v>#VALUE!</v>
      </c>
      <c r="F37" s="72"/>
      <c r="G37" s="72"/>
      <c r="H37" s="72"/>
      <c r="I37" s="72"/>
      <c r="J37" s="72"/>
    </row>
    <row r="38" spans="1:10" ht="15.75" thickBot="1" x14ac:dyDescent="0.3">
      <c r="A38" s="72"/>
      <c r="B38" s="72"/>
      <c r="C38" s="72"/>
      <c r="D38" s="72"/>
      <c r="E38" s="72"/>
      <c r="F38" s="72"/>
      <c r="G38" s="72"/>
      <c r="H38" s="72"/>
      <c r="I38" s="72"/>
      <c r="J38" s="72"/>
    </row>
    <row r="39" spans="1:10" ht="15.75" thickBot="1" x14ac:dyDescent="0.3">
      <c r="A39" s="100" t="s">
        <v>641</v>
      </c>
      <c r="B39" s="72"/>
      <c r="C39" s="72"/>
      <c r="D39" s="72"/>
      <c r="E39" s="72"/>
      <c r="F39" s="72"/>
      <c r="G39" s="72"/>
      <c r="H39" s="72"/>
      <c r="I39" s="72"/>
      <c r="J39" s="72"/>
    </row>
    <row r="40" spans="1:10" ht="15.75" thickBot="1" x14ac:dyDescent="0.3">
      <c r="A40" s="72"/>
      <c r="B40" s="72"/>
      <c r="C40" s="72"/>
      <c r="D40" s="73"/>
      <c r="E40" s="72"/>
      <c r="F40" s="72"/>
      <c r="G40" s="72"/>
      <c r="H40" s="72"/>
      <c r="I40" s="72"/>
      <c r="J40" s="72"/>
    </row>
    <row r="41" spans="1:10" ht="15.75" thickBot="1" x14ac:dyDescent="0.3">
      <c r="A41" s="72"/>
      <c r="B41" s="72"/>
      <c r="C41" s="74"/>
      <c r="D41" s="99" t="s">
        <v>640</v>
      </c>
      <c r="E41" s="101" t="e">
        <f>DAVERAGE(B3:I19,"Unit Cost",E49:F50)</f>
        <v>#VALUE!</v>
      </c>
      <c r="F41" s="72"/>
      <c r="G41" s="72"/>
      <c r="H41" s="72"/>
      <c r="I41" s="72"/>
      <c r="J41" s="72"/>
    </row>
    <row r="42" spans="1:10" ht="15.75" thickBot="1" x14ac:dyDescent="0.3">
      <c r="A42" s="73"/>
      <c r="B42" s="73"/>
      <c r="C42" s="73"/>
      <c r="D42" s="73"/>
      <c r="E42" s="73"/>
      <c r="F42" s="73"/>
      <c r="G42" s="73"/>
      <c r="H42" s="73"/>
      <c r="I42" s="73"/>
      <c r="J42" s="72"/>
    </row>
    <row r="43" spans="1:10" ht="15.75" thickBot="1" x14ac:dyDescent="0.3">
      <c r="A43" s="120" t="s">
        <v>642</v>
      </c>
      <c r="B43" s="72"/>
      <c r="C43" s="72"/>
      <c r="D43" s="72"/>
      <c r="E43" s="72"/>
      <c r="F43" s="72"/>
      <c r="G43" s="72"/>
      <c r="H43" s="72"/>
      <c r="I43" s="72"/>
      <c r="J43" s="72"/>
    </row>
    <row r="44" spans="1:10" ht="15.75" thickBot="1" x14ac:dyDescent="0.3">
      <c r="A44" s="72"/>
      <c r="B44" s="72"/>
      <c r="C44" s="72"/>
      <c r="D44" s="112"/>
      <c r="E44" s="112"/>
      <c r="F44" s="72"/>
      <c r="G44" s="72"/>
      <c r="H44" s="72"/>
      <c r="I44" s="72"/>
      <c r="J44" s="72"/>
    </row>
    <row r="45" spans="1:10" ht="15.75" thickBot="1" x14ac:dyDescent="0.3">
      <c r="A45" s="72"/>
      <c r="B45" s="72"/>
      <c r="C45" s="113"/>
      <c r="D45" s="95" t="s">
        <v>319</v>
      </c>
      <c r="E45" s="114" t="s">
        <v>593</v>
      </c>
      <c r="F45" s="72"/>
      <c r="G45" s="72"/>
      <c r="H45" s="72"/>
      <c r="I45" s="72"/>
      <c r="J45" s="72"/>
    </row>
    <row r="46" spans="1:10" ht="15.75" thickBot="1" x14ac:dyDescent="0.3">
      <c r="A46" s="72"/>
      <c r="B46" s="72"/>
      <c r="C46" s="113"/>
      <c r="D46" s="121" t="s">
        <v>599</v>
      </c>
      <c r="E46" s="117">
        <v>100</v>
      </c>
      <c r="F46" s="72"/>
      <c r="G46" s="72"/>
      <c r="H46" s="72"/>
      <c r="I46" s="72"/>
      <c r="J46" s="72"/>
    </row>
    <row r="47" spans="1:10" ht="15.75" thickBot="1" x14ac:dyDescent="0.3">
      <c r="A47" s="72"/>
      <c r="B47" s="72"/>
      <c r="C47" s="72"/>
      <c r="D47" s="73"/>
      <c r="E47" s="72"/>
      <c r="F47" s="72"/>
      <c r="G47" s="72"/>
      <c r="H47" s="72"/>
      <c r="I47" s="72"/>
      <c r="J47" s="72"/>
    </row>
    <row r="48" spans="1:10" ht="15.75" thickBot="1" x14ac:dyDescent="0.3">
      <c r="A48" s="72"/>
      <c r="B48" s="72"/>
      <c r="C48" s="118" t="s">
        <v>643</v>
      </c>
      <c r="D48" s="99" t="s">
        <v>644</v>
      </c>
      <c r="E48" s="100" t="e">
        <f>DAVERAGE(B3:I19,"Unit Cost",E60:F61)</f>
        <v>#VALUE!</v>
      </c>
      <c r="F48" s="72"/>
      <c r="G48" s="72"/>
      <c r="H48" s="72"/>
      <c r="I48" s="72"/>
      <c r="J48" s="72"/>
    </row>
    <row r="49" spans="1:10" ht="15.75" thickBot="1" x14ac:dyDescent="0.3">
      <c r="A49" s="73"/>
      <c r="B49" s="73"/>
      <c r="C49" s="73"/>
      <c r="D49" s="73"/>
      <c r="E49" s="73"/>
      <c r="F49" s="73"/>
      <c r="G49" s="73"/>
      <c r="H49" s="73"/>
      <c r="I49" s="73"/>
      <c r="J49" s="72"/>
    </row>
    <row r="50" spans="1:10" ht="15.75" thickBot="1" x14ac:dyDescent="0.3">
      <c r="A50" s="120" t="s">
        <v>645</v>
      </c>
      <c r="B50" s="72"/>
      <c r="C50" s="72"/>
      <c r="D50" s="72"/>
      <c r="E50" s="72"/>
      <c r="F50" s="72"/>
      <c r="G50" s="72"/>
      <c r="H50" s="72"/>
      <c r="I50" s="72"/>
      <c r="J50" s="72"/>
    </row>
    <row r="51" spans="1:10" ht="15.75" thickBot="1" x14ac:dyDescent="0.3">
      <c r="A51" s="72"/>
      <c r="B51" s="72"/>
      <c r="C51" s="72"/>
      <c r="D51" s="112"/>
      <c r="E51" s="112"/>
      <c r="F51" s="72"/>
      <c r="G51" s="72"/>
      <c r="H51" s="72"/>
      <c r="I51" s="72"/>
      <c r="J51" s="72"/>
    </row>
    <row r="52" spans="1:10" ht="15.75" thickBot="1" x14ac:dyDescent="0.3">
      <c r="A52" s="72"/>
      <c r="B52" s="72"/>
      <c r="C52" s="113"/>
      <c r="D52" s="95" t="s">
        <v>319</v>
      </c>
      <c r="E52" s="114" t="s">
        <v>593</v>
      </c>
      <c r="F52" s="72"/>
      <c r="G52" s="72"/>
      <c r="H52" s="72"/>
      <c r="I52" s="72"/>
      <c r="J52" s="72"/>
    </row>
    <row r="53" spans="1:10" ht="15.75" thickBot="1" x14ac:dyDescent="0.3">
      <c r="A53" s="72"/>
      <c r="B53" s="72"/>
      <c r="C53" s="113"/>
      <c r="D53" s="122" t="s">
        <v>599</v>
      </c>
      <c r="E53" s="123" t="s">
        <v>646</v>
      </c>
      <c r="F53" s="72"/>
      <c r="G53" s="72"/>
      <c r="H53" s="72"/>
      <c r="I53" s="72"/>
      <c r="J53" s="72"/>
    </row>
    <row r="54" spans="1:10" ht="15.75" thickBot="1" x14ac:dyDescent="0.3">
      <c r="A54" s="72"/>
      <c r="B54" s="72"/>
      <c r="C54" s="72"/>
      <c r="D54" s="73"/>
      <c r="E54" s="72"/>
      <c r="F54" s="72"/>
      <c r="G54" s="72"/>
      <c r="H54" s="72"/>
      <c r="I54" s="72"/>
      <c r="J54" s="72"/>
    </row>
    <row r="55" spans="1:10" ht="15.75" thickBot="1" x14ac:dyDescent="0.3">
      <c r="A55" s="72"/>
      <c r="B55" s="72"/>
      <c r="C55" s="118" t="s">
        <v>647</v>
      </c>
      <c r="D55" s="124" t="s">
        <v>648</v>
      </c>
      <c r="E55" s="101" t="e">
        <f>DAVERAGE(B3:I19,"Unit Cost",E67:F68)</f>
        <v>#VALUE!</v>
      </c>
      <c r="F55" s="72"/>
      <c r="G55" s="72"/>
      <c r="H55" s="72"/>
      <c r="I55" s="72"/>
      <c r="J55" s="72"/>
    </row>
    <row r="56" spans="1:10" ht="15.75" thickBot="1" x14ac:dyDescent="0.3">
      <c r="A56" s="72"/>
      <c r="B56" s="72"/>
      <c r="C56" s="72"/>
      <c r="D56" s="72"/>
      <c r="E56" s="72"/>
      <c r="F56" s="72"/>
      <c r="G56" s="72"/>
      <c r="H56" s="72"/>
      <c r="I56" s="72"/>
      <c r="J56" s="72"/>
    </row>
    <row r="57" spans="1:10" ht="15.75" thickBot="1" x14ac:dyDescent="0.3">
      <c r="A57" s="72"/>
      <c r="B57" s="72"/>
      <c r="C57" s="72"/>
      <c r="D57" s="72"/>
      <c r="E57" s="72"/>
      <c r="F57" s="72"/>
      <c r="G57" s="72"/>
      <c r="H57" s="72"/>
      <c r="I57" s="72"/>
      <c r="J57" s="72"/>
    </row>
    <row r="58" spans="1:10" ht="15.75" thickBot="1" x14ac:dyDescent="0.3">
      <c r="A58" s="72"/>
      <c r="B58" s="72"/>
      <c r="C58" s="72"/>
      <c r="D58" s="72"/>
      <c r="E58" s="72"/>
      <c r="F58" s="72"/>
      <c r="G58" s="72"/>
      <c r="H58" s="72"/>
      <c r="I58" s="72"/>
      <c r="J58" s="72"/>
    </row>
    <row r="59" spans="1:10" ht="15.75" thickBot="1" x14ac:dyDescent="0.3">
      <c r="A59" s="72"/>
      <c r="B59" s="72"/>
      <c r="C59" s="72"/>
      <c r="D59" s="72"/>
      <c r="E59" s="72"/>
      <c r="F59" s="72"/>
      <c r="G59" s="72"/>
      <c r="H59" s="72"/>
      <c r="I59" s="72"/>
      <c r="J59" s="72"/>
    </row>
  </sheetData>
  <mergeCells count="2">
    <mergeCell ref="A1:J1"/>
    <mergeCell ref="A2:J2"/>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0A6AD-1E26-47AC-8985-615F55397DF4}">
  <sheetPr codeName="Sheet24"/>
  <dimension ref="A1:G41"/>
  <sheetViews>
    <sheetView topLeftCell="A20" workbookViewId="0">
      <selection activeCell="F37" sqref="F37"/>
    </sheetView>
  </sheetViews>
  <sheetFormatPr defaultRowHeight="15" x14ac:dyDescent="0.25"/>
  <cols>
    <col min="1" max="1" width="18.7109375" customWidth="1"/>
    <col min="2" max="2" width="23.28515625" bestFit="1" customWidth="1"/>
    <col min="3" max="3" width="17.42578125" customWidth="1"/>
    <col min="4" max="4" width="11.7109375" bestFit="1" customWidth="1"/>
  </cols>
  <sheetData>
    <row r="1" spans="1:7" ht="19.5" thickBot="1" x14ac:dyDescent="0.35">
      <c r="A1" s="147" t="s">
        <v>649</v>
      </c>
      <c r="B1" s="148"/>
      <c r="C1" s="148"/>
      <c r="D1" s="148"/>
      <c r="E1" s="148"/>
      <c r="F1" s="149"/>
      <c r="G1" s="72"/>
    </row>
    <row r="2" spans="1:7" ht="15.75" thickBot="1" x14ac:dyDescent="0.3">
      <c r="A2" s="150" t="s">
        <v>650</v>
      </c>
      <c r="B2" s="151"/>
      <c r="C2" s="151"/>
      <c r="D2" s="151"/>
      <c r="E2" s="151"/>
      <c r="F2" s="151"/>
      <c r="G2" s="152"/>
    </row>
    <row r="3" spans="1:7" ht="15.75" thickBot="1" x14ac:dyDescent="0.3">
      <c r="A3" s="73"/>
      <c r="B3" s="125" t="s">
        <v>651</v>
      </c>
      <c r="C3" s="73"/>
      <c r="D3" s="72"/>
      <c r="E3" s="72"/>
      <c r="F3" s="72"/>
      <c r="G3" s="72"/>
    </row>
    <row r="4" spans="1:7" ht="27" thickBot="1" x14ac:dyDescent="0.3">
      <c r="A4" s="94" t="s">
        <v>652</v>
      </c>
      <c r="B4" s="95" t="s">
        <v>653</v>
      </c>
      <c r="C4" s="95" t="s">
        <v>654</v>
      </c>
      <c r="D4" s="72"/>
      <c r="E4" s="72"/>
      <c r="F4" s="72"/>
      <c r="G4" s="72"/>
    </row>
    <row r="5" spans="1:7" ht="27" thickBot="1" x14ac:dyDescent="0.3">
      <c r="A5" s="126" t="s">
        <v>655</v>
      </c>
      <c r="B5" s="127">
        <v>1</v>
      </c>
      <c r="C5" s="99" t="s">
        <v>21</v>
      </c>
      <c r="D5" s="101" t="s">
        <v>656</v>
      </c>
      <c r="E5" s="72"/>
      <c r="F5" s="72"/>
      <c r="G5" s="72"/>
    </row>
    <row r="6" spans="1:7" ht="27" thickBot="1" x14ac:dyDescent="0.3">
      <c r="A6" s="126" t="s">
        <v>655</v>
      </c>
      <c r="B6" s="127">
        <v>2</v>
      </c>
      <c r="C6" s="99" t="s">
        <v>657</v>
      </c>
      <c r="D6" s="128" t="str">
        <f>LEFT(A6,2)</f>
        <v>Al</v>
      </c>
      <c r="E6" s="72"/>
      <c r="F6" s="72"/>
      <c r="G6" s="72"/>
    </row>
    <row r="7" spans="1:7" ht="15.75" thickBot="1" x14ac:dyDescent="0.3">
      <c r="A7" s="126" t="s">
        <v>655</v>
      </c>
      <c r="B7" s="127">
        <v>3</v>
      </c>
      <c r="C7" s="99" t="s">
        <v>658</v>
      </c>
      <c r="D7" s="128" t="str">
        <f t="shared" ref="D7:D9" si="0">LEFT(A7,2)</f>
        <v>Al</v>
      </c>
      <c r="E7" s="72"/>
      <c r="F7" s="72"/>
      <c r="G7" s="72"/>
    </row>
    <row r="8" spans="1:7" ht="15.75" thickBot="1" x14ac:dyDescent="0.3">
      <c r="A8" s="126" t="s">
        <v>659</v>
      </c>
      <c r="B8" s="127">
        <v>6</v>
      </c>
      <c r="C8" s="99" t="s">
        <v>660</v>
      </c>
      <c r="D8" s="128" t="str">
        <f t="shared" si="0"/>
        <v>Ca</v>
      </c>
      <c r="E8" s="72"/>
      <c r="F8" s="72"/>
      <c r="G8" s="72"/>
    </row>
    <row r="9" spans="1:7" ht="15.75" thickBot="1" x14ac:dyDescent="0.3">
      <c r="A9" s="126" t="s">
        <v>661</v>
      </c>
      <c r="B9" s="127">
        <v>4</v>
      </c>
      <c r="C9" s="99" t="s">
        <v>662</v>
      </c>
      <c r="D9" s="128" t="str">
        <f t="shared" si="0"/>
        <v>AB</v>
      </c>
      <c r="E9" s="72"/>
      <c r="F9" s="72"/>
      <c r="G9" s="72"/>
    </row>
    <row r="10" spans="1:7" ht="15.75" thickBot="1" x14ac:dyDescent="0.3">
      <c r="A10" s="72"/>
      <c r="B10" s="72"/>
      <c r="C10" s="72"/>
      <c r="D10" s="128"/>
      <c r="E10" s="72"/>
      <c r="F10" s="72"/>
      <c r="G10" s="72"/>
    </row>
    <row r="11" spans="1:7" ht="15.75" thickBot="1" x14ac:dyDescent="0.3">
      <c r="A11" s="73"/>
      <c r="B11" s="125" t="s">
        <v>663</v>
      </c>
      <c r="C11" s="72"/>
      <c r="D11" s="72"/>
      <c r="E11" s="72"/>
      <c r="F11" s="72"/>
      <c r="G11" s="72"/>
    </row>
    <row r="12" spans="1:7" ht="27" thickBot="1" x14ac:dyDescent="0.3">
      <c r="A12" s="94" t="s">
        <v>253</v>
      </c>
      <c r="B12" s="95" t="s">
        <v>223</v>
      </c>
      <c r="C12" s="72"/>
      <c r="D12" s="72"/>
      <c r="E12" s="72"/>
      <c r="F12" s="72"/>
      <c r="G12" s="72"/>
    </row>
    <row r="13" spans="1:7" ht="27" thickBot="1" x14ac:dyDescent="0.3">
      <c r="A13" s="126" t="s">
        <v>655</v>
      </c>
      <c r="B13" s="99" t="s">
        <v>193</v>
      </c>
      <c r="C13" s="128" t="str">
        <f>LEFT(A12,FIND(" ",A12)-1)</f>
        <v>Full</v>
      </c>
      <c r="D13" s="72" t="str">
        <f>LEFT(A13,FIND(" ",A13,1))</f>
        <v xml:space="preserve">Alan </v>
      </c>
      <c r="E13" s="72"/>
      <c r="F13" s="72"/>
      <c r="G13" s="72"/>
    </row>
    <row r="14" spans="1:7" ht="15.75" thickBot="1" x14ac:dyDescent="0.3">
      <c r="A14" s="126" t="s">
        <v>664</v>
      </c>
      <c r="B14" s="99" t="s">
        <v>195</v>
      </c>
      <c r="C14" s="128"/>
      <c r="D14" s="72" t="str">
        <f t="shared" ref="D14:D15" si="1">LEFT(A14,FIND(" ",A14,1))</f>
        <v xml:space="preserve">Bob </v>
      </c>
      <c r="E14" s="72"/>
      <c r="F14" s="72"/>
      <c r="G14" s="72"/>
    </row>
    <row r="15" spans="1:7" ht="15.75" thickBot="1" x14ac:dyDescent="0.3">
      <c r="A15" s="126" t="s">
        <v>665</v>
      </c>
      <c r="B15" s="99" t="s">
        <v>196</v>
      </c>
      <c r="C15" s="128"/>
      <c r="D15" s="72" t="str">
        <f t="shared" si="1"/>
        <v xml:space="preserve">Carol </v>
      </c>
      <c r="E15" s="72"/>
      <c r="F15" s="72"/>
      <c r="G15" s="72"/>
    </row>
    <row r="16" spans="1:7" ht="15.75" thickBot="1" x14ac:dyDescent="0.3">
      <c r="A16" s="72"/>
      <c r="B16" s="72"/>
      <c r="C16" s="72"/>
      <c r="D16" s="72"/>
      <c r="E16" s="72"/>
      <c r="F16" s="72"/>
      <c r="G16" s="72"/>
    </row>
    <row r="17" spans="1:7" ht="30.75" thickBot="1" x14ac:dyDescent="0.3">
      <c r="A17" s="73"/>
      <c r="B17" s="125" t="s">
        <v>666</v>
      </c>
      <c r="C17" s="72"/>
      <c r="D17" s="72"/>
      <c r="E17" s="72"/>
      <c r="F17" s="72"/>
      <c r="G17" s="72"/>
    </row>
    <row r="18" spans="1:7" ht="15.75" thickBot="1" x14ac:dyDescent="0.3">
      <c r="A18" s="94" t="s">
        <v>652</v>
      </c>
      <c r="B18" s="95" t="s">
        <v>667</v>
      </c>
      <c r="C18" s="72"/>
      <c r="D18" s="72"/>
      <c r="E18" s="72"/>
      <c r="F18" s="72"/>
      <c r="G18" s="72"/>
    </row>
    <row r="19" spans="1:7" ht="27" thickBot="1" x14ac:dyDescent="0.3">
      <c r="A19" s="126" t="s">
        <v>655</v>
      </c>
      <c r="B19" s="99">
        <v>10</v>
      </c>
      <c r="C19" s="128">
        <f>LEN(A18)</f>
        <v>4</v>
      </c>
      <c r="D19" s="72">
        <f>LEN(A19)</f>
        <v>10</v>
      </c>
      <c r="E19" s="72"/>
      <c r="F19" s="72"/>
      <c r="G19" s="72"/>
    </row>
    <row r="20" spans="1:7" ht="15.75" thickBot="1" x14ac:dyDescent="0.3">
      <c r="A20" s="126" t="s">
        <v>664</v>
      </c>
      <c r="B20" s="99" t="s">
        <v>377</v>
      </c>
      <c r="C20" s="128"/>
      <c r="D20" s="72">
        <f t="shared" ref="D20:D23" si="2">LEN(A20)</f>
        <v>9</v>
      </c>
      <c r="E20" s="72"/>
      <c r="F20" s="72"/>
      <c r="G20" s="72"/>
    </row>
    <row r="21" spans="1:7" ht="15.75" thickBot="1" x14ac:dyDescent="0.3">
      <c r="A21" s="126" t="s">
        <v>665</v>
      </c>
      <c r="B21" s="99" t="s">
        <v>377</v>
      </c>
      <c r="C21" s="128"/>
      <c r="D21" s="72">
        <f t="shared" si="2"/>
        <v>14</v>
      </c>
      <c r="E21" s="72"/>
      <c r="F21" s="72"/>
      <c r="G21" s="72"/>
    </row>
    <row r="22" spans="1:7" ht="15.75" thickBot="1" x14ac:dyDescent="0.3">
      <c r="A22" s="126" t="s">
        <v>659</v>
      </c>
      <c r="B22" s="99" t="s">
        <v>377</v>
      </c>
      <c r="C22" s="128"/>
      <c r="D22" s="72">
        <f t="shared" si="2"/>
        <v>7</v>
      </c>
      <c r="E22" s="72"/>
      <c r="F22" s="72"/>
      <c r="G22" s="72"/>
    </row>
    <row r="23" spans="1:7" ht="15.75" thickBot="1" x14ac:dyDescent="0.3">
      <c r="A23" s="126" t="s">
        <v>661</v>
      </c>
      <c r="B23" s="99" t="s">
        <v>377</v>
      </c>
      <c r="C23" s="128"/>
      <c r="D23" s="72">
        <f t="shared" si="2"/>
        <v>6</v>
      </c>
      <c r="E23" s="72"/>
      <c r="F23" s="72"/>
      <c r="G23" s="72"/>
    </row>
    <row r="24" spans="1:7" ht="15.75" thickBot="1" x14ac:dyDescent="0.3">
      <c r="A24" s="72"/>
      <c r="B24" s="72"/>
      <c r="C24" s="72"/>
      <c r="D24" s="72"/>
      <c r="E24" s="72"/>
      <c r="F24" s="72"/>
      <c r="G24" s="72"/>
    </row>
    <row r="25" spans="1:7" ht="15.75" thickBot="1" x14ac:dyDescent="0.3">
      <c r="A25" s="73"/>
      <c r="B25" s="129" t="s">
        <v>668</v>
      </c>
      <c r="C25" s="72"/>
      <c r="D25" s="72"/>
      <c r="E25" s="72"/>
      <c r="F25" s="72"/>
      <c r="G25" s="72"/>
    </row>
    <row r="26" spans="1:7" ht="15.75" thickBot="1" x14ac:dyDescent="0.3">
      <c r="A26" s="94" t="s">
        <v>669</v>
      </c>
      <c r="B26" s="95" t="s">
        <v>670</v>
      </c>
      <c r="C26" s="72"/>
      <c r="D26" s="72"/>
      <c r="E26" s="72"/>
      <c r="F26" s="72"/>
      <c r="G26" s="72"/>
    </row>
    <row r="27" spans="1:7" ht="15.75" thickBot="1" x14ac:dyDescent="0.3">
      <c r="A27" s="126" t="s">
        <v>671</v>
      </c>
      <c r="B27" s="99" t="s">
        <v>672</v>
      </c>
      <c r="C27" s="128" t="str">
        <f>LOWER(A27)</f>
        <v>alan jones</v>
      </c>
      <c r="D27" s="72"/>
      <c r="E27" s="72"/>
      <c r="F27" s="72"/>
      <c r="G27" s="72"/>
    </row>
    <row r="28" spans="1:7" ht="15.75" thickBot="1" x14ac:dyDescent="0.3">
      <c r="A28" s="126" t="s">
        <v>673</v>
      </c>
      <c r="B28" s="99" t="str">
        <f>LOWER(A28)</f>
        <v>bob smith</v>
      </c>
      <c r="C28" s="128"/>
      <c r="D28" s="72"/>
      <c r="E28" s="72"/>
      <c r="F28" s="72"/>
      <c r="G28" s="72"/>
    </row>
    <row r="29" spans="1:7" ht="15.75" thickBot="1" x14ac:dyDescent="0.3">
      <c r="A29" s="126" t="s">
        <v>674</v>
      </c>
      <c r="B29" s="99" t="str">
        <f t="shared" ref="B29:B31" si="3">LOWER(A29)</f>
        <v>carol williams</v>
      </c>
      <c r="C29" s="128"/>
      <c r="D29" s="72"/>
      <c r="E29" s="72"/>
      <c r="F29" s="72"/>
      <c r="G29" s="72"/>
    </row>
    <row r="30" spans="1:7" ht="15.75" thickBot="1" x14ac:dyDescent="0.3">
      <c r="A30" s="126" t="s">
        <v>675</v>
      </c>
      <c r="B30" s="99" t="str">
        <f t="shared" si="3"/>
        <v>cardiff</v>
      </c>
      <c r="C30" s="128"/>
      <c r="D30" s="72"/>
      <c r="E30" s="72"/>
      <c r="F30" s="72"/>
      <c r="G30" s="72"/>
    </row>
    <row r="31" spans="1:7" ht="15.75" thickBot="1" x14ac:dyDescent="0.3">
      <c r="A31" s="126" t="s">
        <v>661</v>
      </c>
      <c r="B31" s="99" t="str">
        <f t="shared" si="3"/>
        <v>abc123</v>
      </c>
      <c r="C31" s="128"/>
      <c r="D31" s="72"/>
      <c r="E31" s="72"/>
      <c r="F31" s="72"/>
      <c r="G31" s="72"/>
    </row>
    <row r="32" spans="1:7" ht="15.75" thickBot="1" x14ac:dyDescent="0.3">
      <c r="A32" s="72"/>
      <c r="B32" s="72"/>
      <c r="C32" s="72"/>
      <c r="D32" s="72"/>
      <c r="E32" s="72"/>
      <c r="F32" s="72"/>
      <c r="G32" s="72"/>
    </row>
    <row r="33" spans="1:7" ht="15.75" thickBot="1" x14ac:dyDescent="0.3">
      <c r="A33" s="72"/>
      <c r="B33" s="130" t="s">
        <v>676</v>
      </c>
      <c r="C33" s="72"/>
      <c r="D33" s="72"/>
      <c r="E33" s="72"/>
      <c r="F33" s="72"/>
      <c r="G33" s="72"/>
    </row>
    <row r="34" spans="1:7" ht="15.75" thickBot="1" x14ac:dyDescent="0.3">
      <c r="A34" s="73"/>
      <c r="B34" s="73"/>
      <c r="C34" s="73"/>
      <c r="D34" s="72"/>
      <c r="E34" s="72"/>
      <c r="F34" s="72"/>
      <c r="G34" s="72"/>
    </row>
    <row r="35" spans="1:7" ht="15.75" thickBot="1" x14ac:dyDescent="0.3">
      <c r="A35" s="94" t="s">
        <v>256</v>
      </c>
      <c r="B35" s="95" t="s">
        <v>677</v>
      </c>
      <c r="C35" s="95" t="s">
        <v>678</v>
      </c>
      <c r="D35" s="72"/>
      <c r="E35" s="72"/>
      <c r="F35" s="72"/>
      <c r="G35" s="72"/>
    </row>
    <row r="36" spans="1:7" ht="15.75" thickBot="1" x14ac:dyDescent="0.3">
      <c r="A36" s="97">
        <v>35855</v>
      </c>
      <c r="B36" s="98">
        <v>35861</v>
      </c>
      <c r="C36" s="99">
        <v>5</v>
      </c>
      <c r="D36" s="101">
        <f>NETWORKDAYS(A36,B36)</f>
        <v>5</v>
      </c>
      <c r="E36" s="72">
        <f>NETWORKDAYS(A36,B36)</f>
        <v>5</v>
      </c>
      <c r="F36" s="72"/>
      <c r="G36" s="72"/>
    </row>
    <row r="37" spans="1:7" ht="15.75" thickBot="1" x14ac:dyDescent="0.3">
      <c r="A37" s="97">
        <v>35910</v>
      </c>
      <c r="B37" s="98">
        <v>36006</v>
      </c>
      <c r="C37" s="99">
        <v>69</v>
      </c>
      <c r="D37" s="128"/>
      <c r="E37" s="72">
        <f t="shared" ref="E37:E38" si="4">NETWORKDAYS(A37,B37)</f>
        <v>69</v>
      </c>
      <c r="F37" s="72"/>
      <c r="G37" s="72"/>
    </row>
    <row r="38" spans="1:7" ht="15.75" thickBot="1" x14ac:dyDescent="0.3">
      <c r="A38" s="97">
        <v>36153</v>
      </c>
      <c r="B38" s="98">
        <v>36165</v>
      </c>
      <c r="C38" s="99">
        <v>9</v>
      </c>
      <c r="D38" s="128"/>
      <c r="E38" s="72">
        <f t="shared" si="4"/>
        <v>9</v>
      </c>
      <c r="F38" s="72"/>
      <c r="G38" s="72"/>
    </row>
    <row r="39" spans="1:7" ht="15.75" thickBot="1" x14ac:dyDescent="0.3">
      <c r="A39" s="72"/>
      <c r="B39" s="72"/>
      <c r="C39" s="72"/>
      <c r="D39" s="72"/>
      <c r="E39" s="72"/>
      <c r="F39" s="72"/>
      <c r="G39" s="72"/>
    </row>
    <row r="40" spans="1:7" ht="15.75" thickBot="1" x14ac:dyDescent="0.3">
      <c r="A40" s="72"/>
      <c r="B40" s="72"/>
      <c r="C40" s="72"/>
      <c r="D40" s="72"/>
      <c r="E40" s="72"/>
      <c r="F40" s="72"/>
      <c r="G40" s="72"/>
    </row>
    <row r="41" spans="1:7" ht="15.75" thickBot="1" x14ac:dyDescent="0.3">
      <c r="A41" s="72"/>
      <c r="B41" s="72"/>
      <c r="C41" s="72"/>
      <c r="D41" s="72"/>
      <c r="E41" s="72"/>
      <c r="F41" s="72"/>
      <c r="G41" s="72"/>
    </row>
  </sheetData>
  <mergeCells count="2">
    <mergeCell ref="A1:F1"/>
    <mergeCell ref="A2:G2"/>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1E5FE-871A-4AD7-B52C-775BB8DD6CF1}">
  <sheetPr codeName="Sheet25"/>
  <dimension ref="A1:G22"/>
  <sheetViews>
    <sheetView topLeftCell="A2" workbookViewId="0">
      <selection activeCell="I9" sqref="I9"/>
    </sheetView>
  </sheetViews>
  <sheetFormatPr defaultRowHeight="15" x14ac:dyDescent="0.25"/>
  <cols>
    <col min="1" max="1" width="16.5703125" customWidth="1"/>
    <col min="2" max="2" width="17.140625" customWidth="1"/>
    <col min="3" max="3" width="13" customWidth="1"/>
    <col min="5" max="5" width="11.140625" customWidth="1"/>
  </cols>
  <sheetData>
    <row r="1" spans="1:7" ht="19.5" thickBot="1" x14ac:dyDescent="0.35">
      <c r="A1" s="147" t="s">
        <v>679</v>
      </c>
      <c r="B1" s="148"/>
      <c r="C1" s="148"/>
      <c r="D1" s="148"/>
      <c r="E1" s="148"/>
      <c r="F1" s="149"/>
      <c r="G1" s="72"/>
    </row>
    <row r="2" spans="1:7" ht="15.75" thickBot="1" x14ac:dyDescent="0.3">
      <c r="A2" s="150" t="s">
        <v>680</v>
      </c>
      <c r="B2" s="151"/>
      <c r="C2" s="151"/>
      <c r="D2" s="151"/>
      <c r="E2" s="151"/>
      <c r="F2" s="151"/>
      <c r="G2" s="152"/>
    </row>
    <row r="3" spans="1:7" ht="15.75" thickBot="1" x14ac:dyDescent="0.3">
      <c r="A3" s="73"/>
      <c r="B3" s="73"/>
      <c r="C3" s="73"/>
      <c r="D3" s="73"/>
      <c r="E3" s="73"/>
      <c r="F3" s="137"/>
      <c r="G3" s="137"/>
    </row>
    <row r="4" spans="1:7" ht="15.75" thickBot="1" x14ac:dyDescent="0.3">
      <c r="A4" s="133" t="s">
        <v>86</v>
      </c>
      <c r="B4" s="134" t="s">
        <v>173</v>
      </c>
      <c r="C4" s="134" t="s">
        <v>174</v>
      </c>
      <c r="D4" s="134" t="s">
        <v>175</v>
      </c>
      <c r="E4" s="135" t="s">
        <v>176</v>
      </c>
      <c r="F4" s="139" t="s">
        <v>183</v>
      </c>
      <c r="G4" s="140" t="s">
        <v>681</v>
      </c>
    </row>
    <row r="5" spans="1:7" ht="15.75" thickBot="1" x14ac:dyDescent="0.3">
      <c r="A5" s="133" t="s">
        <v>126</v>
      </c>
      <c r="B5" s="131">
        <v>29356</v>
      </c>
      <c r="C5" s="77">
        <f>DAY(B5)</f>
        <v>15</v>
      </c>
      <c r="D5" s="132">
        <f>MONTH(B5)</f>
        <v>5</v>
      </c>
      <c r="E5" s="136">
        <f>YEAR(B5:B15)</f>
        <v>1980</v>
      </c>
      <c r="F5" s="141">
        <f ca="1">DATEDIF(B5,TODAY(),"Y")</f>
        <v>43</v>
      </c>
      <c r="G5" s="142" t="str">
        <f ca="1">IF(F5&gt;20,"ADULT","CHILD")</f>
        <v>ADULT</v>
      </c>
    </row>
    <row r="6" spans="1:7" ht="15.75" thickBot="1" x14ac:dyDescent="0.3">
      <c r="A6" s="133" t="s">
        <v>100</v>
      </c>
      <c r="B6" s="131">
        <v>29818</v>
      </c>
      <c r="C6" s="77">
        <f>DAY(B6)</f>
        <v>20</v>
      </c>
      <c r="D6" s="132">
        <f t="shared" ref="D6:D15" si="0">MONTH(B6)</f>
        <v>8</v>
      </c>
      <c r="E6" s="136">
        <f t="shared" ref="E6:E15" si="1">YEAR(B6:B16)</f>
        <v>1981</v>
      </c>
      <c r="F6" s="141">
        <f t="shared" ref="F6:F15" ca="1" si="2">DATEDIF(B6,TODAY(),"Y")</f>
        <v>41</v>
      </c>
      <c r="G6" s="142" t="str">
        <f t="shared" ref="G6:G15" ca="1" si="3">IF(F6&gt;20,"ADULT","CHILD")</f>
        <v>ADULT</v>
      </c>
    </row>
    <row r="7" spans="1:7" ht="15.75" thickBot="1" x14ac:dyDescent="0.3">
      <c r="A7" s="133" t="s">
        <v>98</v>
      </c>
      <c r="B7" s="131">
        <v>37909</v>
      </c>
      <c r="C7" s="77">
        <f t="shared" ref="C7:C15" si="4">DAY(B7)</f>
        <v>15</v>
      </c>
      <c r="D7" s="132">
        <f t="shared" si="0"/>
        <v>10</v>
      </c>
      <c r="E7" s="136">
        <f t="shared" si="1"/>
        <v>2003</v>
      </c>
      <c r="F7" s="141">
        <f t="shared" ca="1" si="2"/>
        <v>19</v>
      </c>
      <c r="G7" s="142" t="str">
        <f t="shared" ca="1" si="3"/>
        <v>CHILD</v>
      </c>
    </row>
    <row r="8" spans="1:7" ht="15.75" thickBot="1" x14ac:dyDescent="0.3">
      <c r="A8" s="133" t="s">
        <v>13</v>
      </c>
      <c r="B8" s="131">
        <v>33018</v>
      </c>
      <c r="C8" s="77">
        <f t="shared" si="4"/>
        <v>25</v>
      </c>
      <c r="D8" s="132">
        <f t="shared" si="0"/>
        <v>5</v>
      </c>
      <c r="E8" s="136">
        <f t="shared" si="1"/>
        <v>1990</v>
      </c>
      <c r="F8" s="141">
        <f t="shared" ca="1" si="2"/>
        <v>33</v>
      </c>
      <c r="G8" s="142" t="str">
        <f t="shared" ca="1" si="3"/>
        <v>ADULT</v>
      </c>
    </row>
    <row r="9" spans="1:7" ht="15.75" thickBot="1" x14ac:dyDescent="0.3">
      <c r="A9" s="133" t="s">
        <v>11</v>
      </c>
      <c r="B9" s="131">
        <v>33840</v>
      </c>
      <c r="C9" s="77">
        <f t="shared" si="4"/>
        <v>24</v>
      </c>
      <c r="D9" s="132">
        <f t="shared" si="0"/>
        <v>8</v>
      </c>
      <c r="E9" s="136">
        <f t="shared" si="1"/>
        <v>1992</v>
      </c>
      <c r="F9" s="141">
        <f t="shared" ca="1" si="2"/>
        <v>30</v>
      </c>
      <c r="G9" s="142" t="str">
        <f t="shared" ca="1" si="3"/>
        <v>ADULT</v>
      </c>
    </row>
    <row r="10" spans="1:7" ht="15.75" thickBot="1" x14ac:dyDescent="0.3">
      <c r="A10" s="133" t="s">
        <v>10</v>
      </c>
      <c r="B10" s="131">
        <v>36030</v>
      </c>
      <c r="C10" s="77">
        <f t="shared" si="4"/>
        <v>23</v>
      </c>
      <c r="D10" s="132">
        <f t="shared" si="0"/>
        <v>8</v>
      </c>
      <c r="E10" s="136">
        <f t="shared" si="1"/>
        <v>1998</v>
      </c>
      <c r="F10" s="141">
        <f t="shared" ca="1" si="2"/>
        <v>24</v>
      </c>
      <c r="G10" s="142" t="str">
        <f t="shared" ca="1" si="3"/>
        <v>ADULT</v>
      </c>
    </row>
    <row r="11" spans="1:7" ht="15.75" thickBot="1" x14ac:dyDescent="0.3">
      <c r="A11" s="133" t="s">
        <v>127</v>
      </c>
      <c r="B11" s="131">
        <v>29353</v>
      </c>
      <c r="C11" s="77">
        <f t="shared" si="4"/>
        <v>12</v>
      </c>
      <c r="D11" s="132">
        <f t="shared" si="0"/>
        <v>5</v>
      </c>
      <c r="E11" s="136">
        <f t="shared" si="1"/>
        <v>1980</v>
      </c>
      <c r="F11" s="141">
        <f t="shared" ca="1" si="2"/>
        <v>43</v>
      </c>
      <c r="G11" s="142" t="str">
        <f t="shared" ca="1" si="3"/>
        <v>ADULT</v>
      </c>
    </row>
    <row r="12" spans="1:7" ht="15.75" thickBot="1" x14ac:dyDescent="0.3">
      <c r="A12" s="133" t="s">
        <v>128</v>
      </c>
      <c r="B12" s="131">
        <v>38429</v>
      </c>
      <c r="C12" s="77">
        <f t="shared" si="4"/>
        <v>18</v>
      </c>
      <c r="D12" s="132">
        <f t="shared" si="0"/>
        <v>3</v>
      </c>
      <c r="E12" s="136">
        <f t="shared" si="1"/>
        <v>2005</v>
      </c>
      <c r="F12" s="141">
        <f t="shared" ca="1" si="2"/>
        <v>18</v>
      </c>
      <c r="G12" s="142" t="str">
        <f t="shared" ca="1" si="3"/>
        <v>CHILD</v>
      </c>
    </row>
    <row r="13" spans="1:7" ht="15.75" thickBot="1" x14ac:dyDescent="0.3">
      <c r="A13" s="133" t="s">
        <v>129</v>
      </c>
      <c r="B13" s="131">
        <v>39309</v>
      </c>
      <c r="C13" s="77">
        <f t="shared" si="4"/>
        <v>15</v>
      </c>
      <c r="D13" s="132">
        <f t="shared" si="0"/>
        <v>8</v>
      </c>
      <c r="E13" s="136">
        <f t="shared" si="1"/>
        <v>2007</v>
      </c>
      <c r="F13" s="141">
        <f t="shared" ca="1" si="2"/>
        <v>15</v>
      </c>
      <c r="G13" s="142" t="str">
        <f t="shared" ca="1" si="3"/>
        <v>CHILD</v>
      </c>
    </row>
    <row r="14" spans="1:7" ht="15.75" thickBot="1" x14ac:dyDescent="0.3">
      <c r="A14" s="133" t="s">
        <v>130</v>
      </c>
      <c r="B14" s="131">
        <v>40323</v>
      </c>
      <c r="C14" s="77">
        <f t="shared" si="4"/>
        <v>25</v>
      </c>
      <c r="D14" s="132">
        <f t="shared" si="0"/>
        <v>5</v>
      </c>
      <c r="E14" s="136">
        <f t="shared" si="1"/>
        <v>2010</v>
      </c>
      <c r="F14" s="141">
        <f t="shared" ca="1" si="2"/>
        <v>13</v>
      </c>
      <c r="G14" s="142" t="str">
        <f t="shared" ca="1" si="3"/>
        <v>CHILD</v>
      </c>
    </row>
    <row r="15" spans="1:7" ht="15.75" thickBot="1" x14ac:dyDescent="0.3">
      <c r="A15" s="133" t="s">
        <v>131</v>
      </c>
      <c r="B15" s="131">
        <v>34206</v>
      </c>
      <c r="C15" s="77">
        <f t="shared" si="4"/>
        <v>25</v>
      </c>
      <c r="D15" s="132">
        <f t="shared" si="0"/>
        <v>8</v>
      </c>
      <c r="E15" s="136">
        <f t="shared" si="1"/>
        <v>1993</v>
      </c>
      <c r="F15" s="143">
        <f t="shared" ca="1" si="2"/>
        <v>29</v>
      </c>
      <c r="G15" s="142" t="str">
        <f t="shared" ca="1" si="3"/>
        <v>ADULT</v>
      </c>
    </row>
    <row r="16" spans="1:7" ht="15.75" thickBot="1" x14ac:dyDescent="0.3">
      <c r="A16" s="72"/>
      <c r="B16" s="72"/>
      <c r="C16" s="72"/>
      <c r="D16" s="72"/>
      <c r="E16" s="72"/>
      <c r="F16" s="138"/>
      <c r="G16" s="138"/>
    </row>
    <row r="17" spans="1:7" ht="15.75" thickBot="1" x14ac:dyDescent="0.3">
      <c r="A17" s="100" t="s">
        <v>177</v>
      </c>
      <c r="B17" s="72"/>
      <c r="C17" s="72"/>
      <c r="D17" s="72"/>
      <c r="E17" s="72"/>
      <c r="F17" s="72"/>
      <c r="G17" s="72"/>
    </row>
    <row r="18" spans="1:7" ht="15.75" thickBot="1" x14ac:dyDescent="0.3">
      <c r="A18" s="100" t="s">
        <v>178</v>
      </c>
      <c r="B18" s="72"/>
      <c r="C18" s="72"/>
      <c r="D18" s="72"/>
      <c r="E18" s="72"/>
      <c r="F18" s="72"/>
      <c r="G18" s="72"/>
    </row>
    <row r="19" spans="1:7" ht="15.75" thickBot="1" x14ac:dyDescent="0.3">
      <c r="A19" s="100" t="s">
        <v>179</v>
      </c>
      <c r="B19" s="72"/>
      <c r="C19" s="72"/>
      <c r="D19" s="72"/>
      <c r="E19" s="72"/>
      <c r="F19" s="72"/>
      <c r="G19" s="72"/>
    </row>
    <row r="20" spans="1:7" ht="15.75" thickBot="1" x14ac:dyDescent="0.3">
      <c r="A20" s="100" t="s">
        <v>180</v>
      </c>
      <c r="B20" s="72"/>
      <c r="C20" s="72"/>
      <c r="D20" s="72"/>
      <c r="E20" s="72"/>
      <c r="F20" s="72"/>
      <c r="G20" s="72"/>
    </row>
    <row r="21" spans="1:7" ht="15.75" thickBot="1" x14ac:dyDescent="0.3">
      <c r="A21" s="100" t="s">
        <v>181</v>
      </c>
      <c r="B21" s="72"/>
      <c r="C21" s="72"/>
      <c r="D21" s="72"/>
      <c r="E21" s="72"/>
      <c r="F21" s="72"/>
      <c r="G21" s="72"/>
    </row>
    <row r="22" spans="1:7" ht="15.75" thickBot="1" x14ac:dyDescent="0.3">
      <c r="A22" s="72"/>
      <c r="B22" s="72"/>
      <c r="C22" s="72"/>
      <c r="D22" s="72"/>
      <c r="E22" s="72"/>
      <c r="F22" s="72"/>
      <c r="G22" s="72"/>
    </row>
  </sheetData>
  <mergeCells count="2">
    <mergeCell ref="A1:F1"/>
    <mergeCell ref="A2: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D1551-BBC3-4FBA-9A34-8FDAEF038B53}">
  <sheetPr codeName="Sheet4"/>
  <dimension ref="A1:G65"/>
  <sheetViews>
    <sheetView topLeftCell="A44" workbookViewId="0">
      <selection activeCell="M54" sqref="M54"/>
    </sheetView>
  </sheetViews>
  <sheetFormatPr defaultRowHeight="15" x14ac:dyDescent="0.25"/>
  <cols>
    <col min="1" max="1" width="14.42578125" customWidth="1"/>
    <col min="2" max="2" width="13" customWidth="1"/>
    <col min="6" max="6" width="20.140625" customWidth="1"/>
    <col min="7" max="7" width="13.85546875" customWidth="1"/>
  </cols>
  <sheetData>
    <row r="1" spans="1:7" x14ac:dyDescent="0.25">
      <c r="A1" s="21" t="s">
        <v>60</v>
      </c>
    </row>
    <row r="2" spans="1:7" x14ac:dyDescent="0.25">
      <c r="A2" s="21" t="s">
        <v>61</v>
      </c>
    </row>
    <row r="4" spans="1:7" s="22" customFormat="1" x14ac:dyDescent="0.25">
      <c r="A4" s="22" t="s">
        <v>62</v>
      </c>
      <c r="B4" s="22" t="s">
        <v>63</v>
      </c>
      <c r="C4" s="22" t="s">
        <v>64</v>
      </c>
      <c r="D4" s="22" t="s">
        <v>65</v>
      </c>
      <c r="E4" s="22" t="s">
        <v>66</v>
      </c>
      <c r="F4" s="22" t="s">
        <v>67</v>
      </c>
      <c r="G4" s="22" t="s">
        <v>40</v>
      </c>
    </row>
    <row r="5" spans="1:7" x14ac:dyDescent="0.25">
      <c r="A5" t="s">
        <v>68</v>
      </c>
      <c r="B5">
        <v>20</v>
      </c>
      <c r="C5">
        <v>15</v>
      </c>
      <c r="D5">
        <v>20</v>
      </c>
      <c r="E5">
        <v>55</v>
      </c>
      <c r="F5">
        <v>18.333333329999999</v>
      </c>
      <c r="G5" t="s">
        <v>23</v>
      </c>
    </row>
    <row r="6" spans="1:7" x14ac:dyDescent="0.25">
      <c r="A6" t="s">
        <v>69</v>
      </c>
      <c r="B6">
        <v>30</v>
      </c>
      <c r="C6">
        <v>12</v>
      </c>
      <c r="D6">
        <v>15</v>
      </c>
      <c r="E6">
        <v>57</v>
      </c>
      <c r="F6">
        <v>19</v>
      </c>
      <c r="G6" t="s">
        <v>23</v>
      </c>
    </row>
    <row r="7" spans="1:7" x14ac:dyDescent="0.25">
      <c r="A7" t="s">
        <v>70</v>
      </c>
      <c r="B7">
        <v>15</v>
      </c>
      <c r="C7">
        <v>14</v>
      </c>
      <c r="D7">
        <v>14</v>
      </c>
      <c r="E7">
        <v>43</v>
      </c>
      <c r="F7">
        <v>14.33333333</v>
      </c>
      <c r="G7" t="s">
        <v>71</v>
      </c>
    </row>
    <row r="8" spans="1:7" x14ac:dyDescent="0.25">
      <c r="A8" t="s">
        <v>72</v>
      </c>
      <c r="B8">
        <v>12</v>
      </c>
      <c r="C8">
        <v>17</v>
      </c>
      <c r="D8">
        <v>17</v>
      </c>
      <c r="E8">
        <v>46</v>
      </c>
      <c r="F8">
        <v>15.33333333</v>
      </c>
      <c r="G8" t="s">
        <v>23</v>
      </c>
    </row>
    <row r="9" spans="1:7" x14ac:dyDescent="0.25">
      <c r="A9" t="s">
        <v>73</v>
      </c>
      <c r="B9">
        <v>14</v>
      </c>
      <c r="C9">
        <v>18</v>
      </c>
      <c r="D9">
        <v>18</v>
      </c>
      <c r="E9">
        <v>50</v>
      </c>
      <c r="F9">
        <v>16.666666670000001</v>
      </c>
      <c r="G9" t="s">
        <v>23</v>
      </c>
    </row>
    <row r="10" spans="1:7" x14ac:dyDescent="0.25">
      <c r="A10" t="s">
        <v>74</v>
      </c>
      <c r="B10">
        <v>16</v>
      </c>
      <c r="C10">
        <v>25</v>
      </c>
      <c r="D10">
        <v>20</v>
      </c>
      <c r="E10">
        <v>61</v>
      </c>
      <c r="F10">
        <v>20.333333329999999</v>
      </c>
      <c r="G10" t="s">
        <v>21</v>
      </c>
    </row>
    <row r="11" spans="1:7" x14ac:dyDescent="0.25">
      <c r="A11" t="s">
        <v>75</v>
      </c>
      <c r="B11">
        <v>18</v>
      </c>
      <c r="C11">
        <v>21</v>
      </c>
      <c r="D11">
        <v>22</v>
      </c>
      <c r="E11">
        <v>61</v>
      </c>
      <c r="F11">
        <v>20.333333329999999</v>
      </c>
      <c r="G11" t="s">
        <v>21</v>
      </c>
    </row>
    <row r="12" spans="1:7" x14ac:dyDescent="0.25">
      <c r="A12" t="s">
        <v>76</v>
      </c>
      <c r="B12">
        <v>17</v>
      </c>
      <c r="C12">
        <v>23</v>
      </c>
      <c r="D12">
        <v>13</v>
      </c>
      <c r="E12">
        <v>53</v>
      </c>
      <c r="F12">
        <v>17.666666670000001</v>
      </c>
      <c r="G12" t="s">
        <v>23</v>
      </c>
    </row>
    <row r="13" spans="1:7" x14ac:dyDescent="0.25">
      <c r="A13" t="s">
        <v>77</v>
      </c>
      <c r="B13">
        <v>20</v>
      </c>
      <c r="C13">
        <v>25</v>
      </c>
      <c r="D13">
        <v>25</v>
      </c>
      <c r="E13">
        <v>70</v>
      </c>
      <c r="F13">
        <v>23.333333329999999</v>
      </c>
      <c r="G13" t="s">
        <v>21</v>
      </c>
    </row>
    <row r="15" spans="1:7" s="1" customFormat="1" x14ac:dyDescent="0.25">
      <c r="A15" s="1" t="s">
        <v>78</v>
      </c>
      <c r="G15" s="1" t="s">
        <v>31</v>
      </c>
    </row>
    <row r="16" spans="1:7" x14ac:dyDescent="0.25">
      <c r="A16" s="22" t="s">
        <v>62</v>
      </c>
    </row>
    <row r="17" spans="1:7" x14ac:dyDescent="0.25">
      <c r="A17" t="s">
        <v>68</v>
      </c>
    </row>
    <row r="18" spans="1:7" x14ac:dyDescent="0.25">
      <c r="A18" t="s">
        <v>69</v>
      </c>
      <c r="B18">
        <f>COUNTA(A17:A25)</f>
        <v>9</v>
      </c>
    </row>
    <row r="19" spans="1:7" x14ac:dyDescent="0.25">
      <c r="A19" t="s">
        <v>70</v>
      </c>
    </row>
    <row r="20" spans="1:7" x14ac:dyDescent="0.25">
      <c r="A20" t="s">
        <v>72</v>
      </c>
    </row>
    <row r="21" spans="1:7" x14ac:dyDescent="0.25">
      <c r="A21" t="s">
        <v>73</v>
      </c>
    </row>
    <row r="22" spans="1:7" x14ac:dyDescent="0.25">
      <c r="A22" t="s">
        <v>74</v>
      </c>
    </row>
    <row r="23" spans="1:7" x14ac:dyDescent="0.25">
      <c r="A23" t="s">
        <v>75</v>
      </c>
    </row>
    <row r="24" spans="1:7" x14ac:dyDescent="0.25">
      <c r="A24" t="s">
        <v>76</v>
      </c>
    </row>
    <row r="25" spans="1:7" x14ac:dyDescent="0.25">
      <c r="A25" t="s">
        <v>77</v>
      </c>
    </row>
    <row r="29" spans="1:7" x14ac:dyDescent="0.25">
      <c r="A29" t="s">
        <v>79</v>
      </c>
      <c r="G29" t="s">
        <v>27</v>
      </c>
    </row>
    <row r="31" spans="1:7" x14ac:dyDescent="0.25">
      <c r="A31" s="22" t="s">
        <v>62</v>
      </c>
      <c r="B31" s="22" t="s">
        <v>63</v>
      </c>
    </row>
    <row r="32" spans="1:7" x14ac:dyDescent="0.25">
      <c r="A32" t="s">
        <v>68</v>
      </c>
      <c r="B32">
        <v>20</v>
      </c>
      <c r="D32">
        <f>COUNTIF(B32:B40,"&gt;20")</f>
        <v>1</v>
      </c>
      <c r="E32" t="s">
        <v>84</v>
      </c>
    </row>
    <row r="33" spans="1:7" x14ac:dyDescent="0.25">
      <c r="A33" t="s">
        <v>69</v>
      </c>
      <c r="B33">
        <v>30</v>
      </c>
    </row>
    <row r="34" spans="1:7" x14ac:dyDescent="0.25">
      <c r="A34" t="s">
        <v>70</v>
      </c>
      <c r="B34">
        <v>15</v>
      </c>
      <c r="D34">
        <f>COUNTIF(B32:B40,"&lt;20")</f>
        <v>6</v>
      </c>
      <c r="E34" t="s">
        <v>85</v>
      </c>
    </row>
    <row r="35" spans="1:7" x14ac:dyDescent="0.25">
      <c r="A35" t="s">
        <v>72</v>
      </c>
      <c r="B35">
        <v>12</v>
      </c>
    </row>
    <row r="36" spans="1:7" x14ac:dyDescent="0.25">
      <c r="A36" t="s">
        <v>73</v>
      </c>
      <c r="B36">
        <v>14</v>
      </c>
    </row>
    <row r="37" spans="1:7" x14ac:dyDescent="0.25">
      <c r="A37" t="s">
        <v>74</v>
      </c>
      <c r="B37">
        <v>16</v>
      </c>
    </row>
    <row r="38" spans="1:7" x14ac:dyDescent="0.25">
      <c r="A38" t="s">
        <v>75</v>
      </c>
      <c r="B38">
        <v>18</v>
      </c>
    </row>
    <row r="39" spans="1:7" x14ac:dyDescent="0.25">
      <c r="A39" t="s">
        <v>76</v>
      </c>
      <c r="B39">
        <v>17</v>
      </c>
    </row>
    <row r="40" spans="1:7" x14ac:dyDescent="0.25">
      <c r="A40" t="s">
        <v>77</v>
      </c>
      <c r="B40">
        <v>20</v>
      </c>
    </row>
    <row r="42" spans="1:7" s="21" customFormat="1" x14ac:dyDescent="0.25">
      <c r="A42" s="21" t="s">
        <v>80</v>
      </c>
      <c r="G42" s="21" t="s">
        <v>81</v>
      </c>
    </row>
    <row r="43" spans="1:7" s="22" customFormat="1" x14ac:dyDescent="0.25">
      <c r="A43" s="22" t="s">
        <v>68</v>
      </c>
      <c r="B43" s="22">
        <f>VLOOKUP(A43,A52:G60,2,)</f>
        <v>20</v>
      </c>
      <c r="C43" s="22">
        <f t="shared" ref="C43:G43" si="0">VLOOKUP(B43,B52:H60,2,)</f>
        <v>15</v>
      </c>
      <c r="D43" s="22">
        <f t="shared" si="0"/>
        <v>20</v>
      </c>
      <c r="E43" s="22">
        <f t="shared" si="0"/>
        <v>55</v>
      </c>
      <c r="F43" s="22">
        <f t="shared" si="0"/>
        <v>18.333333329999999</v>
      </c>
      <c r="G43" s="22" t="str">
        <f t="shared" si="0"/>
        <v>B</v>
      </c>
    </row>
    <row r="44" spans="1:7" x14ac:dyDescent="0.25">
      <c r="A44" t="s">
        <v>69</v>
      </c>
      <c r="B44" s="22">
        <f>VLOOKUP(A44,A53:G61,2,)</f>
        <v>30</v>
      </c>
      <c r="C44" s="22">
        <f t="shared" ref="C44:G44" si="1">VLOOKUP(B44,B53:H61,2,)</f>
        <v>12</v>
      </c>
      <c r="D44" s="22">
        <f t="shared" si="1"/>
        <v>15</v>
      </c>
      <c r="E44" s="22">
        <f t="shared" si="1"/>
        <v>57</v>
      </c>
      <c r="F44" s="22">
        <f t="shared" si="1"/>
        <v>19</v>
      </c>
      <c r="G44" s="22" t="str">
        <f t="shared" si="1"/>
        <v>B</v>
      </c>
    </row>
    <row r="45" spans="1:7" x14ac:dyDescent="0.25">
      <c r="A45" t="s">
        <v>70</v>
      </c>
      <c r="B45" s="22">
        <f>VLOOKUP(A45,A54:G62,2,)</f>
        <v>15</v>
      </c>
      <c r="C45" s="22">
        <f t="shared" ref="C45:G45" si="2">VLOOKUP(B45,B54:H62,2,)</f>
        <v>14</v>
      </c>
      <c r="D45" s="22">
        <f t="shared" si="2"/>
        <v>14</v>
      </c>
      <c r="E45" s="22">
        <f t="shared" si="2"/>
        <v>43</v>
      </c>
      <c r="F45" s="22">
        <f t="shared" si="2"/>
        <v>14.33333333</v>
      </c>
      <c r="G45" s="22" t="str">
        <f t="shared" si="2"/>
        <v>C</v>
      </c>
    </row>
    <row r="49" spans="1:7" s="1" customFormat="1" x14ac:dyDescent="0.25">
      <c r="A49" s="1" t="s">
        <v>82</v>
      </c>
    </row>
    <row r="51" spans="1:7" x14ac:dyDescent="0.25">
      <c r="A51" s="22" t="s">
        <v>62</v>
      </c>
      <c r="B51" s="22" t="s">
        <v>63</v>
      </c>
      <c r="C51" s="22" t="s">
        <v>64</v>
      </c>
      <c r="D51" s="22" t="s">
        <v>65</v>
      </c>
      <c r="E51" s="22" t="s">
        <v>66</v>
      </c>
      <c r="F51" s="22" t="s">
        <v>67</v>
      </c>
      <c r="G51" s="22" t="s">
        <v>8</v>
      </c>
    </row>
    <row r="52" spans="1:7" x14ac:dyDescent="0.25">
      <c r="A52" t="s">
        <v>68</v>
      </c>
      <c r="B52">
        <v>20</v>
      </c>
      <c r="C52">
        <v>15</v>
      </c>
      <c r="D52">
        <v>20</v>
      </c>
      <c r="E52">
        <v>55</v>
      </c>
      <c r="F52">
        <v>18.333333329999999</v>
      </c>
      <c r="G52" t="str">
        <f>IF(F52&gt;20,"A",IF(F52&gt;15,"B","C"))</f>
        <v>B</v>
      </c>
    </row>
    <row r="53" spans="1:7" x14ac:dyDescent="0.25">
      <c r="A53" t="s">
        <v>69</v>
      </c>
      <c r="B53">
        <v>30</v>
      </c>
      <c r="C53">
        <v>12</v>
      </c>
      <c r="D53">
        <v>15</v>
      </c>
      <c r="E53">
        <v>57</v>
      </c>
      <c r="F53">
        <v>19</v>
      </c>
      <c r="G53" t="str">
        <f t="shared" ref="G53:G60" si="3">IF(F53&gt;20,"A",IF(F53&gt;15,"B","C"))</f>
        <v>B</v>
      </c>
    </row>
    <row r="54" spans="1:7" x14ac:dyDescent="0.25">
      <c r="A54" t="s">
        <v>70</v>
      </c>
      <c r="B54">
        <v>15</v>
      </c>
      <c r="C54">
        <v>14</v>
      </c>
      <c r="D54">
        <v>14</v>
      </c>
      <c r="E54">
        <v>43</v>
      </c>
      <c r="F54">
        <v>14.33333333</v>
      </c>
      <c r="G54" t="str">
        <f t="shared" si="3"/>
        <v>C</v>
      </c>
    </row>
    <row r="55" spans="1:7" x14ac:dyDescent="0.25">
      <c r="A55" t="s">
        <v>72</v>
      </c>
      <c r="B55">
        <v>12</v>
      </c>
      <c r="C55">
        <v>17</v>
      </c>
      <c r="D55">
        <v>17</v>
      </c>
      <c r="E55">
        <v>46</v>
      </c>
      <c r="F55">
        <v>15.33333333</v>
      </c>
      <c r="G55" t="str">
        <f t="shared" si="3"/>
        <v>B</v>
      </c>
    </row>
    <row r="56" spans="1:7" x14ac:dyDescent="0.25">
      <c r="A56" t="s">
        <v>73</v>
      </c>
      <c r="B56">
        <v>14</v>
      </c>
      <c r="C56">
        <v>18</v>
      </c>
      <c r="D56">
        <v>18</v>
      </c>
      <c r="E56">
        <v>50</v>
      </c>
      <c r="F56">
        <v>16.666666670000001</v>
      </c>
      <c r="G56" t="str">
        <f t="shared" si="3"/>
        <v>B</v>
      </c>
    </row>
    <row r="57" spans="1:7" x14ac:dyDescent="0.25">
      <c r="A57" t="s">
        <v>74</v>
      </c>
      <c r="B57">
        <v>16</v>
      </c>
      <c r="C57">
        <v>25</v>
      </c>
      <c r="D57">
        <v>20</v>
      </c>
      <c r="E57">
        <v>61</v>
      </c>
      <c r="F57">
        <v>20.333333329999999</v>
      </c>
      <c r="G57" t="str">
        <f t="shared" si="3"/>
        <v>A</v>
      </c>
    </row>
    <row r="58" spans="1:7" x14ac:dyDescent="0.25">
      <c r="A58" t="s">
        <v>75</v>
      </c>
      <c r="B58">
        <v>18</v>
      </c>
      <c r="C58">
        <v>21</v>
      </c>
      <c r="D58">
        <v>22</v>
      </c>
      <c r="E58">
        <v>61</v>
      </c>
      <c r="F58">
        <v>20.333333329999999</v>
      </c>
      <c r="G58" t="str">
        <f t="shared" si="3"/>
        <v>A</v>
      </c>
    </row>
    <row r="59" spans="1:7" x14ac:dyDescent="0.25">
      <c r="A59" t="s">
        <v>76</v>
      </c>
      <c r="B59">
        <v>17</v>
      </c>
      <c r="C59">
        <v>23</v>
      </c>
      <c r="D59">
        <v>13</v>
      </c>
      <c r="E59">
        <v>53</v>
      </c>
      <c r="F59">
        <v>17.666666670000001</v>
      </c>
      <c r="G59" t="str">
        <f t="shared" si="3"/>
        <v>B</v>
      </c>
    </row>
    <row r="60" spans="1:7" x14ac:dyDescent="0.25">
      <c r="A60" t="s">
        <v>77</v>
      </c>
      <c r="B60">
        <v>20</v>
      </c>
      <c r="C60">
        <v>25</v>
      </c>
      <c r="D60">
        <v>25</v>
      </c>
      <c r="E60">
        <v>70</v>
      </c>
      <c r="F60">
        <v>23.333333329999999</v>
      </c>
      <c r="G60" t="str">
        <f t="shared" si="3"/>
        <v>A</v>
      </c>
    </row>
    <row r="62" spans="1:7" s="1" customFormat="1" x14ac:dyDescent="0.25">
      <c r="A62" s="1" t="s">
        <v>83</v>
      </c>
      <c r="G62" s="1" t="s">
        <v>81</v>
      </c>
    </row>
    <row r="63" spans="1:7" s="22" customFormat="1" x14ac:dyDescent="0.25">
      <c r="A63" s="22" t="s">
        <v>72</v>
      </c>
      <c r="B63" s="22">
        <f>VLOOKUP(A63,A52:G60,2,)</f>
        <v>12</v>
      </c>
      <c r="C63" s="22">
        <f t="shared" ref="C63:G64" si="4">VLOOKUP(B63,B52:H60,2,)</f>
        <v>17</v>
      </c>
      <c r="D63" s="22">
        <f t="shared" si="4"/>
        <v>17</v>
      </c>
      <c r="E63" s="22">
        <f t="shared" si="4"/>
        <v>46</v>
      </c>
      <c r="F63" s="22">
        <f t="shared" si="4"/>
        <v>15.33333333</v>
      </c>
      <c r="G63" s="22" t="str">
        <f t="shared" si="4"/>
        <v>B</v>
      </c>
    </row>
    <row r="64" spans="1:7" x14ac:dyDescent="0.25">
      <c r="A64" t="s">
        <v>70</v>
      </c>
      <c r="B64" s="22">
        <f t="shared" ref="B64" si="5">VLOOKUP(A64,A53:G61,2,)</f>
        <v>15</v>
      </c>
      <c r="C64" s="22">
        <f t="shared" si="4"/>
        <v>14</v>
      </c>
      <c r="D64" s="22">
        <f t="shared" si="4"/>
        <v>14</v>
      </c>
      <c r="E64" s="22">
        <f t="shared" si="4"/>
        <v>43</v>
      </c>
      <c r="F64" s="22">
        <f t="shared" si="4"/>
        <v>14.33333333</v>
      </c>
      <c r="G64" s="22" t="str">
        <f t="shared" si="4"/>
        <v>C</v>
      </c>
    </row>
    <row r="65" spans="1:7" x14ac:dyDescent="0.25">
      <c r="A65" t="s">
        <v>69</v>
      </c>
      <c r="B65" s="22">
        <f>VLOOKUP(A65,A53:G60,2,)</f>
        <v>30</v>
      </c>
      <c r="C65" s="22">
        <f t="shared" ref="C65:G65" si="6">VLOOKUP(B65,B53:H60,2,)</f>
        <v>12</v>
      </c>
      <c r="D65" s="22">
        <f t="shared" si="6"/>
        <v>15</v>
      </c>
      <c r="E65" s="22">
        <f t="shared" si="6"/>
        <v>57</v>
      </c>
      <c r="F65" s="22">
        <f t="shared" si="6"/>
        <v>19</v>
      </c>
      <c r="G65" s="22" t="str">
        <f t="shared" si="6"/>
        <v>B</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94FEA-71AA-4771-BF24-EAAC5AE408CB}">
  <sheetPr codeName="Sheet5"/>
  <dimension ref="A1:I40"/>
  <sheetViews>
    <sheetView zoomScale="80" zoomScaleNormal="80" workbookViewId="0">
      <selection activeCell="A17" sqref="A17"/>
    </sheetView>
  </sheetViews>
  <sheetFormatPr defaultRowHeight="15" x14ac:dyDescent="0.25"/>
  <cols>
    <col min="1" max="1" width="110.140625" bestFit="1" customWidth="1"/>
    <col min="2" max="2" width="20.42578125" customWidth="1"/>
    <col min="3" max="3" width="18.5703125" customWidth="1"/>
    <col min="4" max="4" width="14.7109375" customWidth="1"/>
    <col min="5" max="5" width="13" customWidth="1"/>
    <col min="6" max="6" width="13.7109375" customWidth="1"/>
    <col min="7" max="7" width="14.140625" customWidth="1"/>
    <col min="8" max="8" width="14.5703125" customWidth="1"/>
    <col min="9" max="9" width="12" customWidth="1"/>
  </cols>
  <sheetData>
    <row r="1" spans="1:9" s="1" customFormat="1" x14ac:dyDescent="0.25">
      <c r="A1" s="1" t="s">
        <v>110</v>
      </c>
    </row>
    <row r="2" spans="1:9" s="1" customFormat="1" x14ac:dyDescent="0.25">
      <c r="A2" s="1" t="s">
        <v>61</v>
      </c>
    </row>
    <row r="4" spans="1:9" s="23" customFormat="1" ht="21.75" thickBot="1" x14ac:dyDescent="0.4">
      <c r="A4" s="23" t="s">
        <v>86</v>
      </c>
      <c r="B4" s="23" t="s">
        <v>87</v>
      </c>
      <c r="C4" s="23" t="s">
        <v>88</v>
      </c>
      <c r="D4" s="23" t="s">
        <v>89</v>
      </c>
      <c r="E4" s="23" t="s">
        <v>90</v>
      </c>
      <c r="F4" s="23" t="s">
        <v>91</v>
      </c>
      <c r="G4" s="23" t="s">
        <v>92</v>
      </c>
      <c r="H4" s="23" t="s">
        <v>66</v>
      </c>
      <c r="I4" s="23" t="s">
        <v>40</v>
      </c>
    </row>
    <row r="5" spans="1:9" x14ac:dyDescent="0.25">
      <c r="A5" t="s">
        <v>9</v>
      </c>
      <c r="B5" t="s">
        <v>48</v>
      </c>
      <c r="C5" t="s">
        <v>93</v>
      </c>
      <c r="D5">
        <v>5000</v>
      </c>
      <c r="E5">
        <f>2.5%*D5</f>
        <v>125</v>
      </c>
      <c r="F5">
        <f>3.5%*D5</f>
        <v>175.00000000000003</v>
      </c>
      <c r="G5">
        <f>1.5%*D5</f>
        <v>75</v>
      </c>
      <c r="H5">
        <f>SUM(D5:G5)</f>
        <v>5375</v>
      </c>
      <c r="I5" s="31" t="str">
        <f>IF(H5&gt;20000,"A",IF(H5&gt;10000,"B","C"))</f>
        <v>C</v>
      </c>
    </row>
    <row r="6" spans="1:9" x14ac:dyDescent="0.25">
      <c r="A6" t="s">
        <v>94</v>
      </c>
      <c r="B6" t="s">
        <v>48</v>
      </c>
      <c r="C6" t="s">
        <v>95</v>
      </c>
      <c r="D6">
        <v>8000</v>
      </c>
      <c r="E6">
        <f t="shared" ref="E6:E12" si="0">2.5%*D6</f>
        <v>200</v>
      </c>
      <c r="F6">
        <f t="shared" ref="F6:F12" si="1">3.5%*D6</f>
        <v>280</v>
      </c>
      <c r="G6">
        <f t="shared" ref="G6:G12" si="2">1.5%*D6</f>
        <v>120</v>
      </c>
      <c r="H6">
        <f t="shared" ref="H6:H12" si="3">SUM(D6:G6)</f>
        <v>8600</v>
      </c>
      <c r="I6" s="32" t="str">
        <f t="shared" ref="I6:I12" si="4">IF(H6&gt;20000,"A",IF(H6&gt;10000,"B","C"))</f>
        <v>C</v>
      </c>
    </row>
    <row r="7" spans="1:9" x14ac:dyDescent="0.25">
      <c r="A7" t="s">
        <v>11</v>
      </c>
      <c r="B7" t="s">
        <v>48</v>
      </c>
      <c r="C7" t="s">
        <v>112</v>
      </c>
      <c r="D7">
        <v>3000</v>
      </c>
      <c r="E7">
        <f t="shared" si="0"/>
        <v>75</v>
      </c>
      <c r="F7">
        <f t="shared" si="1"/>
        <v>105.00000000000001</v>
      </c>
      <c r="G7">
        <f t="shared" si="2"/>
        <v>45</v>
      </c>
      <c r="H7">
        <f t="shared" si="3"/>
        <v>3225</v>
      </c>
      <c r="I7" s="32" t="str">
        <f t="shared" si="4"/>
        <v>C</v>
      </c>
    </row>
    <row r="8" spans="1:9" x14ac:dyDescent="0.25">
      <c r="A8" t="s">
        <v>13</v>
      </c>
      <c r="B8" t="s">
        <v>96</v>
      </c>
      <c r="C8" t="s">
        <v>97</v>
      </c>
      <c r="D8">
        <v>6000</v>
      </c>
      <c r="E8">
        <f t="shared" si="0"/>
        <v>150</v>
      </c>
      <c r="F8">
        <f t="shared" si="1"/>
        <v>210.00000000000003</v>
      </c>
      <c r="G8">
        <f t="shared" si="2"/>
        <v>90</v>
      </c>
      <c r="H8">
        <f t="shared" si="3"/>
        <v>6450</v>
      </c>
      <c r="I8" s="32" t="str">
        <f t="shared" si="4"/>
        <v>C</v>
      </c>
    </row>
    <row r="9" spans="1:9" x14ac:dyDescent="0.25">
      <c r="A9" t="s">
        <v>98</v>
      </c>
      <c r="B9" t="s">
        <v>96</v>
      </c>
      <c r="C9" t="s">
        <v>99</v>
      </c>
      <c r="D9">
        <v>8000</v>
      </c>
      <c r="E9">
        <f t="shared" si="0"/>
        <v>200</v>
      </c>
      <c r="F9">
        <f t="shared" si="1"/>
        <v>280</v>
      </c>
      <c r="G9">
        <f t="shared" si="2"/>
        <v>120</v>
      </c>
      <c r="H9">
        <f t="shared" si="3"/>
        <v>8600</v>
      </c>
      <c r="I9" s="32" t="str">
        <f t="shared" si="4"/>
        <v>C</v>
      </c>
    </row>
    <row r="10" spans="1:9" x14ac:dyDescent="0.25">
      <c r="A10" t="s">
        <v>100</v>
      </c>
      <c r="B10" t="s">
        <v>96</v>
      </c>
      <c r="C10" t="s">
        <v>101</v>
      </c>
      <c r="D10">
        <v>9000</v>
      </c>
      <c r="E10">
        <f t="shared" si="0"/>
        <v>225</v>
      </c>
      <c r="F10">
        <f t="shared" si="1"/>
        <v>315.00000000000006</v>
      </c>
      <c r="G10">
        <f t="shared" si="2"/>
        <v>135</v>
      </c>
      <c r="H10">
        <f t="shared" si="3"/>
        <v>9675</v>
      </c>
      <c r="I10" s="32" t="str">
        <f t="shared" si="4"/>
        <v>C</v>
      </c>
    </row>
    <row r="11" spans="1:9" x14ac:dyDescent="0.25">
      <c r="A11" t="s">
        <v>102</v>
      </c>
      <c r="B11" t="s">
        <v>103</v>
      </c>
      <c r="C11" t="s">
        <v>93</v>
      </c>
      <c r="D11">
        <v>10000</v>
      </c>
      <c r="E11">
        <f t="shared" si="0"/>
        <v>250</v>
      </c>
      <c r="F11">
        <f t="shared" si="1"/>
        <v>350.00000000000006</v>
      </c>
      <c r="G11">
        <f t="shared" si="2"/>
        <v>150</v>
      </c>
      <c r="H11">
        <f t="shared" si="3"/>
        <v>10750</v>
      </c>
      <c r="I11" s="32" t="str">
        <f t="shared" si="4"/>
        <v>B</v>
      </c>
    </row>
    <row r="12" spans="1:9" ht="15.75" thickBot="1" x14ac:dyDescent="0.3">
      <c r="A12" t="s">
        <v>104</v>
      </c>
      <c r="B12" t="s">
        <v>103</v>
      </c>
      <c r="C12" t="s">
        <v>97</v>
      </c>
      <c r="D12">
        <v>5250</v>
      </c>
      <c r="E12">
        <f t="shared" si="0"/>
        <v>131.25</v>
      </c>
      <c r="F12">
        <f t="shared" si="1"/>
        <v>183.75000000000003</v>
      </c>
      <c r="G12">
        <f t="shared" si="2"/>
        <v>78.75</v>
      </c>
      <c r="H12">
        <f t="shared" si="3"/>
        <v>5643.75</v>
      </c>
      <c r="I12" s="33" t="str">
        <f t="shared" si="4"/>
        <v>C</v>
      </c>
    </row>
    <row r="15" spans="1:9" s="21" customFormat="1" ht="15.75" thickBot="1" x14ac:dyDescent="0.3">
      <c r="A15" s="21" t="s">
        <v>105</v>
      </c>
      <c r="H15" s="21" t="s">
        <v>27</v>
      </c>
    </row>
    <row r="16" spans="1:9" x14ac:dyDescent="0.25">
      <c r="A16" t="s">
        <v>48</v>
      </c>
      <c r="B16" s="34">
        <f>COUNTIF(B5:B12,A16)</f>
        <v>3</v>
      </c>
    </row>
    <row r="17" spans="1:8" x14ac:dyDescent="0.25">
      <c r="A17" t="s">
        <v>103</v>
      </c>
      <c r="B17" s="35">
        <f>COUNTIF(B6:B13,A17)</f>
        <v>2</v>
      </c>
    </row>
    <row r="18" spans="1:8" ht="15.75" thickBot="1" x14ac:dyDescent="0.3">
      <c r="A18" t="s">
        <v>96</v>
      </c>
      <c r="B18" s="36">
        <f>COUNTIF(B5:B12,A18)</f>
        <v>3</v>
      </c>
    </row>
    <row r="20" spans="1:8" s="21" customFormat="1" x14ac:dyDescent="0.25">
      <c r="A20" s="21" t="s">
        <v>106</v>
      </c>
      <c r="H20" s="21" t="s">
        <v>29</v>
      </c>
    </row>
    <row r="21" spans="1:8" ht="21.75" thickBot="1" x14ac:dyDescent="0.4">
      <c r="B21" s="23" t="s">
        <v>87</v>
      </c>
      <c r="C21" s="23" t="s">
        <v>89</v>
      </c>
    </row>
    <row r="22" spans="1:8" ht="15.75" thickBot="1" x14ac:dyDescent="0.3">
      <c r="B22" t="s">
        <v>48</v>
      </c>
      <c r="C22">
        <v>5000</v>
      </c>
      <c r="D22" s="29">
        <f>COUNTIFS(B22:C29,B22)</f>
        <v>3</v>
      </c>
      <c r="E22" s="30"/>
      <c r="F22" s="25">
        <f>SUMIF(B5:B12,B22,D5:D12)</f>
        <v>16000</v>
      </c>
    </row>
    <row r="23" spans="1:8" x14ac:dyDescent="0.25">
      <c r="B23" t="s">
        <v>48</v>
      </c>
      <c r="C23">
        <v>8000</v>
      </c>
    </row>
    <row r="24" spans="1:8" x14ac:dyDescent="0.25">
      <c r="B24" t="s">
        <v>48</v>
      </c>
      <c r="C24">
        <v>3000</v>
      </c>
    </row>
    <row r="25" spans="1:8" x14ac:dyDescent="0.25">
      <c r="B25" t="s">
        <v>96</v>
      </c>
      <c r="C25">
        <v>6000</v>
      </c>
    </row>
    <row r="26" spans="1:8" x14ac:dyDescent="0.25">
      <c r="B26" t="s">
        <v>96</v>
      </c>
      <c r="C26">
        <v>8000</v>
      </c>
    </row>
    <row r="27" spans="1:8" x14ac:dyDescent="0.25">
      <c r="B27" t="s">
        <v>96</v>
      </c>
      <c r="C27">
        <v>9000</v>
      </c>
    </row>
    <row r="28" spans="1:8" x14ac:dyDescent="0.25">
      <c r="B28" t="s">
        <v>103</v>
      </c>
      <c r="C28">
        <v>10000</v>
      </c>
    </row>
    <row r="29" spans="1:8" x14ac:dyDescent="0.25">
      <c r="B29" t="s">
        <v>103</v>
      </c>
      <c r="C29">
        <v>5000</v>
      </c>
    </row>
    <row r="31" spans="1:8" s="21" customFormat="1" ht="15.75" thickBot="1" x14ac:dyDescent="0.3">
      <c r="A31" s="21" t="s">
        <v>107</v>
      </c>
      <c r="H31" s="21" t="s">
        <v>81</v>
      </c>
    </row>
    <row r="32" spans="1:8" ht="15.75" thickBot="1" x14ac:dyDescent="0.3">
      <c r="A32" s="1" t="s">
        <v>102</v>
      </c>
      <c r="B32" s="24" t="str">
        <f>VLOOKUP(A32,A4:I12,3,)</f>
        <v>MANAGER</v>
      </c>
      <c r="C32" s="25" t="str">
        <f>VLOOKUP(A32,A4:I12,9,)</f>
        <v>B</v>
      </c>
    </row>
    <row r="33" spans="1:8" x14ac:dyDescent="0.25">
      <c r="A33" t="s">
        <v>111</v>
      </c>
    </row>
    <row r="35" spans="1:8" s="1" customFormat="1" x14ac:dyDescent="0.25">
      <c r="A35" s="1" t="s">
        <v>108</v>
      </c>
      <c r="C35" s="1" t="s">
        <v>113</v>
      </c>
    </row>
    <row r="37" spans="1:8" s="1" customFormat="1" x14ac:dyDescent="0.25">
      <c r="A37" s="1" t="s">
        <v>109</v>
      </c>
      <c r="H37" s="1" t="s">
        <v>27</v>
      </c>
    </row>
    <row r="38" spans="1:8" ht="15.75" thickBot="1" x14ac:dyDescent="0.3"/>
    <row r="39" spans="1:8" x14ac:dyDescent="0.25">
      <c r="B39" s="26" t="s">
        <v>93</v>
      </c>
      <c r="C39" s="27" t="s">
        <v>97</v>
      </c>
    </row>
    <row r="40" spans="1:8" ht="15.75" thickBot="1" x14ac:dyDescent="0.3">
      <c r="B40" s="18">
        <f>COUNTIF(C5:C12,B39)</f>
        <v>2</v>
      </c>
      <c r="C40" s="28">
        <f>COUNTIF(C5:C12,C39)</f>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217BF-22AC-43FE-86DB-63ECCBB8C60F}">
  <sheetPr codeName="Sheet6"/>
  <dimension ref="A1:J36"/>
  <sheetViews>
    <sheetView workbookViewId="0">
      <selection activeCell="A34" sqref="A34"/>
    </sheetView>
  </sheetViews>
  <sheetFormatPr defaultRowHeight="15" x14ac:dyDescent="0.25"/>
  <cols>
    <col min="1" max="1" width="15.5703125" customWidth="1"/>
    <col min="2" max="2" width="14.7109375" customWidth="1"/>
    <col min="3" max="3" width="15.5703125" customWidth="1"/>
    <col min="10" max="10" width="17.140625" customWidth="1"/>
  </cols>
  <sheetData>
    <row r="1" spans="1:10" s="37" customFormat="1" ht="18.75" x14ac:dyDescent="0.3">
      <c r="A1" s="37" t="s">
        <v>114</v>
      </c>
    </row>
    <row r="2" spans="1:10" s="37" customFormat="1" ht="18.75" x14ac:dyDescent="0.3">
      <c r="A2" s="37" t="s">
        <v>115</v>
      </c>
    </row>
    <row r="4" spans="1:10" s="38" customFormat="1" ht="15.75" x14ac:dyDescent="0.25">
      <c r="A4" s="38" t="s">
        <v>116</v>
      </c>
      <c r="B4" s="38" t="s">
        <v>117</v>
      </c>
      <c r="C4" s="38" t="s">
        <v>118</v>
      </c>
      <c r="D4" s="38" t="s">
        <v>119</v>
      </c>
      <c r="E4" s="38" t="s">
        <v>120</v>
      </c>
      <c r="F4" s="38" t="s">
        <v>121</v>
      </c>
      <c r="G4" s="38" t="s">
        <v>122</v>
      </c>
      <c r="H4" s="38" t="s">
        <v>123</v>
      </c>
      <c r="I4" s="38" t="s">
        <v>124</v>
      </c>
      <c r="J4" s="38" t="s">
        <v>125</v>
      </c>
    </row>
    <row r="5" spans="1:10" x14ac:dyDescent="0.25">
      <c r="A5" t="s">
        <v>131</v>
      </c>
      <c r="B5">
        <v>1600</v>
      </c>
      <c r="C5">
        <v>1500</v>
      </c>
      <c r="D5">
        <v>300</v>
      </c>
      <c r="E5">
        <v>1400</v>
      </c>
      <c r="F5">
        <v>1000</v>
      </c>
      <c r="G5">
        <v>1400</v>
      </c>
      <c r="H5">
        <v>7600</v>
      </c>
      <c r="I5">
        <v>10000</v>
      </c>
      <c r="J5" t="str">
        <f>IF(I5&gt;H5,"Target achieved","not achieved")</f>
        <v>Target achieved</v>
      </c>
    </row>
    <row r="6" spans="1:10" x14ac:dyDescent="0.25">
      <c r="A6" t="s">
        <v>100</v>
      </c>
      <c r="B6">
        <v>5000</v>
      </c>
      <c r="C6">
        <v>1200</v>
      </c>
      <c r="D6">
        <v>500</v>
      </c>
      <c r="E6">
        <v>1200</v>
      </c>
      <c r="F6">
        <v>1200</v>
      </c>
      <c r="G6">
        <v>2800</v>
      </c>
      <c r="H6">
        <v>11900</v>
      </c>
      <c r="I6">
        <v>12000</v>
      </c>
      <c r="J6" t="str">
        <f t="shared" ref="J6:J15" si="0">IF(I6&gt;H6,"Target achieved","not achieved")</f>
        <v>Target achieved</v>
      </c>
    </row>
    <row r="7" spans="1:10" x14ac:dyDescent="0.25">
      <c r="A7" t="s">
        <v>98</v>
      </c>
      <c r="B7">
        <v>3000</v>
      </c>
      <c r="C7">
        <v>800</v>
      </c>
      <c r="D7">
        <v>1200</v>
      </c>
      <c r="E7">
        <v>3000</v>
      </c>
      <c r="F7">
        <v>1500</v>
      </c>
      <c r="G7">
        <v>3500</v>
      </c>
      <c r="H7">
        <v>13000</v>
      </c>
      <c r="I7">
        <v>18000</v>
      </c>
      <c r="J7" t="str">
        <f t="shared" si="0"/>
        <v>Target achieved</v>
      </c>
    </row>
    <row r="8" spans="1:10" x14ac:dyDescent="0.25">
      <c r="A8" t="s">
        <v>13</v>
      </c>
      <c r="B8">
        <v>1000</v>
      </c>
      <c r="C8">
        <v>900</v>
      </c>
      <c r="D8">
        <v>1800</v>
      </c>
      <c r="E8">
        <v>5000</v>
      </c>
      <c r="F8">
        <v>1400</v>
      </c>
      <c r="G8">
        <v>1200</v>
      </c>
      <c r="H8">
        <v>11300</v>
      </c>
      <c r="I8">
        <v>10000</v>
      </c>
      <c r="J8" t="str">
        <f t="shared" si="0"/>
        <v>not achieved</v>
      </c>
    </row>
    <row r="9" spans="1:10" x14ac:dyDescent="0.25">
      <c r="A9" t="s">
        <v>11</v>
      </c>
      <c r="B9">
        <v>500</v>
      </c>
      <c r="C9">
        <v>1000</v>
      </c>
      <c r="D9">
        <v>2300</v>
      </c>
      <c r="E9">
        <v>8000</v>
      </c>
      <c r="F9">
        <v>1700</v>
      </c>
      <c r="G9">
        <v>1400</v>
      </c>
      <c r="H9">
        <v>14900</v>
      </c>
      <c r="I9">
        <v>12000</v>
      </c>
      <c r="J9" t="str">
        <f t="shared" si="0"/>
        <v>not achieved</v>
      </c>
    </row>
    <row r="10" spans="1:10" x14ac:dyDescent="0.25">
      <c r="A10" t="s">
        <v>10</v>
      </c>
      <c r="B10">
        <v>800</v>
      </c>
      <c r="C10">
        <v>500</v>
      </c>
      <c r="D10">
        <v>2400</v>
      </c>
      <c r="E10">
        <v>1900</v>
      </c>
      <c r="F10">
        <v>1800</v>
      </c>
      <c r="G10">
        <v>1800</v>
      </c>
      <c r="H10">
        <v>9200</v>
      </c>
      <c r="I10">
        <v>10000</v>
      </c>
      <c r="J10" t="str">
        <f t="shared" si="0"/>
        <v>Target achieved</v>
      </c>
    </row>
    <row r="11" spans="1:10" x14ac:dyDescent="0.25">
      <c r="A11" t="s">
        <v>127</v>
      </c>
      <c r="B11">
        <v>1200</v>
      </c>
      <c r="C11">
        <v>1400</v>
      </c>
      <c r="D11">
        <v>1500</v>
      </c>
      <c r="E11">
        <v>700</v>
      </c>
      <c r="F11">
        <v>2500</v>
      </c>
      <c r="G11">
        <v>7000</v>
      </c>
      <c r="H11">
        <v>14300</v>
      </c>
      <c r="I11">
        <v>12000</v>
      </c>
      <c r="J11" t="str">
        <f t="shared" si="0"/>
        <v>not achieved</v>
      </c>
    </row>
    <row r="12" spans="1:10" x14ac:dyDescent="0.25">
      <c r="A12" t="s">
        <v>128</v>
      </c>
      <c r="B12">
        <v>1500</v>
      </c>
      <c r="C12">
        <v>1800</v>
      </c>
      <c r="D12">
        <v>1800</v>
      </c>
      <c r="E12">
        <v>1800</v>
      </c>
      <c r="F12">
        <v>300</v>
      </c>
      <c r="G12">
        <v>1500</v>
      </c>
      <c r="H12">
        <v>8700</v>
      </c>
      <c r="I12">
        <v>10000</v>
      </c>
      <c r="J12" t="str">
        <f t="shared" si="0"/>
        <v>Target achieved</v>
      </c>
    </row>
    <row r="13" spans="1:10" x14ac:dyDescent="0.25">
      <c r="A13" t="s">
        <v>129</v>
      </c>
      <c r="B13">
        <v>1800</v>
      </c>
      <c r="C13">
        <v>2500</v>
      </c>
      <c r="D13">
        <v>1700</v>
      </c>
      <c r="E13">
        <v>1500</v>
      </c>
      <c r="F13">
        <v>2800</v>
      </c>
      <c r="G13">
        <v>1800</v>
      </c>
      <c r="H13">
        <v>12100</v>
      </c>
      <c r="I13">
        <v>12000</v>
      </c>
      <c r="J13" t="str">
        <f t="shared" si="0"/>
        <v>not achieved</v>
      </c>
    </row>
    <row r="14" spans="1:10" x14ac:dyDescent="0.25">
      <c r="A14" t="s">
        <v>130</v>
      </c>
      <c r="B14">
        <v>200</v>
      </c>
      <c r="C14">
        <v>3000</v>
      </c>
      <c r="D14">
        <v>1900</v>
      </c>
      <c r="E14">
        <v>1200</v>
      </c>
      <c r="F14">
        <v>1500</v>
      </c>
      <c r="G14">
        <v>3000</v>
      </c>
      <c r="H14">
        <v>10800</v>
      </c>
      <c r="I14">
        <v>10000</v>
      </c>
      <c r="J14" t="str">
        <f t="shared" si="0"/>
        <v>not achieved</v>
      </c>
    </row>
    <row r="15" spans="1:10" x14ac:dyDescent="0.25">
      <c r="A15" t="s">
        <v>126</v>
      </c>
      <c r="B15">
        <v>2000</v>
      </c>
      <c r="C15">
        <v>1200</v>
      </c>
      <c r="D15">
        <v>2000</v>
      </c>
      <c r="E15">
        <v>800</v>
      </c>
      <c r="F15">
        <v>1700</v>
      </c>
      <c r="G15">
        <v>800</v>
      </c>
      <c r="H15">
        <v>8100</v>
      </c>
      <c r="I15">
        <v>10000</v>
      </c>
      <c r="J15" t="str">
        <f t="shared" si="0"/>
        <v>Target achieved</v>
      </c>
    </row>
    <row r="17" spans="1:10" x14ac:dyDescent="0.25">
      <c r="A17" t="s">
        <v>132</v>
      </c>
      <c r="H17" t="s">
        <v>133</v>
      </c>
    </row>
    <row r="18" spans="1:10" ht="15.75" thickBot="1" x14ac:dyDescent="0.3"/>
    <row r="19" spans="1:10" x14ac:dyDescent="0.25">
      <c r="A19" s="39"/>
      <c r="B19" s="40" t="s">
        <v>140</v>
      </c>
      <c r="C19" s="41">
        <f>COUNTA(A5:A15)</f>
        <v>11</v>
      </c>
    </row>
    <row r="20" spans="1:10" ht="15.75" thickBot="1" x14ac:dyDescent="0.3">
      <c r="A20" s="42" t="s">
        <v>142</v>
      </c>
      <c r="B20" s="43">
        <f>VLOOKUP(A20,A5:J15,9,)</f>
        <v>12000</v>
      </c>
      <c r="C20" s="44" t="str">
        <f>VLOOKUP(A20,A5:J15,10,)</f>
        <v>not achieved</v>
      </c>
    </row>
    <row r="22" spans="1:10" s="1" customFormat="1" x14ac:dyDescent="0.25">
      <c r="A22" s="1" t="s">
        <v>134</v>
      </c>
      <c r="H22" s="1" t="s">
        <v>135</v>
      </c>
      <c r="J22" s="1" t="s">
        <v>141</v>
      </c>
    </row>
    <row r="23" spans="1:10" s="21" customFormat="1" x14ac:dyDescent="0.25">
      <c r="A23" s="21" t="s">
        <v>136</v>
      </c>
      <c r="H23" s="21" t="s">
        <v>81</v>
      </c>
    </row>
    <row r="25" spans="1:10" x14ac:dyDescent="0.25">
      <c r="A25" s="45" t="s">
        <v>98</v>
      </c>
      <c r="B25" s="45">
        <f>VLOOKUP(A25,A5:J15,9,)</f>
        <v>18000</v>
      </c>
      <c r="C25" s="45" t="str">
        <f>VLOOKUP(A25,A5:J15,10,)</f>
        <v>Target achieved</v>
      </c>
    </row>
    <row r="26" spans="1:10" x14ac:dyDescent="0.25">
      <c r="A26" s="45" t="s">
        <v>13</v>
      </c>
      <c r="B26" s="45">
        <f>VLOOKUP(A26,A5:J15,9,)</f>
        <v>10000</v>
      </c>
      <c r="C26" s="45" t="str">
        <f>VLOOKUP(A26,A5:J15,10,)</f>
        <v>not achieved</v>
      </c>
    </row>
    <row r="28" spans="1:10" s="21" customFormat="1" x14ac:dyDescent="0.25">
      <c r="A28" s="21" t="s">
        <v>137</v>
      </c>
      <c r="H28" s="21" t="s">
        <v>27</v>
      </c>
    </row>
    <row r="30" spans="1:10" x14ac:dyDescent="0.25">
      <c r="A30" s="45" t="s">
        <v>143</v>
      </c>
      <c r="B30" s="45">
        <f>COUNTIF(J5:J15,A30)</f>
        <v>6</v>
      </c>
    </row>
    <row r="33" spans="1:8" s="21" customFormat="1" x14ac:dyDescent="0.25">
      <c r="A33" s="21" t="s">
        <v>138</v>
      </c>
      <c r="H33" s="21" t="s">
        <v>139</v>
      </c>
    </row>
    <row r="35" spans="1:8" x14ac:dyDescent="0.25">
      <c r="A35">
        <v>1800</v>
      </c>
      <c r="B35" t="s">
        <v>144</v>
      </c>
      <c r="C35" t="str">
        <f>LOOKUP(A35,B5:B15,A5:A15)</f>
        <v>AMRIT</v>
      </c>
    </row>
    <row r="36" spans="1:8" x14ac:dyDescent="0.25">
      <c r="A36">
        <v>2500</v>
      </c>
      <c r="B36" t="s">
        <v>145</v>
      </c>
      <c r="C36" t="str">
        <f>LOOKUP(C13,C5:C15,A5:A15)</f>
        <v>AMRIT</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65073-6489-4108-B276-0750844AE7FF}">
  <sheetPr codeName="Sheet7"/>
  <dimension ref="A1:E48"/>
  <sheetViews>
    <sheetView topLeftCell="A25" zoomScaleNormal="100" workbookViewId="0">
      <selection activeCell="A41" sqref="A41"/>
    </sheetView>
  </sheetViews>
  <sheetFormatPr defaultRowHeight="15" x14ac:dyDescent="0.25"/>
  <cols>
    <col min="1" max="1" width="68.7109375" bestFit="1" customWidth="1"/>
    <col min="2" max="2" width="15.7109375" customWidth="1"/>
    <col min="3" max="3" width="17.5703125" customWidth="1"/>
    <col min="4" max="4" width="16.28515625" customWidth="1"/>
  </cols>
  <sheetData>
    <row r="1" spans="1:4" s="21" customFormat="1" x14ac:dyDescent="0.25">
      <c r="A1" s="21" t="s">
        <v>164</v>
      </c>
    </row>
    <row r="2" spans="1:4" s="21" customFormat="1" x14ac:dyDescent="0.25">
      <c r="A2" s="21" t="s">
        <v>146</v>
      </c>
    </row>
    <row r="4" spans="1:4" s="21" customFormat="1" x14ac:dyDescent="0.25">
      <c r="A4" s="21" t="s">
        <v>147</v>
      </c>
      <c r="B4" s="21" t="s">
        <v>148</v>
      </c>
      <c r="C4" s="21" t="s">
        <v>149</v>
      </c>
      <c r="D4" s="21" t="s">
        <v>150</v>
      </c>
    </row>
    <row r="5" spans="1:4" x14ac:dyDescent="0.25">
      <c r="A5" t="s">
        <v>151</v>
      </c>
      <c r="B5" s="46">
        <v>42370</v>
      </c>
      <c r="C5">
        <v>800</v>
      </c>
      <c r="D5">
        <v>4</v>
      </c>
    </row>
    <row r="6" spans="1:4" x14ac:dyDescent="0.25">
      <c r="A6" t="s">
        <v>152</v>
      </c>
      <c r="B6" s="46">
        <v>42502</v>
      </c>
      <c r="C6">
        <v>2000</v>
      </c>
      <c r="D6">
        <v>5</v>
      </c>
    </row>
    <row r="7" spans="1:4" x14ac:dyDescent="0.25">
      <c r="A7" t="s">
        <v>151</v>
      </c>
      <c r="B7" s="46">
        <v>42508</v>
      </c>
      <c r="C7">
        <v>500</v>
      </c>
      <c r="D7">
        <v>4</v>
      </c>
    </row>
    <row r="8" spans="1:4" x14ac:dyDescent="0.25">
      <c r="A8" t="s">
        <v>153</v>
      </c>
      <c r="B8" s="46">
        <v>42510</v>
      </c>
      <c r="C8">
        <v>800</v>
      </c>
      <c r="D8">
        <v>2</v>
      </c>
    </row>
    <row r="9" spans="1:4" x14ac:dyDescent="0.25">
      <c r="A9" t="s">
        <v>153</v>
      </c>
      <c r="B9" s="46">
        <v>42410</v>
      </c>
      <c r="C9">
        <v>1000</v>
      </c>
      <c r="D9">
        <v>2</v>
      </c>
    </row>
    <row r="10" spans="1:4" x14ac:dyDescent="0.25">
      <c r="A10" t="s">
        <v>154</v>
      </c>
      <c r="B10" s="46">
        <v>42498</v>
      </c>
      <c r="C10">
        <v>1000</v>
      </c>
      <c r="D10">
        <v>5</v>
      </c>
    </row>
    <row r="11" spans="1:4" x14ac:dyDescent="0.25">
      <c r="A11" t="s">
        <v>152</v>
      </c>
      <c r="B11" s="46">
        <v>42500</v>
      </c>
      <c r="C11">
        <v>1200</v>
      </c>
      <c r="D11">
        <v>5</v>
      </c>
    </row>
    <row r="12" spans="1:4" x14ac:dyDescent="0.25">
      <c r="A12" t="s">
        <v>152</v>
      </c>
      <c r="B12" s="46">
        <v>42515</v>
      </c>
      <c r="C12">
        <v>1500</v>
      </c>
      <c r="D12">
        <v>5</v>
      </c>
    </row>
    <row r="13" spans="1:4" x14ac:dyDescent="0.25">
      <c r="A13" t="s">
        <v>155</v>
      </c>
      <c r="B13" s="46">
        <v>42561</v>
      </c>
      <c r="C13">
        <v>1800</v>
      </c>
      <c r="D13">
        <v>3</v>
      </c>
    </row>
    <row r="14" spans="1:4" x14ac:dyDescent="0.25">
      <c r="A14" t="s">
        <v>152</v>
      </c>
      <c r="B14" s="46">
        <v>42379</v>
      </c>
      <c r="C14">
        <v>2000</v>
      </c>
      <c r="D14">
        <v>5</v>
      </c>
    </row>
    <row r="15" spans="1:4" x14ac:dyDescent="0.25">
      <c r="A15" t="s">
        <v>155</v>
      </c>
      <c r="B15" s="46">
        <v>42536</v>
      </c>
      <c r="C15">
        <v>1500</v>
      </c>
      <c r="D15">
        <v>3</v>
      </c>
    </row>
    <row r="16" spans="1:4" x14ac:dyDescent="0.25">
      <c r="A16" t="s">
        <v>155</v>
      </c>
      <c r="B16" s="46">
        <v>42381</v>
      </c>
      <c r="C16">
        <v>1000</v>
      </c>
      <c r="D16">
        <v>3</v>
      </c>
    </row>
    <row r="17" spans="1:5" x14ac:dyDescent="0.25">
      <c r="A17" t="s">
        <v>154</v>
      </c>
      <c r="B17" s="46">
        <v>42370</v>
      </c>
      <c r="C17">
        <v>1200</v>
      </c>
      <c r="D17">
        <v>5</v>
      </c>
    </row>
    <row r="18" spans="1:5" x14ac:dyDescent="0.25">
      <c r="A18" t="s">
        <v>154</v>
      </c>
      <c r="B18" s="46">
        <v>42500</v>
      </c>
      <c r="C18">
        <v>1500</v>
      </c>
      <c r="D18">
        <v>5</v>
      </c>
    </row>
    <row r="19" spans="1:5" x14ac:dyDescent="0.25">
      <c r="A19" t="s">
        <v>154</v>
      </c>
      <c r="B19" s="46">
        <v>42500</v>
      </c>
      <c r="C19">
        <v>1800</v>
      </c>
      <c r="D19">
        <v>5</v>
      </c>
    </row>
    <row r="20" spans="1:5" x14ac:dyDescent="0.25">
      <c r="A20" t="s">
        <v>151</v>
      </c>
      <c r="B20" s="46">
        <v>42500</v>
      </c>
      <c r="C20">
        <v>1000</v>
      </c>
      <c r="D20">
        <v>4</v>
      </c>
    </row>
    <row r="21" spans="1:5" x14ac:dyDescent="0.25">
      <c r="A21" t="s">
        <v>151</v>
      </c>
      <c r="B21" s="46">
        <v>42596</v>
      </c>
      <c r="C21">
        <v>1200</v>
      </c>
      <c r="D21">
        <v>4</v>
      </c>
    </row>
    <row r="22" spans="1:5" x14ac:dyDescent="0.25">
      <c r="A22" t="s">
        <v>152</v>
      </c>
      <c r="B22" s="46">
        <v>42597</v>
      </c>
      <c r="C22">
        <v>1500</v>
      </c>
      <c r="D22">
        <v>5</v>
      </c>
    </row>
    <row r="23" spans="1:5" x14ac:dyDescent="0.25">
      <c r="A23" t="s">
        <v>154</v>
      </c>
      <c r="B23" s="46">
        <v>42602</v>
      </c>
      <c r="C23">
        <v>1800</v>
      </c>
      <c r="D23">
        <v>5</v>
      </c>
    </row>
    <row r="25" spans="1:5" s="1" customFormat="1" ht="15.75" thickBot="1" x14ac:dyDescent="0.3">
      <c r="A25" s="1" t="s">
        <v>156</v>
      </c>
    </row>
    <row r="26" spans="1:5" ht="15.75" thickBot="1" x14ac:dyDescent="0.3">
      <c r="A26" t="s">
        <v>165</v>
      </c>
      <c r="B26" s="47">
        <f>COUNTA(A5:A23)</f>
        <v>19</v>
      </c>
    </row>
    <row r="28" spans="1:5" s="1" customFormat="1" ht="15.75" thickBot="1" x14ac:dyDescent="0.3">
      <c r="A28" s="1" t="s">
        <v>157</v>
      </c>
      <c r="D28" s="1" t="s">
        <v>27</v>
      </c>
      <c r="E28" s="1">
        <v>0</v>
      </c>
    </row>
    <row r="29" spans="1:5" x14ac:dyDescent="0.25">
      <c r="A29" s="19"/>
      <c r="B29" s="48" t="s">
        <v>166</v>
      </c>
    </row>
    <row r="30" spans="1:5" x14ac:dyDescent="0.25">
      <c r="A30" s="49" t="s">
        <v>151</v>
      </c>
      <c r="B30" s="50">
        <f>COUNTIF(A5:A23,A30)</f>
        <v>4</v>
      </c>
    </row>
    <row r="31" spans="1:5" x14ac:dyDescent="0.25">
      <c r="A31" s="49" t="s">
        <v>154</v>
      </c>
      <c r="B31" s="50">
        <f>COUNTIF(A5:A23,A31)</f>
        <v>5</v>
      </c>
    </row>
    <row r="32" spans="1:5" ht="15.75" thickBot="1" x14ac:dyDescent="0.3">
      <c r="A32" s="51" t="s">
        <v>152</v>
      </c>
      <c r="B32" s="50">
        <f>COUNTIF(A6:A24,A32)</f>
        <v>5</v>
      </c>
    </row>
    <row r="34" spans="1:5" s="1" customFormat="1" ht="15.75" thickBot="1" x14ac:dyDescent="0.3">
      <c r="A34" s="1" t="s">
        <v>158</v>
      </c>
      <c r="D34" s="1" t="s">
        <v>27</v>
      </c>
      <c r="E34" s="1">
        <v>0</v>
      </c>
    </row>
    <row r="35" spans="1:5" s="1" customFormat="1" x14ac:dyDescent="0.25">
      <c r="B35" s="52" t="s">
        <v>167</v>
      </c>
      <c r="C35" s="53" t="s">
        <v>168</v>
      </c>
    </row>
    <row r="36" spans="1:5" s="1" customFormat="1" ht="15.75" thickBot="1" x14ac:dyDescent="0.3">
      <c r="B36" s="54">
        <f>COUNTIF(C5:C23,"&gt;1000")</f>
        <v>12</v>
      </c>
      <c r="C36" s="55">
        <f>COUNTIF(C5:C23,"&lt;1000")</f>
        <v>3</v>
      </c>
    </row>
    <row r="37" spans="1:5" s="1" customFormat="1" x14ac:dyDescent="0.25"/>
    <row r="38" spans="1:5" s="1" customFormat="1" x14ac:dyDescent="0.25">
      <c r="A38" s="1" t="s">
        <v>159</v>
      </c>
      <c r="D38" s="1" t="s">
        <v>160</v>
      </c>
    </row>
    <row r="39" spans="1:5" s="1" customFormat="1" x14ac:dyDescent="0.25"/>
    <row r="40" spans="1:5" s="1" customFormat="1" x14ac:dyDescent="0.25">
      <c r="A40" s="1" t="s">
        <v>161</v>
      </c>
      <c r="D40" s="1" t="s">
        <v>162</v>
      </c>
    </row>
    <row r="41" spans="1:5" s="1" customFormat="1" x14ac:dyDescent="0.25">
      <c r="A41" s="58" t="str">
        <f>HLOOKUP(A4,A4:A23,16,)</f>
        <v>WINDOW</v>
      </c>
      <c r="B41" s="58"/>
      <c r="C41" s="58"/>
    </row>
    <row r="42" spans="1:5" s="1" customFormat="1" x14ac:dyDescent="0.25">
      <c r="A42" s="58"/>
      <c r="B42" s="58"/>
      <c r="C42" s="58"/>
    </row>
    <row r="43" spans="1:5" s="1" customFormat="1" x14ac:dyDescent="0.25">
      <c r="A43" s="58"/>
      <c r="B43" s="58"/>
      <c r="C43" s="58"/>
    </row>
    <row r="44" spans="1:5" s="1" customFormat="1" x14ac:dyDescent="0.25">
      <c r="A44" s="58"/>
      <c r="B44" s="58"/>
      <c r="C44" s="58"/>
    </row>
    <row r="45" spans="1:5" s="1" customFormat="1" ht="15.75" thickBot="1" x14ac:dyDescent="0.3">
      <c r="A45" s="1" t="s">
        <v>163</v>
      </c>
      <c r="D45" s="1" t="s">
        <v>29</v>
      </c>
    </row>
    <row r="46" spans="1:5" x14ac:dyDescent="0.25">
      <c r="A46" s="26" t="s">
        <v>169</v>
      </c>
      <c r="B46" s="27" t="s">
        <v>170</v>
      </c>
    </row>
    <row r="47" spans="1:5" x14ac:dyDescent="0.25">
      <c r="A47" s="49" t="s">
        <v>154</v>
      </c>
      <c r="B47" s="50">
        <f>SUMIF(A5:A23,A47,C5:C23)</f>
        <v>7300</v>
      </c>
    </row>
    <row r="48" spans="1:5" ht="15.75" thickBot="1" x14ac:dyDescent="0.3">
      <c r="A48" s="51" t="s">
        <v>151</v>
      </c>
      <c r="B48" s="50">
        <f>SUMIF(A5:A24,A48,C5:C24)</f>
        <v>3500</v>
      </c>
    </row>
  </sheetData>
  <conditionalFormatting sqref="A5:C23">
    <cfRule type="cellIs" dxfId="0" priority="1" operator="between">
      <formula>500</formula>
      <formula>1500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677D2-3C95-4804-9F87-AF78127FC429}">
  <sheetPr codeName="Sheet8"/>
  <dimension ref="A1:G33"/>
  <sheetViews>
    <sheetView topLeftCell="A12" workbookViewId="0">
      <selection activeCell="G5" sqref="G4:G5"/>
    </sheetView>
  </sheetViews>
  <sheetFormatPr defaultRowHeight="15" x14ac:dyDescent="0.25"/>
  <cols>
    <col min="1" max="1" width="14.5703125" customWidth="1"/>
    <col min="2" max="2" width="17.7109375" customWidth="1"/>
    <col min="3" max="3" width="13.7109375" customWidth="1"/>
    <col min="4" max="4" width="13.28515625" customWidth="1"/>
    <col min="5" max="5" width="12.140625" customWidth="1"/>
    <col min="6" max="6" width="13.7109375" customWidth="1"/>
    <col min="7" max="7" width="32" customWidth="1"/>
  </cols>
  <sheetData>
    <row r="1" spans="1:7" s="56" customFormat="1" ht="18.75" x14ac:dyDescent="0.3">
      <c r="A1" s="56" t="s">
        <v>171</v>
      </c>
    </row>
    <row r="2" spans="1:7" s="56" customFormat="1" ht="18.75" x14ac:dyDescent="0.3">
      <c r="A2" s="56" t="s">
        <v>172</v>
      </c>
    </row>
    <row r="4" spans="1:7" s="21" customFormat="1" x14ac:dyDescent="0.25">
      <c r="A4" s="21" t="s">
        <v>86</v>
      </c>
      <c r="B4" s="21" t="s">
        <v>173</v>
      </c>
      <c r="C4" s="21" t="s">
        <v>174</v>
      </c>
      <c r="D4" s="21" t="s">
        <v>175</v>
      </c>
      <c r="E4" s="21" t="s">
        <v>176</v>
      </c>
    </row>
    <row r="5" spans="1:7" x14ac:dyDescent="0.25">
      <c r="A5" t="s">
        <v>126</v>
      </c>
      <c r="B5" s="46">
        <v>29356</v>
      </c>
      <c r="C5">
        <f>DAY(B5)</f>
        <v>15</v>
      </c>
      <c r="D5">
        <f>MONTH(B5)</f>
        <v>5</v>
      </c>
      <c r="E5">
        <f ca="1">DATEDIF(B5,TODAY(),"Y")</f>
        <v>43</v>
      </c>
      <c r="F5" t="str">
        <f ca="1">IF(E5&gt;20,"ADULT","CHILD")</f>
        <v>ADULT</v>
      </c>
    </row>
    <row r="6" spans="1:7" x14ac:dyDescent="0.25">
      <c r="A6" t="s">
        <v>100</v>
      </c>
      <c r="B6" s="46">
        <v>29818</v>
      </c>
      <c r="C6">
        <f>DAY(B6)</f>
        <v>20</v>
      </c>
      <c r="D6">
        <f>MONTH(B6)</f>
        <v>8</v>
      </c>
      <c r="E6">
        <f t="shared" ref="E6:E15" ca="1" si="0">DATEDIF(B6,TODAY(),"Y")</f>
        <v>41</v>
      </c>
      <c r="F6" t="str">
        <f t="shared" ref="F6:F15" ca="1" si="1">IF(E6&gt;20,"ADULT","CHILD")</f>
        <v>ADULT</v>
      </c>
    </row>
    <row r="7" spans="1:7" x14ac:dyDescent="0.25">
      <c r="A7" t="s">
        <v>98</v>
      </c>
      <c r="B7" s="46">
        <v>37909</v>
      </c>
      <c r="C7">
        <f t="shared" ref="C7:C15" si="2">DAY(B7)</f>
        <v>15</v>
      </c>
      <c r="D7">
        <f t="shared" ref="D7:D15" si="3">MONTH(B7)</f>
        <v>10</v>
      </c>
      <c r="E7">
        <f t="shared" ca="1" si="0"/>
        <v>19</v>
      </c>
      <c r="F7" t="str">
        <f t="shared" ca="1" si="1"/>
        <v>CHILD</v>
      </c>
      <c r="G7" s="21" t="s">
        <v>185</v>
      </c>
    </row>
    <row r="8" spans="1:7" x14ac:dyDescent="0.25">
      <c r="A8" t="s">
        <v>13</v>
      </c>
      <c r="B8" s="46">
        <v>33018</v>
      </c>
      <c r="C8">
        <f t="shared" si="2"/>
        <v>25</v>
      </c>
      <c r="D8">
        <f t="shared" si="3"/>
        <v>5</v>
      </c>
      <c r="E8">
        <f t="shared" ca="1" si="0"/>
        <v>33</v>
      </c>
      <c r="F8" t="str">
        <f t="shared" ca="1" si="1"/>
        <v>ADULT</v>
      </c>
    </row>
    <row r="9" spans="1:7" x14ac:dyDescent="0.25">
      <c r="A9" t="s">
        <v>11</v>
      </c>
      <c r="B9" s="46">
        <v>33840</v>
      </c>
      <c r="C9">
        <f t="shared" si="2"/>
        <v>24</v>
      </c>
      <c r="D9">
        <f t="shared" si="3"/>
        <v>8</v>
      </c>
      <c r="E9">
        <f t="shared" ca="1" si="0"/>
        <v>30</v>
      </c>
      <c r="F9" t="str">
        <f t="shared" ca="1" si="1"/>
        <v>ADULT</v>
      </c>
    </row>
    <row r="10" spans="1:7" x14ac:dyDescent="0.25">
      <c r="A10" t="s">
        <v>10</v>
      </c>
      <c r="B10" s="46">
        <v>36030</v>
      </c>
      <c r="C10">
        <f t="shared" si="2"/>
        <v>23</v>
      </c>
      <c r="D10">
        <f t="shared" si="3"/>
        <v>8</v>
      </c>
      <c r="E10">
        <f t="shared" ca="1" si="0"/>
        <v>24</v>
      </c>
      <c r="F10" t="str">
        <f t="shared" ca="1" si="1"/>
        <v>ADULT</v>
      </c>
    </row>
    <row r="11" spans="1:7" x14ac:dyDescent="0.25">
      <c r="A11" t="s">
        <v>127</v>
      </c>
      <c r="B11" s="46">
        <v>29353</v>
      </c>
      <c r="C11">
        <f t="shared" si="2"/>
        <v>12</v>
      </c>
      <c r="D11">
        <f t="shared" si="3"/>
        <v>5</v>
      </c>
      <c r="E11">
        <f t="shared" ca="1" si="0"/>
        <v>43</v>
      </c>
      <c r="F11" t="str">
        <f t="shared" ca="1" si="1"/>
        <v>ADULT</v>
      </c>
    </row>
    <row r="12" spans="1:7" x14ac:dyDescent="0.25">
      <c r="A12" t="s">
        <v>128</v>
      </c>
      <c r="B12" s="46">
        <v>38429</v>
      </c>
      <c r="C12">
        <f t="shared" si="2"/>
        <v>18</v>
      </c>
      <c r="D12">
        <f t="shared" si="3"/>
        <v>3</v>
      </c>
      <c r="E12">
        <f t="shared" ca="1" si="0"/>
        <v>18</v>
      </c>
      <c r="F12" t="str">
        <f t="shared" ca="1" si="1"/>
        <v>CHILD</v>
      </c>
    </row>
    <row r="13" spans="1:7" x14ac:dyDescent="0.25">
      <c r="A13" t="s">
        <v>129</v>
      </c>
      <c r="B13" s="46">
        <v>39309</v>
      </c>
      <c r="C13">
        <f t="shared" si="2"/>
        <v>15</v>
      </c>
      <c r="D13">
        <f t="shared" si="3"/>
        <v>8</v>
      </c>
      <c r="E13">
        <f t="shared" ca="1" si="0"/>
        <v>15</v>
      </c>
      <c r="F13" t="str">
        <f t="shared" ca="1" si="1"/>
        <v>CHILD</v>
      </c>
    </row>
    <row r="14" spans="1:7" x14ac:dyDescent="0.25">
      <c r="A14" t="s">
        <v>130</v>
      </c>
      <c r="B14" s="46">
        <v>40323</v>
      </c>
      <c r="C14">
        <f t="shared" si="2"/>
        <v>25</v>
      </c>
      <c r="D14">
        <f t="shared" si="3"/>
        <v>5</v>
      </c>
      <c r="E14">
        <f t="shared" ca="1" si="0"/>
        <v>13</v>
      </c>
      <c r="F14" t="str">
        <f t="shared" ca="1" si="1"/>
        <v>CHILD</v>
      </c>
    </row>
    <row r="15" spans="1:7" x14ac:dyDescent="0.25">
      <c r="A15" t="s">
        <v>131</v>
      </c>
      <c r="B15" s="46">
        <v>34206</v>
      </c>
      <c r="C15">
        <f t="shared" si="2"/>
        <v>25</v>
      </c>
      <c r="D15">
        <f t="shared" si="3"/>
        <v>8</v>
      </c>
      <c r="E15">
        <f t="shared" ca="1" si="0"/>
        <v>29</v>
      </c>
      <c r="F15" t="str">
        <f t="shared" ca="1" si="1"/>
        <v>ADULT</v>
      </c>
    </row>
    <row r="18" spans="1:6" s="1" customFormat="1" ht="15.75" thickBot="1" x14ac:dyDescent="0.3">
      <c r="A18" s="1" t="s">
        <v>177</v>
      </c>
    </row>
    <row r="19" spans="1:6" ht="15.75" thickBot="1" x14ac:dyDescent="0.3">
      <c r="B19" s="24" t="s">
        <v>182</v>
      </c>
      <c r="C19" s="25">
        <f>COUNTA(A5:A15)</f>
        <v>11</v>
      </c>
    </row>
    <row r="21" spans="1:6" s="1" customFormat="1" ht="15.75" thickBot="1" x14ac:dyDescent="0.3">
      <c r="A21" s="1" t="s">
        <v>178</v>
      </c>
    </row>
    <row r="22" spans="1:6" x14ac:dyDescent="0.25">
      <c r="B22" s="19" t="s">
        <v>130</v>
      </c>
      <c r="C22" s="48" t="s">
        <v>183</v>
      </c>
    </row>
    <row r="23" spans="1:6" ht="15.75" thickBot="1" x14ac:dyDescent="0.3">
      <c r="B23" s="51"/>
      <c r="C23" s="57">
        <f ca="1">SUMIF(A5:A15,A14,E5:E15)</f>
        <v>13</v>
      </c>
    </row>
    <row r="25" spans="1:6" s="1" customFormat="1" ht="15.75" thickBot="1" x14ac:dyDescent="0.3">
      <c r="A25" s="1" t="s">
        <v>179</v>
      </c>
    </row>
    <row r="26" spans="1:6" ht="15.75" thickBot="1" x14ac:dyDescent="0.3">
      <c r="B26" s="24" t="s">
        <v>58</v>
      </c>
      <c r="C26" s="25">
        <f ca="1">COUNTIF(E5:E15,"&gt;20")</f>
        <v>7</v>
      </c>
    </row>
    <row r="29" spans="1:6" x14ac:dyDescent="0.25">
      <c r="A29" s="1" t="s">
        <v>180</v>
      </c>
      <c r="F29" s="1" t="s">
        <v>113</v>
      </c>
    </row>
    <row r="32" spans="1:6" s="1" customFormat="1" ht="15.75" thickBot="1" x14ac:dyDescent="0.3">
      <c r="A32" s="1" t="s">
        <v>181</v>
      </c>
    </row>
    <row r="33" spans="2:3" ht="15.75" thickBot="1" x14ac:dyDescent="0.3">
      <c r="B33" s="24" t="s">
        <v>184</v>
      </c>
      <c r="C33" s="25">
        <f ca="1">COUNTIF(E5:E15,"&gt;=25")</f>
        <v>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F84CD-AC2E-4A44-9FC0-6103F529C832}">
  <sheetPr codeName="Sheet9"/>
  <dimension ref="A1:G26"/>
  <sheetViews>
    <sheetView topLeftCell="A6" workbookViewId="0">
      <selection activeCell="C25" sqref="C25"/>
    </sheetView>
  </sheetViews>
  <sheetFormatPr defaultRowHeight="15" x14ac:dyDescent="0.25"/>
  <cols>
    <col min="1" max="1" width="100.85546875" bestFit="1" customWidth="1"/>
    <col min="6" max="6" width="19.28515625" bestFit="1" customWidth="1"/>
    <col min="7" max="7" width="12" customWidth="1"/>
  </cols>
  <sheetData>
    <row r="1" spans="1:7" s="56" customFormat="1" ht="18.75" x14ac:dyDescent="0.3">
      <c r="A1" s="56" t="s">
        <v>186</v>
      </c>
    </row>
    <row r="2" spans="1:7" s="56" customFormat="1" ht="18.75" x14ac:dyDescent="0.3">
      <c r="A2" s="56" t="s">
        <v>187</v>
      </c>
    </row>
    <row r="4" spans="1:7" s="56" customFormat="1" ht="18.75" x14ac:dyDescent="0.3">
      <c r="A4" s="56" t="s">
        <v>0</v>
      </c>
      <c r="B4" s="56" t="s">
        <v>188</v>
      </c>
      <c r="E4" s="56" t="s">
        <v>189</v>
      </c>
    </row>
    <row r="5" spans="1:7" s="21" customFormat="1" x14ac:dyDescent="0.25">
      <c r="A5" s="21" t="s">
        <v>190</v>
      </c>
      <c r="B5" s="21" t="s">
        <v>191</v>
      </c>
      <c r="C5" s="21" t="s">
        <v>2</v>
      </c>
      <c r="D5" s="21" t="s">
        <v>4</v>
      </c>
      <c r="E5" s="21" t="s">
        <v>66</v>
      </c>
      <c r="F5" s="21" t="s">
        <v>192</v>
      </c>
      <c r="G5" s="21" t="s">
        <v>40</v>
      </c>
    </row>
    <row r="6" spans="1:7" x14ac:dyDescent="0.25">
      <c r="A6" t="s">
        <v>193</v>
      </c>
      <c r="B6">
        <v>80</v>
      </c>
      <c r="C6">
        <v>75</v>
      </c>
      <c r="D6">
        <v>85</v>
      </c>
      <c r="E6">
        <f>SUM(B6:D6)</f>
        <v>240</v>
      </c>
      <c r="F6" s="59">
        <f>E6/3</f>
        <v>80</v>
      </c>
      <c r="G6" t="str">
        <f>IF(F6&gt;70,"EXCELLENT",IF(F6&gt;50,"GOOD","BAD"))</f>
        <v>EXCELLENT</v>
      </c>
    </row>
    <row r="7" spans="1:7" x14ac:dyDescent="0.25">
      <c r="A7" t="s">
        <v>195</v>
      </c>
      <c r="B7">
        <v>50</v>
      </c>
      <c r="C7">
        <v>30</v>
      </c>
      <c r="D7">
        <v>40</v>
      </c>
      <c r="E7">
        <f t="shared" ref="E7:E15" si="0">SUM(B7:D7)</f>
        <v>120</v>
      </c>
      <c r="F7" s="59">
        <f t="shared" ref="F7:F15" si="1">E7/3</f>
        <v>40</v>
      </c>
      <c r="G7" t="str">
        <f t="shared" ref="G7:G15" si="2">IF(F7&gt;70,"EXCELLENT",IF(F7&gt;50,"GOOD","BAD"))</f>
        <v>BAD</v>
      </c>
    </row>
    <row r="8" spans="1:7" x14ac:dyDescent="0.25">
      <c r="A8" t="s">
        <v>196</v>
      </c>
      <c r="B8">
        <v>60</v>
      </c>
      <c r="C8">
        <v>70</v>
      </c>
      <c r="D8">
        <v>60</v>
      </c>
      <c r="E8">
        <f t="shared" si="0"/>
        <v>190</v>
      </c>
      <c r="F8" s="59">
        <f t="shared" si="1"/>
        <v>63.333333333333336</v>
      </c>
      <c r="G8" t="str">
        <f t="shared" si="2"/>
        <v>GOOD</v>
      </c>
    </row>
    <row r="9" spans="1:7" x14ac:dyDescent="0.25">
      <c r="A9" t="s">
        <v>197</v>
      </c>
      <c r="B9">
        <v>90</v>
      </c>
      <c r="C9">
        <v>85</v>
      </c>
      <c r="D9">
        <v>95</v>
      </c>
      <c r="E9">
        <f t="shared" si="0"/>
        <v>270</v>
      </c>
      <c r="F9" s="59">
        <f t="shared" si="1"/>
        <v>90</v>
      </c>
      <c r="G9" t="str">
        <f t="shared" si="2"/>
        <v>EXCELLENT</v>
      </c>
    </row>
    <row r="10" spans="1:7" x14ac:dyDescent="0.25">
      <c r="A10" t="s">
        <v>198</v>
      </c>
      <c r="B10">
        <v>20</v>
      </c>
      <c r="C10">
        <v>30</v>
      </c>
      <c r="D10" t="s">
        <v>199</v>
      </c>
      <c r="E10">
        <f t="shared" si="0"/>
        <v>50</v>
      </c>
      <c r="F10" s="59">
        <f t="shared" si="1"/>
        <v>16.666666666666668</v>
      </c>
      <c r="G10" t="str">
        <f t="shared" si="2"/>
        <v>BAD</v>
      </c>
    </row>
    <row r="11" spans="1:7" x14ac:dyDescent="0.25">
      <c r="A11" t="s">
        <v>200</v>
      </c>
      <c r="B11">
        <v>40</v>
      </c>
      <c r="C11">
        <v>60</v>
      </c>
      <c r="D11">
        <v>80</v>
      </c>
      <c r="E11">
        <f t="shared" si="0"/>
        <v>180</v>
      </c>
      <c r="F11" s="59">
        <f t="shared" si="1"/>
        <v>60</v>
      </c>
      <c r="G11" t="str">
        <f t="shared" si="2"/>
        <v>GOOD</v>
      </c>
    </row>
    <row r="12" spans="1:7" x14ac:dyDescent="0.25">
      <c r="A12" t="s">
        <v>201</v>
      </c>
      <c r="B12">
        <v>10</v>
      </c>
      <c r="C12">
        <v>90</v>
      </c>
      <c r="D12">
        <v>80</v>
      </c>
      <c r="E12">
        <f t="shared" si="0"/>
        <v>180</v>
      </c>
      <c r="F12" s="59">
        <f t="shared" si="1"/>
        <v>60</v>
      </c>
      <c r="G12" t="str">
        <f t="shared" si="2"/>
        <v>GOOD</v>
      </c>
    </row>
    <row r="13" spans="1:7" x14ac:dyDescent="0.25">
      <c r="A13" t="s">
        <v>202</v>
      </c>
      <c r="B13">
        <v>80</v>
      </c>
      <c r="C13">
        <v>70</v>
      </c>
      <c r="D13">
        <v>60</v>
      </c>
      <c r="E13">
        <f t="shared" si="0"/>
        <v>210</v>
      </c>
      <c r="F13" s="59">
        <f t="shared" si="1"/>
        <v>70</v>
      </c>
      <c r="G13" t="str">
        <f t="shared" si="2"/>
        <v>GOOD</v>
      </c>
    </row>
    <row r="14" spans="1:7" x14ac:dyDescent="0.25">
      <c r="A14" t="s">
        <v>203</v>
      </c>
      <c r="B14">
        <v>30</v>
      </c>
      <c r="C14">
        <v>10</v>
      </c>
      <c r="D14">
        <v>82</v>
      </c>
      <c r="E14">
        <f t="shared" si="0"/>
        <v>122</v>
      </c>
      <c r="F14" s="59">
        <f t="shared" si="1"/>
        <v>40.666666666666664</v>
      </c>
      <c r="G14" t="str">
        <f t="shared" si="2"/>
        <v>BAD</v>
      </c>
    </row>
    <row r="15" spans="1:7" x14ac:dyDescent="0.25">
      <c r="A15" t="s">
        <v>204</v>
      </c>
      <c r="B15">
        <v>10</v>
      </c>
      <c r="C15">
        <v>20</v>
      </c>
      <c r="D15">
        <v>30</v>
      </c>
      <c r="E15">
        <f t="shared" si="0"/>
        <v>60</v>
      </c>
      <c r="F15" s="59">
        <f t="shared" si="1"/>
        <v>20</v>
      </c>
      <c r="G15" t="str">
        <f t="shared" si="2"/>
        <v>BAD</v>
      </c>
    </row>
    <row r="17" spans="1:6" s="1" customFormat="1" x14ac:dyDescent="0.25">
      <c r="A17" s="1" t="s">
        <v>205</v>
      </c>
      <c r="B17" s="1">
        <f>COUNTA(A6:A15)</f>
        <v>10</v>
      </c>
      <c r="F17" s="1" t="s">
        <v>206</v>
      </c>
    </row>
    <row r="18" spans="1:6" s="1" customFormat="1" x14ac:dyDescent="0.25">
      <c r="A18" s="1" t="s">
        <v>207</v>
      </c>
      <c r="B18" s="1">
        <f>COUNTIF(F6:F15,"&gt;50")</f>
        <v>6</v>
      </c>
      <c r="F18" s="1" t="s">
        <v>208</v>
      </c>
    </row>
    <row r="19" spans="1:6" s="1" customFormat="1" ht="15.75" customHeight="1" x14ac:dyDescent="0.25">
      <c r="A19" s="1" t="s">
        <v>209</v>
      </c>
      <c r="F19" s="1" t="s">
        <v>210</v>
      </c>
    </row>
    <row r="20" spans="1:6" ht="15.75" customHeight="1" x14ac:dyDescent="0.25">
      <c r="B20" s="45" t="s">
        <v>213</v>
      </c>
      <c r="C20" s="45">
        <f>SUMIF(A6:A15,B20,E6:E15)</f>
        <v>120</v>
      </c>
    </row>
    <row r="21" spans="1:6" ht="15.75" customHeight="1" x14ac:dyDescent="0.25">
      <c r="B21" s="45" t="s">
        <v>214</v>
      </c>
      <c r="C21" s="45">
        <f>SUMIF(A7:A16,B21,E7:E16)</f>
        <v>50</v>
      </c>
    </row>
    <row r="22" spans="1:6" x14ac:dyDescent="0.25">
      <c r="A22" s="1" t="s">
        <v>211</v>
      </c>
    </row>
    <row r="23" spans="1:6" s="1" customFormat="1" x14ac:dyDescent="0.25">
      <c r="A23" s="1" t="s">
        <v>212</v>
      </c>
      <c r="F23" s="1" t="s">
        <v>208</v>
      </c>
    </row>
    <row r="24" spans="1:6" x14ac:dyDescent="0.25">
      <c r="A24" s="60" t="s">
        <v>215</v>
      </c>
      <c r="B24" s="45">
        <f>COUNTIF(G6:G15,A24)</f>
        <v>4</v>
      </c>
    </row>
    <row r="25" spans="1:6" x14ac:dyDescent="0.25">
      <c r="A25" s="60" t="s">
        <v>216</v>
      </c>
      <c r="B25" s="45">
        <f t="shared" ref="B25" si="3">COUNTIF(G7:G16,A25)</f>
        <v>4</v>
      </c>
    </row>
    <row r="26" spans="1:6" x14ac:dyDescent="0.25">
      <c r="A26" s="60" t="s">
        <v>194</v>
      </c>
      <c r="B26" s="45">
        <f>COUNTIF(G6:G15,A26)</f>
        <v>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A69C0-CD6A-422D-AA4F-22BC6627C68B}">
  <sheetPr codeName="Sheet10"/>
  <dimension ref="A2:I20"/>
  <sheetViews>
    <sheetView topLeftCell="A2" workbookViewId="0">
      <selection activeCell="H8" sqref="H8"/>
    </sheetView>
  </sheetViews>
  <sheetFormatPr defaultRowHeight="15" x14ac:dyDescent="0.25"/>
  <cols>
    <col min="1" max="1" width="31.5703125" bestFit="1" customWidth="1"/>
    <col min="2" max="2" width="10.140625" bestFit="1" customWidth="1"/>
    <col min="3" max="3" width="51.28515625" bestFit="1" customWidth="1"/>
    <col min="6" max="6" width="11.5703125" bestFit="1" customWidth="1"/>
    <col min="7" max="7" width="9.28515625" bestFit="1" customWidth="1"/>
    <col min="8" max="8" width="15.28515625" customWidth="1"/>
    <col min="9" max="9" width="8.7109375" bestFit="1" customWidth="1"/>
  </cols>
  <sheetData>
    <row r="2" spans="1:9" s="56" customFormat="1" ht="18.75" x14ac:dyDescent="0.3">
      <c r="A2" s="56" t="s">
        <v>217</v>
      </c>
    </row>
    <row r="3" spans="1:9" s="56" customFormat="1" ht="18.75" x14ac:dyDescent="0.3">
      <c r="A3" s="56" t="s">
        <v>218</v>
      </c>
    </row>
    <row r="5" spans="1:9" x14ac:dyDescent="0.25">
      <c r="A5" t="s">
        <v>219</v>
      </c>
      <c r="C5" t="s">
        <v>220</v>
      </c>
    </row>
    <row r="7" spans="1:9" s="1" customFormat="1" x14ac:dyDescent="0.25">
      <c r="A7" s="60" t="s">
        <v>221</v>
      </c>
      <c r="B7" s="60" t="s">
        <v>222</v>
      </c>
      <c r="C7" s="60" t="s">
        <v>223</v>
      </c>
      <c r="F7" s="60" t="s">
        <v>221</v>
      </c>
      <c r="G7" s="60" t="s">
        <v>224</v>
      </c>
      <c r="H7" s="60" t="s">
        <v>225</v>
      </c>
      <c r="I7" s="60" t="s">
        <v>226</v>
      </c>
    </row>
    <row r="8" spans="1:9" x14ac:dyDescent="0.25">
      <c r="A8" s="45">
        <v>110608</v>
      </c>
      <c r="B8" s="45" t="s">
        <v>227</v>
      </c>
      <c r="C8" s="45" t="s">
        <v>228</v>
      </c>
      <c r="F8" s="45">
        <v>602693</v>
      </c>
      <c r="G8" s="61">
        <v>84289</v>
      </c>
      <c r="H8" s="45" t="str">
        <f>LOOKUP(F8,A8:A20,C8:C20)</f>
        <v>Micheal</v>
      </c>
      <c r="I8" s="45" t="str">
        <f>(LOOKUP(F8,A8:A20,B8:B20))</f>
        <v>Vick</v>
      </c>
    </row>
    <row r="9" spans="1:9" x14ac:dyDescent="0.25">
      <c r="A9" s="45">
        <v>253072</v>
      </c>
      <c r="B9" s="45" t="s">
        <v>231</v>
      </c>
      <c r="C9" s="45" t="s">
        <v>232</v>
      </c>
      <c r="F9" s="45">
        <v>611810</v>
      </c>
      <c r="G9" s="61">
        <v>137670</v>
      </c>
      <c r="H9" s="45" t="str">
        <f t="shared" ref="H9:H13" si="0">LOOKUP(F9,A9:A21,C9:C21)</f>
        <v>Tiger</v>
      </c>
      <c r="I9" s="45" t="str">
        <f t="shared" ref="I9:I13" si="1">(LOOKUP(F9,A9:A21,B9:B21))</f>
        <v>Woods</v>
      </c>
    </row>
    <row r="10" spans="1:9" x14ac:dyDescent="0.25">
      <c r="A10" s="45">
        <v>352711</v>
      </c>
      <c r="B10" s="45" t="s">
        <v>235</v>
      </c>
      <c r="C10" s="45" t="s">
        <v>228</v>
      </c>
      <c r="F10" s="45">
        <v>549457</v>
      </c>
      <c r="G10" s="61">
        <v>190024</v>
      </c>
      <c r="H10" s="45" t="str">
        <f t="shared" si="0"/>
        <v>John</v>
      </c>
      <c r="I10" s="45" t="str">
        <f t="shared" si="1"/>
        <v>Elway</v>
      </c>
    </row>
    <row r="11" spans="1:9" x14ac:dyDescent="0.25">
      <c r="A11" s="45">
        <v>391006</v>
      </c>
      <c r="B11" s="45" t="s">
        <v>237</v>
      </c>
      <c r="C11" s="45" t="s">
        <v>238</v>
      </c>
      <c r="F11" s="45">
        <v>612235</v>
      </c>
      <c r="G11" s="61">
        <v>122604</v>
      </c>
      <c r="H11" s="45" t="str">
        <f t="shared" si="0"/>
        <v>Micheal</v>
      </c>
      <c r="I11" s="45" t="str">
        <f t="shared" si="1"/>
        <v>Jordan</v>
      </c>
    </row>
    <row r="12" spans="1:9" x14ac:dyDescent="0.25">
      <c r="A12" s="45">
        <v>392128</v>
      </c>
      <c r="B12" s="45" t="s">
        <v>240</v>
      </c>
      <c r="C12" s="45" t="s">
        <v>241</v>
      </c>
      <c r="F12" s="45">
        <v>580622</v>
      </c>
      <c r="G12" s="61">
        <v>111709</v>
      </c>
      <c r="H12" s="45" t="str">
        <f t="shared" si="0"/>
        <v>Eli</v>
      </c>
      <c r="I12" s="45" t="str">
        <f t="shared" si="1"/>
        <v>Manning</v>
      </c>
    </row>
    <row r="13" spans="1:9" x14ac:dyDescent="0.25">
      <c r="A13" s="45">
        <v>549457</v>
      </c>
      <c r="B13" s="45" t="s">
        <v>236</v>
      </c>
      <c r="C13" s="45" t="s">
        <v>228</v>
      </c>
      <c r="F13" s="45">
        <v>830385</v>
      </c>
      <c r="G13" s="61">
        <v>85931</v>
      </c>
      <c r="H13" s="45" t="str">
        <f t="shared" si="0"/>
        <v>Prince</v>
      </c>
      <c r="I13" s="45" t="str">
        <f t="shared" si="1"/>
        <v>Williams</v>
      </c>
    </row>
    <row r="14" spans="1:9" x14ac:dyDescent="0.25">
      <c r="A14" s="45">
        <v>580622</v>
      </c>
      <c r="B14" s="45" t="s">
        <v>243</v>
      </c>
      <c r="C14" s="45" t="s">
        <v>242</v>
      </c>
      <c r="F14" s="45">
        <v>253072</v>
      </c>
      <c r="G14" s="61">
        <v>168114</v>
      </c>
      <c r="H14" s="45" t="str">
        <f>LOOKUP(F14,A8:A20,C8:C20)</f>
        <v>Andy</v>
      </c>
      <c r="I14" s="45" t="str">
        <f>(LOOKUP(F14,A8:A20,B8:B20))</f>
        <v>Cline</v>
      </c>
    </row>
    <row r="15" spans="1:9" x14ac:dyDescent="0.25">
      <c r="A15" s="45">
        <v>602693</v>
      </c>
      <c r="B15" s="45" t="s">
        <v>230</v>
      </c>
      <c r="C15" s="45" t="s">
        <v>229</v>
      </c>
      <c r="F15" s="45">
        <v>391006</v>
      </c>
      <c r="G15" s="61">
        <v>89627</v>
      </c>
      <c r="H15" s="45" t="str">
        <f>LOOKUP(F15,A9:A21,C9:C21)</f>
        <v>Peter</v>
      </c>
      <c r="I15" s="45" t="str">
        <f t="shared" ref="I15:I18" si="2">(LOOKUP(F15,A9:A21,B9:B21))</f>
        <v>Pan</v>
      </c>
    </row>
    <row r="16" spans="1:9" x14ac:dyDescent="0.25">
      <c r="A16" s="45">
        <v>611810</v>
      </c>
      <c r="B16" s="45" t="s">
        <v>234</v>
      </c>
      <c r="C16" s="45" t="s">
        <v>233</v>
      </c>
      <c r="F16" s="45">
        <v>990678</v>
      </c>
      <c r="G16" s="61">
        <v>149946</v>
      </c>
      <c r="H16" s="45" t="str">
        <f>LOOKUP(F16,A10:A22,C10:C22)</f>
        <v>Brad</v>
      </c>
      <c r="I16" s="45" t="str">
        <f t="shared" si="2"/>
        <v>Pitt</v>
      </c>
    </row>
    <row r="17" spans="1:9" x14ac:dyDescent="0.25">
      <c r="A17" s="45">
        <v>612235</v>
      </c>
      <c r="B17" s="45" t="s">
        <v>239</v>
      </c>
      <c r="C17" s="45" t="s">
        <v>229</v>
      </c>
      <c r="F17" s="45">
        <v>795574</v>
      </c>
      <c r="G17" s="61">
        <v>145893</v>
      </c>
      <c r="H17" s="45" t="str">
        <f>LOOKUP(F17,A11:A23,C11:C23)</f>
        <v>Tony</v>
      </c>
      <c r="I17" s="45" t="str">
        <f t="shared" si="2"/>
        <v>Stark</v>
      </c>
    </row>
    <row r="18" spans="1:9" x14ac:dyDescent="0.25">
      <c r="A18" s="45">
        <v>795574</v>
      </c>
      <c r="B18" s="45" t="s">
        <v>249</v>
      </c>
      <c r="C18" s="45" t="s">
        <v>248</v>
      </c>
      <c r="F18" s="45">
        <v>392128</v>
      </c>
      <c r="G18" s="61">
        <v>64757</v>
      </c>
      <c r="H18" s="45" t="str">
        <f>LOOKUP(F18,A12:A24,C12:C24)</f>
        <v>Bret</v>
      </c>
      <c r="I18" s="45" t="str">
        <f t="shared" si="2"/>
        <v>Favre</v>
      </c>
    </row>
    <row r="19" spans="1:9" x14ac:dyDescent="0.25">
      <c r="A19" s="45">
        <v>830385</v>
      </c>
      <c r="B19" s="45" t="s">
        <v>245</v>
      </c>
      <c r="C19" s="45" t="s">
        <v>244</v>
      </c>
      <c r="F19" s="45">
        <v>352711</v>
      </c>
      <c r="G19" s="61">
        <v>71478</v>
      </c>
      <c r="H19" s="45" t="str">
        <f>LOOKUP(F19,A8:A20,C8:C20)</f>
        <v>John</v>
      </c>
      <c r="I19" s="45" t="str">
        <f>(LOOKUP(F19,A8:A20,B8:B20))</f>
        <v>Smith</v>
      </c>
    </row>
    <row r="20" spans="1:9" x14ac:dyDescent="0.25">
      <c r="A20" s="45">
        <v>990678</v>
      </c>
      <c r="B20" s="45" t="s">
        <v>247</v>
      </c>
      <c r="C20" s="45" t="s">
        <v>246</v>
      </c>
      <c r="F20" s="45">
        <v>110608</v>
      </c>
      <c r="G20" s="61">
        <v>121444</v>
      </c>
      <c r="H20" s="45" t="str">
        <f>LOOKUP(F20,A8:A21,C8:C21)</f>
        <v>John</v>
      </c>
      <c r="I20" s="45" t="str">
        <f>(LOOKUP(F20,A8:A21,B8:B21))</f>
        <v>Doe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PRACTISE SHEET 1</vt:lpstr>
      <vt:lpstr>assignment 2</vt:lpstr>
      <vt:lpstr>assignment 3</vt:lpstr>
      <vt:lpstr>ASSIGNMENT 4</vt:lpstr>
      <vt:lpstr>assignment 5</vt:lpstr>
      <vt:lpstr>assignment 6</vt:lpstr>
      <vt:lpstr>ASSIGNMENT 7</vt:lpstr>
      <vt:lpstr>assignment8</vt:lpstr>
      <vt:lpstr>ASSIGNMENT 9</vt:lpstr>
      <vt:lpstr>assignment 10</vt:lpstr>
      <vt:lpstr>assignment 15 pivot table</vt:lpstr>
      <vt:lpstr>assignmwnt 15</vt:lpstr>
      <vt:lpstr>assignment 13</vt:lpstr>
      <vt:lpstr>ASSIGNMENT 18</vt:lpstr>
      <vt:lpstr>ASSIGNMENT 19</vt:lpstr>
      <vt:lpstr>ASSIGNMENT 21 index match</vt:lpstr>
      <vt:lpstr>ASSIGNMENT 23</vt:lpstr>
      <vt:lpstr>ASSIGNMENT 25 checkbox</vt:lpstr>
      <vt:lpstr>ASSIGNMENT 27</vt:lpstr>
      <vt:lpstr>ASSIGNMENT 31</vt:lpstr>
      <vt:lpstr>32</vt:lpstr>
      <vt:lpstr>38</vt:lpstr>
      <vt:lpstr>39</vt:lpstr>
      <vt:lpstr>45</vt:lpstr>
      <vt:lpstr>ASSIGNMENT 50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LAP</dc:creator>
  <cp:lastModifiedBy>Windows User</cp:lastModifiedBy>
  <dcterms:created xsi:type="dcterms:W3CDTF">2015-06-05T18:17:20Z</dcterms:created>
  <dcterms:modified xsi:type="dcterms:W3CDTF">2023-07-24T06:54:18Z</dcterms:modified>
</cp:coreProperties>
</file>