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andi\Documents\DataBiz\"/>
    </mc:Choice>
  </mc:AlternateContent>
  <xr:revisionPtr revIDLastSave="0" documentId="13_ncr:1_{A035D7F0-9FAA-4A43-8848-F43DDD61AE71}" xr6:coauthVersionLast="47" xr6:coauthVersionMax="47" xr10:uidLastSave="{00000000-0000-0000-0000-000000000000}"/>
  <bookViews>
    <workbookView xWindow="-108" yWindow="-108" windowWidth="23256" windowHeight="12456" firstSheet="11" activeTab="15" xr2:uid="{00000000-000D-0000-FFFF-FFFF00000000}"/>
  </bookViews>
  <sheets>
    <sheet name="Intro" sheetId="6" r:id="rId1"/>
    <sheet name="1-3" sheetId="1" r:id="rId2"/>
    <sheet name="4" sheetId="5" r:id="rId3"/>
    <sheet name="4.1" sheetId="7" r:id="rId4"/>
    <sheet name="4.2" sheetId="8" r:id="rId5"/>
    <sheet name="4.3" sheetId="9" r:id="rId6"/>
    <sheet name="5" sheetId="10" r:id="rId7"/>
    <sheet name="6" sheetId="11" r:id="rId8"/>
    <sheet name="7-8" sheetId="12" r:id="rId9"/>
    <sheet name="9-10" sheetId="15" r:id="rId10"/>
    <sheet name="11" sheetId="20" r:id="rId11"/>
    <sheet name="12" sheetId="21" r:id="rId12"/>
    <sheet name="13-14" sheetId="22" r:id="rId13"/>
    <sheet name="15" sheetId="23" r:id="rId14"/>
    <sheet name="16" sheetId="27" r:id="rId15"/>
    <sheet name="17-18" sheetId="26" r:id="rId16"/>
  </sheets>
  <definedNames>
    <definedName name="Cost">'13-14'!$C$25:$C$36</definedName>
    <definedName name="ExternalData_1" localSheetId="14" hidden="1">'16'!$A$4:$L$14</definedName>
    <definedName name="Months">'13-14'!$A$25:$A$36</definedName>
    <definedName name="NativeTimeline_Date">#N/A</definedName>
    <definedName name="Sales">'13-14'!$B$25:$B$36</definedName>
    <definedName name="Slicer_Region">#N/A</definedName>
  </definedNames>
  <calcPr calcId="191029"/>
  <pivotCaches>
    <pivotCache cacheId="26" r:id="rId17"/>
    <pivotCache cacheId="32"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26" l="1"/>
  <c r="P6" i="26"/>
  <c r="P7" i="26"/>
  <c r="P8" i="26"/>
  <c r="P9" i="26"/>
  <c r="P10" i="26"/>
  <c r="P11" i="26"/>
  <c r="P12" i="26"/>
  <c r="P13" i="26"/>
  <c r="P14" i="26"/>
  <c r="P15" i="26"/>
  <c r="P16" i="26"/>
  <c r="P17" i="26"/>
  <c r="P18" i="26"/>
  <c r="P19" i="26"/>
  <c r="P20" i="26"/>
  <c r="P21" i="26"/>
  <c r="P22" i="26"/>
  <c r="P23" i="26"/>
  <c r="P24" i="26"/>
  <c r="P25" i="26"/>
  <c r="P26" i="26"/>
  <c r="P27" i="26"/>
  <c r="P28" i="26"/>
  <c r="P29" i="26"/>
  <c r="P30" i="26"/>
  <c r="P31" i="26"/>
  <c r="P32" i="26"/>
  <c r="P33" i="26"/>
  <c r="P34" i="26"/>
  <c r="P35" i="26"/>
  <c r="P36" i="26"/>
  <c r="P37" i="26"/>
  <c r="P38" i="26"/>
  <c r="P39" i="26"/>
  <c r="P40" i="26"/>
  <c r="P41" i="26"/>
  <c r="P42" i="26"/>
  <c r="P43" i="26"/>
  <c r="P44" i="26"/>
  <c r="P45" i="26"/>
  <c r="P46" i="26"/>
  <c r="P47" i="26"/>
  <c r="P48" i="26"/>
  <c r="P49" i="26"/>
  <c r="P50" i="26"/>
  <c r="P51" i="26"/>
  <c r="P52" i="26"/>
  <c r="O24" i="23"/>
  <c r="O25" i="23"/>
  <c r="O26" i="23"/>
  <c r="O27" i="23"/>
  <c r="O28" i="23"/>
  <c r="O29" i="23"/>
  <c r="O30" i="23"/>
  <c r="O31" i="23"/>
  <c r="O32" i="23"/>
  <c r="O33" i="23"/>
  <c r="O34" i="23"/>
  <c r="O23" i="23"/>
  <c r="N24" i="23"/>
  <c r="N25" i="23"/>
  <c r="N26" i="23"/>
  <c r="N27" i="23"/>
  <c r="N28" i="23"/>
  <c r="N29" i="23"/>
  <c r="N30" i="23"/>
  <c r="N31" i="23"/>
  <c r="N32" i="23"/>
  <c r="N33" i="23"/>
  <c r="N34" i="23"/>
  <c r="N23" i="23"/>
  <c r="L23" i="23"/>
  <c r="M24" i="23"/>
  <c r="M25" i="23"/>
  <c r="M26" i="23"/>
  <c r="M27" i="23"/>
  <c r="M28" i="23"/>
  <c r="M29" i="23"/>
  <c r="M30" i="23"/>
  <c r="M31" i="23"/>
  <c r="M32" i="23"/>
  <c r="M33" i="23"/>
  <c r="M34" i="23"/>
  <c r="M23" i="23"/>
  <c r="L24" i="23"/>
  <c r="L25" i="23"/>
  <c r="L26" i="23"/>
  <c r="L27" i="23"/>
  <c r="L28" i="23"/>
  <c r="L29" i="23"/>
  <c r="L30" i="23"/>
  <c r="L31" i="23"/>
  <c r="L32" i="23"/>
  <c r="L33" i="23"/>
  <c r="L34" i="23"/>
  <c r="D23" i="23"/>
  <c r="D24" i="23"/>
  <c r="D25" i="23"/>
  <c r="D26" i="23"/>
  <c r="D27" i="23"/>
  <c r="D28" i="23"/>
  <c r="D29" i="23"/>
  <c r="D30" i="23"/>
  <c r="D31" i="23"/>
  <c r="D32" i="23"/>
  <c r="D33" i="23"/>
  <c r="D22" i="23"/>
  <c r="F14" i="23"/>
  <c r="D25" i="22" a="1"/>
  <c r="D25" i="22" s="1"/>
  <c r="M5" i="20"/>
  <c r="J5" i="20"/>
  <c r="G5" i="20"/>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40" i="15"/>
  <c r="H6" i="11"/>
  <c r="H7" i="11"/>
  <c r="H8" i="11"/>
  <c r="H9" i="11"/>
  <c r="H10" i="11"/>
  <c r="H11" i="11"/>
  <c r="H12" i="11"/>
  <c r="H13" i="11"/>
  <c r="H14" i="11"/>
  <c r="H15" i="11"/>
  <c r="H16" i="11"/>
  <c r="H17" i="11"/>
  <c r="H18" i="11"/>
  <c r="H19" i="11"/>
  <c r="H20" i="11"/>
  <c r="H21" i="11"/>
  <c r="H22" i="11"/>
  <c r="H23" i="11"/>
  <c r="H24" i="11"/>
  <c r="H5" i="11"/>
  <c r="L6" i="15"/>
  <c r="M6" i="15" s="1"/>
  <c r="N6" i="15" s="1"/>
  <c r="L7" i="15"/>
  <c r="M7" i="15" s="1"/>
  <c r="N7" i="15" s="1"/>
  <c r="L8" i="15"/>
  <c r="M8" i="15" s="1"/>
  <c r="N8" i="15" s="1"/>
  <c r="L9" i="15"/>
  <c r="M9" i="15" s="1"/>
  <c r="N9" i="15" s="1"/>
  <c r="L10" i="15"/>
  <c r="M10" i="15" s="1"/>
  <c r="N10" i="15" s="1"/>
  <c r="L11" i="15"/>
  <c r="M11" i="15" s="1"/>
  <c r="N11" i="15" s="1"/>
  <c r="L12" i="15"/>
  <c r="M12" i="15" s="1"/>
  <c r="N12" i="15" s="1"/>
  <c r="L13" i="15"/>
  <c r="M13" i="15" s="1"/>
  <c r="N13" i="15" s="1"/>
  <c r="L14" i="15"/>
  <c r="M14" i="15" s="1"/>
  <c r="N14" i="15" s="1"/>
  <c r="L15" i="15"/>
  <c r="M15" i="15" s="1"/>
  <c r="N15" i="15" s="1"/>
  <c r="L16" i="15"/>
  <c r="M16" i="15" s="1"/>
  <c r="N16" i="15" s="1"/>
  <c r="L17" i="15"/>
  <c r="M17" i="15" s="1"/>
  <c r="N17" i="15" s="1"/>
  <c r="L18" i="15"/>
  <c r="M18" i="15" s="1"/>
  <c r="N18" i="15" s="1"/>
  <c r="L19" i="15"/>
  <c r="M19" i="15" s="1"/>
  <c r="N19" i="15" s="1"/>
  <c r="L20" i="15"/>
  <c r="M20" i="15" s="1"/>
  <c r="N20" i="15" s="1"/>
  <c r="L21" i="15"/>
  <c r="M21" i="15" s="1"/>
  <c r="N21" i="15" s="1"/>
  <c r="L22" i="15"/>
  <c r="M22" i="15" s="1"/>
  <c r="N22" i="15" s="1"/>
  <c r="L23" i="15"/>
  <c r="M23" i="15" s="1"/>
  <c r="N23" i="15" s="1"/>
  <c r="L24" i="15"/>
  <c r="M24" i="15" s="1"/>
  <c r="N24" i="15" s="1"/>
  <c r="L25" i="15"/>
  <c r="M25" i="15" s="1"/>
  <c r="N25" i="15" s="1"/>
  <c r="L26" i="15"/>
  <c r="M26" i="15" s="1"/>
  <c r="N26" i="15" s="1"/>
  <c r="L27" i="15"/>
  <c r="M27" i="15" s="1"/>
  <c r="N27" i="15" s="1"/>
  <c r="L28" i="15"/>
  <c r="M28" i="15" s="1"/>
  <c r="N28" i="15" s="1"/>
  <c r="L29" i="15"/>
  <c r="M29" i="15" s="1"/>
  <c r="N29" i="15" s="1"/>
  <c r="L30" i="15"/>
  <c r="M30" i="15" s="1"/>
  <c r="N30" i="15" s="1"/>
  <c r="L31" i="15"/>
  <c r="M31" i="15" s="1"/>
  <c r="N31" i="15" s="1"/>
  <c r="L32" i="15"/>
  <c r="M32" i="15" s="1"/>
  <c r="N32" i="15" s="1"/>
  <c r="L33" i="15"/>
  <c r="M33" i="15" s="1"/>
  <c r="N33" i="15" s="1"/>
  <c r="L34" i="15"/>
  <c r="M34" i="15" s="1"/>
  <c r="N34" i="15" s="1"/>
  <c r="L5" i="15"/>
  <c r="M5" i="15" s="1"/>
  <c r="N5" i="15" s="1"/>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5" i="15"/>
  <c r="G80" i="12"/>
  <c r="G76" i="12"/>
  <c r="G77" i="12"/>
  <c r="G78" i="12"/>
  <c r="G79" i="12"/>
  <c r="H6" i="12"/>
  <c r="G75" i="12"/>
  <c r="J42" i="12"/>
  <c r="J43" i="12"/>
  <c r="J44" i="12"/>
  <c r="J45" i="12"/>
  <c r="J46" i="12"/>
  <c r="J41" i="12"/>
  <c r="I41" i="12"/>
  <c r="H8" i="12"/>
  <c r="I42" i="12"/>
  <c r="I43" i="12"/>
  <c r="I44" i="12"/>
  <c r="I45" i="12"/>
  <c r="I46" i="12"/>
  <c r="H7" i="12"/>
  <c r="E6" i="11"/>
  <c r="E7" i="11"/>
  <c r="E8" i="11"/>
  <c r="E9" i="11"/>
  <c r="E10" i="11"/>
  <c r="E11" i="11"/>
  <c r="E12" i="11"/>
  <c r="E13" i="11"/>
  <c r="E14" i="11"/>
  <c r="E15" i="11"/>
  <c r="E16" i="11"/>
  <c r="E17" i="11"/>
  <c r="E18" i="11"/>
  <c r="E19" i="11"/>
  <c r="E20" i="11"/>
  <c r="E21" i="11"/>
  <c r="E22" i="11"/>
  <c r="E23" i="11"/>
  <c r="E24" i="11"/>
  <c r="E5" i="11"/>
  <c r="K9" i="10"/>
  <c r="K10" i="10"/>
  <c r="K11" i="10"/>
  <c r="K12" i="10"/>
  <c r="K13" i="10"/>
  <c r="K14" i="10"/>
  <c r="K5" i="10"/>
  <c r="I14" i="10"/>
  <c r="L14" i="10" s="1"/>
  <c r="I13" i="10"/>
  <c r="L13" i="10" s="1"/>
  <c r="I12" i="10"/>
  <c r="L12" i="10" s="1"/>
  <c r="I11" i="10"/>
  <c r="L11" i="10" s="1"/>
  <c r="I10" i="10"/>
  <c r="L10" i="10" s="1"/>
  <c r="I9" i="10"/>
  <c r="L9" i="10" s="1"/>
  <c r="I8" i="10"/>
  <c r="L8" i="10" s="1"/>
  <c r="I7" i="10"/>
  <c r="L7" i="10" s="1"/>
  <c r="I6" i="10"/>
  <c r="L6" i="10" s="1"/>
  <c r="I5" i="10"/>
  <c r="L5" i="10" s="1"/>
  <c r="B7" i="9"/>
  <c r="B6" i="9"/>
  <c r="B5" i="9"/>
  <c r="C8" i="8"/>
  <c r="D8" i="8"/>
  <c r="E8" i="8"/>
  <c r="E6" i="8"/>
  <c r="E7" i="8"/>
  <c r="E5" i="8"/>
  <c r="B8" i="8"/>
  <c r="E8" i="7"/>
  <c r="C8" i="7"/>
  <c r="D8" i="7"/>
  <c r="B8" i="7"/>
  <c r="E6" i="7"/>
  <c r="E7" i="7"/>
  <c r="E5" i="7"/>
  <c r="E51" i="1"/>
  <c r="F51" i="1"/>
  <c r="G51" i="1"/>
  <c r="H51" i="1"/>
  <c r="D51" i="1"/>
  <c r="E50" i="1"/>
  <c r="F50" i="1"/>
  <c r="G50" i="1"/>
  <c r="H50" i="1"/>
  <c r="D50" i="1"/>
  <c r="E49" i="1"/>
  <c r="F49" i="1"/>
  <c r="G49" i="1"/>
  <c r="H49" i="1"/>
  <c r="D49" i="1"/>
  <c r="I38" i="1"/>
  <c r="I39" i="1"/>
  <c r="I40" i="1"/>
  <c r="I41" i="1"/>
  <c r="I42" i="1"/>
  <c r="I43" i="1"/>
  <c r="I44" i="1"/>
  <c r="I45" i="1"/>
  <c r="I46" i="1"/>
  <c r="I37" i="1"/>
  <c r="D26" i="1"/>
  <c r="E26" i="1"/>
  <c r="F26" i="1"/>
  <c r="G26" i="1"/>
  <c r="H26" i="1"/>
  <c r="I26" i="1"/>
  <c r="J26" i="1"/>
  <c r="K26" i="1"/>
  <c r="L26" i="1"/>
  <c r="D27" i="1"/>
  <c r="E27" i="1"/>
  <c r="F27" i="1"/>
  <c r="G27" i="1"/>
  <c r="H27" i="1"/>
  <c r="I27" i="1"/>
  <c r="J27" i="1"/>
  <c r="K27" i="1"/>
  <c r="L27" i="1"/>
  <c r="D28" i="1"/>
  <c r="E28" i="1"/>
  <c r="F28" i="1"/>
  <c r="G28" i="1"/>
  <c r="H28" i="1"/>
  <c r="I28" i="1"/>
  <c r="J28" i="1"/>
  <c r="K28" i="1"/>
  <c r="L28" i="1"/>
  <c r="D29" i="1"/>
  <c r="E29" i="1"/>
  <c r="F29" i="1"/>
  <c r="G29" i="1"/>
  <c r="H29" i="1"/>
  <c r="I29" i="1"/>
  <c r="J29" i="1"/>
  <c r="K29" i="1"/>
  <c r="L29" i="1"/>
  <c r="D30" i="1"/>
  <c r="E30" i="1"/>
  <c r="F30" i="1"/>
  <c r="G30" i="1"/>
  <c r="H30" i="1"/>
  <c r="I30" i="1"/>
  <c r="J30" i="1"/>
  <c r="K30" i="1"/>
  <c r="L30" i="1"/>
  <c r="D31" i="1"/>
  <c r="E31" i="1"/>
  <c r="F31" i="1"/>
  <c r="G31" i="1"/>
  <c r="H31" i="1"/>
  <c r="I31" i="1"/>
  <c r="J31" i="1"/>
  <c r="K31" i="1"/>
  <c r="L31" i="1"/>
  <c r="D32" i="1"/>
  <c r="E32" i="1"/>
  <c r="F32" i="1"/>
  <c r="G32" i="1"/>
  <c r="H32" i="1"/>
  <c r="I32" i="1"/>
  <c r="J32" i="1"/>
  <c r="K32" i="1"/>
  <c r="L32" i="1"/>
  <c r="E25" i="1"/>
  <c r="F25" i="1"/>
  <c r="G25" i="1"/>
  <c r="H25" i="1"/>
  <c r="I25" i="1"/>
  <c r="J25" i="1"/>
  <c r="K25" i="1"/>
  <c r="L25" i="1"/>
  <c r="D25" i="1"/>
  <c r="D24" i="1"/>
  <c r="E24" i="1"/>
  <c r="F24" i="1"/>
  <c r="G24" i="1"/>
  <c r="H24" i="1"/>
  <c r="I24" i="1"/>
  <c r="J24" i="1"/>
  <c r="K24" i="1"/>
  <c r="L24" i="1"/>
  <c r="C26" i="1"/>
  <c r="C27" i="1"/>
  <c r="C28" i="1"/>
  <c r="C29" i="1"/>
  <c r="C30" i="1"/>
  <c r="C31" i="1"/>
  <c r="C32" i="1"/>
  <c r="C25" i="1"/>
  <c r="B25" i="1"/>
  <c r="B26" i="1"/>
  <c r="B27" i="1"/>
  <c r="B28" i="1"/>
  <c r="B29" i="1"/>
  <c r="B30" i="1"/>
  <c r="B31" i="1"/>
  <c r="B32" i="1"/>
  <c r="B24" i="1"/>
  <c r="C24" i="1"/>
  <c r="E6" i="1"/>
  <c r="E7" i="1"/>
  <c r="E8" i="1"/>
  <c r="E9" i="1"/>
  <c r="E10" i="1"/>
  <c r="E11" i="1"/>
  <c r="E12" i="1"/>
  <c r="E13" i="1"/>
  <c r="E14" i="1"/>
  <c r="E15" i="1"/>
  <c r="E16" i="1"/>
  <c r="E17" i="1"/>
  <c r="E18" i="1"/>
  <c r="E19" i="1"/>
  <c r="E5" i="1"/>
  <c r="K8" i="10" l="1"/>
  <c r="K7" i="10"/>
  <c r="K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ABB553-9B4D-4ED6-B82D-EF73DC1FBF8A}"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<sst xmlns="http://schemas.openxmlformats.org/spreadsheetml/2006/main" count="1570" uniqueCount="785">
  <si>
    <t>EXCEL 20</t>
  </si>
  <si>
    <t>Day - 1</t>
  </si>
  <si>
    <t>S.no</t>
  </si>
  <si>
    <t>Name</t>
  </si>
  <si>
    <t>Days present</t>
  </si>
  <si>
    <t>Attendance %</t>
  </si>
  <si>
    <t>Ankita</t>
  </si>
  <si>
    <t>Harshit Gour</t>
  </si>
  <si>
    <t>Rajat Soni</t>
  </si>
  <si>
    <t>Hriddhi Soni</t>
  </si>
  <si>
    <t>Apoorv Shrivastava</t>
  </si>
  <si>
    <t>Ayush Ukey</t>
  </si>
  <si>
    <t>Roll no.</t>
  </si>
  <si>
    <t>Sakshi Suryawanshi</t>
  </si>
  <si>
    <t>Anya Yadav</t>
  </si>
  <si>
    <t>Akshita Choubey</t>
  </si>
  <si>
    <t>Yasharth Dubey</t>
  </si>
  <si>
    <t>Ankita Tyagi</t>
  </si>
  <si>
    <t>Aradhna Barve</t>
  </si>
  <si>
    <t>Alok Kumar</t>
  </si>
  <si>
    <t>Vidha Pandey</t>
  </si>
  <si>
    <t>Rohit Kewlani</t>
  </si>
  <si>
    <t>No. of working days</t>
  </si>
  <si>
    <t>Day - 2</t>
  </si>
  <si>
    <t>Excel Interface &amp; Navigation - Attendance table</t>
  </si>
  <si>
    <t>Cell refrencing - Multiplication Table</t>
  </si>
  <si>
    <t>Day - 3</t>
  </si>
  <si>
    <t>Basic Formulas &amp; Formatting - Marksheet</t>
  </si>
  <si>
    <t>Scholar Number</t>
  </si>
  <si>
    <t>MS</t>
  </si>
  <si>
    <t>STM</t>
  </si>
  <si>
    <t>SBD</t>
  </si>
  <si>
    <t>BMLab</t>
  </si>
  <si>
    <t>FA</t>
  </si>
  <si>
    <t>Akshita choubey</t>
  </si>
  <si>
    <t xml:space="preserve">Ankita   </t>
  </si>
  <si>
    <t>Subject Name</t>
  </si>
  <si>
    <t>Exam date</t>
  </si>
  <si>
    <t>Total</t>
  </si>
  <si>
    <t>minimum</t>
  </si>
  <si>
    <t>maximum</t>
  </si>
  <si>
    <t xml:space="preserve">Average </t>
  </si>
  <si>
    <t>Day - 4</t>
  </si>
  <si>
    <t>Data Entry Shortcuts &amp; Worksheet Management - Employee Data</t>
  </si>
  <si>
    <t>20-Day Excel Mastery Program</t>
  </si>
  <si>
    <t>Days of Training</t>
  </si>
  <si>
    <t>Major Skill Areas</t>
  </si>
  <si>
    <t>Hands-on Practice</t>
  </si>
  <si>
    <t xml:space="preserve">This comprehensive 20-day program transforms Students of DMS (MANIT) into confident professionals through structured daily practice and real-world projects. </t>
  </si>
  <si>
    <t>Each day builds upon previous skills while introducing new concepts essential for academic and professional success.</t>
  </si>
  <si>
    <t xml:space="preserve">Progressive skill building from basics </t>
  </si>
  <si>
    <t>to advanced dashboards</t>
  </si>
  <si>
    <t>Interface, formulas, data analysis,</t>
  </si>
  <si>
    <t xml:space="preserve"> visualization, automation, and reporting</t>
  </si>
  <si>
    <t xml:space="preserve">Every day includes practical exercises </t>
  </si>
  <si>
    <t>with real datasets</t>
  </si>
  <si>
    <t>EMPLOYEE DATA</t>
  </si>
  <si>
    <t>Employee Name</t>
  </si>
  <si>
    <t>Employee ID</t>
  </si>
  <si>
    <t xml:space="preserve">First Name </t>
  </si>
  <si>
    <t xml:space="preserve">Last Name </t>
  </si>
  <si>
    <t>ED-004701</t>
  </si>
  <si>
    <t>ED-004702</t>
  </si>
  <si>
    <t>ED-004703</t>
  </si>
  <si>
    <t>ED-004704</t>
  </si>
  <si>
    <t>ED-004705</t>
  </si>
  <si>
    <t>ED-004706</t>
  </si>
  <si>
    <t>ED-004707</t>
  </si>
  <si>
    <t>ED-004708</t>
  </si>
  <si>
    <t>ED-004709</t>
  </si>
  <si>
    <t>ED-004710</t>
  </si>
  <si>
    <t>Harshit</t>
  </si>
  <si>
    <t>Gour</t>
  </si>
  <si>
    <t>Rajat</t>
  </si>
  <si>
    <t>Soni</t>
  </si>
  <si>
    <t>Ayush</t>
  </si>
  <si>
    <t>Ukey</t>
  </si>
  <si>
    <t>Hriddhi</t>
  </si>
  <si>
    <t>Sakshi</t>
  </si>
  <si>
    <t>Suryawanshi</t>
  </si>
  <si>
    <t>Anya</t>
  </si>
  <si>
    <t>Yadav</t>
  </si>
  <si>
    <t>Tyagi</t>
  </si>
  <si>
    <t>Akshita</t>
  </si>
  <si>
    <t>choubey</t>
  </si>
  <si>
    <t>Aradhna</t>
  </si>
  <si>
    <t>Barve</t>
  </si>
  <si>
    <t>Sales Sheet</t>
  </si>
  <si>
    <t>Month</t>
  </si>
  <si>
    <t>Product A</t>
  </si>
  <si>
    <t>Product B</t>
  </si>
  <si>
    <t>Product C</t>
  </si>
  <si>
    <t>Total Sales</t>
  </si>
  <si>
    <t>Jan</t>
  </si>
  <si>
    <t>Feb</t>
  </si>
  <si>
    <t>Mar</t>
  </si>
  <si>
    <t>Rent</t>
  </si>
  <si>
    <t>Salaries</t>
  </si>
  <si>
    <t>Marketing</t>
  </si>
  <si>
    <t>Total Expenses</t>
  </si>
  <si>
    <t>Expense Sheet</t>
  </si>
  <si>
    <t>Profit Sheet</t>
  </si>
  <si>
    <t>Description</t>
  </si>
  <si>
    <t>Amount</t>
  </si>
  <si>
    <t>Profit (Sales - Expenses)</t>
  </si>
  <si>
    <t>Day - 5</t>
  </si>
  <si>
    <t>Logical Functions and Data Validation - Grade Calculator</t>
  </si>
  <si>
    <t>Pass/Fail</t>
  </si>
  <si>
    <t>Grade</t>
  </si>
  <si>
    <t>Specialization</t>
  </si>
  <si>
    <t>DM</t>
  </si>
  <si>
    <t>Attendance</t>
  </si>
  <si>
    <t>Finance</t>
  </si>
  <si>
    <t>Day - 6</t>
  </si>
  <si>
    <t>Text Functions and cleaning</t>
  </si>
  <si>
    <t>Customer ID</t>
  </si>
  <si>
    <t>Customer Name</t>
  </si>
  <si>
    <t>Email Address</t>
  </si>
  <si>
    <t>Country</t>
  </si>
  <si>
    <t>John Doe</t>
  </si>
  <si>
    <t>john.doe@gmail.com</t>
  </si>
  <si>
    <t>USA</t>
  </si>
  <si>
    <t>Jane Smith</t>
  </si>
  <si>
    <t>jane.smith @yahoo.com</t>
  </si>
  <si>
    <t>UK</t>
  </si>
  <si>
    <t>Robert Brown</t>
  </si>
  <si>
    <t>robert.brown@outlook.com</t>
  </si>
  <si>
    <t>Canada</t>
  </si>
  <si>
    <t>Emily Davis</t>
  </si>
  <si>
    <t>emily.davis@ gmail.com</t>
  </si>
  <si>
    <t>Michael Johnson</t>
  </si>
  <si>
    <t>mjohnson@gmail.com</t>
  </si>
  <si>
    <t>Australia</t>
  </si>
  <si>
    <t>Anna-Marie Lee</t>
  </si>
  <si>
    <t>annalee@ hotmail.com</t>
  </si>
  <si>
    <t>David O'Connor</t>
  </si>
  <si>
    <t>david.oconnor @gmail.com</t>
  </si>
  <si>
    <t>Ireland</t>
  </si>
  <si>
    <t>Sarah Connor</t>
  </si>
  <si>
    <t>sarah.connor@ yahoo.com</t>
  </si>
  <si>
    <t>Chris Evans</t>
  </si>
  <si>
    <t>chrisevans@outlook.com</t>
  </si>
  <si>
    <t>Laura King</t>
  </si>
  <si>
    <t>laura.king@gmail. com</t>
  </si>
  <si>
    <t>Peter Parker</t>
  </si>
  <si>
    <t>peter.parker@ spiderman.com</t>
  </si>
  <si>
    <t>Bruce Wayne</t>
  </si>
  <si>
    <t>bruce.wayne@batman.com</t>
  </si>
  <si>
    <t>Clark Kent</t>
  </si>
  <si>
    <t>clark.kent@ dailyplanet.com</t>
  </si>
  <si>
    <t>Diana Prince</t>
  </si>
  <si>
    <t>diana.prince@amazon.com</t>
  </si>
  <si>
    <t>Tony Stark</t>
  </si>
  <si>
    <t>tony.stark@ marvel.com</t>
  </si>
  <si>
    <t>Natasha Romanoff</t>
  </si>
  <si>
    <t>natasha@shield.com</t>
  </si>
  <si>
    <t>Steve Rogers</t>
  </si>
  <si>
    <t>steve.rogers @avengers.com</t>
  </si>
  <si>
    <t>Wanda Maximoff</t>
  </si>
  <si>
    <t>wanda.maximoff@ marvel.com</t>
  </si>
  <si>
    <t>Vision</t>
  </si>
  <si>
    <t>vision@ marvel.com</t>
  </si>
  <si>
    <t>Scott Lang</t>
  </si>
  <si>
    <t>scott.lang@antman.com</t>
  </si>
  <si>
    <t>Trim</t>
  </si>
  <si>
    <t>John</t>
  </si>
  <si>
    <t>Doe</t>
  </si>
  <si>
    <t>Jane</t>
  </si>
  <si>
    <t>Smith</t>
  </si>
  <si>
    <t>Robert</t>
  </si>
  <si>
    <t>Brown</t>
  </si>
  <si>
    <t>Emily</t>
  </si>
  <si>
    <t>Davis</t>
  </si>
  <si>
    <t>Michael</t>
  </si>
  <si>
    <t>Johnson</t>
  </si>
  <si>
    <t>Anna-Marie</t>
  </si>
  <si>
    <t>Lee</t>
  </si>
  <si>
    <t>David</t>
  </si>
  <si>
    <t>O'Connor</t>
  </si>
  <si>
    <t>Sarah</t>
  </si>
  <si>
    <t>Connor</t>
  </si>
  <si>
    <t>Chris</t>
  </si>
  <si>
    <t>Evans</t>
  </si>
  <si>
    <t>Laura</t>
  </si>
  <si>
    <t>King</t>
  </si>
  <si>
    <t>Peter</t>
  </si>
  <si>
    <t>Parker</t>
  </si>
  <si>
    <t>Bruce</t>
  </si>
  <si>
    <t>Wayne</t>
  </si>
  <si>
    <t>Clark</t>
  </si>
  <si>
    <t>Kent</t>
  </si>
  <si>
    <t>Diana</t>
  </si>
  <si>
    <t>Prince</t>
  </si>
  <si>
    <t>Tony</t>
  </si>
  <si>
    <t>Stark</t>
  </si>
  <si>
    <t>Natasha</t>
  </si>
  <si>
    <t>Romanoff</t>
  </si>
  <si>
    <t>Steve</t>
  </si>
  <si>
    <t>Rogers</t>
  </si>
  <si>
    <t>Wanda</t>
  </si>
  <si>
    <t>Maximoff</t>
  </si>
  <si>
    <t>Scott</t>
  </si>
  <si>
    <t>Lang</t>
  </si>
  <si>
    <t>Combine First name &amp; Last Name</t>
  </si>
  <si>
    <t>Extract First and Last names</t>
  </si>
  <si>
    <t>Parse Email Domains</t>
  </si>
  <si>
    <t>Day - 7</t>
  </si>
  <si>
    <t>Product ID</t>
  </si>
  <si>
    <t>Product Name</t>
  </si>
  <si>
    <t>Category</t>
  </si>
  <si>
    <t>Price</t>
  </si>
  <si>
    <t>P001</t>
  </si>
  <si>
    <t>Bluetooth Speaker</t>
  </si>
  <si>
    <t>Electronics</t>
  </si>
  <si>
    <t>P002</t>
  </si>
  <si>
    <t>Smartwatch</t>
  </si>
  <si>
    <t>P003</t>
  </si>
  <si>
    <t>Wireless Earbuds</t>
  </si>
  <si>
    <t>P004</t>
  </si>
  <si>
    <t>Laptop Stand</t>
  </si>
  <si>
    <t>Accessories</t>
  </si>
  <si>
    <t>P005</t>
  </si>
  <si>
    <t>Mouse</t>
  </si>
  <si>
    <t>P006</t>
  </si>
  <si>
    <t>Keyboard</t>
  </si>
  <si>
    <t>P007</t>
  </si>
  <si>
    <t>Laptop Bag</t>
  </si>
  <si>
    <t>P008</t>
  </si>
  <si>
    <t>USB Cable</t>
  </si>
  <si>
    <t>P009</t>
  </si>
  <si>
    <t>Power Bank</t>
  </si>
  <si>
    <t>P010</t>
  </si>
  <si>
    <t>Phone Case</t>
  </si>
  <si>
    <t>P011</t>
  </si>
  <si>
    <t>Water Bottle</t>
  </si>
  <si>
    <t>Grocery</t>
  </si>
  <si>
    <t>P012</t>
  </si>
  <si>
    <t>Protein Bar</t>
  </si>
  <si>
    <t>P013</t>
  </si>
  <si>
    <t>Coffee Mug</t>
  </si>
  <si>
    <t>P014</t>
  </si>
  <si>
    <t>HDMI Cable</t>
  </si>
  <si>
    <t>P015</t>
  </si>
  <si>
    <t>Extension Cord</t>
  </si>
  <si>
    <t>P016</t>
  </si>
  <si>
    <t>Tripod</t>
  </si>
  <si>
    <t>P017</t>
  </si>
  <si>
    <t>T-shirt</t>
  </si>
  <si>
    <t>Clothing</t>
  </si>
  <si>
    <t>P018</t>
  </si>
  <si>
    <t>Jeans</t>
  </si>
  <si>
    <t>P019</t>
  </si>
  <si>
    <t>Hoodie</t>
  </si>
  <si>
    <t>P020</t>
  </si>
  <si>
    <t>Jacket</t>
  </si>
  <si>
    <t>P021</t>
  </si>
  <si>
    <t>Shoes</t>
  </si>
  <si>
    <t>P022</t>
  </si>
  <si>
    <t>Cap</t>
  </si>
  <si>
    <t>P023</t>
  </si>
  <si>
    <t>Sunglasses</t>
  </si>
  <si>
    <t>P024</t>
  </si>
  <si>
    <t>Wristband</t>
  </si>
  <si>
    <t>P025</t>
  </si>
  <si>
    <t>Charger</t>
  </si>
  <si>
    <t>P026</t>
  </si>
  <si>
    <t>Notebook</t>
  </si>
  <si>
    <t>Stationery</t>
  </si>
  <si>
    <t>P027</t>
  </si>
  <si>
    <t>Pen</t>
  </si>
  <si>
    <t>P028</t>
  </si>
  <si>
    <t>Backpack</t>
  </si>
  <si>
    <t>P029</t>
  </si>
  <si>
    <t>Diary</t>
  </si>
  <si>
    <t>P030</t>
  </si>
  <si>
    <t>Desk Lamp</t>
  </si>
  <si>
    <t>Lookup Basics - Product list &amp; Employee list</t>
  </si>
  <si>
    <t>P039</t>
  </si>
  <si>
    <t>Vlookup/IfError</t>
  </si>
  <si>
    <t>PRODUCT LIST</t>
  </si>
  <si>
    <t>EMPLOYEE LIST</t>
  </si>
  <si>
    <t>Department</t>
  </si>
  <si>
    <t>Salary</t>
  </si>
  <si>
    <t>E001</t>
  </si>
  <si>
    <t>Aman Sharma</t>
  </si>
  <si>
    <t>HR</t>
  </si>
  <si>
    <t>E002</t>
  </si>
  <si>
    <t>Priya Singh</t>
  </si>
  <si>
    <t>E003</t>
  </si>
  <si>
    <t>Karan Mehta</t>
  </si>
  <si>
    <t>E004</t>
  </si>
  <si>
    <t>Neha Gupta</t>
  </si>
  <si>
    <t>E005</t>
  </si>
  <si>
    <t>Arjun Patel</t>
  </si>
  <si>
    <t>IT</t>
  </si>
  <si>
    <t>E006</t>
  </si>
  <si>
    <t>Riya Das</t>
  </si>
  <si>
    <t>E007</t>
  </si>
  <si>
    <t>Rohit Jain</t>
  </si>
  <si>
    <t>E008</t>
  </si>
  <si>
    <t>Sneha Nair</t>
  </si>
  <si>
    <t>E009</t>
  </si>
  <si>
    <t>Aditya Roy</t>
  </si>
  <si>
    <t>E010</t>
  </si>
  <si>
    <t>Kavita Menon</t>
  </si>
  <si>
    <t>E011</t>
  </si>
  <si>
    <t>Raj Verma</t>
  </si>
  <si>
    <t>E012</t>
  </si>
  <si>
    <t>Isha Malhotra</t>
  </si>
  <si>
    <t>E013</t>
  </si>
  <si>
    <t>Saurabh Yadav</t>
  </si>
  <si>
    <t>E014</t>
  </si>
  <si>
    <t>Divya Bhatt</t>
  </si>
  <si>
    <t>E015</t>
  </si>
  <si>
    <t>Ankit Tiwari</t>
  </si>
  <si>
    <t>E016</t>
  </si>
  <si>
    <t>Simran Kaur</t>
  </si>
  <si>
    <t>E017</t>
  </si>
  <si>
    <t>Nikhil Joshi</t>
  </si>
  <si>
    <t>E018</t>
  </si>
  <si>
    <t>Pooja Reddy</t>
  </si>
  <si>
    <t>E019</t>
  </si>
  <si>
    <t>Rahul Jain</t>
  </si>
  <si>
    <t>E020</t>
  </si>
  <si>
    <t>Aishwarya Rao</t>
  </si>
  <si>
    <t>E021</t>
  </si>
  <si>
    <t>Tanu Sharma</t>
  </si>
  <si>
    <t>E022</t>
  </si>
  <si>
    <t>Deepak Singh</t>
  </si>
  <si>
    <t>E023</t>
  </si>
  <si>
    <t>Kritika Bansal</t>
  </si>
  <si>
    <t>E024</t>
  </si>
  <si>
    <t>Vineet Khanna</t>
  </si>
  <si>
    <t>E025</t>
  </si>
  <si>
    <t>Tanya Kapoor</t>
  </si>
  <si>
    <t>E026</t>
  </si>
  <si>
    <t>Akash Thakur</t>
  </si>
  <si>
    <t>E027</t>
  </si>
  <si>
    <t>Snehal Patil</t>
  </si>
  <si>
    <t>E028</t>
  </si>
  <si>
    <t>Ishaan Sethi</t>
  </si>
  <si>
    <t>E029</t>
  </si>
  <si>
    <t>Gaurav Pandey</t>
  </si>
  <si>
    <t>E030</t>
  </si>
  <si>
    <t>Meena Joshi</t>
  </si>
  <si>
    <t>Find Employee ?</t>
  </si>
  <si>
    <t xml:space="preserve"> XLOOKUP</t>
  </si>
  <si>
    <t>E033</t>
  </si>
  <si>
    <t>E101</t>
  </si>
  <si>
    <t>Day - 8</t>
  </si>
  <si>
    <t>Index + Match</t>
  </si>
  <si>
    <t xml:space="preserve">Salary (Index + Match) </t>
  </si>
  <si>
    <t xml:space="preserve">It is an alternative of </t>
  </si>
  <si>
    <t>Vlookup or Hlookup</t>
  </si>
  <si>
    <t xml:space="preserve">Day - 9 </t>
  </si>
  <si>
    <t>Date &amp; Time Functions</t>
  </si>
  <si>
    <t>Emp ID</t>
  </si>
  <si>
    <t>DOB</t>
  </si>
  <si>
    <t>DOJ</t>
  </si>
  <si>
    <t>Last Appraisal Date</t>
  </si>
  <si>
    <t>Arjun Mehta</t>
  </si>
  <si>
    <t>Neha Sharma</t>
  </si>
  <si>
    <t>Rahul Verma</t>
  </si>
  <si>
    <t>Karan Patel</t>
  </si>
  <si>
    <t>Manish Gupta</t>
  </si>
  <si>
    <t>Operations</t>
  </si>
  <si>
    <t>Aditi Rao</t>
  </si>
  <si>
    <t>Rohan Das</t>
  </si>
  <si>
    <t>Divya Iyer</t>
  </si>
  <si>
    <t>Abhishek Jain</t>
  </si>
  <si>
    <t>Meera Khanna</t>
  </si>
  <si>
    <t>Sanjay Reddy</t>
  </si>
  <si>
    <t>Isha Kapoor</t>
  </si>
  <si>
    <t>Vivek Chauhan</t>
  </si>
  <si>
    <t>Ritu Malhotra</t>
  </si>
  <si>
    <t>Harsh Vora</t>
  </si>
  <si>
    <t>Tanya Joshi</t>
  </si>
  <si>
    <t>Deepak Sahu</t>
  </si>
  <si>
    <t>Alka Pandey</t>
  </si>
  <si>
    <t>Gaurav Sen</t>
  </si>
  <si>
    <t>Nisha Agarwal</t>
  </si>
  <si>
    <t>Ritesh Sharma</t>
  </si>
  <si>
    <t>Pooja Bhatt</t>
  </si>
  <si>
    <t>Aditya Yadav</t>
  </si>
  <si>
    <t>Snehal Pawar</t>
  </si>
  <si>
    <t>Rohit Kumar</t>
  </si>
  <si>
    <t>Shruti Desai</t>
  </si>
  <si>
    <t>Aman Jain</t>
  </si>
  <si>
    <t>Kavita Joshi</t>
  </si>
  <si>
    <t>Age (Years)</t>
  </si>
  <si>
    <t>Service (Years)</t>
  </si>
  <si>
    <t>Next Appraisal Date</t>
  </si>
  <si>
    <t>Days untill next appraisal</t>
  </si>
  <si>
    <t>Due Flag (30/60/90)</t>
  </si>
  <si>
    <t>(start date, end date, unit(y-years,m-months,d-days))</t>
  </si>
  <si>
    <t>Use DATEDIF to calculate numbers between</t>
  </si>
  <si>
    <t>Day - 10</t>
  </si>
  <si>
    <t>Dataset Cleanup</t>
  </si>
  <si>
    <t>Kumar</t>
  </si>
  <si>
    <t>ankita.kumar@gmail.com</t>
  </si>
  <si>
    <t>Rohit</t>
  </si>
  <si>
    <t>Sharma</t>
  </si>
  <si>
    <t>rohit.sharma@yahoo.com</t>
  </si>
  <si>
    <t>Priya</t>
  </si>
  <si>
    <t>Singh</t>
  </si>
  <si>
    <t>priya.singh@hotmail.com</t>
  </si>
  <si>
    <t>Amit</t>
  </si>
  <si>
    <t>Verma</t>
  </si>
  <si>
    <t>amit.verma@gmail.com</t>
  </si>
  <si>
    <t>Neha</t>
  </si>
  <si>
    <t>Gupta</t>
  </si>
  <si>
    <t>neha.gupta@outlook.com</t>
  </si>
  <si>
    <t>Karan</t>
  </si>
  <si>
    <t>Mehta</t>
  </si>
  <si>
    <t>karan.mehta@gmail.com</t>
  </si>
  <si>
    <t>Sanya</t>
  </si>
  <si>
    <t>Reddy</t>
  </si>
  <si>
    <t>sanya.reddy@yahoo.com</t>
  </si>
  <si>
    <t>Vikram</t>
  </si>
  <si>
    <t>Joshi</t>
  </si>
  <si>
    <t>vikram.joshi@gmail.com</t>
  </si>
  <si>
    <t>Isha</t>
  </si>
  <si>
    <t>Kapoor</t>
  </si>
  <si>
    <t>isha.kapoor@rediffmail.com</t>
  </si>
  <si>
    <t>Rahul</t>
  </si>
  <si>
    <t>Tiwari</t>
  </si>
  <si>
    <t>rahul.tiwari@hotmail.com</t>
  </si>
  <si>
    <t>Simran</t>
  </si>
  <si>
    <t>Kaur</t>
  </si>
  <si>
    <t>simran.kaur@gmail.com</t>
  </si>
  <si>
    <t>Arjun</t>
  </si>
  <si>
    <t>arjun.singh@yahoo.com</t>
  </si>
  <si>
    <t>Pooja</t>
  </si>
  <si>
    <t>pooja.sharma@gmail.com</t>
  </si>
  <si>
    <t>Aditya</t>
  </si>
  <si>
    <t>Choudhary</t>
  </si>
  <si>
    <t>aditya.choudhary@outlook.com</t>
  </si>
  <si>
    <t>Neelam</t>
  </si>
  <si>
    <t>Rani</t>
  </si>
  <si>
    <t>neelam.rani@hotmail.com</t>
  </si>
  <si>
    <t>Raghav</t>
  </si>
  <si>
    <t>Malhotra</t>
  </si>
  <si>
    <t>raghav.malhotra@gmail.com</t>
  </si>
  <si>
    <t>Tanya</t>
  </si>
  <si>
    <t>Sinha</t>
  </si>
  <si>
    <t>tanya.sinha@yahoo.com</t>
  </si>
  <si>
    <t>Manish</t>
  </si>
  <si>
    <t>Agarwal</t>
  </si>
  <si>
    <t>manish.agarwal@gmail.com</t>
  </si>
  <si>
    <t>Divya</t>
  </si>
  <si>
    <t>Nair</t>
  </si>
  <si>
    <t>divya.nair@hotmail.com</t>
  </si>
  <si>
    <t>Siddharth</t>
  </si>
  <si>
    <t>Rao</t>
  </si>
  <si>
    <t>siddharth.rao@outlook.com</t>
  </si>
  <si>
    <t>Ritika</t>
  </si>
  <si>
    <t>ritika.mehta@gmail.com</t>
  </si>
  <si>
    <t>Nikhil</t>
  </si>
  <si>
    <t>nikhil.verma@yahoo.com</t>
  </si>
  <si>
    <t>Alok</t>
  </si>
  <si>
    <t>Jain</t>
  </si>
  <si>
    <t>alok.jain@gmail.com</t>
  </si>
  <si>
    <t>Kriti</t>
  </si>
  <si>
    <t>kriti.sharma@hotmail.com</t>
  </si>
  <si>
    <t>rohit.kapoor@outlook.com</t>
  </si>
  <si>
    <t>Ananya</t>
  </si>
  <si>
    <t>ananya.singh@gmail.com</t>
  </si>
  <si>
    <t>Vivek</t>
  </si>
  <si>
    <t>vivek.sinha@yahoo.com</t>
  </si>
  <si>
    <t>sakshi.reddy@gmail.com</t>
  </si>
  <si>
    <t>Aakash</t>
  </si>
  <si>
    <t>aakash.mehta@hotmail.com</t>
  </si>
  <si>
    <t>Nisha</t>
  </si>
  <si>
    <t>nisha.agarwal@outlook.com</t>
  </si>
  <si>
    <t>Pranav</t>
  </si>
  <si>
    <t>pranav.malhotra@gmail.com</t>
  </si>
  <si>
    <t>Tanvi</t>
  </si>
  <si>
    <t>tanvi.sharma@yahoo.com</t>
  </si>
  <si>
    <t>Rohan</t>
  </si>
  <si>
    <t>rohan.verma@gmail.com</t>
  </si>
  <si>
    <t>Shreya</t>
  </si>
  <si>
    <t>shreya.kapoor@hotmail.com</t>
  </si>
  <si>
    <t>Kunal</t>
  </si>
  <si>
    <t>kunal.joshi@outlook.com</t>
  </si>
  <si>
    <t>Meera</t>
  </si>
  <si>
    <t>meera.nair@gmail.com</t>
  </si>
  <si>
    <t>Akshay</t>
  </si>
  <si>
    <t>akshay.tiwari@yahoo.com</t>
  </si>
  <si>
    <t>Aishwarya</t>
  </si>
  <si>
    <t>aishwarya.rani@gmail.com</t>
  </si>
  <si>
    <t>Ritesh</t>
  </si>
  <si>
    <t>ritesh.choudhary@hotmail.com</t>
  </si>
  <si>
    <t>Sonal</t>
  </si>
  <si>
    <t>sonal.mehta@outlook.com</t>
  </si>
  <si>
    <t>Harsh</t>
  </si>
  <si>
    <t>harsh.verma@gmail.com</t>
  </si>
  <si>
    <t>Anjali</t>
  </si>
  <si>
    <t>anjali.sharma@yahoo.com</t>
  </si>
  <si>
    <t>Kavita</t>
  </si>
  <si>
    <t>kavita.sinha@gmail.com</t>
  </si>
  <si>
    <t>raghav.joshi@hotmail.com</t>
  </si>
  <si>
    <t>Tanmay</t>
  </si>
  <si>
    <t>tanmay.kapoor@outlook.com</t>
  </si>
  <si>
    <t>Sneha</t>
  </si>
  <si>
    <t>sneha.reddy@gmail.com</t>
  </si>
  <si>
    <t>Manoj</t>
  </si>
  <si>
    <t>manoj.mehta@yahoo.com</t>
  </si>
  <si>
    <t>ritika.verma@gmail.com</t>
  </si>
  <si>
    <t>nikhil.sharma@hotmail.com</t>
  </si>
  <si>
    <t>ananya.kapoor@outlook.com</t>
  </si>
  <si>
    <t>vikram.singh@gmail.com</t>
  </si>
  <si>
    <t>priya.mehta@yahoo.com</t>
  </si>
  <si>
    <t>amit.sharma@gmail.com</t>
  </si>
  <si>
    <t>Row Labels</t>
  </si>
  <si>
    <t>Grand Total</t>
  </si>
  <si>
    <t>Email</t>
  </si>
  <si>
    <t>Phone</t>
  </si>
  <si>
    <t>Username</t>
  </si>
  <si>
    <t>Domain</t>
  </si>
  <si>
    <t>ankita.kumar</t>
  </si>
  <si>
    <t>gmail.com</t>
  </si>
  <si>
    <t>rohit.sharma</t>
  </si>
  <si>
    <t>yahoo.com</t>
  </si>
  <si>
    <t>priya.singh</t>
  </si>
  <si>
    <t>amit.verma</t>
  </si>
  <si>
    <t>neha.gupta</t>
  </si>
  <si>
    <t>karan.mehta</t>
  </si>
  <si>
    <t>sanya.reddy</t>
  </si>
  <si>
    <t>vikram.joshi</t>
  </si>
  <si>
    <t>isha.kapoor</t>
  </si>
  <si>
    <t>rahul.tiwari</t>
  </si>
  <si>
    <t>simran.kaur</t>
  </si>
  <si>
    <t>arjun.singh</t>
  </si>
  <si>
    <t>pooja.sharma</t>
  </si>
  <si>
    <t>aditya.choudhary</t>
  </si>
  <si>
    <t>neelam.rani</t>
  </si>
  <si>
    <t>raghav.malhotra</t>
  </si>
  <si>
    <t>tanya.sinha</t>
  </si>
  <si>
    <t>manish.agarwal</t>
  </si>
  <si>
    <t>divya.nair</t>
  </si>
  <si>
    <t>siddharth.rao</t>
  </si>
  <si>
    <t>ritika.mehta</t>
  </si>
  <si>
    <t>nikhil.verma</t>
  </si>
  <si>
    <t>alok.jain</t>
  </si>
  <si>
    <t>kriti.sharma</t>
  </si>
  <si>
    <t>rohit.kapoor</t>
  </si>
  <si>
    <t>ananya.singh</t>
  </si>
  <si>
    <t>vivek.sinha</t>
  </si>
  <si>
    <t>sakshi.reddy</t>
  </si>
  <si>
    <t>aakash.mehta</t>
  </si>
  <si>
    <t>nisha.agarwal</t>
  </si>
  <si>
    <t>pranav.malhotra</t>
  </si>
  <si>
    <t>tanvi.sharma</t>
  </si>
  <si>
    <t>rohan.verma</t>
  </si>
  <si>
    <t>shreya.kapoor</t>
  </si>
  <si>
    <t>kunal.joshi</t>
  </si>
  <si>
    <t>meera.nair</t>
  </si>
  <si>
    <t>akshay.tiwari</t>
  </si>
  <si>
    <t>aishwarya.rani</t>
  </si>
  <si>
    <t>ritesh.choudhary</t>
  </si>
  <si>
    <t>sonal.mehta</t>
  </si>
  <si>
    <t>harsh.verma</t>
  </si>
  <si>
    <t>anjali.sharma</t>
  </si>
  <si>
    <t>kavita.sinha</t>
  </si>
  <si>
    <t>raghav.joshi</t>
  </si>
  <si>
    <t>tanmay.kapoor</t>
  </si>
  <si>
    <t>sneha.reddy</t>
  </si>
  <si>
    <t>manoj.mehta</t>
  </si>
  <si>
    <t>ritika.verma</t>
  </si>
  <si>
    <t>nikhil.sharma</t>
  </si>
  <si>
    <t>ananya.kapoor</t>
  </si>
  <si>
    <t>vikram.singh</t>
  </si>
  <si>
    <t>priya.mehta</t>
  </si>
  <si>
    <t>amit.sharma</t>
  </si>
  <si>
    <t>hotmail.com</t>
  </si>
  <si>
    <t>outlook.com</t>
  </si>
  <si>
    <t>rediffmail.com</t>
  </si>
  <si>
    <t xml:space="preserve"> gmail.com</t>
  </si>
  <si>
    <t xml:space="preserve"> hotmail.com</t>
  </si>
  <si>
    <t xml:space="preserve"> yahoo.com</t>
  </si>
  <si>
    <t>gmail. com</t>
  </si>
  <si>
    <t xml:space="preserve"> spiderman.com</t>
  </si>
  <si>
    <t>batman.com</t>
  </si>
  <si>
    <t xml:space="preserve"> dailyplanet.com</t>
  </si>
  <si>
    <t>amazon.com</t>
  </si>
  <si>
    <t xml:space="preserve"> marvel.com</t>
  </si>
  <si>
    <t>shield.com</t>
  </si>
  <si>
    <t>avengers.com</t>
  </si>
  <si>
    <t>antman.com</t>
  </si>
  <si>
    <t>Day - 11</t>
  </si>
  <si>
    <t>Charts Basics</t>
  </si>
  <si>
    <t>Sales</t>
  </si>
  <si>
    <t>Growth %</t>
  </si>
  <si>
    <t>Expenses</t>
  </si>
  <si>
    <t>Profit</t>
  </si>
  <si>
    <t>Total sales</t>
  </si>
  <si>
    <t>Apr</t>
  </si>
  <si>
    <t>May</t>
  </si>
  <si>
    <t>Jun</t>
  </si>
  <si>
    <t>Region</t>
  </si>
  <si>
    <t>Jul</t>
  </si>
  <si>
    <t>Aug</t>
  </si>
  <si>
    <t>Sep</t>
  </si>
  <si>
    <t>Oct</t>
  </si>
  <si>
    <t>Nov</t>
  </si>
  <si>
    <t>Dec</t>
  </si>
  <si>
    <t>North</t>
  </si>
  <si>
    <t>South</t>
  </si>
  <si>
    <t>East</t>
  </si>
  <si>
    <t>West</t>
  </si>
  <si>
    <t>Central</t>
  </si>
  <si>
    <t>Northeast</t>
  </si>
  <si>
    <t>Northwest</t>
  </si>
  <si>
    <t>Southeast</t>
  </si>
  <si>
    <t>Southwest</t>
  </si>
  <si>
    <t>Islands</t>
  </si>
  <si>
    <t>Day - 12</t>
  </si>
  <si>
    <t>Conditional Formatting &amp; Sparklines - Monthly Sales</t>
  </si>
  <si>
    <t>Sparklines</t>
  </si>
  <si>
    <t xml:space="preserve"> </t>
  </si>
  <si>
    <t>Day - 13</t>
  </si>
  <si>
    <t>Combo and Dual axis Charts</t>
  </si>
  <si>
    <t>Revenue (₹)</t>
  </si>
  <si>
    <t>Profit Margin (%)</t>
  </si>
  <si>
    <t>Day - 14</t>
  </si>
  <si>
    <t>Sales (₹)</t>
  </si>
  <si>
    <t>Cost (₹)</t>
  </si>
  <si>
    <t>Gross Margin %</t>
  </si>
  <si>
    <t>What-If Analysis (Goal Seek &amp; Scenario Manager)</t>
  </si>
  <si>
    <t>Parameter</t>
  </si>
  <si>
    <t>Value</t>
  </si>
  <si>
    <t>Loan Amount (₹)</t>
  </si>
  <si>
    <t>Principal</t>
  </si>
  <si>
    <t>Annual Interest Rate (%)</t>
  </si>
  <si>
    <t>Can be changed later</t>
  </si>
  <si>
    <t>Tenure (Years)</t>
  </si>
  <si>
    <t>Loan period</t>
  </si>
  <si>
    <t>Payments per Year</t>
  </si>
  <si>
    <t>Monthly</t>
  </si>
  <si>
    <t>Target EMI (₹)</t>
  </si>
  <si>
    <t>Day - 15           What-If Analysis (Goal Seek &amp; Scenario Manager)</t>
  </si>
  <si>
    <t>The EMI to achieve</t>
  </si>
  <si>
    <t>Loan Amount</t>
  </si>
  <si>
    <t>Annual Interest Rate</t>
  </si>
  <si>
    <t>Calculate EMI</t>
  </si>
  <si>
    <t>Target EMI</t>
  </si>
  <si>
    <r>
      <t xml:space="preserve">You </t>
    </r>
    <r>
      <rPr>
        <b/>
        <sz val="11"/>
        <color theme="1"/>
        <rFont val="Calibri"/>
        <family val="2"/>
        <scheme val="minor"/>
      </rPr>
      <t>repay</t>
    </r>
    <r>
      <rPr>
        <sz val="11"/>
        <color theme="1"/>
        <rFont val="Calibri"/>
        <family val="2"/>
        <scheme val="minor"/>
      </rPr>
      <t xml:space="preserve"> EMI every month (cash outflow → negative)</t>
    </r>
  </si>
  <si>
    <r>
      <t xml:space="preserve">banks quote </t>
    </r>
    <r>
      <rPr>
        <b/>
        <sz val="11"/>
        <color theme="1"/>
        <rFont val="Calibri"/>
        <family val="2"/>
        <scheme val="minor"/>
      </rPr>
      <t>annual interest rates</t>
    </r>
    <r>
      <rPr>
        <sz val="11"/>
        <color theme="1"/>
        <rFont val="Calibri"/>
        <family val="2"/>
        <scheme val="minor"/>
      </rPr>
      <t xml:space="preserve">, but EMI is paid </t>
    </r>
    <r>
      <rPr>
        <b/>
        <sz val="11"/>
        <color theme="1"/>
        <rFont val="Calibri"/>
        <family val="2"/>
        <scheme val="minor"/>
      </rPr>
      <t>monthly</t>
    </r>
    <r>
      <rPr>
        <sz val="11"/>
        <color theme="1"/>
        <rFont val="Calibri"/>
        <family val="2"/>
        <scheme val="minor"/>
      </rPr>
      <t>.</t>
    </r>
  </si>
  <si>
    <r>
      <t xml:space="preserve">So you need the </t>
    </r>
    <r>
      <rPr>
        <b/>
        <sz val="11"/>
        <color theme="1"/>
        <rFont val="Calibri"/>
        <family val="2"/>
        <scheme val="minor"/>
      </rPr>
      <t>monthly rate</t>
    </r>
  </si>
  <si>
    <t>Scenario Manager for Monthly Cashflows</t>
  </si>
  <si>
    <t>Expenses (₹)</t>
  </si>
  <si>
    <t>Net Cashflow (₹)</t>
  </si>
  <si>
    <t>(earlier was 0.1)</t>
  </si>
  <si>
    <r>
      <rPr>
        <b/>
        <sz val="11"/>
        <color theme="1"/>
        <rFont val="Calibri"/>
        <family val="2"/>
        <scheme val="minor"/>
      </rPr>
      <t xml:space="preserve">Goal Seek - </t>
    </r>
    <r>
      <rPr>
        <sz val="11"/>
        <color theme="1"/>
        <rFont val="Calibri"/>
        <family val="2"/>
        <scheme val="minor"/>
      </rPr>
      <t xml:space="preserve">a what-if analysis tool that finds the input value needed to achieve a desired result in a formula. </t>
    </r>
  </si>
  <si>
    <t xml:space="preserve">Best Case </t>
  </si>
  <si>
    <t>Worst Case</t>
  </si>
  <si>
    <t>Best Case</t>
  </si>
  <si>
    <t>$B$22</t>
  </si>
  <si>
    <t>$B$23</t>
  </si>
  <si>
    <t>$B$24</t>
  </si>
  <si>
    <t>$B$25</t>
  </si>
  <si>
    <t>$B$26</t>
  </si>
  <si>
    <t>$B$27</t>
  </si>
  <si>
    <t>$B$28</t>
  </si>
  <si>
    <t>$B$29</t>
  </si>
  <si>
    <t>$B$30</t>
  </si>
  <si>
    <t>$B$31</t>
  </si>
  <si>
    <t>$B$32</t>
  </si>
  <si>
    <t>$B$33</t>
  </si>
  <si>
    <t>$C$22</t>
  </si>
  <si>
    <t>$C$23</t>
  </si>
  <si>
    <t>$C$24</t>
  </si>
  <si>
    <t>$C$25</t>
  </si>
  <si>
    <t>$C$26</t>
  </si>
  <si>
    <t>$C$27</t>
  </si>
  <si>
    <t>$C$28</t>
  </si>
  <si>
    <t>$C$29</t>
  </si>
  <si>
    <t>$C$30</t>
  </si>
  <si>
    <t>$C$31</t>
  </si>
  <si>
    <t>$C$32</t>
  </si>
  <si>
    <t>$C$33</t>
  </si>
  <si>
    <t>$A$35</t>
  </si>
  <si>
    <t>Sales and Expenses in best case scenario
Modified by Ankita on 19-10-2025</t>
  </si>
  <si>
    <t>Sales and Expenses worst case scenario</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</si>
  <si>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</si>
  <si>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</si>
  <si>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</si>
  <si>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</si>
  <si>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</si>
  <si>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</si>
  <si>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</si>
  <si>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OrderID</t>
  </si>
  <si>
    <t>Date</t>
  </si>
  <si>
    <t>First Name</t>
  </si>
  <si>
    <t>Last Name</t>
  </si>
  <si>
    <t>FullName</t>
  </si>
  <si>
    <t>Product</t>
  </si>
  <si>
    <t>Quantity</t>
  </si>
  <si>
    <t>Remarks</t>
  </si>
  <si>
    <t>john.doe@email.com</t>
  </si>
  <si>
    <t>Laptop</t>
  </si>
  <si>
    <t>Delivered</t>
  </si>
  <si>
    <t>jane.smith@email.com</t>
  </si>
  <si>
    <t>Tablet</t>
  </si>
  <si>
    <t/>
  </si>
  <si>
    <t>Alex</t>
  </si>
  <si>
    <t>Alex Brown</t>
  </si>
  <si>
    <t>alex.brown@email.com</t>
  </si>
  <si>
    <t>Maria</t>
  </si>
  <si>
    <t>Garcia</t>
  </si>
  <si>
    <t>Maria Garcia</t>
  </si>
  <si>
    <t>maria@email.com</t>
  </si>
  <si>
    <t>Monitor</t>
  </si>
  <si>
    <t>Returned</t>
  </si>
  <si>
    <t>Robert King</t>
  </si>
  <si>
    <t>robert.k@email.com</t>
  </si>
  <si>
    <t>Chen</t>
  </si>
  <si>
    <t>David Chen</t>
  </si>
  <si>
    <t>david.c@email.com</t>
  </si>
  <si>
    <t>Alice</t>
  </si>
  <si>
    <t>Green</t>
  </si>
  <si>
    <t>Alice Green</t>
  </si>
  <si>
    <t>alice@email.com</t>
  </si>
  <si>
    <t>Michael Lee</t>
  </si>
  <si>
    <t>michael@email.com</t>
  </si>
  <si>
    <t>Day - 17   Pivot Tables &amp; Grouping -</t>
  </si>
  <si>
    <t xml:space="preserve">Day - 16       Power Query Basics </t>
  </si>
  <si>
    <t>OrderID,Date,Region,Product,Quantity,Sales,Cost</t>
  </si>
  <si>
    <t>1001,2025-01-05,North,Laptop,2,85000,68000</t>
  </si>
  <si>
    <t>1002,2025-01-08,South,Tablet,3,90000,66000</t>
  </si>
  <si>
    <t>1003,2025-01-12,East,Mouse,10,6000,4200</t>
  </si>
  <si>
    <t>1004,2025-01-15,West,Monitor,4,52000,38000</t>
  </si>
  <si>
    <t>1005,2025-01-18,North,Keyboard,6,15000,11000</t>
  </si>
  <si>
    <t>1006,2025-01-22,South,Laptop,1,42000,33000</t>
  </si>
  <si>
    <t>1007,2025-01-26,East,Printer,2,36000,27000</t>
  </si>
  <si>
    <t>1008,2025-01-28,West,Tablet,5,150000,110000</t>
  </si>
  <si>
    <t>1009,2025-02-02,North,Monitor,3,39000,29000</t>
  </si>
  <si>
    <t>1010,2025-02-06,South,Keyboard,8,20000,14000</t>
  </si>
  <si>
    <t>1011,2025-02-09,East,Laptop,1,43000,34000</t>
  </si>
  <si>
    <t>1012,2025-02-11,West,Mouse,12,7200,5000</t>
  </si>
  <si>
    <t>1013,2025-02-16,North,Tablet,2,60000,45000</t>
  </si>
  <si>
    <t>1014,2025-02-20,South,Monitor,3,54000,41000</t>
  </si>
  <si>
    <t>1015,2025-02-25,East,Keyboard,5,13000,9000</t>
  </si>
  <si>
    <t>1016,2025-02-28,West,Printer,1,18000,14000</t>
  </si>
  <si>
    <t>1017,2025-03-03,North,Laptop,3,126000,98000</t>
  </si>
  <si>
    <t>1018,2025-03-07,South,Tablet,2,62000,46000</t>
  </si>
  <si>
    <t>1019,2025-03-10,East,Monitor,2,36000,26000</t>
  </si>
  <si>
    <t>1020,2025-03-13,West,Keyboard,4,10500,7500</t>
  </si>
  <si>
    <t>1021,2025-03-17,North,Mouse,15,9000,6500</t>
  </si>
  <si>
    <t>1022,2025-03-20,South,Printer,1,20000,15000</t>
  </si>
  <si>
    <t>1023,2025-03-24,East,Tablet,3,90000,67000</t>
  </si>
  <si>
    <t>1024,2025-03-29,West,Laptop,1,42000,32000</t>
  </si>
  <si>
    <t>1025,2025-04-02,North,Monitor,2,26000,19000</t>
  </si>
  <si>
    <t>1026,2025-04-06,South,Laptop,1,44000,35000</t>
  </si>
  <si>
    <t>1027,2025-04-09,East,Keyboard,6,15000,10000</t>
  </si>
  <si>
    <t>1028,2025-04-13,West,Mouse,20,12000,8500</t>
  </si>
  <si>
    <t>1029,2025-04-17,North,Tablet,3,90000,70000</t>
  </si>
  <si>
    <t>1030,2025-04-21,South,Printer,2,40000,30000</t>
  </si>
  <si>
    <t>1031,2025-04-25,East,Laptop,2,88000,70000</t>
  </si>
  <si>
    <t>1032,2025-04-28,West,Monitor,3,42000,32000</t>
  </si>
  <si>
    <t>1033,2025-05-02,North,Keyboard,8,20000,14000</t>
  </si>
  <si>
    <t>1034,2025-05-06,South,Tablet,4,120000,88000</t>
  </si>
  <si>
    <t>1035,2025-05-10,East,Mouse,15,9000,6500</t>
  </si>
  <si>
    <t>1036,2025-05-14,West,Laptop,2,84000,65000</t>
  </si>
  <si>
    <t>1037,2025-05-18,North,Printer,1,21000,16000</t>
  </si>
  <si>
    <t>1038,2025-05-22,South,Monitor,4,60000,46000</t>
  </si>
  <si>
    <t>1039,2025-05-25,East,Keyboard,5,13000,9500</t>
  </si>
  <si>
    <t>1040,2025-05-28,West,Tablet,3,90000,70000</t>
  </si>
  <si>
    <t>1041,2025-06-01,North,Mouse,18,10800,7800</t>
  </si>
  <si>
    <t>1042,2025-06-05,South,Laptop,1,43000,34000</t>
  </si>
  <si>
    <t>1043,2025-06-09,East,Printer,2,37000,27000</t>
  </si>
  <si>
    <t>1044,2025-06-13,West,Monitor,3,42000,31000</t>
  </si>
  <si>
    <t>1045,2025-06-17,North,Tablet,2,60000,46000</t>
  </si>
  <si>
    <t>1046,2025-06-21,South,Keyboard,6,15000,11000</t>
  </si>
  <si>
    <t>1047,2025-06-25,East,Laptop,2,86000,67000</t>
  </si>
  <si>
    <t>1048,2025-06-28,West,Mouse,10,6000,4200</t>
  </si>
  <si>
    <t>Cost</t>
  </si>
  <si>
    <t>Printer</t>
  </si>
  <si>
    <t>(All)</t>
  </si>
  <si>
    <t>Column Labels</t>
  </si>
  <si>
    <t>Sum of Sales</t>
  </si>
  <si>
    <t>Sum of Profit</t>
  </si>
  <si>
    <t>Expense</t>
  </si>
  <si>
    <t>Sum of Expense</t>
  </si>
  <si>
    <t>Day - 18   PivotCharts, Slicers &amp; Timelines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</si>
</sst>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 #,##0.00;[Red]&quot;₹&quot;\ \-#,##0.00"/>
    <numFmt numFmtId="168" formatCode="_ [$₹-4009]\ * #,##0.00_ ;_ [$₹-4009]\ * \-#,##0.00_ ;_ [$₹-4009]\ * &quot;-&quot;??_ ;_ @_ "/>
    <numFmt numFmtId="171" formatCode="_-[$$-409]* #,##0_ ;_-[$$-409]* \-#,##0\ ;_-[$$-409]* &quot;-&quot;??_ ;_-@_ "/>
    <numFmt numFmtId="179" formatCode="&quot;₹&quot;\ #,##0.00"/>
    <numFmt numFmtId="183" formatCode="&quot;₹&quot;\ #,##0"/>
  </numFmts>
  <fonts count="25" x14ac:knownFonts="1">
    <font>
      <sz val="11"/>
      <color theme="1"/>
      <name val="Calibri"/>
      <family val="2"/>
      <scheme val="minor"/>
    </font>
    <font>
      <b/>
      <sz val="11"/>
      <color theme="1"/>
      <name val="Calibri"/>
      <family val="2"/>
      <scheme val="minor"/>
    </font>
    <font>
      <b/>
      <sz val="16"/>
      <color theme="3"/>
      <name val="Calibri"/>
      <family val="2"/>
      <scheme val="minor"/>
    </font>
    <font>
      <sz val="11"/>
      <color theme="3"/>
      <name val="Calibri"/>
      <family val="2"/>
      <scheme val="minor"/>
    </font>
    <font>
      <b/>
      <sz val="11"/>
      <color theme="3"/>
      <name val="Calibri"/>
      <family val="2"/>
      <scheme val="minor"/>
    </font>
    <font>
      <sz val="8"/>
      <name val="Calibri"/>
      <family val="2"/>
      <scheme val="minor"/>
    </font>
    <font>
      <b/>
      <u/>
      <sz val="11"/>
      <color theme="1"/>
      <name val="Calibri"/>
      <family val="2"/>
      <scheme val="minor"/>
    </font>
    <font>
      <sz val="72"/>
      <color theme="1"/>
      <name val="Calibri"/>
      <family val="2"/>
      <scheme val="minor"/>
    </font>
    <font>
      <sz val="72"/>
      <color theme="9" tint="-0.499984740745262"/>
      <name val="Calibri"/>
      <family val="2"/>
      <scheme val="minor"/>
    </font>
    <font>
      <b/>
      <sz val="26"/>
      <color theme="1"/>
      <name val="Calibri"/>
      <family val="2"/>
      <scheme val="minor"/>
    </font>
    <font>
      <i/>
      <sz val="12"/>
      <color theme="1"/>
      <name val="Calibri"/>
      <family val="2"/>
      <scheme val="minor"/>
    </font>
    <font>
      <b/>
      <sz val="11"/>
      <color theme="4" tint="-0.499984740745262"/>
      <name val="Calibri"/>
      <family val="2"/>
      <scheme val="minor"/>
    </font>
    <font>
      <sz val="11"/>
      <color theme="1"/>
      <name val="Calibri"/>
      <family val="2"/>
      <scheme val="minor"/>
    </font>
    <font>
      <u/>
      <sz val="11"/>
      <color theme="10"/>
      <name val="Calibri"/>
      <family val="2"/>
      <scheme val="minor"/>
    </font>
    <font>
      <sz val="11"/>
      <color rgb="FFC00000"/>
      <name val="Calibri"/>
      <family val="2"/>
      <scheme val="minor"/>
    </font>
    <font>
      <sz val="20"/>
      <color rgb="FF000000"/>
      <name val="Calibri"/>
      <family val="2"/>
      <scheme val="minor"/>
    </font>
    <font>
      <sz val="24"/>
      <color theme="1"/>
      <name val="Calibri"/>
      <family val="2"/>
      <scheme val="minor"/>
    </font>
    <font>
      <b/>
      <sz val="14"/>
      <color rgb="FF000000"/>
      <name val="Calibri"/>
      <family val="2"/>
      <scheme val="minor"/>
    </font>
    <font>
      <b/>
      <sz val="14"/>
      <color theme="1"/>
      <name val="Calibri"/>
      <family val="2"/>
      <scheme val="minor"/>
    </font>
    <font>
      <sz val="11"/>
      <color theme="9" tint="-0.249977111117893"/>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2" fillId="0" borderId="0" applyFont="0" applyFill="0" applyBorder="0" applyAlignment="0" applyProtection="0"/>
    <xf numFmtId="0" fontId="13" fillId="0" borderId="0" applyNumberFormat="0" applyFill="0" applyBorder="0" applyAlignment="0" applyProtection="0"/>
  </cellStyleXfs>
  <cellXfs count="87">
    <xf numFmtId="0" fontId="0" fillId="0" borderId="0" xfId="0"/>
    <xf numFmtId="0" fontId="0" fillId="0" borderId="0" xfId="0" applyAlignment="1">
      <alignment horizontal="center"/>
    </xf>
    <xf numFmtId="0" fontId="1" fillId="0" borderId="0" xfId="0" applyFont="1"/>
    <xf numFmtId="2" fontId="0" fillId="0" borderId="0" xfId="0" applyNumberFormat="1"/>
    <xf numFmtId="0" fontId="6" fillId="0" borderId="0" xfId="0" applyFont="1"/>
    <xf numFmtId="14" fontId="0" fillId="0" borderId="0" xfId="0" applyNumberFormat="1"/>
    <xf numFmtId="0" fontId="1" fillId="0" borderId="0" xfId="0" applyFont="1" applyAlignment="1">
      <alignment horizontal="right"/>
    </xf>
    <xf numFmtId="0" fontId="0" fillId="0" borderId="0" xfId="0" applyAlignment="1">
      <alignment horizontal="right"/>
    </xf>
    <xf numFmtId="9" fontId="0" fillId="0" borderId="0" xfId="0" applyNumberFormat="1"/>
    <xf numFmtId="0" fontId="0" fillId="2" borderId="0" xfId="0" applyFill="1"/>
    <xf numFmtId="0" fontId="8" fillId="2" borderId="0" xfId="0" applyFont="1" applyFill="1"/>
    <xf numFmtId="0" fontId="7" fillId="2" borderId="0" xfId="0" applyFont="1" applyFill="1"/>
    <xf numFmtId="0" fontId="9" fillId="0" borderId="0" xfId="0" applyFont="1" applyAlignment="1">
      <alignment horizontal="center"/>
    </xf>
    <xf numFmtId="0" fontId="9" fillId="0" borderId="0" xfId="0" applyFont="1"/>
    <xf numFmtId="9" fontId="9" fillId="0" borderId="0" xfId="0" applyNumberFormat="1" applyFont="1" applyAlignment="1">
      <alignment horizontal="center"/>
    </xf>
    <xf numFmtId="0" fontId="1" fillId="0" borderId="0" xfId="0" applyFont="1" applyAlignment="1">
      <alignment horizontal="center"/>
    </xf>
    <xf numFmtId="0" fontId="10" fillId="0" borderId="0" xfId="0" applyFont="1"/>
    <xf numFmtId="0" fontId="0" fillId="3" borderId="0" xfId="0" applyFill="1"/>
    <xf numFmtId="0" fontId="4" fillId="3" borderId="0" xfId="0" applyFont="1" applyFill="1"/>
    <xf numFmtId="0" fontId="3" fillId="3" borderId="0" xfId="0" applyFont="1" applyFill="1"/>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3" borderId="0" xfId="0" applyFont="1" applyFill="1" applyAlignment="1">
      <alignment horizontal="center"/>
    </xf>
    <xf numFmtId="0" fontId="3" fillId="3" borderId="0" xfId="0" applyFont="1" applyFill="1" applyAlignment="1">
      <alignment horizontal="center"/>
    </xf>
    <xf numFmtId="0" fontId="11" fillId="3" borderId="0" xfId="0" applyFont="1" applyFill="1" applyAlignment="1">
      <alignment horizontal="center"/>
    </xf>
    <xf numFmtId="0" fontId="11" fillId="0" borderId="0" xfId="0" applyFont="1" applyFill="1" applyAlignment="1"/>
    <xf numFmtId="0" fontId="0" fillId="0" borderId="0" xfId="0" applyAlignment="1">
      <alignment horizontal="center" vertical="center" wrapText="1"/>
    </xf>
    <xf numFmtId="0" fontId="13" fillId="0" borderId="0" xfId="2" applyAlignment="1">
      <alignment vertical="center" wrapText="1"/>
    </xf>
    <xf numFmtId="168" fontId="0" fillId="0" borderId="0" xfId="0" applyNumberFormat="1" applyAlignment="1">
      <alignment vertical="center" wrapText="1"/>
    </xf>
    <xf numFmtId="0" fontId="4" fillId="0" borderId="0" xfId="0" applyFont="1" applyFill="1"/>
    <xf numFmtId="0" fontId="0" fillId="0" borderId="0" xfId="0" applyFill="1"/>
    <xf numFmtId="0" fontId="1" fillId="0" borderId="0" xfId="0" applyFont="1" applyFill="1"/>
    <xf numFmtId="0" fontId="6" fillId="0" borderId="0" xfId="0" applyFont="1" applyFill="1"/>
    <xf numFmtId="0" fontId="0" fillId="0" borderId="0" xfId="0" applyFont="1"/>
    <xf numFmtId="0" fontId="14" fillId="0" borderId="0" xfId="0" applyFont="1"/>
    <xf numFmtId="0" fontId="0" fillId="0" borderId="1" xfId="0" applyFont="1" applyBorder="1"/>
    <xf numFmtId="0" fontId="0" fillId="0" borderId="2" xfId="0" applyBorder="1"/>
    <xf numFmtId="0" fontId="0" fillId="0" borderId="3" xfId="0" applyBorder="1"/>
    <xf numFmtId="0" fontId="0" fillId="0" borderId="4" xfId="0" applyBorder="1"/>
    <xf numFmtId="168" fontId="0" fillId="0" borderId="0" xfId="0" applyNumberFormat="1"/>
    <xf numFmtId="14" fontId="0" fillId="0" borderId="0" xfId="0" applyNumberFormat="1" applyAlignment="1">
      <alignment vertical="center" wrapText="1"/>
    </xf>
    <xf numFmtId="171" fontId="0" fillId="0" borderId="0" xfId="0" applyNumberFormat="1" applyAlignment="1">
      <alignment vertical="center" wrapText="1"/>
    </xf>
    <xf numFmtId="0" fontId="0" fillId="0" borderId="0" xfId="0" applyNumberFormat="1"/>
    <xf numFmtId="1" fontId="0" fillId="0" borderId="0" xfId="0" applyNumberFormat="1"/>
    <xf numFmtId="0" fontId="4" fillId="3" borderId="0" xfId="0" applyFont="1" applyFill="1" applyAlignment="1">
      <alignment vertical="center" wrapText="1"/>
    </xf>
    <xf numFmtId="0" fontId="1" fillId="0" borderId="0" xfId="0" applyFont="1" applyFill="1" applyAlignment="1">
      <alignment horizontal="right"/>
    </xf>
    <xf numFmtId="0" fontId="16" fillId="4" borderId="0" xfId="0" applyFont="1" applyFill="1" applyAlignment="1">
      <alignment horizontal="center"/>
    </xf>
    <xf numFmtId="0" fontId="0" fillId="0" borderId="0" xfId="0"/>
    <xf numFmtId="0" fontId="17" fillId="0" borderId="0" xfId="0" applyFont="1" applyAlignment="1">
      <alignment horizontal="center"/>
    </xf>
    <xf numFmtId="0" fontId="1" fillId="0" borderId="0" xfId="0" applyFont="1" applyAlignment="1">
      <alignment horizontal="center"/>
    </xf>
    <xf numFmtId="0" fontId="18" fillId="0" borderId="0" xfId="0" applyFont="1" applyAlignment="1">
      <alignment horizontal="center"/>
    </xf>
    <xf numFmtId="0" fontId="1" fillId="5" borderId="0" xfId="0" applyFont="1" applyFill="1"/>
    <xf numFmtId="0" fontId="0" fillId="0" borderId="0" xfId="0"/>
    <xf numFmtId="0" fontId="1" fillId="0" borderId="0" xfId="0" applyFont="1"/>
    <xf numFmtId="0" fontId="1" fillId="0" borderId="0" xfId="0" applyFont="1" applyAlignment="1">
      <alignment horizontal="right"/>
    </xf>
    <xf numFmtId="0" fontId="15" fillId="0" borderId="0" xfId="0" applyFont="1"/>
    <xf numFmtId="0" fontId="0" fillId="5" borderId="0" xfId="0" applyFill="1"/>
    <xf numFmtId="183" fontId="0" fillId="0" borderId="0" xfId="0" applyNumberFormat="1" applyAlignment="1">
      <alignment vertical="center" wrapText="1"/>
    </xf>
    <xf numFmtId="183" fontId="0" fillId="0" borderId="0" xfId="0" applyNumberFormat="1"/>
    <xf numFmtId="179" fontId="0" fillId="0" borderId="0" xfId="0" applyNumberFormat="1"/>
    <xf numFmtId="10" fontId="0" fillId="0" borderId="0" xfId="1" applyNumberFormat="1" applyFont="1"/>
    <xf numFmtId="3" fontId="0" fillId="0" borderId="0" xfId="0" applyNumberFormat="1"/>
    <xf numFmtId="3" fontId="0" fillId="0" borderId="0" xfId="0" applyNumberFormat="1" applyAlignment="1">
      <alignment vertical="center" wrapText="1"/>
    </xf>
    <xf numFmtId="9" fontId="0" fillId="0" borderId="0" xfId="0" applyNumberFormat="1" applyAlignment="1">
      <alignment vertical="center" wrapText="1"/>
    </xf>
    <xf numFmtId="3" fontId="1" fillId="0" borderId="0" xfId="0" applyNumberFormat="1" applyFont="1" applyAlignment="1">
      <alignment vertical="center" wrapText="1"/>
    </xf>
    <xf numFmtId="8" fontId="0" fillId="0" borderId="0" xfId="0" applyNumberFormat="1"/>
    <xf numFmtId="0" fontId="19" fillId="0" borderId="0" xfId="0" applyFont="1"/>
    <xf numFmtId="0" fontId="0" fillId="0" borderId="0" xfId="0" applyAlignment="1">
      <alignment horizontal="center"/>
    </xf>
    <xf numFmtId="0" fontId="0" fillId="0" borderId="0" xfId="0" applyFill="1" applyBorder="1" applyAlignment="1"/>
    <xf numFmtId="183" fontId="0" fillId="0" borderId="0" xfId="0" applyNumberFormat="1" applyFill="1" applyBorder="1" applyAlignment="1"/>
    <xf numFmtId="0" fontId="0" fillId="0" borderId="6" xfId="0" applyFill="1" applyBorder="1" applyAlignment="1"/>
    <xf numFmtId="0" fontId="20" fillId="6" borderId="7" xfId="0" applyFont="1" applyFill="1" applyBorder="1" applyAlignment="1">
      <alignment horizontal="left"/>
    </xf>
    <xf numFmtId="0" fontId="20" fillId="6" borderId="5" xfId="0" applyFont="1" applyFill="1" applyBorder="1" applyAlignment="1">
      <alignment horizontal="left"/>
    </xf>
    <xf numFmtId="0" fontId="0" fillId="0" borderId="8" xfId="0" applyFill="1" applyBorder="1" applyAlignment="1"/>
    <xf numFmtId="0" fontId="21" fillId="7" borderId="0" xfId="0" applyFont="1" applyFill="1" applyBorder="1" applyAlignment="1">
      <alignment horizontal="left"/>
    </xf>
    <xf numFmtId="0" fontId="22" fillId="7" borderId="8" xfId="0" applyFont="1" applyFill="1" applyBorder="1" applyAlignment="1">
      <alignment horizontal="left"/>
    </xf>
    <xf numFmtId="0" fontId="21" fillId="7" borderId="6" xfId="0" applyFont="1" applyFill="1" applyBorder="1" applyAlignment="1">
      <alignment horizontal="left"/>
    </xf>
    <xf numFmtId="0" fontId="23" fillId="6" borderId="5" xfId="0" applyFont="1" applyFill="1" applyBorder="1" applyAlignment="1">
      <alignment horizontal="right"/>
    </xf>
    <xf numFmtId="0" fontId="23" fillId="6" borderId="7" xfId="0" applyFont="1" applyFill="1" applyBorder="1" applyAlignment="1">
      <alignment horizontal="right"/>
    </xf>
    <xf numFmtId="183" fontId="0" fillId="8" borderId="0" xfId="0" applyNumberFormat="1" applyFill="1" applyBorder="1" applyAlignment="1"/>
    <xf numFmtId="0" fontId="24" fillId="0" borderId="0" xfId="0" applyFont="1" applyFill="1" applyBorder="1" applyAlignment="1">
      <alignment vertical="top" wrapText="1"/>
    </xf>
    <xf numFmtId="0" fontId="0" fillId="0" borderId="0" xfId="0" pivotButton="1"/>
  </cellXfs>
  <cellStyles count="3">
    <cellStyle name="Hyperlink" xfId="2" builtinId="8"/>
    <cellStyle name="Normal" xfId="0" builtinId="0"/>
    <cellStyle name="Percent" xfId="1" builtinId="5"/>
  </cellStyles>
  <dxfs count="35">
    <dxf>
      <font>
        <b/>
        <i val="0"/>
        <strike val="0"/>
        <condense val="0"/>
        <extend val="0"/>
        <outline val="0"/>
        <shadow val="0"/>
        <u val="none"/>
        <vertAlign val="baseline"/>
        <sz val="11"/>
        <color theme="1"/>
        <name val="Calibri"/>
        <family val="2"/>
        <scheme val="minor"/>
      </font>
    </dxf>
    <dxf>
      <numFmt numFmtId="19" formatCode="dd/mm/yyyy"/>
    </dxf>
    <dxf>
      <font>
        <b val="0"/>
        <i val="0"/>
        <color theme="9" tint="-0.24994659260841701"/>
      </font>
      <fill>
        <patternFill>
          <bgColor theme="9" tint="0.59996337778862885"/>
        </patternFill>
      </fill>
    </dxf>
    <dxf>
      <font>
        <color theme="5" tint="-0.24994659260841701"/>
      </font>
      <fill>
        <patternFill>
          <bgColor theme="5" tint="0.59996337778862885"/>
        </patternFill>
      </fill>
    </dxf>
    <dxf>
      <font>
        <b/>
        <i val="0"/>
        <color rgb="FFC00000"/>
      </font>
    </dxf>
    <dxf>
      <font>
        <b/>
        <i val="0"/>
        <color theme="5" tint="-0.24994659260841701"/>
      </font>
    </dxf>
    <dxf>
      <font>
        <b/>
        <i val="0"/>
        <color theme="7" tint="0.39994506668294322"/>
      </font>
    </dxf>
    <dxf>
      <font>
        <b/>
        <i val="0"/>
        <color rgb="FFC00000"/>
      </font>
    </dxf>
    <dxf>
      <font>
        <b/>
        <i val="0"/>
        <color rgb="FFC00000"/>
      </font>
    </dxf>
    <dxf>
      <numFmt numFmtId="183" formatCode="&quot;₹&quot;\ #,##0"/>
    </dxf>
    <dxf>
      <numFmt numFmtId="183" formatCode="&quot;₹&quot;\ #,##0"/>
    </dxf>
    <dxf>
      <numFmt numFmtId="183" formatCode="&quot;₹&quot;\ #,##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'11'!$B$4</c:f>
              <c:strCache>
                <c:ptCount val="1"/>
                <c:pt idx="0">
                  <c:v>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'11'!$A$5:$A$10</c:f>
              <c:strCache>
                <c:ptCount val="6"/>
                <c:pt idx="0">
                  <c:v>Jan</c:v>
                </c:pt>
                <c:pt idx="1">
                  <c:v>Feb</c:v>
                </c:pt>
                <c:pt idx="2">
                  <c:v>Mar</c:v>
                </c:pt>
                <c:pt idx="3">
                  <c:v>Apr</c:v>
                </c:pt>
                <c:pt idx="4">
                  <c:v>May</c:v>
                </c:pt>
                <c:pt idx="5">
                  <c:v>Jun</c:v>
                </c:pt>
              </c:strCache>
            </c:strRef>
          </c:cat>
          <c:val>
            <c:numRef>
              <c:f>'11'!$B$5:$B$10</c:f>
              <c:numCache>
                <c:formatCode>General</c:formatCode>
                <c:ptCount val="6"/>
                <c:pt idx="0">
                  <c:v>25000</c:v>
                </c:pt>
                <c:pt idx="1">
                  <c:v>27000</c:v>
                </c:pt>
                <c:pt idx="2">
                  <c:v>29000</c:v>
                </c:pt>
                <c:pt idx="3">
                  <c:v>31000</c:v>
                </c:pt>
                <c:pt idx="4">
                  <c:v>33000</c:v>
                </c:pt>
                <c:pt idx="5">
                  <c:v>36000</c:v>
                </c:pt>
              </c:numCache>
            </c:numRef>
          </c:val>
          <c:extLst>
            <c:ext xmlns:c16="http://schemas.microsoft.com/office/drawing/2014/chart" uri="{C3380CC4-5D6E-409C-BE32-E72D297353CC}">
              <c16:uniqueId val="{00000000-61E5-42A6-8D79-8440ED11C9B9}"/>
            </c:ext>
          </c:extLst>
        </c:ser>
        <c:dLbls>
          <c:showLegendKey val="0"/>
          <c:showVal val="0"/>
          <c:showCatName val="0"/>
          <c:showSerName val="0"/>
          <c:showPercent val="0"/>
          <c:showBubbleSize val="0"/>
        </c:dLbls>
        <c:gapWidth val="100"/>
        <c:overlap val="-24"/>
        <c:axId val="2088300512"/>
        <c:axId val="2088300992"/>
      </c:barChart>
      <c:catAx>
        <c:axId val="20883005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88300992"/>
        <c:crosses val="autoZero"/>
        <c:auto val="1"/>
        <c:lblAlgn val="ctr"/>
        <c:lblOffset val="100"/>
        <c:noMultiLvlLbl val="0"/>
      </c:catAx>
      <c:valAx>
        <c:axId val="20883009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88300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'11'!$C$4</c:f>
              <c:strCache>
                <c:ptCount val="1"/>
                <c:pt idx="0">
                  <c:v>Growth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'11'!$A$5:$A$10</c:f>
              <c:strCache>
                <c:ptCount val="6"/>
                <c:pt idx="0">
                  <c:v>Jan</c:v>
                </c:pt>
                <c:pt idx="1">
                  <c:v>Feb</c:v>
                </c:pt>
                <c:pt idx="2">
                  <c:v>Mar</c:v>
                </c:pt>
                <c:pt idx="3">
                  <c:v>Apr</c:v>
                </c:pt>
                <c:pt idx="4">
                  <c:v>May</c:v>
                </c:pt>
                <c:pt idx="5">
                  <c:v>Jun</c:v>
                </c:pt>
              </c:strCache>
            </c:strRef>
          </c:cat>
          <c:val>
            <c:numRef>
              <c:f>'11'!$C$5:$C$10</c:f>
              <c:numCache>
                <c:formatCode>General</c:formatCode>
                <c:ptCount val="6"/>
                <c:pt idx="0">
                  <c:v>5</c:v>
                </c:pt>
                <c:pt idx="1">
                  <c:v>8</c:v>
                </c:pt>
                <c:pt idx="2">
                  <c:v>7</c:v>
                </c:pt>
                <c:pt idx="3">
                  <c:v>10</c:v>
                </c:pt>
                <c:pt idx="4">
                  <c:v>9</c:v>
                </c:pt>
                <c:pt idx="5">
                  <c:v>12</c:v>
                </c:pt>
              </c:numCache>
            </c:numRef>
          </c:val>
          <c:smooth val="0"/>
          <c:extLst>
            <c:ext xmlns:c16="http://schemas.microsoft.com/office/drawing/2014/chart" uri="{C3380CC4-5D6E-409C-BE32-E72D297353CC}">
              <c16:uniqueId val="{00000000-1DBD-4C6F-8DA5-D0DE79BBBE28}"/>
            </c:ext>
          </c:extLst>
        </c:ser>
        <c:dLbls>
          <c:showLegendKey val="0"/>
          <c:showVal val="0"/>
          <c:showCatName val="0"/>
          <c:showSerName val="0"/>
          <c:showPercent val="0"/>
          <c:showBubbleSize val="0"/>
        </c:dLbls>
        <c:smooth val="0"/>
        <c:axId val="323024784"/>
        <c:axId val="323023824"/>
      </c:lineChart>
      <c:catAx>
        <c:axId val="3230247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023824"/>
        <c:crosses val="autoZero"/>
        <c:auto val="1"/>
        <c:lblAlgn val="ctr"/>
        <c:lblOffset val="100"/>
        <c:noMultiLvlLbl val="0"/>
      </c:catAx>
      <c:valAx>
        <c:axId val="3230238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024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'11'!$D$4</c:f>
              <c:strCache>
                <c:ptCount val="1"/>
                <c:pt idx="0">
                  <c:v>Expenses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'11'!$A$5:$A$10</c:f>
              <c:strCache>
                <c:ptCount val="6"/>
                <c:pt idx="0">
                  <c:v>Jan</c:v>
                </c:pt>
                <c:pt idx="1">
                  <c:v>Feb</c:v>
                </c:pt>
                <c:pt idx="2">
                  <c:v>Mar</c:v>
                </c:pt>
                <c:pt idx="3">
                  <c:v>Apr</c:v>
                </c:pt>
                <c:pt idx="4">
                  <c:v>May</c:v>
                </c:pt>
                <c:pt idx="5">
                  <c:v>Jun</c:v>
                </c:pt>
              </c:strCache>
            </c:strRef>
          </c:cat>
          <c:val>
            <c:numRef>
              <c:f>'11'!$D$5:$D$10</c:f>
              <c:numCache>
                <c:formatCode>General</c:formatCode>
                <c:ptCount val="6"/>
                <c:pt idx="0">
                  <c:v>8000</c:v>
                </c:pt>
                <c:pt idx="1">
                  <c:v>9500</c:v>
                </c:pt>
                <c:pt idx="2">
                  <c:v>10000</c:v>
                </c:pt>
                <c:pt idx="3">
                  <c:v>11000</c:v>
                </c:pt>
                <c:pt idx="4">
                  <c:v>11500</c:v>
                </c:pt>
                <c:pt idx="5">
                  <c:v>12000</c:v>
                </c:pt>
              </c:numCache>
            </c:numRef>
          </c:val>
          <c:extLst>
            <c:ext xmlns:c16="http://schemas.microsoft.com/office/drawing/2014/chart" uri="{C3380CC4-5D6E-409C-BE32-E72D297353CC}">
              <c16:uniqueId val="{00000000-235D-44BF-9F27-487FE2A1C73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Monthly Revenue and Profit Margin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'13-14'!$B$4</c:f>
              <c:strCache>
                <c:ptCount val="1"/>
                <c:pt idx="0">
                  <c:v>Revenue (₹)</c:v>
                </c:pt>
              </c:strCache>
            </c:strRef>
          </c:tx>
          <c:spPr>
            <a:solidFill>
              <a:schemeClr val="accent1">
                <a:lumMod val="50000"/>
              </a:schemeClr>
            </a:solidFill>
            <a:ln cmpd="sng">
              <a:solidFill>
                <a:schemeClr val="accent1">
                  <a:lumMod val="50000"/>
                </a:schemeClr>
              </a:solidFill>
            </a:ln>
            <a:effectLst>
              <a:outerShdw blurRad="57150" dist="19050" dir="5400000" algn="ctr" rotWithShape="0">
                <a:srgbClr val="000000">
                  <a:alpha val="63000"/>
                </a:srgbClr>
              </a:outerShdw>
            </a:effectLst>
          </c:spPr>
          <c:invertIfNegative val="0"/>
          <c:cat>
            <c:strRef>
              <c:f>'13-14'!$A$5:$A$16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'13-14'!$B$5:$B$16</c:f>
              <c:numCache>
                <c:formatCode>General</c:formatCode>
                <c:ptCount val="12"/>
                <c:pt idx="0">
                  <c:v>120000</c:v>
                </c:pt>
                <c:pt idx="1">
                  <c:v>135000</c:v>
                </c:pt>
                <c:pt idx="2">
                  <c:v>142000</c:v>
                </c:pt>
                <c:pt idx="3">
                  <c:v>150000</c:v>
                </c:pt>
                <c:pt idx="4">
                  <c:v>165000</c:v>
                </c:pt>
                <c:pt idx="5">
                  <c:v>160000</c:v>
                </c:pt>
                <c:pt idx="6">
                  <c:v>170000</c:v>
                </c:pt>
                <c:pt idx="7">
                  <c:v>175000</c:v>
                </c:pt>
                <c:pt idx="8">
                  <c:v>180000</c:v>
                </c:pt>
                <c:pt idx="9">
                  <c:v>190000</c:v>
                </c:pt>
                <c:pt idx="10">
                  <c:v>200000</c:v>
                </c:pt>
                <c:pt idx="11">
                  <c:v>210000</c:v>
                </c:pt>
              </c:numCache>
            </c:numRef>
          </c:val>
          <c:extLst>
            <c:ext xmlns:c16="http://schemas.microsoft.com/office/drawing/2014/chart" uri="{C3380CC4-5D6E-409C-BE32-E72D297353CC}">
              <c16:uniqueId val="{00000000-BC82-43E1-A3E6-D16D301D0FAD}"/>
            </c:ext>
          </c:extLst>
        </c:ser>
        <c:dLbls>
          <c:showLegendKey val="0"/>
          <c:showVal val="0"/>
          <c:showCatName val="0"/>
          <c:showSerName val="0"/>
          <c:showPercent val="0"/>
          <c:showBubbleSize val="0"/>
        </c:dLbls>
        <c:gapWidth val="150"/>
        <c:axId val="423974416"/>
        <c:axId val="423958096"/>
      </c:barChart>
      <c:lineChart>
        <c:grouping val="standard"/>
        <c:varyColors val="0"/>
        <c:ser>
          <c:idx val="1"/>
          <c:order val="1"/>
          <c:tx>
            <c:strRef>
              <c:f>'13-14'!$C$4</c:f>
              <c:strCache>
                <c:ptCount val="1"/>
                <c:pt idx="0">
                  <c:v>Profit Margin (%)</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cat>
            <c:strRef>
              <c:f>'13-14'!$A$5:$A$16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'13-14'!$C$5:$C$16</c:f>
              <c:numCache>
                <c:formatCode>General</c:formatCode>
                <c:ptCount val="12"/>
                <c:pt idx="0">
                  <c:v>15</c:v>
                </c:pt>
                <c:pt idx="1">
                  <c:v>17</c:v>
                </c:pt>
                <c:pt idx="2">
                  <c:v>16</c:v>
                </c:pt>
                <c:pt idx="3">
                  <c:v>18</c:v>
                </c:pt>
                <c:pt idx="4">
                  <c:v>20</c:v>
                </c:pt>
                <c:pt idx="5">
                  <c:v>19</c:v>
                </c:pt>
                <c:pt idx="6">
                  <c:v>21</c:v>
                </c:pt>
                <c:pt idx="7">
                  <c:v>22</c:v>
                </c:pt>
                <c:pt idx="8">
                  <c:v>23</c:v>
                </c:pt>
                <c:pt idx="9">
                  <c:v>24</c:v>
                </c:pt>
                <c:pt idx="10">
                  <c:v>25</c:v>
                </c:pt>
                <c:pt idx="11">
                  <c:v>26</c:v>
                </c:pt>
              </c:numCache>
            </c:numRef>
          </c:val>
          <c:smooth val="0"/>
          <c:extLst>
            <c:ext xmlns:c16="http://schemas.microsoft.com/office/drawing/2014/chart" uri="{C3380CC4-5D6E-409C-BE32-E72D297353CC}">
              <c16:uniqueId val="{00000001-BC82-43E1-A3E6-D16D301D0FAD}"/>
            </c:ext>
          </c:extLst>
        </c:ser>
        <c:dLbls>
          <c:showLegendKey val="0"/>
          <c:showVal val="0"/>
          <c:showCatName val="0"/>
          <c:showSerName val="0"/>
          <c:showPercent val="0"/>
          <c:showBubbleSize val="0"/>
        </c:dLbls>
        <c:marker val="1"/>
        <c:smooth val="0"/>
        <c:axId val="423975376"/>
        <c:axId val="423958576"/>
      </c:lineChart>
      <c:catAx>
        <c:axId val="4239744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58096"/>
        <c:auto val="1"/>
        <c:lblAlgn val="ctr"/>
        <c:lblOffset val="100"/>
        <c:noMultiLvlLbl val="0"/>
      </c:catAx>
      <c:valAx>
        <c:axId val="42395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74416"/>
        <c:crossBetween val="between"/>
      </c:valAx>
      <c:valAx>
        <c:axId val="4239585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75376"/>
        <c:crosses val="max"/>
        <c:crossBetween val="between"/>
      </c:valAx>
      <c:catAx>
        <c:axId val="423975376"/>
        <c:scaling>
          <c:orientation val="minMax"/>
        </c:scaling>
        <c:delete val="1"/>
        <c:axPos val="b"/>
        <c:numFmt formatCode="General" sourceLinked="1"/>
        <c:majorTickMark val="none"/>
        <c:minorTickMark val="none"/>
        <c:tickLblPos val="nextTo"/>
        <c:crossAx val="423958576"/>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Revenue and Margin lines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'13-14'!$B$24</c:f>
              <c:strCache>
                <c:ptCount val="1"/>
                <c:pt idx="0">
                  <c:v>Sales (₹)</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'13-14'!$A$25:$A$36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'13-14'!$B$25:$B$36</c:f>
              <c:numCache>
                <c:formatCode>"₹"\ #,##0</c:formatCode>
                <c:ptCount val="12"/>
                <c:pt idx="0">
                  <c:v>120000</c:v>
                </c:pt>
                <c:pt idx="1">
                  <c:v>135000</c:v>
                </c:pt>
                <c:pt idx="2">
                  <c:v>142000</c:v>
                </c:pt>
                <c:pt idx="3">
                  <c:v>150000</c:v>
                </c:pt>
                <c:pt idx="4">
                  <c:v>165000</c:v>
                </c:pt>
                <c:pt idx="5">
                  <c:v>160000</c:v>
                </c:pt>
                <c:pt idx="6">
                  <c:v>170000</c:v>
                </c:pt>
                <c:pt idx="7">
                  <c:v>175000</c:v>
                </c:pt>
                <c:pt idx="8">
                  <c:v>180000</c:v>
                </c:pt>
                <c:pt idx="9">
                  <c:v>190000</c:v>
                </c:pt>
                <c:pt idx="10">
                  <c:v>200000</c:v>
                </c:pt>
                <c:pt idx="11">
                  <c:v>210000</c:v>
                </c:pt>
              </c:numCache>
            </c:numRef>
          </c:val>
          <c:extLst>
            <c:ext xmlns:c16="http://schemas.microsoft.com/office/drawing/2014/chart" uri="{C3380CC4-5D6E-409C-BE32-E72D297353CC}">
              <c16:uniqueId val="{00000000-B8A3-421A-9429-3FED73585CDA}"/>
            </c:ext>
          </c:extLst>
        </c:ser>
        <c:dLbls>
          <c:showLegendKey val="0"/>
          <c:showVal val="0"/>
          <c:showCatName val="0"/>
          <c:showSerName val="0"/>
          <c:showPercent val="0"/>
          <c:showBubbleSize val="0"/>
        </c:dLbls>
        <c:gapWidth val="150"/>
        <c:axId val="424007056"/>
        <c:axId val="423992176"/>
      </c:barChart>
      <c:lineChart>
        <c:grouping val="standard"/>
        <c:varyColors val="0"/>
        <c:ser>
          <c:idx val="1"/>
          <c:order val="1"/>
          <c:tx>
            <c:strRef>
              <c:f>'13-14'!$D$24</c:f>
              <c:strCache>
                <c:ptCount val="1"/>
                <c:pt idx="0">
                  <c:v>Gross Margin %</c:v>
                </c:pt>
              </c:strCache>
            </c:strRef>
          </c:tx>
          <c:spPr>
            <a:ln w="38100" cap="rnd">
              <a:solidFill>
                <a:srgbClr val="C00000"/>
              </a:solidFill>
              <a:round/>
            </a:ln>
            <a:effectLst>
              <a:outerShdw blurRad="57150" dist="19050" dir="5400000" algn="ctr" rotWithShape="0">
                <a:srgbClr val="000000">
                  <a:alpha val="63000"/>
                </a:srgbClr>
              </a:outerShdw>
            </a:effectLst>
          </c:spPr>
          <c:marker>
            <c:symbol val="none"/>
          </c:marker>
          <c:cat>
            <c:strRef>
              <c:f>'13-14'!$A$25:$A$36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'13-14'!$D$25:$D$36</c:f>
              <c:numCache>
                <c:formatCode>0.00%</c:formatCode>
                <c:ptCount val="12"/>
                <c:pt idx="0">
                  <c:v>0.25</c:v>
                </c:pt>
                <c:pt idx="1">
                  <c:v>0.24444444444444444</c:v>
                </c:pt>
                <c:pt idx="2">
                  <c:v>0.23943661971830985</c:v>
                </c:pt>
                <c:pt idx="3">
                  <c:v>0.25333333333333335</c:v>
                </c:pt>
                <c:pt idx="4">
                  <c:v>0.27272727272727271</c:v>
                </c:pt>
                <c:pt idx="5">
                  <c:v>0.26250000000000001</c:v>
                </c:pt>
                <c:pt idx="6">
                  <c:v>0.27647058823529413</c:v>
                </c:pt>
                <c:pt idx="7">
                  <c:v>0.2857142857142857</c:v>
                </c:pt>
                <c:pt idx="8">
                  <c:v>0.3</c:v>
                </c:pt>
                <c:pt idx="9">
                  <c:v>0.31578947368421051</c:v>
                </c:pt>
                <c:pt idx="10">
                  <c:v>0.32500000000000001</c:v>
                </c:pt>
                <c:pt idx="11">
                  <c:v>0.34285714285714286</c:v>
                </c:pt>
              </c:numCache>
            </c:numRef>
          </c:val>
          <c:smooth val="0"/>
          <c:extLst>
            <c:ext xmlns:c16="http://schemas.microsoft.com/office/drawing/2014/chart" uri="{C3380CC4-5D6E-409C-BE32-E72D297353CC}">
              <c16:uniqueId val="{00000001-B8A3-421A-9429-3FED73585CDA}"/>
            </c:ext>
          </c:extLst>
        </c:ser>
        <c:dLbls>
          <c:showLegendKey val="0"/>
          <c:showVal val="0"/>
          <c:showCatName val="0"/>
          <c:showSerName val="0"/>
          <c:showPercent val="0"/>
          <c:showBubbleSize val="0"/>
        </c:dLbls>
        <c:marker val="1"/>
        <c:smooth val="0"/>
        <c:axId val="424008976"/>
        <c:axId val="424008496"/>
      </c:lineChart>
      <c:catAx>
        <c:axId val="424007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92176"/>
        <c:auto val="1"/>
        <c:lblAlgn val="ctr"/>
        <c:lblOffset val="100"/>
        <c:noMultiLvlLbl val="0"/>
      </c:catAx>
      <c:valAx>
        <c:axId val="4239921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007056"/>
        <c:crossBetween val="between"/>
      </c:valAx>
      <c:valAx>
        <c:axId val="42400849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008976"/>
        <c:crosses val="max"/>
        <c:crossBetween val="between"/>
      </c:valAx>
      <c:catAx>
        <c:axId val="424008976"/>
        <c:scaling>
          <c:orientation val="minMax"/>
        </c:scaling>
        <c:delete val="1"/>
        <c:axPos val="b"/>
        <c:numFmt formatCode="General" sourceLinked="1"/>
        <c:majorTickMark val="none"/>
        <c:minorTickMark val="none"/>
        <c:tickLblPos val="nextTo"/>
        <c:crossAx val="424008496"/>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110490</xdr:colOff>
      <xdr:row>11</xdr:row>
      <xdr:rowOff>3810</xdr:rowOff>
    </xdr:from>
    <xdr:to>
      <xdr:col>6</xdr:col>
      <xdr:colOff>121920</xdr:colOff>
      <xdr:row>23</xdr:row>
      <xdr:rowOff>22860</xdr:rowOff>
    </xdr:to>
    <xdr:graphicFrame macro="">
      <xdr:nvGraphicFramePr>
        <xdr:cNvPr id="3" name="Chart 2">
          <a:extLst>
            <a:ext uri="{FF2B5EF4-FFF2-40B4-BE49-F238E27FC236}">
              <a16:creationId xmlns:a16="http://schemas.microsoft.com/office/drawing/2014/main" id="{D3704B8C-3D3B-E611-8505-EC0750794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224790</xdr:colOff>
      <xdr:row>10</xdr:row>
      <xdr:rowOff>179070</xdr:rowOff>
    </xdr:from>
    <xdr:to>
      <xdr:col>12</xdr:col>
      <xdr:colOff>586740</xdr:colOff>
      <xdr:row>23</xdr:row>
      <xdr:rowOff>22860</xdr:rowOff>
    </xdr:to>
    <xdr:graphicFrame macro="">
      <xdr:nvGraphicFramePr>
        <xdr:cNvPr id="4" name="Chart 3">
          <a:extLst>
            <a:ext uri="{FF2B5EF4-FFF2-40B4-BE49-F238E27FC236}">
              <a16:creationId xmlns:a16="http://schemas.microsoft.com/office/drawing/2014/main" id="{4133957F-2FB0-1A06-496F-53F92FB04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102870</xdr:colOff>
      <xdr:row>10</xdr:row>
      <xdr:rowOff>171450</xdr:rowOff>
    </xdr:from>
    <xdr:to>
      <xdr:col>19</xdr:col>
      <xdr:colOff>144780</xdr:colOff>
      <xdr:row>22</xdr:row>
      <xdr:rowOff>144780</xdr:rowOff>
    </xdr:to>
    <xdr:graphicFrame macro="">
      <xdr:nvGraphicFramePr>
        <xdr:cNvPr id="6" name="Chart 5">
          <a:extLst>
            <a:ext uri="{FF2B5EF4-FFF2-40B4-BE49-F238E27FC236}">
              <a16:creationId xmlns:a16="http://schemas.microsoft.com/office/drawing/2014/main" id="{1C8E809D-A978-C147-8ED1-9A9D3ED14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285839</xdr:colOff>
      <xdr:row>3</xdr:row>
      <xdr:rowOff>18850</xdr:rowOff>
    </xdr:from>
    <xdr:to>
      <xdr:col>13</xdr:col>
      <xdr:colOff>551234</xdr:colOff>
      <xdr:row>18</xdr:row>
      <xdr:rowOff>32425</xdr:rowOff>
    </xdr:to>
    <xdr:graphicFrame macro="">
      <xdr:nvGraphicFramePr>
        <xdr:cNvPr id="2" name="Chart 1">
          <a:extLst>
            <a:ext uri="{FF2B5EF4-FFF2-40B4-BE49-F238E27FC236}">
              <a16:creationId xmlns:a16="http://schemas.microsoft.com/office/drawing/2014/main" id="{D8179783-32A7-5419-FD97-1B171BF54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417478</xdr:colOff>
      <xdr:row>23</xdr:row>
      <xdr:rowOff>6485</xdr:rowOff>
    </xdr:from>
    <xdr:to>
      <xdr:col>14</xdr:col>
      <xdr:colOff>0</xdr:colOff>
      <xdr:row>37</xdr:row>
      <xdr:rowOff>43133</xdr:rowOff>
    </xdr:to>
    <xdr:graphicFrame macro="">
      <xdr:nvGraphicFramePr>
        <xdr:cNvPr id="3" name="Chart 2">
          <a:extLst>
            <a:ext uri="{FF2B5EF4-FFF2-40B4-BE49-F238E27FC236}">
              <a16:creationId xmlns:a16="http://schemas.microsoft.com/office/drawing/2014/main" id="{925CE17E-AD78-F083-6435-8E5BF61DBE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203200</xdr:colOff>
      <xdr:row>5</xdr:row>
      <xdr:rowOff>17059</xdr:rowOff>
    </xdr:from>
    <xdr:to>
      <xdr:col>6</xdr:col>
      <xdr:colOff>918380</xdr:colOff>
      <xdr:row>10</xdr:row>
      <xdr:rowOff>154753</xdr:rowOff>
    </xdr:to>
    <xdr:pic>
      <xdr:nvPicPr>
        <xdr:cNvPr id="2" name="Picture 1">
          <a:extLst>
            <a:ext uri="{FF2B5EF4-FFF2-40B4-BE49-F238E27FC236}">
              <a16:creationId xmlns:a16="http://schemas.microsoft.com/office/drawing/2014/main" id="{A84CD619-EA65-4FB2-723F-867CE9A4B3A2}"/>
            </a:ext>
          </a:extLst>
        </xdr:cNvPr>
        <xdr:cNvPicPr>
          <a:picLocks noChangeAspect="1"/>
        </xdr:cNvPicPr>
      </xdr:nvPicPr>
      <xdr:blipFill>
        <a:blip xmlns:r="http://schemas.openxmlformats.org/officeDocument/2006/relationships" r:embed="rId1"/>
        <a:stretch>
          <a:fillRect/>
        </a:stretch>
      </xdr:blipFill>
      <xdr:spPr>
        <a:xfrm>
          <a:off x="5031096" y="926910"/>
          <a:ext cx="2997801" cy="12295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606136</xdr:colOff>
      <xdr:row>65</xdr:row>
      <xdr:rowOff>17022</xdr:rowOff>
    </xdr:from>
    <xdr:to>
      <xdr:col>7</xdr:col>
      <xdr:colOff>950025</xdr:colOff>
      <xdr:row>73</xdr:row>
      <xdr:rowOff>9896</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EC2F1C2B-B22F-C19B-4773-1DFD0FE71C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428628" y="12196530"/>
              <a:ext cx="1867889" cy="1491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603861</xdr:colOff>
      <xdr:row>73</xdr:row>
      <xdr:rowOff>164572</xdr:rowOff>
    </xdr:from>
    <xdr:to>
      <xdr:col>7</xdr:col>
      <xdr:colOff>900546</xdr:colOff>
      <xdr:row>81</xdr:row>
      <xdr:rowOff>111134</xdr:rowOff>
    </xdr:to>
    <mc:AlternateContent xmlns:mc="http://schemas.openxmlformats.org/markup-compatibility/2006">
      <mc:Choice xmlns:tsle="http://schemas.microsoft.com/office/drawing/2012/timeslicer" Requires="tsle">
        <xdr:graphicFrame macro="">
          <xdr:nvGraphicFramePr>
            <xdr:cNvPr id="3" name="Date">
              <a:extLst>
                <a:ext uri="{FF2B5EF4-FFF2-40B4-BE49-F238E27FC236}">
                  <a16:creationId xmlns:a16="http://schemas.microsoft.com/office/drawing/2014/main" id="{DEFA223B-38DA-6E84-1C55-F4B7B393ADA5}"/>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4426353" y="13843097"/>
              <a:ext cx="1820685" cy="144557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refreshedDate="45950.024140740737" createdVersion="8" refreshedVersion="8" minRefreshableVersion="3" recordCount="48" xr:uid="{235B395B-BE1C-4A2E-891F-74940873EA09}">
  <cacheSource type="worksheet">
    <worksheetSource name="Table3"/>
  </cacheSource>
  <cacheFields count="10">
    <cacheField name="OrderID" numFmtId="0">
      <sharedItems containsSemiMixedTypes="0" containsString="0" containsNumber="1" containsInteger="1" minValue="1001" maxValue="1048" count="48">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sharedItems>
    </cacheField>
    <cacheField name="Date" numFmtId="14">
      <sharedItems containsSemiMixedTypes="0" containsNonDate="0" containsDate="1" containsString="0" minDate="2025-01-05T00:00:00" maxDate="2025-06-29T00:00:00" count="48">
        <d v="2025-01-05T00:00:00"/>
        <d v="2025-01-08T00:00:00"/>
        <d v="2025-01-12T00:00:00"/>
        <d v="2025-01-15T00:00:00"/>
        <d v="2025-01-18T00:00:00"/>
        <d v="2025-01-22T00:00:00"/>
        <d v="2025-01-26T00:00:00"/>
        <d v="2025-01-28T00:00:00"/>
        <d v="2025-02-02T00:00:00"/>
        <d v="2025-02-06T00:00:00"/>
        <d v="2025-02-09T00:00:00"/>
        <d v="2025-02-11T00:00:00"/>
        <d v="2025-02-16T00:00:00"/>
        <d v="2025-02-20T00:00:00"/>
        <d v="2025-02-25T00:00:00"/>
        <d v="2025-02-28T00:00:00"/>
        <d v="2025-03-03T00:00:00"/>
        <d v="2025-03-07T00:00:00"/>
        <d v="2025-03-10T00:00:00"/>
        <d v="2025-03-13T00:00:00"/>
        <d v="2025-03-17T00:00:00"/>
        <d v="2025-03-20T00:00:00"/>
        <d v="2025-03-24T00:00:00"/>
        <d v="2025-03-29T00:00:00"/>
        <d v="2025-04-02T00:00:00"/>
        <d v="2025-04-06T00:00:00"/>
        <d v="2025-04-09T00:00:00"/>
        <d v="2025-04-13T00:00:00"/>
        <d v="2025-04-17T00:00:00"/>
        <d v="2025-04-21T00:00:00"/>
        <d v="2025-04-25T00:00:00"/>
        <d v="2025-04-28T00:00:00"/>
        <d v="2025-05-02T00:00:00"/>
        <d v="2025-05-06T00:00:00"/>
        <d v="2025-05-10T00:00:00"/>
        <d v="2025-05-14T00:00:00"/>
        <d v="2025-05-18T00:00:00"/>
        <d v="2025-05-22T00:00:00"/>
        <d v="2025-05-25T00:00:00"/>
        <d v="2025-05-28T00:00:00"/>
        <d v="2025-06-01T00:00:00"/>
        <d v="2025-06-05T00:00:00"/>
        <d v="2025-06-09T00:00:00"/>
        <d v="2025-06-13T00:00:00"/>
        <d v="2025-06-17T00:00:00"/>
        <d v="2025-06-21T00:00:00"/>
        <d v="2025-06-25T00:00:00"/>
        <d v="2025-06-28T00:00:00"/>
      </sharedItems>
      <fieldGroup par="9"/>
    </cacheField>
    <cacheField name="Region" numFmtId="0">
      <sharedItems count="4">
        <s v="North"/>
        <s v="South"/>
        <s v="East"/>
        <s v="West"/>
      </sharedItems>
    </cacheField>
    <cacheField name="Product" numFmtId="0">
      <sharedItems count="6">
        <s v="Laptop"/>
        <s v="Tablet"/>
        <s v="Mouse"/>
        <s v="Monitor"/>
        <s v="Keyboard"/>
        <s v="Printer"/>
      </sharedItems>
    </cacheField>
    <cacheField name="Quantity" numFmtId="0">
      <sharedItems containsSemiMixedTypes="0" containsString="0" containsNumber="1" containsInteger="1" minValue="1" maxValue="20"/>
    </cacheField>
    <cacheField name="Sales" numFmtId="183">
      <sharedItems containsSemiMixedTypes="0" containsString="0" containsNumber="1" containsInteger="1" minValue="6000" maxValue="150000"/>
    </cacheField>
    <cacheField name="Cost" numFmtId="183">
      <sharedItems containsSemiMixedTypes="0" containsString="0" containsNumber="1" containsInteger="1" minValue="4200" maxValue="110000"/>
    </cacheField>
    <cacheField name="Profit" numFmtId="183">
      <sharedItems containsSemiMixedTypes="0" containsString="0" containsNumber="1" containsInteger="1" minValue="1800" maxValue="40000"/>
    </cacheField>
    <cacheField name="Days (Date)" numFmtId="0" databaseField="0">
      <fieldGroup base="1">
        <rangePr groupBy="days" startDate="2025-01-05T00:00:00" endDate="2025-06-29T00:00:00"/>
        <groupItems count="368">
          <s v="&lt;05-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06-2025"/>
        </groupItems>
      </fieldGroup>
    </cacheField>
    <cacheField name="Months (Date)" numFmtId="0" databaseField="0">
      <fieldGroup base="1">
        <rangePr groupBy="months" startDate="2025-01-05T00:00:00" endDate="2025-06-29T00:00:00"/>
        <groupItems count="14">
          <s v="&lt;05-01-2025"/>
          <s v="Jan"/>
          <s v="Feb"/>
          <s v="Mar"/>
          <s v="Apr"/>
          <s v="May"/>
          <s v="Jun"/>
          <s v="Jul"/>
          <s v="Aug"/>
          <s v="Sep"/>
          <s v="Oct"/>
          <s v="Nov"/>
          <s v="Dec"/>
          <s v="&gt;29-06-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refreshedDate="45950.032515509258" createdVersion="8" refreshedVersion="8" minRefreshableVersion="3" recordCount="30" xr:uid="{4AED56F6-0538-4CD4-BD4A-9E83B7CB8E81}">
  <cacheSource type="worksheet">
    <worksheetSource name="Table4"/>
  </cacheSource>
  <cacheFields count="4">
    <cacheField name="Date" numFmtId="14">
      <sharedItems containsSemiMixedTypes="0" containsNonDate="0" containsDate="1" containsString="0" minDate="2023-01-12T00:00:00" maxDate="2025-10-09T00:00:00" count="30">
        <d v="2023-01-12T00:00:00"/>
        <d v="2023-02-10T00:00:00"/>
        <d v="2023-03-15T00:00:00"/>
        <d v="2023-04-18T00:00:00"/>
        <d v="2023-05-10T00:00:00"/>
        <d v="2023-06-20T00:00:00"/>
        <d v="2023-07-15T00:00:00"/>
        <d v="2023-08-11T00:00:00"/>
        <d v="2023-09-20T00:00:00"/>
        <d v="2023-10-12T00:00:00"/>
        <d v="2024-01-09T00:00:00"/>
        <d v="2024-02-14T00:00:00"/>
        <d v="2024-03-21T00:00:00"/>
        <d v="2024-04-19T00:00:00"/>
        <d v="2024-05-23T00:00:00"/>
        <d v="2024-06-12T00:00:00"/>
        <d v="2024-07-08T00:00:00"/>
        <d v="2024-08-10T00:00:00"/>
        <d v="2024-09-19T00:00:00"/>
        <d v="2024-10-05T00:00:00"/>
        <d v="2025-01-14T00:00:00"/>
        <d v="2025-02-18T00:00:00"/>
        <d v="2025-03-21T00:00:00"/>
        <d v="2025-04-12T00:00:00"/>
        <d v="2025-05-25T00:00:00"/>
        <d v="2025-06-17T00:00:00"/>
        <d v="2025-07-22T00:00:00"/>
        <d v="2025-08-11T00:00:00"/>
        <d v="2025-09-19T00:00:00"/>
        <d v="2025-10-08T00:00:00"/>
      </sharedItems>
    </cacheField>
    <cacheField name="Department" numFmtId="0">
      <sharedItems count="5">
        <s v="Finance"/>
        <s v="HR"/>
        <s v="IT"/>
        <s v="Marketing"/>
        <s v="Operations"/>
      </sharedItems>
    </cacheField>
    <cacheField name="Region" numFmtId="0">
      <sharedItems count="4">
        <s v="North"/>
        <s v="South"/>
        <s v="East"/>
        <s v="West"/>
      </sharedItems>
    </cacheField>
    <cacheField name="Expense" numFmtId="0">
      <sharedItems containsSemiMixedTypes="0" containsString="0" containsNumber="1" containsInteger="1" minValue="39000" maxValue="85000"/>
    </cacheField>
  </cacheFields>
  <extLst>
    <ext xmlns:x14="http://schemas.microsoft.com/office/spreadsheetml/2009/9/main" uri="{725AE2AE-9491-48be-B2B4-4EB974FC3084}">
      <x14:pivotCacheDefinition pivotCacheId="15221149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n v="2"/>
    <n v="85000"/>
    <n v="68000"/>
    <n v="17000"/>
  </r>
  <r>
    <x v="1"/>
    <x v="1"/>
    <x v="1"/>
    <x v="1"/>
    <n v="3"/>
    <n v="90000"/>
    <n v="66000"/>
    <n v="24000"/>
  </r>
  <r>
    <x v="2"/>
    <x v="2"/>
    <x v="2"/>
    <x v="2"/>
    <n v="10"/>
    <n v="6000"/>
    <n v="4200"/>
    <n v="1800"/>
  </r>
  <r>
    <x v="3"/>
    <x v="3"/>
    <x v="3"/>
    <x v="3"/>
    <n v="4"/>
    <n v="52000"/>
    <n v="38000"/>
    <n v="14000"/>
  </r>
  <r>
    <x v="4"/>
    <x v="4"/>
    <x v="0"/>
    <x v="4"/>
    <n v="6"/>
    <n v="15000"/>
    <n v="11000"/>
    <n v="4000"/>
  </r>
  <r>
    <x v="5"/>
    <x v="5"/>
    <x v="1"/>
    <x v="0"/>
    <n v="1"/>
    <n v="42000"/>
    <n v="33000"/>
    <n v="9000"/>
  </r>
  <r>
    <x v="6"/>
    <x v="6"/>
    <x v="2"/>
    <x v="5"/>
    <n v="2"/>
    <n v="36000"/>
    <n v="27000"/>
    <n v="9000"/>
  </r>
  <r>
    <x v="7"/>
    <x v="7"/>
    <x v="3"/>
    <x v="1"/>
    <n v="5"/>
    <n v="150000"/>
    <n v="110000"/>
    <n v="40000"/>
  </r>
  <r>
    <x v="8"/>
    <x v="8"/>
    <x v="0"/>
    <x v="3"/>
    <n v="3"/>
    <n v="39000"/>
    <n v="29000"/>
    <n v="10000"/>
  </r>
  <r>
    <x v="9"/>
    <x v="9"/>
    <x v="1"/>
    <x v="4"/>
    <n v="8"/>
    <n v="20000"/>
    <n v="14000"/>
    <n v="6000"/>
  </r>
  <r>
    <x v="10"/>
    <x v="10"/>
    <x v="2"/>
    <x v="0"/>
    <n v="1"/>
    <n v="43000"/>
    <n v="34000"/>
    <n v="9000"/>
  </r>
  <r>
    <x v="11"/>
    <x v="11"/>
    <x v="3"/>
    <x v="2"/>
    <n v="12"/>
    <n v="7200"/>
    <n v="5000"/>
    <n v="2200"/>
  </r>
  <r>
    <x v="12"/>
    <x v="12"/>
    <x v="0"/>
    <x v="1"/>
    <n v="2"/>
    <n v="60000"/>
    <n v="45000"/>
    <n v="15000"/>
  </r>
  <r>
    <x v="13"/>
    <x v="13"/>
    <x v="1"/>
    <x v="3"/>
    <n v="3"/>
    <n v="54000"/>
    <n v="41000"/>
    <n v="13000"/>
  </r>
  <r>
    <x v="14"/>
    <x v="14"/>
    <x v="2"/>
    <x v="4"/>
    <n v="5"/>
    <n v="13000"/>
    <n v="9000"/>
    <n v="4000"/>
  </r>
  <r>
    <x v="15"/>
    <x v="15"/>
    <x v="3"/>
    <x v="5"/>
    <n v="1"/>
    <n v="18000"/>
    <n v="14000"/>
    <n v="4000"/>
  </r>
  <r>
    <x v="16"/>
    <x v="16"/>
    <x v="0"/>
    <x v="0"/>
    <n v="3"/>
    <n v="126000"/>
    <n v="98000"/>
    <n v="28000"/>
  </r>
  <r>
    <x v="17"/>
    <x v="17"/>
    <x v="1"/>
    <x v="1"/>
    <n v="2"/>
    <n v="62000"/>
    <n v="46000"/>
    <n v="16000"/>
  </r>
  <r>
    <x v="18"/>
    <x v="18"/>
    <x v="2"/>
    <x v="3"/>
    <n v="2"/>
    <n v="36000"/>
    <n v="26000"/>
    <n v="10000"/>
  </r>
  <r>
    <x v="19"/>
    <x v="19"/>
    <x v="3"/>
    <x v="4"/>
    <n v="4"/>
    <n v="10500"/>
    <n v="7500"/>
    <n v="3000"/>
  </r>
  <r>
    <x v="20"/>
    <x v="20"/>
    <x v="0"/>
    <x v="2"/>
    <n v="15"/>
    <n v="9000"/>
    <n v="6500"/>
    <n v="2500"/>
  </r>
  <r>
    <x v="21"/>
    <x v="21"/>
    <x v="1"/>
    <x v="5"/>
    <n v="1"/>
    <n v="20000"/>
    <n v="15000"/>
    <n v="5000"/>
  </r>
  <r>
    <x v="22"/>
    <x v="22"/>
    <x v="2"/>
    <x v="1"/>
    <n v="3"/>
    <n v="90000"/>
    <n v="67000"/>
    <n v="23000"/>
  </r>
  <r>
    <x v="23"/>
    <x v="23"/>
    <x v="3"/>
    <x v="0"/>
    <n v="1"/>
    <n v="42000"/>
    <n v="32000"/>
    <n v="10000"/>
  </r>
  <r>
    <x v="24"/>
    <x v="24"/>
    <x v="0"/>
    <x v="3"/>
    <n v="2"/>
    <n v="26000"/>
    <n v="19000"/>
    <n v="7000"/>
  </r>
  <r>
    <x v="25"/>
    <x v="25"/>
    <x v="1"/>
    <x v="0"/>
    <n v="1"/>
    <n v="44000"/>
    <n v="35000"/>
    <n v="9000"/>
  </r>
  <r>
    <x v="26"/>
    <x v="26"/>
    <x v="2"/>
    <x v="4"/>
    <n v="6"/>
    <n v="15000"/>
    <n v="10000"/>
    <n v="5000"/>
  </r>
  <r>
    <x v="27"/>
    <x v="27"/>
    <x v="3"/>
    <x v="2"/>
    <n v="20"/>
    <n v="12000"/>
    <n v="8500"/>
    <n v="3500"/>
  </r>
  <r>
    <x v="28"/>
    <x v="28"/>
    <x v="0"/>
    <x v="1"/>
    <n v="3"/>
    <n v="90000"/>
    <n v="70000"/>
    <n v="20000"/>
  </r>
  <r>
    <x v="29"/>
    <x v="29"/>
    <x v="1"/>
    <x v="5"/>
    <n v="2"/>
    <n v="40000"/>
    <n v="30000"/>
    <n v="10000"/>
  </r>
  <r>
    <x v="30"/>
    <x v="30"/>
    <x v="2"/>
    <x v="0"/>
    <n v="2"/>
    <n v="88000"/>
    <n v="70000"/>
    <n v="18000"/>
  </r>
  <r>
    <x v="31"/>
    <x v="31"/>
    <x v="3"/>
    <x v="3"/>
    <n v="3"/>
    <n v="42000"/>
    <n v="32000"/>
    <n v="10000"/>
  </r>
  <r>
    <x v="32"/>
    <x v="32"/>
    <x v="0"/>
    <x v="4"/>
    <n v="8"/>
    <n v="20000"/>
    <n v="14000"/>
    <n v="6000"/>
  </r>
  <r>
    <x v="33"/>
    <x v="33"/>
    <x v="1"/>
    <x v="1"/>
    <n v="4"/>
    <n v="120000"/>
    <n v="88000"/>
    <n v="32000"/>
  </r>
  <r>
    <x v="34"/>
    <x v="34"/>
    <x v="2"/>
    <x v="2"/>
    <n v="15"/>
    <n v="9000"/>
    <n v="6500"/>
    <n v="2500"/>
  </r>
  <r>
    <x v="35"/>
    <x v="35"/>
    <x v="3"/>
    <x v="0"/>
    <n v="2"/>
    <n v="84000"/>
    <n v="65000"/>
    <n v="19000"/>
  </r>
  <r>
    <x v="36"/>
    <x v="36"/>
    <x v="0"/>
    <x v="5"/>
    <n v="1"/>
    <n v="21000"/>
    <n v="16000"/>
    <n v="5000"/>
  </r>
  <r>
    <x v="37"/>
    <x v="37"/>
    <x v="1"/>
    <x v="3"/>
    <n v="4"/>
    <n v="60000"/>
    <n v="46000"/>
    <n v="14000"/>
  </r>
  <r>
    <x v="38"/>
    <x v="38"/>
    <x v="2"/>
    <x v="4"/>
    <n v="5"/>
    <n v="13000"/>
    <n v="9500"/>
    <n v="3500"/>
  </r>
  <r>
    <x v="39"/>
    <x v="39"/>
    <x v="3"/>
    <x v="1"/>
    <n v="3"/>
    <n v="90000"/>
    <n v="70000"/>
    <n v="20000"/>
  </r>
  <r>
    <x v="40"/>
    <x v="40"/>
    <x v="0"/>
    <x v="2"/>
    <n v="18"/>
    <n v="10800"/>
    <n v="7800"/>
    <n v="3000"/>
  </r>
  <r>
    <x v="41"/>
    <x v="41"/>
    <x v="1"/>
    <x v="0"/>
    <n v="1"/>
    <n v="43000"/>
    <n v="34000"/>
    <n v="9000"/>
  </r>
  <r>
    <x v="42"/>
    <x v="42"/>
    <x v="2"/>
    <x v="5"/>
    <n v="2"/>
    <n v="37000"/>
    <n v="27000"/>
    <n v="10000"/>
  </r>
  <r>
    <x v="43"/>
    <x v="43"/>
    <x v="3"/>
    <x v="3"/>
    <n v="3"/>
    <n v="42000"/>
    <n v="31000"/>
    <n v="11000"/>
  </r>
  <r>
    <x v="44"/>
    <x v="44"/>
    <x v="0"/>
    <x v="1"/>
    <n v="2"/>
    <n v="60000"/>
    <n v="46000"/>
    <n v="14000"/>
  </r>
  <r>
    <x v="45"/>
    <x v="45"/>
    <x v="1"/>
    <x v="4"/>
    <n v="6"/>
    <n v="15000"/>
    <n v="11000"/>
    <n v="4000"/>
  </r>
  <r>
    <x v="46"/>
    <x v="46"/>
    <x v="2"/>
    <x v="0"/>
    <n v="2"/>
    <n v="86000"/>
    <n v="67000"/>
    <n v="19000"/>
  </r>
  <r>
    <x v="47"/>
    <x v="47"/>
    <x v="3"/>
    <x v="2"/>
    <n v="10"/>
    <n v="6000"/>
    <n v="4200"/>
    <n v="18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65000"/>
  </r>
  <r>
    <x v="1"/>
    <x v="1"/>
    <x v="0"/>
    <n v="42000"/>
  </r>
  <r>
    <x v="2"/>
    <x v="2"/>
    <x v="0"/>
    <n v="72000"/>
  </r>
  <r>
    <x v="3"/>
    <x v="3"/>
    <x v="0"/>
    <n v="51000"/>
  </r>
  <r>
    <x v="4"/>
    <x v="4"/>
    <x v="0"/>
    <n v="46000"/>
  </r>
  <r>
    <x v="5"/>
    <x v="0"/>
    <x v="1"/>
    <n v="58000"/>
  </r>
  <r>
    <x v="6"/>
    <x v="1"/>
    <x v="1"/>
    <n v="39000"/>
  </r>
  <r>
    <x v="7"/>
    <x v="2"/>
    <x v="1"/>
    <n v="81000"/>
  </r>
  <r>
    <x v="8"/>
    <x v="3"/>
    <x v="1"/>
    <n v="55000"/>
  </r>
  <r>
    <x v="9"/>
    <x v="4"/>
    <x v="1"/>
    <n v="44000"/>
  </r>
  <r>
    <x v="10"/>
    <x v="0"/>
    <x v="2"/>
    <n v="60000"/>
  </r>
  <r>
    <x v="11"/>
    <x v="1"/>
    <x v="2"/>
    <n v="43000"/>
  </r>
  <r>
    <x v="12"/>
    <x v="2"/>
    <x v="2"/>
    <n v="75000"/>
  </r>
  <r>
    <x v="13"/>
    <x v="3"/>
    <x v="2"/>
    <n v="57000"/>
  </r>
  <r>
    <x v="14"/>
    <x v="4"/>
    <x v="2"/>
    <n v="46000"/>
  </r>
  <r>
    <x v="15"/>
    <x v="0"/>
    <x v="3"/>
    <n v="63000"/>
  </r>
  <r>
    <x v="16"/>
    <x v="1"/>
    <x v="3"/>
    <n v="41000"/>
  </r>
  <r>
    <x v="17"/>
    <x v="2"/>
    <x v="3"/>
    <n v="82000"/>
  </r>
  <r>
    <x v="18"/>
    <x v="3"/>
    <x v="3"/>
    <n v="52000"/>
  </r>
  <r>
    <x v="19"/>
    <x v="4"/>
    <x v="3"/>
    <n v="48000"/>
  </r>
  <r>
    <x v="20"/>
    <x v="0"/>
    <x v="0"/>
    <n v="70000"/>
  </r>
  <r>
    <x v="21"/>
    <x v="1"/>
    <x v="0"/>
    <n v="44000"/>
  </r>
  <r>
    <x v="22"/>
    <x v="2"/>
    <x v="0"/>
    <n v="78000"/>
  </r>
  <r>
    <x v="23"/>
    <x v="3"/>
    <x v="0"/>
    <n v="60000"/>
  </r>
  <r>
    <x v="24"/>
    <x v="4"/>
    <x v="0"/>
    <n v="50000"/>
  </r>
  <r>
    <x v="25"/>
    <x v="0"/>
    <x v="1"/>
    <n v="66000"/>
  </r>
  <r>
    <x v="26"/>
    <x v="1"/>
    <x v="1"/>
    <n v="45000"/>
  </r>
  <r>
    <x v="27"/>
    <x v="2"/>
    <x v="1"/>
    <n v="85000"/>
  </r>
  <r>
    <x v="28"/>
    <x v="3"/>
    <x v="1"/>
    <n v="57000"/>
  </r>
  <r>
    <x v="29"/>
    <x v="4"/>
    <x v="1"/>
    <n v="4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AA0E19-A079-456A-85DB-3CBA2B5088E8}" name="PivotTable11" cacheId="3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58:H64" firstHeaderRow="1" firstDataRow="1" firstDataCol="1"/>
  <pivotFields count="4">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6">
        <item x="0"/>
        <item x="1"/>
        <item x="2"/>
        <item x="3"/>
        <item x="4"/>
        <item t="default"/>
      </items>
    </pivotField>
    <pivotField showAll="0">
      <items count="5">
        <item x="2"/>
        <item x="0"/>
        <item x="1"/>
        <item x="3"/>
        <item t="default"/>
      </items>
    </pivotField>
    <pivotField dataField="1" showAll="0"/>
  </pivotFields>
  <rowFields count="1">
    <field x="1"/>
  </rowFields>
  <rowItems count="6">
    <i>
      <x/>
    </i>
    <i>
      <x v="1"/>
    </i>
    <i>
      <x v="2"/>
    </i>
    <i>
      <x v="3"/>
    </i>
    <i>
      <x v="4"/>
    </i>
    <i t="grand">
      <x/>
    </i>
  </rowItems>
  <colItems count="1">
    <i/>
  </colItems>
  <dataFields count="1">
    <dataField name="Sum of Expense" fld="3" baseField="0" baseItem="0"/>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6CB792-A24D-43F2-8F63-6C5095476F94}"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5:U22" firstHeaderRow="0" firstDataRow="1" firstDataCol="1" rowPageCount="1" colPageCount="1"/>
  <pivotFields count="10">
    <pivotField showAll="0"/>
    <pivotField axis="axisRow" numFmtId="14"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Page" showAll="0">
      <items count="5">
        <item x="2"/>
        <item x="0"/>
        <item x="1"/>
        <item x="3"/>
        <item t="default"/>
      </items>
    </pivotField>
    <pivotField showAll="0"/>
    <pivotField showAll="0"/>
    <pivotField dataField="1" numFmtId="183" showAll="0"/>
    <pivotField numFmtId="183" showAll="0"/>
    <pivotField dataField="1" numFmtId="18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9"/>
    <field x="1"/>
  </rowFields>
  <rowItems count="7">
    <i>
      <x v="1"/>
    </i>
    <i>
      <x v="2"/>
    </i>
    <i>
      <x v="3"/>
    </i>
    <i>
      <x v="4"/>
    </i>
    <i>
      <x v="5"/>
    </i>
    <i>
      <x v="6"/>
    </i>
    <i t="grand">
      <x/>
    </i>
  </rowItems>
  <colFields count="1">
    <field x="-2"/>
  </colFields>
  <colItems count="2">
    <i>
      <x/>
    </i>
    <i i="1">
      <x v="1"/>
    </i>
  </colItems>
  <pageFields count="1">
    <pageField fld="2" hier="-1"/>
  </pageFields>
  <dataFields count="2">
    <dataField name="Sum of Sales" fld="5" baseField="0" baseItem="0" numFmtId="183"/>
    <dataField name="Sum of Profit" fld="7" baseField="0" baseItem="0" numFmtId="18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5949C1-0317-4232-A3EF-DD463ED22469}"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4:X12" firstHeaderRow="1" firstDataRow="2" firstDataCol="1"/>
  <pivotFields count="10">
    <pivotField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umFmtId="14"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Col" showAll="0">
      <items count="5">
        <item x="2"/>
        <item x="0"/>
        <item x="1"/>
        <item x="3"/>
        <item t="default"/>
      </items>
    </pivotField>
    <pivotField axis="axisRow" showAll="0">
      <items count="7">
        <item x="4"/>
        <item x="0"/>
        <item x="3"/>
        <item x="2"/>
        <item x="5"/>
        <item x="1"/>
        <item t="default"/>
      </items>
    </pivotField>
    <pivotField showAll="0"/>
    <pivotField dataField="1" numFmtId="183" showAll="0"/>
    <pivotField numFmtId="183" showAll="0"/>
    <pivotField numFmtId="18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Fields count="1">
    <field x="2"/>
  </colFields>
  <colItems count="5">
    <i>
      <x/>
    </i>
    <i>
      <x v="1"/>
    </i>
    <i>
      <x v="2"/>
    </i>
    <i>
      <x v="3"/>
    </i>
    <i t="grand">
      <x/>
    </i>
  </colItems>
  <dataFields count="1">
    <dataField name="Sum of Sales" fld="5" baseField="0" baseItem="0" numFmtId="18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A969F2-930A-4756-8FA5-77343EE13692}" autoFormatId="16" applyNumberFormats="0" applyBorderFormats="0" applyFontFormats="0" applyPatternFormats="0" applyAlignmentFormats="0" applyWidthHeightFormats="0">
  <queryTableRefresh nextId="13">
    <queryTableFields count="12">
      <queryTableField id="1" name="OrderID" tableColumnId="1"/>
      <queryTableField id="2" name="Date" tableColumnId="2"/>
      <queryTableField id="3" name="First Name" tableColumnId="3"/>
      <queryTableField id="4" name="Last Name" tableColumnId="4"/>
      <queryTableField id="5" name="FullName" tableColumnId="5"/>
      <queryTableField id="6" name="Email" tableColumnId="6"/>
      <queryTableField id="7" name="Phone" tableColumnId="7"/>
      <queryTableField id="8" name="Region" tableColumnId="8"/>
      <queryTableField id="9" name="Product" tableColumnId="9"/>
      <queryTableField id="10" name="Quantity" tableColumnId="10"/>
      <queryTableField id="11" name="Amount" tableColumnId="11"/>
      <queryTableField id="12" name="Remarks"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BFCA332-9B58-43BC-A5FC-5078D0CDD011}" sourceName="Region">
  <pivotTables>
    <pivotTable tabId="26" name="PivotTable11"/>
  </pivotTables>
  <data>
    <tabular pivotCacheId="1522114925">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B7C64C4-7C2B-4C23-9507-BAA298CD61CB}" cache="Slicer_Region" caption="Region" style="SlicerStyleLight6"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E6C3-BD67-4348-8756-3474500F1527}" name="Table1" displayName="Table1" ref="A4:L16" totalsRowShown="0" headerRowDxfId="34" dataDxfId="33">
  <autoFilter ref="A4:L16" xr:uid="{A56BE6C3-BD67-4348-8756-3474500F15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6DEFCF81-28A6-4821-A644-387BC9548F44}" name="Region" dataDxfId="32"/>
    <tableColumn id="2" xr3:uid="{26E13283-6A62-4B20-8588-B20A478AA561}" name="North" dataDxfId="31"/>
    <tableColumn id="3" xr3:uid="{1E0904C6-E0E6-4E46-979A-2282179B6F73}" name="South" dataDxfId="30"/>
    <tableColumn id="4" xr3:uid="{6EA38CA7-9632-436C-83B4-A865CB1A2096}" name="East" dataDxfId="29"/>
    <tableColumn id="5" xr3:uid="{64272DBC-9243-4655-A65B-42A0B2C71B67}" name="West" dataDxfId="28"/>
    <tableColumn id="6" xr3:uid="{1F25E419-7994-4CB5-8A59-DD79B0E22128}" name="Central" dataDxfId="27"/>
    <tableColumn id="7" xr3:uid="{D37CBC10-4A1B-4450-927F-B8CE95347370}" name="Northeast" dataDxfId="26"/>
    <tableColumn id="8" xr3:uid="{97850BD7-E011-4038-9DF3-3B2AF13CCABF}" name="Northwest" dataDxfId="25"/>
    <tableColumn id="9" xr3:uid="{6624AE41-1977-483C-9ACC-CC727DA4B574}" name="Southeast" dataDxfId="24"/>
    <tableColumn id="10" xr3:uid="{4A7B5823-E40A-47E6-AEAF-271CF592D782}" name="Southwest" dataDxfId="23"/>
    <tableColumn id="11" xr3:uid="{19302DA0-836C-426B-870C-7C26CF284A76}" name="Islands" dataDxfId="22"/>
    <tableColumn id="12" xr3:uid="{04D8FA8D-EECA-4165-9884-16848DC4610A}" name="Sparklines" dataDxfId="2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76BB44-55E0-41D9-A120-4B3DE78DD0FA}" name="sales_data" displayName="sales_data" ref="A4:L14" tableType="queryTable" totalsRowShown="0">
  <autoFilter ref="A4:L14" xr:uid="{EC76BB44-55E0-41D9-A120-4B3DE78DD0FA}"/>
  <tableColumns count="12">
    <tableColumn id="1" xr3:uid="{74A5493B-89F1-4DEF-9F9A-9E313D8EE0C1}" uniqueName="1" name="OrderID" queryTableFieldId="1"/>
    <tableColumn id="2" xr3:uid="{B2DCD6B0-3E48-4835-AF18-9EB089C33926}" uniqueName="2" name="Date" queryTableFieldId="2" dataDxfId="20"/>
    <tableColumn id="3" xr3:uid="{3FAC20F4-9E27-4267-8D02-60EEE0F627CF}" uniqueName="3" name="First Name" queryTableFieldId="3" dataDxfId="19"/>
    <tableColumn id="4" xr3:uid="{DE581583-9D31-43E5-9905-E4082990B604}" uniqueName="4" name="Last Name" queryTableFieldId="4" dataDxfId="18"/>
    <tableColumn id="5" xr3:uid="{46382781-D829-41DF-B427-20CDC8198906}" uniqueName="5" name="FullName" queryTableFieldId="5" dataDxfId="17"/>
    <tableColumn id="6" xr3:uid="{8765073F-F0D8-447C-BCCA-CEE9D39F7FB5}" uniqueName="6" name="Email" queryTableFieldId="6" dataDxfId="16"/>
    <tableColumn id="7" xr3:uid="{E20972A0-1DA1-4249-9DC7-B63FD81251DB}" uniqueName="7" name="Phone" queryTableFieldId="7"/>
    <tableColumn id="8" xr3:uid="{1A7FAC95-8A73-448A-AC8F-03E3707085B3}" uniqueName="8" name="Region" queryTableFieldId="8" dataDxfId="15"/>
    <tableColumn id="9" xr3:uid="{0DE82FB2-B28E-487E-89E9-7F39D8F32B62}" uniqueName="9" name="Product" queryTableFieldId="9" dataDxfId="14"/>
    <tableColumn id="10" xr3:uid="{A5120AF6-C229-43F2-9284-4CB1F3BAE186}" uniqueName="10" name="Quantity" queryTableFieldId="10"/>
    <tableColumn id="11" xr3:uid="{EEBC984D-094E-42D5-A2A0-D52CB282B352}" uniqueName="11" name="Amount" queryTableFieldId="11"/>
    <tableColumn id="12" xr3:uid="{EAC322FD-5E7A-4A40-B145-F546A0DFEB3D}" uniqueName="12" name="Remarks" queryTableFieldId="12" dataDxfId="1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DC03D4-D4BD-4128-B094-A9081EF9B3BB}" name="Table3" displayName="Table3" ref="I4:P52">
  <autoFilter ref="I4:P52" xr:uid="{36DC03D4-D4BD-4128-B094-A9081EF9B3B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BF815B3-D064-48D4-84C8-2B3FB20841EC}" name="OrderID" totalsRowLabel="Total"/>
    <tableColumn id="2" xr3:uid="{D0396345-148C-4760-B85E-4EE65E0ABC40}" name="Date" dataDxfId="12"/>
    <tableColumn id="3" xr3:uid="{BB69734A-58F7-475C-B958-0B0952DE3DE4}" name="Region"/>
    <tableColumn id="4" xr3:uid="{86B21F30-96D4-4826-A000-DB4A350F095F}" name="Product"/>
    <tableColumn id="5" xr3:uid="{AE9477A1-9CAA-4358-8266-20D052C0F4CC}" name="Quantity"/>
    <tableColumn id="6" xr3:uid="{8464A34E-78C2-4A0F-92FD-254D5EF2AC03}" name="Sales" dataDxfId="11"/>
    <tableColumn id="7" xr3:uid="{43EDF3B2-C34A-4652-8291-2463FBADCC4D}" name="Cost" totalsRowFunction="count" dataDxfId="10"/>
    <tableColumn id="8" xr3:uid="{D355DE00-F504-4242-9060-6963149FCA42}" name="Profit" dataDxfId="9">
      <calculatedColumnFormula>Table3[[#This Row],[Sales]]-Table3[[#This Row],[Cost]]</calculatedColumnFormula>
    </tableColum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136479-40ED-431B-8F2B-70D9E0A0138B}" name="Table4" displayName="Table4" ref="A58:D88" totalsRowShown="0" headerRowDxfId="0">
  <autoFilter ref="A58:D88" xr:uid="{1B136479-40ED-431B-8F2B-70D9E0A0138B}">
    <filterColumn colId="0" hiddenButton="1"/>
    <filterColumn colId="1" hiddenButton="1"/>
    <filterColumn colId="2" hiddenButton="1"/>
    <filterColumn colId="3" hiddenButton="1"/>
  </autoFilter>
  <tableColumns count="4">
    <tableColumn id="1" xr3:uid="{6EEE5B21-B678-442D-9EB4-7AF9F5085C14}" name="Date" dataDxfId="1"/>
    <tableColumn id="2" xr3:uid="{07CA82C0-67FC-4F2D-A9B8-5993544FB66E}" name="Department"/>
    <tableColumn id="3" xr3:uid="{861AAC4B-DBD4-48E0-97D0-B83AA8A28BA8}" name="Region"/>
    <tableColumn id="4" xr3:uid="{AF358BE1-8CF5-4FEB-9816-AB9F8DAD7EA5}" name="Expens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5F1F05E-ED7E-4DA0-9E58-199613FF7E89}" sourceName="Date">
  <pivotTables>
    <pivotTable tabId="26" name="PivotTable11"/>
  </pivotTables>
  <state minimalRefreshVersion="6" lastRefreshVersion="6" pivotCacheId="1522114925" filterType="unknown">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363EC3E-BB22-4F13-AD2B-FD94C149CD07}" cache="NativeTimeline_Date" caption="Date" level="0" selectionLevel="0" scrollPosition="2023-01-01T00:00:00" style="TimeSlicerStyleLight6"/>
</timelines>
</file>

<file path=xl/worksheets/_rels/sheet8.xml.rels><?xml version="1.0" encoding="UTF-8" standalone="yes"?>
<Relationships xmlns="http://schemas.openxmlformats.org/package/2006/relationships"><Relationship Id="rId8" Type="http://schemas.openxmlformats.org/officeDocument/2006/relationships/hyperlink" Target="mailto:scott.lang@antman.com" TargetMode="External"/><Relationship Id="rId3" Type="http://schemas.openxmlformats.org/officeDocument/2006/relationships/hyperlink" Target="mailto:mjohnson@gmail.com" TargetMode="External"/><Relationship Id="rId7" Type="http://schemas.openxmlformats.org/officeDocument/2006/relationships/hyperlink" Target="mailto:natasha@shield.com" TargetMode="External"/><Relationship Id="rId2" Type="http://schemas.openxmlformats.org/officeDocument/2006/relationships/hyperlink" Target="mailto:robert.brown@outlook.com" TargetMode="External"/><Relationship Id="rId1" Type="http://schemas.openxmlformats.org/officeDocument/2006/relationships/hyperlink" Target="mailto:john.doe@gmail.com" TargetMode="External"/><Relationship Id="rId6" Type="http://schemas.openxmlformats.org/officeDocument/2006/relationships/hyperlink" Target="mailto:diana.prince@amazon.com" TargetMode="External"/><Relationship Id="rId5" Type="http://schemas.openxmlformats.org/officeDocument/2006/relationships/hyperlink" Target="mailto:bruce.wayne@batman.com" TargetMode="External"/><Relationship Id="rId4" Type="http://schemas.openxmlformats.org/officeDocument/2006/relationships/hyperlink" Target="mailto:chrisevans@outlook.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6.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A693-7EC3-472B-B1D9-1CA035602A6D}">
  <sheetPr>
    <tabColor rgb="FF7030A0"/>
  </sheetPr>
  <dimension ref="A1:W17"/>
  <sheetViews>
    <sheetView showGridLines="0" zoomScale="81" zoomScaleNormal="81" workbookViewId="0">
      <selection activeCell="V17" sqref="V17"/>
    </sheetView>
  </sheetViews>
  <sheetFormatPr defaultRowHeight="14.4" x14ac:dyDescent="0.3"/>
  <cols>
    <col min="4" max="4" width="9" bestFit="1" customWidth="1"/>
    <col min="9" max="9" width="9" bestFit="1" customWidth="1"/>
    <col min="14" max="14" width="12.5546875" bestFit="1" customWidth="1"/>
  </cols>
  <sheetData>
    <row r="1" spans="1:23" x14ac:dyDescent="0.3">
      <c r="A1" s="9"/>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3" spans="1:23" x14ac:dyDescent="0.3">
      <c r="A3" s="9"/>
      <c r="B3" s="9"/>
      <c r="C3" s="9"/>
      <c r="D3" s="9"/>
      <c r="E3" s="9"/>
      <c r="F3" s="9"/>
      <c r="G3" s="9"/>
      <c r="H3" s="9"/>
      <c r="I3" s="9"/>
      <c r="J3" s="9"/>
      <c r="K3" s="9"/>
      <c r="L3" s="9"/>
      <c r="M3" s="9"/>
      <c r="N3" s="9"/>
      <c r="O3" s="9"/>
      <c r="P3" s="9"/>
      <c r="Q3" s="9"/>
      <c r="R3" s="9"/>
      <c r="S3" s="9"/>
      <c r="T3" s="9"/>
      <c r="U3" s="9"/>
      <c r="V3" s="9"/>
      <c r="W3" s="9"/>
    </row>
    <row r="4" spans="1:23" ht="91.8" x14ac:dyDescent="1.65">
      <c r="A4" s="9"/>
      <c r="B4" s="9"/>
      <c r="C4" s="10" t="s">
        <v>44</v>
      </c>
      <c r="D4" s="11"/>
      <c r="E4" s="11"/>
      <c r="F4" s="9"/>
      <c r="G4" s="9"/>
      <c r="H4" s="9"/>
      <c r="I4" s="9"/>
      <c r="J4" s="9"/>
      <c r="K4" s="9"/>
      <c r="L4" s="9"/>
      <c r="M4" s="9"/>
      <c r="N4" s="9"/>
      <c r="O4" s="9"/>
      <c r="P4" s="9"/>
      <c r="Q4" s="9"/>
      <c r="R4" s="9"/>
      <c r="S4" s="9"/>
      <c r="T4" s="9"/>
      <c r="U4" s="9"/>
      <c r="V4" s="9"/>
      <c r="W4" s="9"/>
    </row>
    <row r="5" spans="1:23" x14ac:dyDescent="0.3">
      <c r="A5" s="9"/>
      <c r="B5" s="9"/>
      <c r="C5" s="9"/>
      <c r="D5" s="9"/>
      <c r="E5" s="9"/>
      <c r="F5" s="9"/>
      <c r="G5" s="9"/>
      <c r="H5" s="9"/>
      <c r="I5" s="9"/>
      <c r="J5" s="9"/>
      <c r="K5" s="9"/>
      <c r="L5" s="9"/>
      <c r="M5" s="9"/>
      <c r="N5" s="9"/>
      <c r="O5" s="9"/>
      <c r="P5" s="9"/>
      <c r="Q5" s="9"/>
      <c r="R5" s="9"/>
      <c r="S5" s="9"/>
      <c r="T5" s="9"/>
      <c r="U5" s="9"/>
      <c r="V5" s="9"/>
      <c r="W5" s="9"/>
    </row>
    <row r="6" spans="1:23" x14ac:dyDescent="0.3">
      <c r="A6" s="9"/>
      <c r="B6" s="9"/>
      <c r="C6" s="9"/>
      <c r="D6" s="9"/>
      <c r="E6" s="9"/>
      <c r="F6" s="9"/>
      <c r="G6" s="9"/>
      <c r="H6" s="9"/>
      <c r="I6" s="9"/>
      <c r="J6" s="9"/>
      <c r="K6" s="9"/>
      <c r="L6" s="9"/>
      <c r="M6" s="9"/>
      <c r="N6" s="9"/>
      <c r="O6" s="9"/>
      <c r="P6" s="9"/>
      <c r="Q6" s="9"/>
      <c r="R6" s="9"/>
      <c r="S6" s="9"/>
      <c r="T6" s="9"/>
      <c r="U6" s="9"/>
      <c r="V6" s="9"/>
      <c r="W6" s="9"/>
    </row>
    <row r="7" spans="1:23" x14ac:dyDescent="0.3">
      <c r="A7" s="9"/>
      <c r="B7" s="9"/>
      <c r="C7" s="9"/>
      <c r="D7" s="9"/>
      <c r="E7" s="9"/>
      <c r="F7" s="9"/>
      <c r="G7" s="9"/>
      <c r="H7" s="9"/>
      <c r="I7" s="9"/>
      <c r="J7" s="9"/>
      <c r="K7" s="9"/>
      <c r="L7" s="9"/>
      <c r="M7" s="9"/>
      <c r="N7" s="9"/>
      <c r="O7" s="9"/>
      <c r="P7" s="9"/>
      <c r="Q7" s="9"/>
      <c r="R7" s="9"/>
      <c r="S7" s="9"/>
      <c r="T7" s="9"/>
      <c r="U7" s="9"/>
      <c r="V7" s="9"/>
      <c r="W7" s="9"/>
    </row>
    <row r="9" spans="1:23" ht="15.6" x14ac:dyDescent="0.3">
      <c r="A9" s="8"/>
      <c r="D9" s="16" t="s">
        <v>48</v>
      </c>
      <c r="E9" s="16"/>
      <c r="F9" s="16"/>
      <c r="G9" s="16"/>
      <c r="H9" s="16"/>
      <c r="I9" s="16"/>
      <c r="J9" s="16"/>
      <c r="K9" s="16"/>
      <c r="L9" s="16"/>
      <c r="M9" s="16"/>
      <c r="N9" s="16"/>
      <c r="O9" s="16"/>
      <c r="P9" s="16"/>
      <c r="Q9" s="16"/>
      <c r="R9" s="16"/>
    </row>
    <row r="10" spans="1:23" ht="15.6" x14ac:dyDescent="0.3">
      <c r="D10" s="16"/>
      <c r="E10" s="16" t="s">
        <v>49</v>
      </c>
      <c r="F10" s="16"/>
      <c r="G10" s="16"/>
      <c r="H10" s="16"/>
      <c r="I10" s="16"/>
      <c r="J10" s="16"/>
      <c r="K10" s="16"/>
      <c r="L10" s="16"/>
      <c r="M10" s="16"/>
      <c r="N10" s="16"/>
      <c r="O10" s="16"/>
      <c r="P10" s="16"/>
      <c r="Q10" s="16"/>
      <c r="R10" s="16"/>
    </row>
    <row r="13" spans="1:23" ht="33.6" x14ac:dyDescent="0.65">
      <c r="D13" s="12">
        <v>20</v>
      </c>
      <c r="E13" s="12"/>
      <c r="F13" s="12"/>
      <c r="G13" s="12"/>
      <c r="H13" s="13"/>
      <c r="I13" s="12">
        <v>6</v>
      </c>
      <c r="J13" s="12"/>
      <c r="K13" s="12"/>
      <c r="L13" s="12"/>
      <c r="M13" s="13"/>
      <c r="N13" s="14">
        <v>1</v>
      </c>
      <c r="O13" s="1"/>
      <c r="P13" s="1"/>
      <c r="Q13" s="1"/>
    </row>
    <row r="14" spans="1:23" x14ac:dyDescent="0.3">
      <c r="D14" s="15" t="s">
        <v>45</v>
      </c>
      <c r="E14" s="1"/>
      <c r="F14" s="1"/>
      <c r="G14" s="1"/>
      <c r="I14" s="15" t="s">
        <v>46</v>
      </c>
      <c r="J14" s="1"/>
      <c r="K14" s="1"/>
      <c r="L14" s="1"/>
      <c r="N14" s="15" t="s">
        <v>47</v>
      </c>
      <c r="O14" s="1"/>
      <c r="P14" s="1"/>
      <c r="Q14" s="1"/>
    </row>
    <row r="15" spans="1:23" x14ac:dyDescent="0.3">
      <c r="D15" s="1" t="s">
        <v>50</v>
      </c>
      <c r="E15" s="1"/>
      <c r="F15" s="1"/>
      <c r="G15" s="1"/>
      <c r="I15" s="1" t="s">
        <v>52</v>
      </c>
      <c r="J15" s="1"/>
      <c r="K15" s="1"/>
      <c r="L15" s="1"/>
      <c r="N15" s="1" t="s">
        <v>54</v>
      </c>
      <c r="O15" s="1"/>
      <c r="P15" s="1"/>
      <c r="Q15" s="1"/>
    </row>
    <row r="16" spans="1:23" x14ac:dyDescent="0.3">
      <c r="D16" s="1" t="s">
        <v>51</v>
      </c>
      <c r="E16" s="1"/>
      <c r="F16" s="1"/>
      <c r="G16" s="1"/>
      <c r="I16" s="1" t="s">
        <v>53</v>
      </c>
      <c r="J16" s="1"/>
      <c r="K16" s="1"/>
      <c r="L16" s="1"/>
      <c r="N16" s="1" t="s">
        <v>55</v>
      </c>
      <c r="O16" s="1"/>
      <c r="P16" s="1"/>
      <c r="Q16" s="1"/>
    </row>
    <row r="17" spans="4:17" x14ac:dyDescent="0.3">
      <c r="D17" s="1"/>
      <c r="E17" s="1"/>
      <c r="F17" s="1"/>
      <c r="G17" s="1"/>
      <c r="N17" s="1"/>
      <c r="O17" s="1"/>
      <c r="P17" s="1"/>
      <c r="Q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M51"/>
  <sheetViews>
    <sheetView showGridLines="0" zoomScale="89" zoomScaleNormal="100" workbookViewId="0">
      <pane ySplit="1" topLeftCell="A2" activePane="bottomLeft" state="frozen"/>
      <selection pane="bottomLeft" activeCell="K4" sqref="K4"/>
    </sheetView>
  </sheetViews>
  <sheetFormatPr defaultRowHeight="14.4" outlineLevelRow="1" x14ac:dyDescent="0.3"/>
  <cols>
    <col min="1" max="1" width="7.88671875" customWidth="1"/>
    <col min="2" max="2" width="19.33203125" customWidth="1"/>
    <col min="3" max="3" width="16.88671875" customWidth="1"/>
    <col min="4" max="13" width="19" customWidth="1"/>
  </cols>
  <sheetData>
    <row r="1" spans="1:13" ht="28.8" customHeight="1" x14ac:dyDescent="0.4">
      <c r="A1" s="27" t="s">
        <v>0</v>
      </c>
      <c r="B1" s="28"/>
      <c r="C1" s="28"/>
      <c r="D1" s="28"/>
      <c r="E1" s="28"/>
      <c r="F1" s="28"/>
      <c r="G1" s="28"/>
      <c r="H1" s="28"/>
      <c r="I1" s="28"/>
      <c r="J1" s="28"/>
      <c r="K1" s="17"/>
      <c r="L1" s="17"/>
      <c r="M1" s="17"/>
    </row>
    <row r="3" spans="1:13" x14ac:dyDescent="0.3">
      <c r="A3" s="18" t="s">
        <v>1</v>
      </c>
      <c r="B3" s="18" t="s">
        <v>24</v>
      </c>
      <c r="C3" s="19"/>
      <c r="D3" s="19"/>
      <c r="E3" s="17"/>
      <c r="F3" s="17"/>
      <c r="G3" s="17"/>
      <c r="H3" s="17"/>
      <c r="I3" s="17"/>
      <c r="J3" s="17"/>
      <c r="K3" s="17"/>
      <c r="L3" s="17"/>
      <c r="M3" s="17"/>
    </row>
    <row r="4" spans="1:13" outlineLevel="1" x14ac:dyDescent="0.3">
      <c r="A4" s="50" t="s">
        <v>2</v>
      </c>
      <c r="B4" s="36" t="s">
        <v>3</v>
      </c>
      <c r="C4" s="50" t="s">
        <v>12</v>
      </c>
      <c r="D4" s="50" t="s">
        <v>4</v>
      </c>
      <c r="E4" s="50" t="s">
        <v>5</v>
      </c>
      <c r="F4" s="2"/>
      <c r="I4" s="2"/>
      <c r="J4" s="34" t="s">
        <v>22</v>
      </c>
      <c r="K4" s="35"/>
    </row>
    <row r="5" spans="1:13" outlineLevel="1" x14ac:dyDescent="0.3">
      <c r="A5">
        <v>1</v>
      </c>
      <c r="B5" t="s">
        <v>7</v>
      </c>
      <c r="C5">
        <v>24221101</v>
      </c>
      <c r="D5">
        <v>198</v>
      </c>
      <c r="E5" s="3">
        <f t="shared" ref="E5:E19" si="0">(D5/$J$5)*100</f>
        <v>97.536945812807886</v>
      </c>
      <c r="J5" s="2">
        <v>203</v>
      </c>
    </row>
    <row r="6" spans="1:13" outlineLevel="1" x14ac:dyDescent="0.3">
      <c r="A6">
        <v>2</v>
      </c>
      <c r="B6" t="s">
        <v>8</v>
      </c>
      <c r="C6">
        <v>24221102</v>
      </c>
      <c r="D6">
        <v>201</v>
      </c>
      <c r="E6" s="3">
        <f t="shared" si="0"/>
        <v>99.01477832512316</v>
      </c>
    </row>
    <row r="7" spans="1:13" outlineLevel="1" x14ac:dyDescent="0.3">
      <c r="A7">
        <v>3</v>
      </c>
      <c r="B7" t="s">
        <v>9</v>
      </c>
      <c r="C7">
        <v>24221103</v>
      </c>
      <c r="D7">
        <v>190</v>
      </c>
      <c r="E7" s="3">
        <f t="shared" si="0"/>
        <v>93.596059113300484</v>
      </c>
    </row>
    <row r="8" spans="1:13" outlineLevel="1" x14ac:dyDescent="0.3">
      <c r="A8">
        <v>4</v>
      </c>
      <c r="B8" t="s">
        <v>13</v>
      </c>
      <c r="C8">
        <v>24221104</v>
      </c>
      <c r="D8">
        <v>150</v>
      </c>
      <c r="E8" s="3">
        <f t="shared" si="0"/>
        <v>73.891625615763544</v>
      </c>
    </row>
    <row r="9" spans="1:13" outlineLevel="1" x14ac:dyDescent="0.3">
      <c r="A9">
        <v>5</v>
      </c>
      <c r="B9" t="s">
        <v>14</v>
      </c>
      <c r="C9">
        <v>24221105</v>
      </c>
      <c r="D9">
        <v>140</v>
      </c>
      <c r="E9" s="3">
        <f t="shared" si="0"/>
        <v>68.965517241379317</v>
      </c>
    </row>
    <row r="10" spans="1:13" outlineLevel="1" x14ac:dyDescent="0.3">
      <c r="A10">
        <v>6</v>
      </c>
      <c r="B10" t="s">
        <v>15</v>
      </c>
      <c r="C10">
        <v>24221106</v>
      </c>
      <c r="D10">
        <v>110</v>
      </c>
      <c r="E10" s="3">
        <f t="shared" si="0"/>
        <v>54.187192118226605</v>
      </c>
    </row>
    <row r="11" spans="1:13" outlineLevel="1" x14ac:dyDescent="0.3">
      <c r="A11">
        <v>7</v>
      </c>
      <c r="B11" t="s">
        <v>6</v>
      </c>
      <c r="C11">
        <v>24221107</v>
      </c>
      <c r="D11">
        <v>198</v>
      </c>
      <c r="E11" s="3">
        <f t="shared" si="0"/>
        <v>97.536945812807886</v>
      </c>
    </row>
    <row r="12" spans="1:13" outlineLevel="1" x14ac:dyDescent="0.3">
      <c r="A12">
        <v>8</v>
      </c>
      <c r="B12" t="s">
        <v>10</v>
      </c>
      <c r="C12">
        <v>24221108</v>
      </c>
      <c r="D12">
        <v>191</v>
      </c>
      <c r="E12" s="3">
        <f t="shared" si="0"/>
        <v>94.088669950738918</v>
      </c>
    </row>
    <row r="13" spans="1:13" outlineLevel="1" x14ac:dyDescent="0.3">
      <c r="A13">
        <v>9</v>
      </c>
      <c r="B13" t="s">
        <v>11</v>
      </c>
      <c r="C13">
        <v>24221109</v>
      </c>
      <c r="D13">
        <v>200</v>
      </c>
      <c r="E13" s="3">
        <f t="shared" si="0"/>
        <v>98.522167487684726</v>
      </c>
    </row>
    <row r="14" spans="1:13" outlineLevel="1" x14ac:dyDescent="0.3">
      <c r="A14">
        <v>10</v>
      </c>
      <c r="B14" t="s">
        <v>16</v>
      </c>
      <c r="C14">
        <v>24221110</v>
      </c>
      <c r="D14">
        <v>201</v>
      </c>
      <c r="E14" s="3">
        <f t="shared" si="0"/>
        <v>99.01477832512316</v>
      </c>
    </row>
    <row r="15" spans="1:13" outlineLevel="1" x14ac:dyDescent="0.3">
      <c r="A15">
        <v>11</v>
      </c>
      <c r="B15" t="s">
        <v>17</v>
      </c>
      <c r="C15">
        <v>24221111</v>
      </c>
      <c r="D15">
        <v>202</v>
      </c>
      <c r="E15" s="3">
        <f t="shared" si="0"/>
        <v>99.50738916256158</v>
      </c>
    </row>
    <row r="16" spans="1:13" outlineLevel="1" x14ac:dyDescent="0.3">
      <c r="A16">
        <v>12</v>
      </c>
      <c r="B16" t="s">
        <v>18</v>
      </c>
      <c r="C16">
        <v>24221112</v>
      </c>
      <c r="D16">
        <v>197</v>
      </c>
      <c r="E16" s="3">
        <f t="shared" si="0"/>
        <v>97.044334975369466</v>
      </c>
    </row>
    <row r="17" spans="1:13" outlineLevel="1" x14ac:dyDescent="0.3">
      <c r="A17">
        <v>13</v>
      </c>
      <c r="B17" t="s">
        <v>19</v>
      </c>
      <c r="C17">
        <v>24221113</v>
      </c>
      <c r="D17">
        <v>188</v>
      </c>
      <c r="E17" s="3">
        <f t="shared" si="0"/>
        <v>92.610837438423644</v>
      </c>
    </row>
    <row r="18" spans="1:13" outlineLevel="1" x14ac:dyDescent="0.3">
      <c r="A18">
        <v>14</v>
      </c>
      <c r="B18" t="s">
        <v>20</v>
      </c>
      <c r="C18">
        <v>24221114</v>
      </c>
      <c r="D18">
        <v>187</v>
      </c>
      <c r="E18" s="3">
        <f t="shared" si="0"/>
        <v>92.118226600985224</v>
      </c>
    </row>
    <row r="19" spans="1:13" outlineLevel="1" x14ac:dyDescent="0.3">
      <c r="A19">
        <v>15</v>
      </c>
      <c r="B19" t="s">
        <v>21</v>
      </c>
      <c r="C19">
        <v>24221115</v>
      </c>
      <c r="D19">
        <v>154</v>
      </c>
      <c r="E19" s="3">
        <f t="shared" si="0"/>
        <v>75.862068965517238</v>
      </c>
    </row>
    <row r="22" spans="1:13" x14ac:dyDescent="0.3">
      <c r="A22" s="18" t="s">
        <v>23</v>
      </c>
      <c r="B22" s="18" t="s">
        <v>25</v>
      </c>
      <c r="C22" s="19"/>
      <c r="D22" s="19"/>
      <c r="E22" s="17"/>
      <c r="F22" s="17"/>
      <c r="G22" s="17"/>
      <c r="H22" s="17"/>
      <c r="I22" s="17"/>
      <c r="J22" s="17"/>
      <c r="K22" s="17"/>
      <c r="L22" s="17"/>
      <c r="M22" s="17"/>
    </row>
    <row r="23" spans="1:13" outlineLevel="1" x14ac:dyDescent="0.3">
      <c r="A23" s="4">
        <v>1</v>
      </c>
      <c r="B23" s="4">
        <v>2</v>
      </c>
      <c r="C23" s="4">
        <v>3</v>
      </c>
      <c r="D23" s="4">
        <v>4</v>
      </c>
      <c r="E23" s="4">
        <v>5</v>
      </c>
      <c r="F23" s="4">
        <v>6</v>
      </c>
      <c r="G23" s="4">
        <v>7</v>
      </c>
      <c r="H23" s="4">
        <v>8</v>
      </c>
      <c r="I23" s="4">
        <v>9</v>
      </c>
      <c r="J23" s="4">
        <v>10</v>
      </c>
      <c r="K23" s="4">
        <v>11</v>
      </c>
      <c r="L23" s="4">
        <v>12</v>
      </c>
      <c r="M23" s="4"/>
    </row>
    <row r="24" spans="1:13" outlineLevel="1" x14ac:dyDescent="0.3">
      <c r="A24">
        <v>2</v>
      </c>
      <c r="B24">
        <f t="shared" ref="B24:B32" si="1">A24*$B$23</f>
        <v>4</v>
      </c>
      <c r="C24">
        <f t="shared" ref="C24:L24" si="2">$A24*C23</f>
        <v>6</v>
      </c>
      <c r="D24">
        <f t="shared" si="2"/>
        <v>8</v>
      </c>
      <c r="E24">
        <f t="shared" si="2"/>
        <v>10</v>
      </c>
      <c r="F24">
        <f t="shared" si="2"/>
        <v>12</v>
      </c>
      <c r="G24">
        <f t="shared" si="2"/>
        <v>14</v>
      </c>
      <c r="H24">
        <f t="shared" si="2"/>
        <v>16</v>
      </c>
      <c r="I24">
        <f t="shared" si="2"/>
        <v>18</v>
      </c>
      <c r="J24">
        <f t="shared" si="2"/>
        <v>20</v>
      </c>
      <c r="K24">
        <f t="shared" si="2"/>
        <v>22</v>
      </c>
      <c r="L24">
        <f t="shared" si="2"/>
        <v>24</v>
      </c>
    </row>
    <row r="25" spans="1:13" outlineLevel="1" x14ac:dyDescent="0.3">
      <c r="A25">
        <v>3</v>
      </c>
      <c r="B25">
        <f t="shared" si="1"/>
        <v>6</v>
      </c>
      <c r="C25">
        <f t="shared" ref="C25:C32" si="3">A25*$C$23</f>
        <v>9</v>
      </c>
      <c r="D25">
        <f t="shared" ref="D25:L32" si="4">$A25*D$23</f>
        <v>12</v>
      </c>
      <c r="E25">
        <f t="shared" si="4"/>
        <v>15</v>
      </c>
      <c r="F25">
        <f t="shared" si="4"/>
        <v>18</v>
      </c>
      <c r="G25">
        <f t="shared" si="4"/>
        <v>21</v>
      </c>
      <c r="H25">
        <f t="shared" si="4"/>
        <v>24</v>
      </c>
      <c r="I25">
        <f t="shared" si="4"/>
        <v>27</v>
      </c>
      <c r="J25">
        <f t="shared" si="4"/>
        <v>30</v>
      </c>
      <c r="K25">
        <f t="shared" si="4"/>
        <v>33</v>
      </c>
      <c r="L25">
        <f t="shared" si="4"/>
        <v>36</v>
      </c>
    </row>
    <row r="26" spans="1:13" outlineLevel="1" x14ac:dyDescent="0.3">
      <c r="A26">
        <v>4</v>
      </c>
      <c r="B26">
        <f t="shared" si="1"/>
        <v>8</v>
      </c>
      <c r="C26">
        <f t="shared" si="3"/>
        <v>12</v>
      </c>
      <c r="D26">
        <f t="shared" si="4"/>
        <v>16</v>
      </c>
      <c r="E26">
        <f t="shared" si="4"/>
        <v>20</v>
      </c>
      <c r="F26">
        <f t="shared" si="4"/>
        <v>24</v>
      </c>
      <c r="G26">
        <f t="shared" si="4"/>
        <v>28</v>
      </c>
      <c r="H26">
        <f t="shared" si="4"/>
        <v>32</v>
      </c>
      <c r="I26">
        <f t="shared" si="4"/>
        <v>36</v>
      </c>
      <c r="J26">
        <f t="shared" si="4"/>
        <v>40</v>
      </c>
      <c r="K26">
        <f t="shared" si="4"/>
        <v>44</v>
      </c>
      <c r="L26">
        <f t="shared" si="4"/>
        <v>48</v>
      </c>
    </row>
    <row r="27" spans="1:13" outlineLevel="1" x14ac:dyDescent="0.3">
      <c r="A27">
        <v>5</v>
      </c>
      <c r="B27">
        <f t="shared" si="1"/>
        <v>10</v>
      </c>
      <c r="C27">
        <f t="shared" si="3"/>
        <v>15</v>
      </c>
      <c r="D27">
        <f t="shared" si="4"/>
        <v>20</v>
      </c>
      <c r="E27">
        <f t="shared" si="4"/>
        <v>25</v>
      </c>
      <c r="F27">
        <f t="shared" si="4"/>
        <v>30</v>
      </c>
      <c r="G27">
        <f t="shared" si="4"/>
        <v>35</v>
      </c>
      <c r="H27">
        <f t="shared" si="4"/>
        <v>40</v>
      </c>
      <c r="I27">
        <f t="shared" si="4"/>
        <v>45</v>
      </c>
      <c r="J27">
        <f t="shared" si="4"/>
        <v>50</v>
      </c>
      <c r="K27">
        <f t="shared" si="4"/>
        <v>55</v>
      </c>
      <c r="L27">
        <f t="shared" si="4"/>
        <v>60</v>
      </c>
    </row>
    <row r="28" spans="1:13" outlineLevel="1" x14ac:dyDescent="0.3">
      <c r="A28">
        <v>6</v>
      </c>
      <c r="B28">
        <f t="shared" si="1"/>
        <v>12</v>
      </c>
      <c r="C28">
        <f t="shared" si="3"/>
        <v>18</v>
      </c>
      <c r="D28">
        <f t="shared" si="4"/>
        <v>24</v>
      </c>
      <c r="E28">
        <f t="shared" si="4"/>
        <v>30</v>
      </c>
      <c r="F28">
        <f t="shared" si="4"/>
        <v>36</v>
      </c>
      <c r="G28">
        <f t="shared" si="4"/>
        <v>42</v>
      </c>
      <c r="H28">
        <f t="shared" si="4"/>
        <v>48</v>
      </c>
      <c r="I28">
        <f t="shared" si="4"/>
        <v>54</v>
      </c>
      <c r="J28">
        <f t="shared" si="4"/>
        <v>60</v>
      </c>
      <c r="K28">
        <f t="shared" si="4"/>
        <v>66</v>
      </c>
      <c r="L28">
        <f t="shared" si="4"/>
        <v>72</v>
      </c>
    </row>
    <row r="29" spans="1:13" outlineLevel="1" x14ac:dyDescent="0.3">
      <c r="A29">
        <v>7</v>
      </c>
      <c r="B29">
        <f t="shared" si="1"/>
        <v>14</v>
      </c>
      <c r="C29">
        <f t="shared" si="3"/>
        <v>21</v>
      </c>
      <c r="D29">
        <f t="shared" si="4"/>
        <v>28</v>
      </c>
      <c r="E29">
        <f t="shared" si="4"/>
        <v>35</v>
      </c>
      <c r="F29">
        <f t="shared" si="4"/>
        <v>42</v>
      </c>
      <c r="G29">
        <f t="shared" si="4"/>
        <v>49</v>
      </c>
      <c r="H29">
        <f t="shared" si="4"/>
        <v>56</v>
      </c>
      <c r="I29">
        <f t="shared" si="4"/>
        <v>63</v>
      </c>
      <c r="J29">
        <f t="shared" si="4"/>
        <v>70</v>
      </c>
      <c r="K29">
        <f t="shared" si="4"/>
        <v>77</v>
      </c>
      <c r="L29">
        <f t="shared" si="4"/>
        <v>84</v>
      </c>
    </row>
    <row r="30" spans="1:13" outlineLevel="1" x14ac:dyDescent="0.3">
      <c r="A30">
        <v>8</v>
      </c>
      <c r="B30">
        <f t="shared" si="1"/>
        <v>16</v>
      </c>
      <c r="C30">
        <f t="shared" si="3"/>
        <v>24</v>
      </c>
      <c r="D30">
        <f t="shared" si="4"/>
        <v>32</v>
      </c>
      <c r="E30">
        <f t="shared" si="4"/>
        <v>40</v>
      </c>
      <c r="F30">
        <f t="shared" si="4"/>
        <v>48</v>
      </c>
      <c r="G30">
        <f t="shared" si="4"/>
        <v>56</v>
      </c>
      <c r="H30">
        <f t="shared" si="4"/>
        <v>64</v>
      </c>
      <c r="I30">
        <f t="shared" si="4"/>
        <v>72</v>
      </c>
      <c r="J30">
        <f t="shared" si="4"/>
        <v>80</v>
      </c>
      <c r="K30">
        <f t="shared" si="4"/>
        <v>88</v>
      </c>
      <c r="L30">
        <f t="shared" si="4"/>
        <v>96</v>
      </c>
    </row>
    <row r="31" spans="1:13" outlineLevel="1" x14ac:dyDescent="0.3">
      <c r="A31">
        <v>9</v>
      </c>
      <c r="B31">
        <f t="shared" si="1"/>
        <v>18</v>
      </c>
      <c r="C31">
        <f t="shared" si="3"/>
        <v>27</v>
      </c>
      <c r="D31">
        <f t="shared" si="4"/>
        <v>36</v>
      </c>
      <c r="E31">
        <f t="shared" si="4"/>
        <v>45</v>
      </c>
      <c r="F31">
        <f t="shared" si="4"/>
        <v>54</v>
      </c>
      <c r="G31">
        <f t="shared" si="4"/>
        <v>63</v>
      </c>
      <c r="H31">
        <f t="shared" si="4"/>
        <v>72</v>
      </c>
      <c r="I31">
        <f t="shared" si="4"/>
        <v>81</v>
      </c>
      <c r="J31">
        <f t="shared" si="4"/>
        <v>90</v>
      </c>
      <c r="K31">
        <f t="shared" si="4"/>
        <v>99</v>
      </c>
      <c r="L31">
        <f t="shared" si="4"/>
        <v>108</v>
      </c>
    </row>
    <row r="32" spans="1:13" outlineLevel="1" x14ac:dyDescent="0.3">
      <c r="A32" s="2">
        <v>10</v>
      </c>
      <c r="B32" s="2">
        <f t="shared" si="1"/>
        <v>20</v>
      </c>
      <c r="C32" s="2">
        <f t="shared" si="3"/>
        <v>30</v>
      </c>
      <c r="D32" s="2">
        <f t="shared" si="4"/>
        <v>40</v>
      </c>
      <c r="E32" s="2">
        <f t="shared" si="4"/>
        <v>50</v>
      </c>
      <c r="F32" s="2">
        <f t="shared" si="4"/>
        <v>60</v>
      </c>
      <c r="G32" s="2">
        <f t="shared" si="4"/>
        <v>70</v>
      </c>
      <c r="H32" s="2">
        <f t="shared" si="4"/>
        <v>80</v>
      </c>
      <c r="I32" s="2">
        <f t="shared" si="4"/>
        <v>90</v>
      </c>
      <c r="J32" s="2">
        <f t="shared" si="4"/>
        <v>100</v>
      </c>
      <c r="K32" s="2">
        <f t="shared" si="4"/>
        <v>110</v>
      </c>
      <c r="L32" s="2">
        <f t="shared" si="4"/>
        <v>120</v>
      </c>
    </row>
    <row r="35" spans="1:13" x14ac:dyDescent="0.3">
      <c r="A35" s="18" t="s">
        <v>26</v>
      </c>
      <c r="B35" s="18" t="s">
        <v>27</v>
      </c>
      <c r="C35" s="19"/>
      <c r="D35" s="19"/>
      <c r="E35" s="17"/>
      <c r="F35" s="17"/>
      <c r="G35" s="17"/>
      <c r="H35" s="17"/>
      <c r="I35" s="17"/>
      <c r="J35" s="17"/>
      <c r="K35" s="17"/>
      <c r="L35" s="17"/>
      <c r="M35" s="17"/>
    </row>
    <row r="36" spans="1:13" outlineLevel="1" x14ac:dyDescent="0.3">
      <c r="A36" s="6" t="s">
        <v>2</v>
      </c>
      <c r="B36" s="2" t="s">
        <v>3</v>
      </c>
      <c r="C36" s="6" t="s">
        <v>28</v>
      </c>
      <c r="D36" s="6" t="s">
        <v>29</v>
      </c>
      <c r="E36" s="6" t="s">
        <v>30</v>
      </c>
      <c r="F36" s="6" t="s">
        <v>31</v>
      </c>
      <c r="G36" s="6" t="s">
        <v>32</v>
      </c>
      <c r="H36" s="6" t="s">
        <v>33</v>
      </c>
      <c r="I36" s="6" t="s">
        <v>38</v>
      </c>
      <c r="K36" s="2" t="s">
        <v>36</v>
      </c>
      <c r="L36" s="6" t="s">
        <v>37</v>
      </c>
    </row>
    <row r="37" spans="1:13" outlineLevel="1" x14ac:dyDescent="0.3">
      <c r="A37">
        <v>1</v>
      </c>
      <c r="B37" t="s">
        <v>7</v>
      </c>
      <c r="C37">
        <v>24221001103</v>
      </c>
      <c r="D37">
        <v>19</v>
      </c>
      <c r="E37">
        <v>17</v>
      </c>
      <c r="F37">
        <v>19</v>
      </c>
      <c r="G37">
        <v>19</v>
      </c>
      <c r="H37">
        <v>17</v>
      </c>
      <c r="I37">
        <f t="shared" ref="I37:I46" si="5">SUM(D37:H37)</f>
        <v>91</v>
      </c>
      <c r="K37" t="s">
        <v>29</v>
      </c>
      <c r="L37" s="5">
        <v>45931</v>
      </c>
    </row>
    <row r="38" spans="1:13" outlineLevel="1" x14ac:dyDescent="0.3">
      <c r="A38">
        <v>2</v>
      </c>
      <c r="B38" t="s">
        <v>8</v>
      </c>
      <c r="C38">
        <v>24221001105</v>
      </c>
      <c r="D38">
        <v>19</v>
      </c>
      <c r="E38">
        <v>18</v>
      </c>
      <c r="F38">
        <v>19</v>
      </c>
      <c r="G38">
        <v>19</v>
      </c>
      <c r="H38">
        <v>18</v>
      </c>
      <c r="I38">
        <f t="shared" si="5"/>
        <v>93</v>
      </c>
      <c r="K38" t="s">
        <v>30</v>
      </c>
      <c r="L38" s="5">
        <v>45933</v>
      </c>
    </row>
    <row r="39" spans="1:13" outlineLevel="1" x14ac:dyDescent="0.3">
      <c r="A39">
        <v>3</v>
      </c>
      <c r="B39" t="s">
        <v>11</v>
      </c>
      <c r="C39">
        <v>24221001107</v>
      </c>
      <c r="D39">
        <v>18</v>
      </c>
      <c r="E39">
        <v>14</v>
      </c>
      <c r="F39">
        <v>19</v>
      </c>
      <c r="G39">
        <v>18</v>
      </c>
      <c r="H39">
        <v>14</v>
      </c>
      <c r="I39">
        <f t="shared" si="5"/>
        <v>83</v>
      </c>
      <c r="K39" t="s">
        <v>31</v>
      </c>
      <c r="L39" s="5">
        <v>45935</v>
      </c>
    </row>
    <row r="40" spans="1:13" outlineLevel="1" x14ac:dyDescent="0.3">
      <c r="A40">
        <v>4</v>
      </c>
      <c r="B40" t="s">
        <v>9</v>
      </c>
      <c r="C40">
        <v>24221001119</v>
      </c>
      <c r="D40">
        <v>17</v>
      </c>
      <c r="E40">
        <v>15</v>
      </c>
      <c r="F40">
        <v>19</v>
      </c>
      <c r="G40">
        <v>17</v>
      </c>
      <c r="H40">
        <v>15</v>
      </c>
      <c r="I40">
        <f t="shared" si="5"/>
        <v>83</v>
      </c>
      <c r="K40" t="s">
        <v>32</v>
      </c>
      <c r="L40" s="5">
        <v>45937</v>
      </c>
    </row>
    <row r="41" spans="1:13" outlineLevel="1" x14ac:dyDescent="0.3">
      <c r="A41">
        <v>5</v>
      </c>
      <c r="B41" t="s">
        <v>13</v>
      </c>
      <c r="C41">
        <v>24221001132</v>
      </c>
      <c r="D41">
        <v>16</v>
      </c>
      <c r="E41">
        <v>15</v>
      </c>
      <c r="F41">
        <v>19</v>
      </c>
      <c r="G41">
        <v>16</v>
      </c>
      <c r="H41">
        <v>15</v>
      </c>
      <c r="I41">
        <f t="shared" si="5"/>
        <v>81</v>
      </c>
      <c r="K41" t="s">
        <v>33</v>
      </c>
      <c r="L41" s="5">
        <v>45939</v>
      </c>
    </row>
    <row r="42" spans="1:13" outlineLevel="1" x14ac:dyDescent="0.3">
      <c r="A42">
        <v>6</v>
      </c>
      <c r="B42" t="s">
        <v>14</v>
      </c>
      <c r="C42">
        <v>24221001133</v>
      </c>
      <c r="D42">
        <v>15</v>
      </c>
      <c r="E42">
        <v>16</v>
      </c>
      <c r="F42">
        <v>19</v>
      </c>
      <c r="G42">
        <v>15</v>
      </c>
      <c r="H42">
        <v>16</v>
      </c>
      <c r="I42">
        <f t="shared" si="5"/>
        <v>81</v>
      </c>
    </row>
    <row r="43" spans="1:13" outlineLevel="1" x14ac:dyDescent="0.3">
      <c r="A43">
        <v>7</v>
      </c>
      <c r="B43" t="s">
        <v>17</v>
      </c>
      <c r="C43">
        <v>24221001140</v>
      </c>
      <c r="D43">
        <v>18</v>
      </c>
      <c r="E43">
        <v>18</v>
      </c>
      <c r="F43">
        <v>19</v>
      </c>
      <c r="G43">
        <v>18</v>
      </c>
      <c r="H43">
        <v>18</v>
      </c>
      <c r="I43">
        <f t="shared" si="5"/>
        <v>91</v>
      </c>
    </row>
    <row r="44" spans="1:13" outlineLevel="1" x14ac:dyDescent="0.3">
      <c r="A44">
        <v>8</v>
      </c>
      <c r="B44" t="s">
        <v>34</v>
      </c>
      <c r="C44">
        <v>24221001149</v>
      </c>
      <c r="D44">
        <v>19</v>
      </c>
      <c r="E44">
        <v>14</v>
      </c>
      <c r="F44">
        <v>19</v>
      </c>
      <c r="G44">
        <v>19</v>
      </c>
      <c r="H44">
        <v>14</v>
      </c>
      <c r="I44">
        <f t="shared" si="5"/>
        <v>85</v>
      </c>
    </row>
    <row r="45" spans="1:13" outlineLevel="1" x14ac:dyDescent="0.3">
      <c r="A45">
        <v>9</v>
      </c>
      <c r="B45" t="s">
        <v>18</v>
      </c>
      <c r="C45">
        <v>24221001152</v>
      </c>
      <c r="D45">
        <v>20</v>
      </c>
      <c r="E45">
        <v>15</v>
      </c>
      <c r="F45">
        <v>19</v>
      </c>
      <c r="G45">
        <v>20</v>
      </c>
      <c r="H45">
        <v>15</v>
      </c>
      <c r="I45">
        <f t="shared" si="5"/>
        <v>89</v>
      </c>
    </row>
    <row r="46" spans="1:13" outlineLevel="1" x14ac:dyDescent="0.3">
      <c r="A46">
        <v>10</v>
      </c>
      <c r="B46" t="s">
        <v>35</v>
      </c>
      <c r="C46">
        <v>24221001153</v>
      </c>
      <c r="D46">
        <v>20</v>
      </c>
      <c r="E46">
        <v>19</v>
      </c>
      <c r="F46">
        <v>19</v>
      </c>
      <c r="G46">
        <v>20</v>
      </c>
      <c r="H46">
        <v>19</v>
      </c>
      <c r="I46">
        <f t="shared" si="5"/>
        <v>97</v>
      </c>
    </row>
    <row r="47" spans="1:13" outlineLevel="1" x14ac:dyDescent="0.3"/>
    <row r="48" spans="1:13" outlineLevel="1" x14ac:dyDescent="0.3"/>
    <row r="49" spans="3:8" outlineLevel="1" x14ac:dyDescent="0.3">
      <c r="C49" s="2" t="s">
        <v>41</v>
      </c>
      <c r="D49" s="7">
        <f>AVERAGE(D37:D46)</f>
        <v>18.100000000000001</v>
      </c>
      <c r="E49" s="7">
        <f>AVERAGE(E37:E46)</f>
        <v>16.100000000000001</v>
      </c>
      <c r="F49" s="7">
        <f>AVERAGE(F37:F46)</f>
        <v>19</v>
      </c>
      <c r="G49" s="7">
        <f>AVERAGE(G37:G46)</f>
        <v>18.100000000000001</v>
      </c>
      <c r="H49" s="7">
        <f>AVERAGE(H37:H46)</f>
        <v>16.100000000000001</v>
      </c>
    </row>
    <row r="50" spans="3:8" outlineLevel="1" x14ac:dyDescent="0.3">
      <c r="C50" s="2" t="s">
        <v>39</v>
      </c>
      <c r="D50" s="7">
        <f>MIN(D37:D46)</f>
        <v>15</v>
      </c>
      <c r="E50" s="7">
        <f>MIN(E37:E46)</f>
        <v>14</v>
      </c>
      <c r="F50" s="7">
        <f>MIN(F37:F46)</f>
        <v>19</v>
      </c>
      <c r="G50" s="7">
        <f>MIN(G37:G46)</f>
        <v>15</v>
      </c>
      <c r="H50" s="7">
        <f>MIN(H37:H46)</f>
        <v>14</v>
      </c>
    </row>
    <row r="51" spans="3:8" outlineLevel="1" x14ac:dyDescent="0.3">
      <c r="C51" s="2" t="s">
        <v>40</v>
      </c>
      <c r="D51" s="7">
        <f>MAX(D37:D46)</f>
        <v>20</v>
      </c>
      <c r="E51" s="7">
        <f>MAX(E37:E46)</f>
        <v>19</v>
      </c>
      <c r="F51" s="7">
        <f>MAX(F37:F46)</f>
        <v>19</v>
      </c>
      <c r="G51" s="7">
        <f>MAX(G37:G46)</f>
        <v>20</v>
      </c>
      <c r="H51" s="7">
        <f>MAX(H37:H46)</f>
        <v>19</v>
      </c>
    </row>
  </sheetData>
  <mergeCells count="1">
    <mergeCell ref="A1:J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9502B-C2CE-43F2-9219-4191ABABA4A8}">
  <sheetPr>
    <tabColor theme="4" tint="-0.499984740745262"/>
  </sheetPr>
  <dimension ref="A2:M15"/>
  <sheetViews>
    <sheetView showGridLines="0" workbookViewId="0">
      <selection activeCell="B20" sqref="B20"/>
    </sheetView>
  </sheetViews>
  <sheetFormatPr defaultRowHeight="14.4" x14ac:dyDescent="0.3"/>
  <cols>
    <col min="1" max="1" width="7.6640625" customWidth="1"/>
    <col min="2" max="2" width="18.6640625" customWidth="1"/>
    <col min="3" max="3" width="22" customWidth="1"/>
    <col min="4" max="4" width="14.44140625" customWidth="1"/>
    <col min="5" max="5" width="15.44140625" customWidth="1"/>
  </cols>
  <sheetData>
    <row r="2" spans="1:13" x14ac:dyDescent="0.3">
      <c r="A2" s="18" t="s">
        <v>42</v>
      </c>
      <c r="B2" s="18" t="s">
        <v>43</v>
      </c>
      <c r="C2" s="19"/>
      <c r="D2" s="19"/>
      <c r="E2" s="17"/>
      <c r="F2" s="17"/>
      <c r="G2" s="17"/>
      <c r="H2" s="17"/>
      <c r="I2" s="17"/>
      <c r="J2" s="17"/>
      <c r="K2" s="17"/>
      <c r="L2" s="17"/>
      <c r="M2" s="17"/>
    </row>
    <row r="4" spans="1:13" x14ac:dyDescent="0.3">
      <c r="A4" s="29" t="s">
        <v>56</v>
      </c>
      <c r="B4" s="29"/>
      <c r="C4" s="29"/>
      <c r="D4" s="29"/>
      <c r="E4" s="29"/>
      <c r="F4" s="29"/>
      <c r="G4" s="29"/>
      <c r="H4" s="29"/>
      <c r="I4" s="29"/>
      <c r="J4" s="29"/>
    </row>
    <row r="5" spans="1:13" x14ac:dyDescent="0.3">
      <c r="A5" s="6" t="s">
        <v>2</v>
      </c>
      <c r="B5" s="20" t="s">
        <v>58</v>
      </c>
      <c r="C5" s="20" t="s">
        <v>57</v>
      </c>
      <c r="D5" s="20" t="s">
        <v>59</v>
      </c>
      <c r="E5" s="20" t="s">
        <v>60</v>
      </c>
    </row>
    <row r="6" spans="1:13" x14ac:dyDescent="0.3">
      <c r="A6">
        <v>1</v>
      </c>
      <c r="B6" s="21" t="s">
        <v>61</v>
      </c>
      <c r="C6" s="21" t="s">
        <v>7</v>
      </c>
      <c r="D6" t="s">
        <v>71</v>
      </c>
      <c r="E6" t="s">
        <v>72</v>
      </c>
    </row>
    <row r="7" spans="1:13" x14ac:dyDescent="0.3">
      <c r="A7">
        <v>2</v>
      </c>
      <c r="B7" s="21" t="s">
        <v>62</v>
      </c>
      <c r="C7" s="21" t="s">
        <v>8</v>
      </c>
      <c r="D7" t="s">
        <v>73</v>
      </c>
      <c r="E7" t="s">
        <v>74</v>
      </c>
    </row>
    <row r="8" spans="1:13" x14ac:dyDescent="0.3">
      <c r="A8">
        <v>3</v>
      </c>
      <c r="B8" s="21" t="s">
        <v>63</v>
      </c>
      <c r="C8" s="21" t="s">
        <v>11</v>
      </c>
      <c r="D8" t="s">
        <v>75</v>
      </c>
      <c r="E8" t="s">
        <v>76</v>
      </c>
    </row>
    <row r="9" spans="1:13" x14ac:dyDescent="0.3">
      <c r="A9">
        <v>4</v>
      </c>
      <c r="B9" s="21" t="s">
        <v>64</v>
      </c>
      <c r="C9" s="21" t="s">
        <v>9</v>
      </c>
      <c r="D9" t="s">
        <v>77</v>
      </c>
      <c r="E9" t="s">
        <v>74</v>
      </c>
    </row>
    <row r="10" spans="1:13" x14ac:dyDescent="0.3">
      <c r="A10">
        <v>5</v>
      </c>
      <c r="B10" s="21" t="s">
        <v>65</v>
      </c>
      <c r="C10" s="21" t="s">
        <v>13</v>
      </c>
      <c r="D10" t="s">
        <v>78</v>
      </c>
      <c r="E10" t="s">
        <v>79</v>
      </c>
    </row>
    <row r="11" spans="1:13" x14ac:dyDescent="0.3">
      <c r="A11">
        <v>6</v>
      </c>
      <c r="B11" s="21" t="s">
        <v>66</v>
      </c>
      <c r="C11" s="21" t="s">
        <v>14</v>
      </c>
      <c r="D11" t="s">
        <v>80</v>
      </c>
      <c r="E11" t="s">
        <v>81</v>
      </c>
    </row>
    <row r="12" spans="1:13" x14ac:dyDescent="0.3">
      <c r="A12">
        <v>7</v>
      </c>
      <c r="B12" s="21" t="s">
        <v>67</v>
      </c>
      <c r="C12" s="21" t="s">
        <v>17</v>
      </c>
      <c r="D12" t="s">
        <v>6</v>
      </c>
      <c r="E12" t="s">
        <v>82</v>
      </c>
    </row>
    <row r="13" spans="1:13" x14ac:dyDescent="0.3">
      <c r="A13">
        <v>8</v>
      </c>
      <c r="B13" s="21" t="s">
        <v>68</v>
      </c>
      <c r="C13" s="21" t="s">
        <v>34</v>
      </c>
      <c r="D13" t="s">
        <v>83</v>
      </c>
      <c r="E13" t="s">
        <v>84</v>
      </c>
    </row>
    <row r="14" spans="1:13" x14ac:dyDescent="0.3">
      <c r="A14">
        <v>9</v>
      </c>
      <c r="B14" s="21" t="s">
        <v>69</v>
      </c>
      <c r="C14" s="21" t="s">
        <v>18</v>
      </c>
      <c r="D14" t="s">
        <v>85</v>
      </c>
      <c r="E14" t="s">
        <v>86</v>
      </c>
    </row>
    <row r="15" spans="1:13" x14ac:dyDescent="0.3">
      <c r="A15">
        <v>10</v>
      </c>
      <c r="B15" s="21" t="s">
        <v>70</v>
      </c>
      <c r="C15" s="21" t="s">
        <v>35</v>
      </c>
      <c r="D15" t="s">
        <v>6</v>
      </c>
    </row>
  </sheetData>
  <mergeCells count="1">
    <mergeCell ref="A4:J4"/>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F246-C0EA-4BFD-8A60-251BACFA7174}">
  <sheetPr>
    <tabColor theme="4" tint="-0.249977111117893"/>
  </sheetPr>
  <dimension ref="A2:E8"/>
  <sheetViews>
    <sheetView showGridLines="0" workbookViewId="0">
      <selection activeCell="A4" sqref="A4"/>
    </sheetView>
  </sheetViews>
  <sheetFormatPr defaultRowHeight="14.4" x14ac:dyDescent="0.3"/>
  <cols>
    <col min="2" max="2" width="10.6640625" customWidth="1"/>
    <col min="3" max="3" width="11.33203125" customWidth="1"/>
    <col min="4" max="4" width="13" customWidth="1"/>
    <col min="5" max="5" width="14.44140625" customWidth="1"/>
  </cols>
  <sheetData>
    <row r="2" spans="1:5" x14ac:dyDescent="0.3">
      <c r="A2" s="18" t="s">
        <v>42</v>
      </c>
      <c r="B2" s="18" t="s">
        <v>87</v>
      </c>
    </row>
    <row r="4" spans="1:5" x14ac:dyDescent="0.3">
      <c r="A4" s="25" t="s">
        <v>88</v>
      </c>
      <c r="B4" s="22" t="s">
        <v>89</v>
      </c>
      <c r="C4" s="22" t="s">
        <v>90</v>
      </c>
      <c r="D4" s="22" t="s">
        <v>91</v>
      </c>
      <c r="E4" s="22" t="s">
        <v>92</v>
      </c>
    </row>
    <row r="5" spans="1:5" x14ac:dyDescent="0.3">
      <c r="A5" s="23" t="s">
        <v>93</v>
      </c>
      <c r="B5" s="23">
        <v>12000</v>
      </c>
      <c r="C5" s="23">
        <v>8000</v>
      </c>
      <c r="D5" s="23">
        <v>7000</v>
      </c>
      <c r="E5" s="23">
        <f>SUM(B5:D5)</f>
        <v>27000</v>
      </c>
    </row>
    <row r="6" spans="1:5" x14ac:dyDescent="0.3">
      <c r="A6" s="23" t="s">
        <v>94</v>
      </c>
      <c r="B6" s="23">
        <v>15000</v>
      </c>
      <c r="C6" s="23">
        <v>9000</v>
      </c>
      <c r="D6" s="23">
        <v>7500</v>
      </c>
      <c r="E6" s="23">
        <f t="shared" ref="E6:E7" si="0">SUM(B6:D6)</f>
        <v>31500</v>
      </c>
    </row>
    <row r="7" spans="1:5" x14ac:dyDescent="0.3">
      <c r="A7" s="23" t="s">
        <v>95</v>
      </c>
      <c r="B7" s="23">
        <v>10000</v>
      </c>
      <c r="C7" s="23">
        <v>9500</v>
      </c>
      <c r="D7" s="23">
        <v>6000</v>
      </c>
      <c r="E7" s="23">
        <f t="shared" si="0"/>
        <v>25500</v>
      </c>
    </row>
    <row r="8" spans="1:5" x14ac:dyDescent="0.3">
      <c r="A8" s="24" t="s">
        <v>38</v>
      </c>
      <c r="B8" s="23">
        <f>SUM(B5:B7)</f>
        <v>37000</v>
      </c>
      <c r="C8" s="23">
        <f t="shared" ref="C8:D8" si="1">SUM(C5:C7)</f>
        <v>26500</v>
      </c>
      <c r="D8" s="23">
        <f t="shared" si="1"/>
        <v>20500</v>
      </c>
      <c r="E8" s="23">
        <f>SUM(B8:D8)</f>
        <v>84000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B992-A7D2-4DC1-8DC4-47F0B6939D1F}">
  <sheetPr>
    <tabColor theme="4" tint="0.39997558519241921"/>
  </sheetPr>
  <dimension ref="A2:E8"/>
  <sheetViews>
    <sheetView showGridLines="0" workbookViewId="0">
      <selection activeCell="E15" sqref="E15"/>
    </sheetView>
  </sheetViews>
  <sheetFormatPr defaultRowHeight="14.4" x14ac:dyDescent="0.3"/>
  <cols>
    <col min="1" max="1" width="8.33203125" customWidth="1"/>
    <col min="2" max="2" width="13.6640625" customWidth="1"/>
    <col min="3" max="3" width="13.44140625" customWidth="1"/>
    <col min="4" max="4" width="15.21875" customWidth="1"/>
    <col min="5" max="5" width="14.44140625" customWidth="1"/>
  </cols>
  <sheetData>
    <row r="2" spans="1:5" x14ac:dyDescent="0.3">
      <c r="A2" s="18" t="s">
        <v>42</v>
      </c>
      <c r="B2" s="18" t="s">
        <v>100</v>
      </c>
    </row>
    <row r="4" spans="1:5" x14ac:dyDescent="0.3">
      <c r="A4" s="25" t="s">
        <v>88</v>
      </c>
      <c r="B4" s="26" t="s">
        <v>96</v>
      </c>
      <c r="C4" s="26" t="s">
        <v>97</v>
      </c>
      <c r="D4" s="26" t="s">
        <v>98</v>
      </c>
      <c r="E4" s="26" t="s">
        <v>99</v>
      </c>
    </row>
    <row r="5" spans="1:5" x14ac:dyDescent="0.3">
      <c r="A5" s="23" t="s">
        <v>93</v>
      </c>
      <c r="B5" s="23">
        <v>3000</v>
      </c>
      <c r="C5" s="23">
        <v>4000</v>
      </c>
      <c r="D5" s="23">
        <v>2000</v>
      </c>
      <c r="E5" s="23">
        <f>SUM(B5:D5)</f>
        <v>9000</v>
      </c>
    </row>
    <row r="6" spans="1:5" x14ac:dyDescent="0.3">
      <c r="A6" s="23" t="s">
        <v>94</v>
      </c>
      <c r="B6" s="23">
        <v>3000</v>
      </c>
      <c r="C6" s="23">
        <v>4000</v>
      </c>
      <c r="D6" s="23">
        <v>2500</v>
      </c>
      <c r="E6" s="23">
        <f t="shared" ref="E6:E7" si="0">SUM(B6:D6)</f>
        <v>9500</v>
      </c>
    </row>
    <row r="7" spans="1:5" x14ac:dyDescent="0.3">
      <c r="A7" s="23" t="s">
        <v>95</v>
      </c>
      <c r="B7" s="23">
        <v>3000</v>
      </c>
      <c r="C7" s="23">
        <v>4000</v>
      </c>
      <c r="D7" s="23">
        <v>1500</v>
      </c>
      <c r="E7" s="23">
        <f t="shared" si="0"/>
        <v>8500</v>
      </c>
    </row>
    <row r="8" spans="1:5" x14ac:dyDescent="0.3">
      <c r="A8" s="24" t="s">
        <v>38</v>
      </c>
      <c r="B8" s="23">
        <f>SUM(B5:B7)</f>
        <v>9000</v>
      </c>
      <c r="C8" s="23">
        <f t="shared" ref="C8:E8" si="1">SUM(C5:C7)</f>
        <v>12000</v>
      </c>
      <c r="D8" s="23">
        <f t="shared" si="1"/>
        <v>6000</v>
      </c>
      <c r="E8" s="23">
        <f t="shared" si="1"/>
        <v>27000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CF15B-53CB-4FC5-BEB0-570E94477F19}">
  <sheetPr>
    <tabColor theme="4" tint="0.59999389629810485"/>
  </sheetPr>
  <dimension ref="A2:E8"/>
  <sheetViews>
    <sheetView showGridLines="0" workbookViewId="0">
      <selection activeCell="B12" sqref="B12"/>
    </sheetView>
  </sheetViews>
  <sheetFormatPr defaultRowHeight="14.4" x14ac:dyDescent="0.3"/>
  <cols>
    <col min="1" max="1" width="22.109375" customWidth="1"/>
    <col min="2" max="2" width="16.77734375" customWidth="1"/>
    <col min="3" max="3" width="11.33203125" customWidth="1"/>
    <col min="4" max="4" width="13" customWidth="1"/>
    <col min="5" max="5" width="14.44140625" customWidth="1"/>
  </cols>
  <sheetData>
    <row r="2" spans="1:5" x14ac:dyDescent="0.3">
      <c r="A2" s="18" t="s">
        <v>42</v>
      </c>
      <c r="B2" s="18" t="s">
        <v>101</v>
      </c>
    </row>
    <row r="4" spans="1:5" x14ac:dyDescent="0.3">
      <c r="A4" s="25" t="s">
        <v>102</v>
      </c>
      <c r="B4" s="22" t="s">
        <v>103</v>
      </c>
      <c r="C4" s="22"/>
      <c r="D4" s="22"/>
      <c r="E4" s="22"/>
    </row>
    <row r="5" spans="1:5" x14ac:dyDescent="0.3">
      <c r="A5" s="23" t="s">
        <v>92</v>
      </c>
      <c r="B5" s="23">
        <f>'4.1'!E8</f>
        <v>84000</v>
      </c>
      <c r="C5" s="23"/>
      <c r="D5" s="23"/>
      <c r="E5" s="23"/>
    </row>
    <row r="6" spans="1:5" x14ac:dyDescent="0.3">
      <c r="A6" s="23" t="s">
        <v>99</v>
      </c>
      <c r="B6" s="23">
        <f>'4.2'!E8</f>
        <v>27000</v>
      </c>
      <c r="C6" s="23"/>
      <c r="D6" s="23"/>
      <c r="E6" s="23"/>
    </row>
    <row r="7" spans="1:5" x14ac:dyDescent="0.3">
      <c r="A7" s="24" t="s">
        <v>104</v>
      </c>
      <c r="B7" s="23">
        <f>B5-B6</f>
        <v>57000</v>
      </c>
      <c r="C7" s="23"/>
      <c r="D7" s="23"/>
      <c r="E7" s="23"/>
    </row>
    <row r="8" spans="1:5" x14ac:dyDescent="0.3">
      <c r="A8" s="24"/>
      <c r="B8" s="23"/>
      <c r="C8" s="23"/>
      <c r="D8" s="23"/>
      <c r="E8"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CAF8A-8756-4EC9-A72D-1CFB51CE0474}">
  <sheetPr>
    <tabColor theme="9" tint="-0.249977111117893"/>
  </sheetPr>
  <dimension ref="A2:M14"/>
  <sheetViews>
    <sheetView showGridLines="0" topLeftCell="E1" workbookViewId="0">
      <selection activeCell="B19" sqref="B19"/>
    </sheetView>
  </sheetViews>
  <sheetFormatPr defaultRowHeight="14.4" x14ac:dyDescent="0.3"/>
  <cols>
    <col min="1" max="1" width="6.77734375" bestFit="1" customWidth="1"/>
    <col min="2" max="2" width="17.88671875" customWidth="1"/>
    <col min="3" max="3" width="16.21875" customWidth="1"/>
    <col min="4" max="4" width="8.88671875" customWidth="1"/>
    <col min="5" max="5" width="8.77734375" customWidth="1"/>
    <col min="6" max="6" width="10.6640625" customWidth="1"/>
    <col min="7" max="7" width="11.77734375" customWidth="1"/>
    <col min="8" max="8" width="8.88671875" customWidth="1"/>
    <col min="9" max="10" width="11.33203125" customWidth="1"/>
    <col min="11" max="11" width="10.44140625" customWidth="1"/>
    <col min="12" max="12" width="8" customWidth="1"/>
    <col min="13" max="13" width="14.33203125" customWidth="1"/>
    <col min="14" max="14" width="9.6640625" customWidth="1"/>
  </cols>
  <sheetData>
    <row r="2" spans="1:13" x14ac:dyDescent="0.3">
      <c r="A2" s="18" t="s">
        <v>105</v>
      </c>
      <c r="B2" s="18" t="s">
        <v>106</v>
      </c>
      <c r="C2" s="17"/>
      <c r="D2" s="17"/>
      <c r="E2" s="17"/>
      <c r="F2" s="17"/>
    </row>
    <row r="4" spans="1:13" x14ac:dyDescent="0.3">
      <c r="A4" s="6" t="s">
        <v>2</v>
      </c>
      <c r="B4" s="2" t="s">
        <v>3</v>
      </c>
      <c r="C4" s="6" t="s">
        <v>28</v>
      </c>
      <c r="D4" s="6" t="s">
        <v>29</v>
      </c>
      <c r="E4" s="6" t="s">
        <v>110</v>
      </c>
      <c r="F4" s="6" t="s">
        <v>30</v>
      </c>
      <c r="G4" s="6" t="s">
        <v>32</v>
      </c>
      <c r="H4" s="6" t="s">
        <v>33</v>
      </c>
      <c r="I4" s="6" t="s">
        <v>38</v>
      </c>
      <c r="J4" s="6" t="s">
        <v>111</v>
      </c>
      <c r="K4" s="6" t="s">
        <v>107</v>
      </c>
      <c r="L4" s="6" t="s">
        <v>108</v>
      </c>
      <c r="M4" s="6" t="s">
        <v>109</v>
      </c>
    </row>
    <row r="5" spans="1:13" x14ac:dyDescent="0.3">
      <c r="A5">
        <v>1</v>
      </c>
      <c r="B5" t="s">
        <v>7</v>
      </c>
      <c r="C5">
        <v>24221001103</v>
      </c>
      <c r="D5">
        <v>19</v>
      </c>
      <c r="F5">
        <v>19</v>
      </c>
      <c r="G5">
        <v>19</v>
      </c>
      <c r="H5">
        <v>17</v>
      </c>
      <c r="I5">
        <f t="shared" ref="I5:I14" si="0">SUM(D5:H5)</f>
        <v>74</v>
      </c>
      <c r="J5" s="3">
        <v>97.536945812807886</v>
      </c>
      <c r="K5" s="7" t="str">
        <f>IF(AND(J5&gt;=65,I5&gt;=50),"Pass","Fail")</f>
        <v>Pass</v>
      </c>
      <c r="L5" s="7" t="str">
        <f>IF(I5&gt;=90,"O",IF(I5&gt;=80,"A++",IF(I5&gt;=70,"A+",IF(I5&gt;=60,"A"))))</f>
        <v>A+</v>
      </c>
      <c r="M5" s="7" t="s">
        <v>112</v>
      </c>
    </row>
    <row r="6" spans="1:13" x14ac:dyDescent="0.3">
      <c r="A6">
        <v>2</v>
      </c>
      <c r="B6" t="s">
        <v>8</v>
      </c>
      <c r="C6">
        <v>24221001105</v>
      </c>
      <c r="D6">
        <v>19</v>
      </c>
      <c r="F6">
        <v>19</v>
      </c>
      <c r="G6">
        <v>19</v>
      </c>
      <c r="H6">
        <v>18</v>
      </c>
      <c r="I6">
        <f t="shared" si="0"/>
        <v>75</v>
      </c>
      <c r="J6" s="3">
        <v>99.01477832512316</v>
      </c>
      <c r="K6" s="7" t="str">
        <f t="shared" ref="K6:K14" si="1">IF(AND(J6&gt;=65,I6&gt;=50),"Pass","Fail")</f>
        <v>Pass</v>
      </c>
      <c r="L6" s="7" t="str">
        <f t="shared" ref="L6:L14" si="2">IF(I6&gt;=90,"O",IF(I6&gt;=80,"A++",IF(I6&gt;=70,"A+",IF(I6&gt;=60,"A"))))</f>
        <v>A+</v>
      </c>
      <c r="M6" s="7" t="s">
        <v>112</v>
      </c>
    </row>
    <row r="7" spans="1:13" x14ac:dyDescent="0.3">
      <c r="A7">
        <v>3</v>
      </c>
      <c r="B7" t="s">
        <v>11</v>
      </c>
      <c r="C7">
        <v>24221001107</v>
      </c>
      <c r="D7">
        <v>18</v>
      </c>
      <c r="F7">
        <v>19</v>
      </c>
      <c r="G7">
        <v>18</v>
      </c>
      <c r="H7">
        <v>14</v>
      </c>
      <c r="I7">
        <f t="shared" si="0"/>
        <v>69</v>
      </c>
      <c r="J7" s="3">
        <v>93.596059113300484</v>
      </c>
      <c r="K7" s="7" t="str">
        <f t="shared" si="1"/>
        <v>Pass</v>
      </c>
      <c r="L7" s="7" t="str">
        <f t="shared" si="2"/>
        <v>A</v>
      </c>
      <c r="M7" s="7" t="s">
        <v>112</v>
      </c>
    </row>
    <row r="8" spans="1:13" x14ac:dyDescent="0.3">
      <c r="A8">
        <v>4</v>
      </c>
      <c r="B8" t="s">
        <v>9</v>
      </c>
      <c r="C8">
        <v>24221001119</v>
      </c>
      <c r="D8">
        <v>17</v>
      </c>
      <c r="E8">
        <v>15</v>
      </c>
      <c r="F8">
        <v>19</v>
      </c>
      <c r="G8">
        <v>17</v>
      </c>
      <c r="I8">
        <f t="shared" si="0"/>
        <v>68</v>
      </c>
      <c r="J8" s="3">
        <v>73.891625615763544</v>
      </c>
      <c r="K8" s="7" t="str">
        <f t="shared" si="1"/>
        <v>Pass</v>
      </c>
      <c r="L8" s="7" t="str">
        <f t="shared" si="2"/>
        <v>A</v>
      </c>
      <c r="M8" s="7" t="s">
        <v>98</v>
      </c>
    </row>
    <row r="9" spans="1:13" x14ac:dyDescent="0.3">
      <c r="A9">
        <v>5</v>
      </c>
      <c r="B9" t="s">
        <v>13</v>
      </c>
      <c r="C9">
        <v>24221001132</v>
      </c>
      <c r="D9">
        <v>16</v>
      </c>
      <c r="E9">
        <v>15</v>
      </c>
      <c r="F9">
        <v>19</v>
      </c>
      <c r="G9">
        <v>16</v>
      </c>
      <c r="I9">
        <f t="shared" si="0"/>
        <v>66</v>
      </c>
      <c r="J9" s="3">
        <v>68.965517241379317</v>
      </c>
      <c r="K9" s="7" t="str">
        <f t="shared" si="1"/>
        <v>Pass</v>
      </c>
      <c r="L9" s="7" t="str">
        <f t="shared" si="2"/>
        <v>A</v>
      </c>
      <c r="M9" s="7" t="s">
        <v>98</v>
      </c>
    </row>
    <row r="10" spans="1:13" x14ac:dyDescent="0.3">
      <c r="A10">
        <v>6</v>
      </c>
      <c r="B10" t="s">
        <v>14</v>
      </c>
      <c r="C10">
        <v>24221001133</v>
      </c>
      <c r="D10">
        <v>15</v>
      </c>
      <c r="E10">
        <v>16</v>
      </c>
      <c r="F10">
        <v>19</v>
      </c>
      <c r="G10">
        <v>15</v>
      </c>
      <c r="I10">
        <f t="shared" si="0"/>
        <v>65</v>
      </c>
      <c r="J10" s="3">
        <v>74.187192118226605</v>
      </c>
      <c r="K10" s="7" t="str">
        <f t="shared" si="1"/>
        <v>Pass</v>
      </c>
      <c r="L10" s="7" t="str">
        <f t="shared" si="2"/>
        <v>A</v>
      </c>
      <c r="M10" s="7" t="s">
        <v>98</v>
      </c>
    </row>
    <row r="11" spans="1:13" x14ac:dyDescent="0.3">
      <c r="A11">
        <v>7</v>
      </c>
      <c r="B11" t="s">
        <v>17</v>
      </c>
      <c r="C11">
        <v>24221001140</v>
      </c>
      <c r="D11">
        <v>18</v>
      </c>
      <c r="F11">
        <v>19</v>
      </c>
      <c r="G11">
        <v>18</v>
      </c>
      <c r="H11">
        <v>18</v>
      </c>
      <c r="I11">
        <f t="shared" si="0"/>
        <v>73</v>
      </c>
      <c r="J11" s="3">
        <v>97.536945812807886</v>
      </c>
      <c r="K11" s="7" t="str">
        <f t="shared" si="1"/>
        <v>Pass</v>
      </c>
      <c r="L11" s="7" t="str">
        <f t="shared" si="2"/>
        <v>A+</v>
      </c>
      <c r="M11" s="7" t="s">
        <v>112</v>
      </c>
    </row>
    <row r="12" spans="1:13" x14ac:dyDescent="0.3">
      <c r="A12">
        <v>8</v>
      </c>
      <c r="B12" t="s">
        <v>34</v>
      </c>
      <c r="C12">
        <v>24221001149</v>
      </c>
      <c r="D12">
        <v>19</v>
      </c>
      <c r="F12">
        <v>19</v>
      </c>
      <c r="G12">
        <v>19</v>
      </c>
      <c r="H12">
        <v>14</v>
      </c>
      <c r="I12">
        <f t="shared" si="0"/>
        <v>71</v>
      </c>
      <c r="J12" s="3">
        <v>94.088669950738918</v>
      </c>
      <c r="K12" s="7" t="str">
        <f t="shared" si="1"/>
        <v>Pass</v>
      </c>
      <c r="L12" s="7" t="str">
        <f t="shared" si="2"/>
        <v>A+</v>
      </c>
      <c r="M12" s="7" t="s">
        <v>112</v>
      </c>
    </row>
    <row r="13" spans="1:13" x14ac:dyDescent="0.3">
      <c r="A13">
        <v>9</v>
      </c>
      <c r="B13" t="s">
        <v>18</v>
      </c>
      <c r="C13">
        <v>24221001152</v>
      </c>
      <c r="D13">
        <v>20</v>
      </c>
      <c r="F13">
        <v>19</v>
      </c>
      <c r="G13">
        <v>20</v>
      </c>
      <c r="H13">
        <v>15</v>
      </c>
      <c r="I13">
        <f t="shared" si="0"/>
        <v>74</v>
      </c>
      <c r="J13" s="3">
        <v>98.522167487684726</v>
      </c>
      <c r="K13" s="7" t="str">
        <f t="shared" si="1"/>
        <v>Pass</v>
      </c>
      <c r="L13" s="7" t="str">
        <f t="shared" si="2"/>
        <v>A+</v>
      </c>
      <c r="M13" s="7" t="s">
        <v>112</v>
      </c>
    </row>
    <row r="14" spans="1:13" x14ac:dyDescent="0.3">
      <c r="A14">
        <v>10</v>
      </c>
      <c r="B14" t="s">
        <v>35</v>
      </c>
      <c r="C14">
        <v>24221001153</v>
      </c>
      <c r="D14">
        <v>20</v>
      </c>
      <c r="F14">
        <v>19</v>
      </c>
      <c r="G14">
        <v>20</v>
      </c>
      <c r="H14">
        <v>19</v>
      </c>
      <c r="I14">
        <f t="shared" si="0"/>
        <v>78</v>
      </c>
      <c r="J14" s="3">
        <v>99.01477832512316</v>
      </c>
      <c r="K14" s="7" t="str">
        <f t="shared" si="1"/>
        <v>Pass</v>
      </c>
      <c r="L14" s="7" t="str">
        <f t="shared" si="2"/>
        <v>A+</v>
      </c>
      <c r="M14" s="7" t="s">
        <v>112</v>
      </c>
    </row>
  </sheetData>
  <dataValidations count="1">
    <dataValidation type="list" allowBlank="1" showInputMessage="1" showErrorMessage="1" sqref="M5:M14" xr:uid="{2FDE1791-AB01-4FD4-B82A-0E7196BFB1F1}">
      <formula1>"Marketing, Finance"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3B46-CFE1-4C0A-A47F-B76D6C64B075}">
  <sheetPr>
    <tabColor theme="9" tint="0.39997558519241921"/>
  </sheetPr>
  <dimension ref="A2:M24"/>
  <sheetViews>
    <sheetView showGridLines="0" topLeftCell="B1" workbookViewId="0">
      <selection activeCell="L15" sqref="L15"/>
    </sheetView>
  </sheetViews>
  <sheetFormatPr defaultRowHeight="14.4" x14ac:dyDescent="0.3"/>
  <cols>
    <col min="1" max="1" width="14.109375" customWidth="1"/>
    <col min="2" max="2" width="18.6640625" customWidth="1"/>
    <col min="3" max="3" width="27.77734375" customWidth="1"/>
    <col min="4" max="4" width="13.5546875" customWidth="1"/>
    <col min="5" max="5" width="20.33203125" customWidth="1"/>
    <col min="6" max="6" width="14.88671875" customWidth="1"/>
    <col min="7" max="7" width="15.44140625" customWidth="1"/>
    <col min="10" max="10" width="8" customWidth="1"/>
    <col min="11" max="11" width="6.33203125" customWidth="1"/>
    <col min="14" max="14" width="8.88671875" customWidth="1"/>
  </cols>
  <sheetData>
    <row r="2" spans="1:13" x14ac:dyDescent="0.3">
      <c r="A2" s="18" t="s">
        <v>113</v>
      </c>
      <c r="B2" s="18" t="s">
        <v>114</v>
      </c>
      <c r="C2" s="19"/>
      <c r="D2" s="19"/>
      <c r="E2" s="17"/>
      <c r="F2" s="17"/>
      <c r="G2" s="17"/>
      <c r="H2" s="17"/>
      <c r="I2" s="17"/>
      <c r="J2" s="17"/>
      <c r="K2" s="17"/>
      <c r="L2" s="17"/>
      <c r="M2" s="17"/>
    </row>
    <row r="4" spans="1:13" x14ac:dyDescent="0.3">
      <c r="A4" s="25" t="s">
        <v>115</v>
      </c>
      <c r="B4" s="25" t="s">
        <v>116</v>
      </c>
      <c r="C4" s="25" t="s">
        <v>117</v>
      </c>
      <c r="D4" s="25" t="s">
        <v>118</v>
      </c>
      <c r="E4" s="20" t="s">
        <v>164</v>
      </c>
      <c r="F4" s="20" t="s">
        <v>204</v>
      </c>
      <c r="G4" s="30"/>
      <c r="H4" s="20" t="s">
        <v>203</v>
      </c>
      <c r="I4" s="30"/>
      <c r="J4" s="30"/>
      <c r="L4" s="2" t="s">
        <v>205</v>
      </c>
    </row>
    <row r="5" spans="1:13" x14ac:dyDescent="0.3">
      <c r="A5" s="31">
        <v>1</v>
      </c>
      <c r="B5" s="23" t="s">
        <v>119</v>
      </c>
      <c r="C5" s="32" t="s">
        <v>120</v>
      </c>
      <c r="D5" s="23" t="s">
        <v>121</v>
      </c>
      <c r="E5" t="str">
        <f>TRIM(B5)</f>
        <v>John Doe</v>
      </c>
      <c r="F5" t="s">
        <v>165</v>
      </c>
      <c r="G5" t="s">
        <v>166</v>
      </c>
      <c r="H5" t="str">
        <f>F5&amp;" "&amp;G5</f>
        <v>John Doe</v>
      </c>
      <c r="L5" t="s">
        <v>520</v>
      </c>
    </row>
    <row r="6" spans="1:13" x14ac:dyDescent="0.3">
      <c r="A6" s="31">
        <v>2</v>
      </c>
      <c r="B6" s="23" t="s">
        <v>122</v>
      </c>
      <c r="C6" s="23" t="s">
        <v>123</v>
      </c>
      <c r="D6" s="23" t="s">
        <v>124</v>
      </c>
      <c r="E6" t="str">
        <f t="shared" ref="E6:E24" si="0">TRIM(B6)</f>
        <v>Jane Smith</v>
      </c>
      <c r="F6" t="s">
        <v>167</v>
      </c>
      <c r="G6" t="s">
        <v>168</v>
      </c>
      <c r="H6" t="str">
        <f t="shared" ref="H6:H24" si="1">F6&amp;" "&amp;G6</f>
        <v>Jane Smith</v>
      </c>
      <c r="L6" t="s">
        <v>522</v>
      </c>
    </row>
    <row r="7" spans="1:13" x14ac:dyDescent="0.3">
      <c r="A7" s="31">
        <v>3</v>
      </c>
      <c r="B7" s="23" t="s">
        <v>125</v>
      </c>
      <c r="C7" s="32" t="s">
        <v>126</v>
      </c>
      <c r="D7" s="23" t="s">
        <v>127</v>
      </c>
      <c r="E7" t="str">
        <f t="shared" si="0"/>
        <v>Robert Brown</v>
      </c>
      <c r="F7" t="s">
        <v>169</v>
      </c>
      <c r="G7" t="s">
        <v>170</v>
      </c>
      <c r="H7" t="str">
        <f t="shared" si="1"/>
        <v>Robert Brown</v>
      </c>
      <c r="L7" t="s">
        <v>575</v>
      </c>
    </row>
    <row r="8" spans="1:13" x14ac:dyDescent="0.3">
      <c r="A8" s="31">
        <v>4</v>
      </c>
      <c r="B8" s="23" t="s">
        <v>128</v>
      </c>
      <c r="C8" s="23" t="s">
        <v>129</v>
      </c>
      <c r="D8" s="23" t="s">
        <v>121</v>
      </c>
      <c r="E8" t="str">
        <f t="shared" si="0"/>
        <v>Emily Davis</v>
      </c>
      <c r="F8" t="s">
        <v>171</v>
      </c>
      <c r="G8" t="s">
        <v>172</v>
      </c>
      <c r="H8" t="str">
        <f t="shared" si="1"/>
        <v>Emily Davis</v>
      </c>
      <c r="L8" t="s">
        <v>577</v>
      </c>
    </row>
    <row r="9" spans="1:13" x14ac:dyDescent="0.3">
      <c r="A9" s="31">
        <v>5</v>
      </c>
      <c r="B9" s="23" t="s">
        <v>130</v>
      </c>
      <c r="C9" s="32" t="s">
        <v>131</v>
      </c>
      <c r="D9" s="23" t="s">
        <v>132</v>
      </c>
      <c r="E9" t="str">
        <f t="shared" si="0"/>
        <v>Michael Johnson</v>
      </c>
      <c r="F9" t="s">
        <v>173</v>
      </c>
      <c r="G9" t="s">
        <v>174</v>
      </c>
      <c r="H9" t="str">
        <f t="shared" si="1"/>
        <v>Michael Johnson</v>
      </c>
      <c r="L9" t="s">
        <v>520</v>
      </c>
    </row>
    <row r="10" spans="1:13" x14ac:dyDescent="0.3">
      <c r="A10" s="31">
        <v>6</v>
      </c>
      <c r="B10" s="23" t="s">
        <v>133</v>
      </c>
      <c r="C10" s="23" t="s">
        <v>134</v>
      </c>
      <c r="D10" s="23" t="s">
        <v>124</v>
      </c>
      <c r="E10" t="str">
        <f t="shared" si="0"/>
        <v>Anna-Marie Lee</v>
      </c>
      <c r="F10" t="s">
        <v>175</v>
      </c>
      <c r="G10" t="s">
        <v>176</v>
      </c>
      <c r="H10" t="str">
        <f t="shared" si="1"/>
        <v>Anna-Marie Lee</v>
      </c>
      <c r="L10" t="s">
        <v>578</v>
      </c>
    </row>
    <row r="11" spans="1:13" x14ac:dyDescent="0.3">
      <c r="A11" s="31">
        <v>7</v>
      </c>
      <c r="B11" s="23" t="s">
        <v>135</v>
      </c>
      <c r="C11" s="23" t="s">
        <v>136</v>
      </c>
      <c r="D11" s="23" t="s">
        <v>137</v>
      </c>
      <c r="E11" t="str">
        <f t="shared" si="0"/>
        <v>David O'Connor</v>
      </c>
      <c r="F11" t="s">
        <v>177</v>
      </c>
      <c r="G11" t="s">
        <v>178</v>
      </c>
      <c r="H11" t="str">
        <f t="shared" si="1"/>
        <v>David O'Connor</v>
      </c>
      <c r="L11" t="s">
        <v>520</v>
      </c>
    </row>
    <row r="12" spans="1:13" x14ac:dyDescent="0.3">
      <c r="A12" s="31">
        <v>8</v>
      </c>
      <c r="B12" s="23" t="s">
        <v>138</v>
      </c>
      <c r="C12" s="23" t="s">
        <v>139</v>
      </c>
      <c r="D12" s="23" t="s">
        <v>121</v>
      </c>
      <c r="E12" t="str">
        <f t="shared" si="0"/>
        <v>Sarah Connor</v>
      </c>
      <c r="F12" t="s">
        <v>179</v>
      </c>
      <c r="G12" t="s">
        <v>180</v>
      </c>
      <c r="H12" t="str">
        <f t="shared" si="1"/>
        <v>Sarah Connor</v>
      </c>
      <c r="L12" t="s">
        <v>579</v>
      </c>
    </row>
    <row r="13" spans="1:13" x14ac:dyDescent="0.3">
      <c r="A13" s="31">
        <v>9</v>
      </c>
      <c r="B13" s="23" t="s">
        <v>140</v>
      </c>
      <c r="C13" s="32" t="s">
        <v>141</v>
      </c>
      <c r="D13" s="23" t="s">
        <v>124</v>
      </c>
      <c r="E13" t="str">
        <f t="shared" si="0"/>
        <v>Chris Evans</v>
      </c>
      <c r="F13" t="s">
        <v>181</v>
      </c>
      <c r="G13" t="s">
        <v>182</v>
      </c>
      <c r="H13" t="str">
        <f t="shared" si="1"/>
        <v>Chris Evans</v>
      </c>
      <c r="L13" t="s">
        <v>575</v>
      </c>
    </row>
    <row r="14" spans="1:13" x14ac:dyDescent="0.3">
      <c r="A14" s="31">
        <v>10</v>
      </c>
      <c r="B14" s="23" t="s">
        <v>142</v>
      </c>
      <c r="C14" s="23" t="s">
        <v>143</v>
      </c>
      <c r="D14" s="23" t="s">
        <v>127</v>
      </c>
      <c r="E14" t="str">
        <f t="shared" si="0"/>
        <v>Laura King</v>
      </c>
      <c r="F14" t="s">
        <v>183</v>
      </c>
      <c r="G14" t="s">
        <v>184</v>
      </c>
      <c r="H14" t="str">
        <f t="shared" si="1"/>
        <v>Laura King</v>
      </c>
      <c r="L14" t="s">
        <v>580</v>
      </c>
    </row>
    <row r="15" spans="1:13" x14ac:dyDescent="0.3">
      <c r="A15" s="31">
        <v>11</v>
      </c>
      <c r="B15" s="23" t="s">
        <v>144</v>
      </c>
      <c r="C15" s="23" t="s">
        <v>145</v>
      </c>
      <c r="D15" s="23" t="s">
        <v>121</v>
      </c>
      <c r="E15" t="str">
        <f t="shared" si="0"/>
        <v>Peter Parker</v>
      </c>
      <c r="F15" t="s">
        <v>185</v>
      </c>
      <c r="G15" t="s">
        <v>186</v>
      </c>
      <c r="H15" t="str">
        <f t="shared" si="1"/>
        <v>Peter Parker</v>
      </c>
      <c r="L15" t="s">
        <v>581</v>
      </c>
    </row>
    <row r="16" spans="1:13" x14ac:dyDescent="0.3">
      <c r="A16" s="31">
        <v>12</v>
      </c>
      <c r="B16" s="23" t="s">
        <v>146</v>
      </c>
      <c r="C16" s="32" t="s">
        <v>147</v>
      </c>
      <c r="D16" s="23" t="s">
        <v>121</v>
      </c>
      <c r="E16" t="str">
        <f t="shared" si="0"/>
        <v>Bruce Wayne</v>
      </c>
      <c r="F16" t="s">
        <v>187</v>
      </c>
      <c r="G16" t="s">
        <v>188</v>
      </c>
      <c r="H16" t="str">
        <f t="shared" si="1"/>
        <v>Bruce Wayne</v>
      </c>
      <c r="L16" t="s">
        <v>582</v>
      </c>
    </row>
    <row r="17" spans="1:12" x14ac:dyDescent="0.3">
      <c r="A17" s="31">
        <v>13</v>
      </c>
      <c r="B17" s="23" t="s">
        <v>148</v>
      </c>
      <c r="C17" s="23" t="s">
        <v>149</v>
      </c>
      <c r="D17" s="23" t="s">
        <v>121</v>
      </c>
      <c r="E17" t="str">
        <f t="shared" si="0"/>
        <v>Clark Kent</v>
      </c>
      <c r="F17" t="s">
        <v>189</v>
      </c>
      <c r="G17" t="s">
        <v>190</v>
      </c>
      <c r="H17" t="str">
        <f t="shared" si="1"/>
        <v>Clark Kent</v>
      </c>
      <c r="L17" t="s">
        <v>583</v>
      </c>
    </row>
    <row r="18" spans="1:12" x14ac:dyDescent="0.3">
      <c r="A18" s="31">
        <v>14</v>
      </c>
      <c r="B18" s="23" t="s">
        <v>150</v>
      </c>
      <c r="C18" s="32" t="s">
        <v>151</v>
      </c>
      <c r="D18" s="23" t="s">
        <v>124</v>
      </c>
      <c r="E18" t="str">
        <f t="shared" si="0"/>
        <v>Diana Prince</v>
      </c>
      <c r="F18" t="s">
        <v>191</v>
      </c>
      <c r="G18" t="s">
        <v>192</v>
      </c>
      <c r="H18" t="str">
        <f t="shared" si="1"/>
        <v>Diana Prince</v>
      </c>
      <c r="L18" t="s">
        <v>584</v>
      </c>
    </row>
    <row r="19" spans="1:12" x14ac:dyDescent="0.3">
      <c r="A19" s="31">
        <v>15</v>
      </c>
      <c r="B19" s="23" t="s">
        <v>152</v>
      </c>
      <c r="C19" s="23" t="s">
        <v>153</v>
      </c>
      <c r="D19" s="23" t="s">
        <v>121</v>
      </c>
      <c r="E19" t="str">
        <f t="shared" si="0"/>
        <v>Tony Stark</v>
      </c>
      <c r="F19" t="s">
        <v>193</v>
      </c>
      <c r="G19" t="s">
        <v>194</v>
      </c>
      <c r="H19" t="str">
        <f t="shared" si="1"/>
        <v>Tony Stark</v>
      </c>
      <c r="L19" t="s">
        <v>585</v>
      </c>
    </row>
    <row r="20" spans="1:12" x14ac:dyDescent="0.3">
      <c r="A20" s="31">
        <v>16</v>
      </c>
      <c r="B20" s="23" t="s">
        <v>154</v>
      </c>
      <c r="C20" s="32" t="s">
        <v>155</v>
      </c>
      <c r="D20" s="23" t="s">
        <v>121</v>
      </c>
      <c r="E20" t="str">
        <f t="shared" si="0"/>
        <v>Natasha Romanoff</v>
      </c>
      <c r="F20" t="s">
        <v>195</v>
      </c>
      <c r="G20" t="s">
        <v>196</v>
      </c>
      <c r="H20" t="str">
        <f t="shared" si="1"/>
        <v>Natasha Romanoff</v>
      </c>
      <c r="L20" t="s">
        <v>586</v>
      </c>
    </row>
    <row r="21" spans="1:12" x14ac:dyDescent="0.3">
      <c r="A21" s="31">
        <v>17</v>
      </c>
      <c r="B21" s="23" t="s">
        <v>156</v>
      </c>
      <c r="C21" s="23" t="s">
        <v>157</v>
      </c>
      <c r="D21" s="23" t="s">
        <v>121</v>
      </c>
      <c r="E21" t="str">
        <f t="shared" si="0"/>
        <v>Steve Rogers</v>
      </c>
      <c r="F21" t="s">
        <v>197</v>
      </c>
      <c r="G21" t="s">
        <v>198</v>
      </c>
      <c r="H21" t="str">
        <f t="shared" si="1"/>
        <v>Steve Rogers</v>
      </c>
      <c r="L21" t="s">
        <v>587</v>
      </c>
    </row>
    <row r="22" spans="1:12" x14ac:dyDescent="0.3">
      <c r="A22" s="31">
        <v>18</v>
      </c>
      <c r="B22" s="23" t="s">
        <v>158</v>
      </c>
      <c r="C22" s="23" t="s">
        <v>159</v>
      </c>
      <c r="D22" s="23" t="s">
        <v>121</v>
      </c>
      <c r="E22" t="str">
        <f t="shared" si="0"/>
        <v>Wanda Maximoff</v>
      </c>
      <c r="F22" t="s">
        <v>199</v>
      </c>
      <c r="G22" t="s">
        <v>200</v>
      </c>
      <c r="H22" t="str">
        <f t="shared" si="1"/>
        <v>Wanda Maximoff</v>
      </c>
      <c r="L22" t="s">
        <v>585</v>
      </c>
    </row>
    <row r="23" spans="1:12" x14ac:dyDescent="0.3">
      <c r="A23" s="31">
        <v>19</v>
      </c>
      <c r="B23" s="23" t="s">
        <v>160</v>
      </c>
      <c r="C23" s="23" t="s">
        <v>161</v>
      </c>
      <c r="D23" s="23" t="s">
        <v>121</v>
      </c>
      <c r="E23" t="str">
        <f t="shared" si="0"/>
        <v>Vision</v>
      </c>
      <c r="F23" t="s">
        <v>160</v>
      </c>
      <c r="H23" t="str">
        <f t="shared" si="1"/>
        <v xml:space="preserve">Vision </v>
      </c>
      <c r="L23" t="s">
        <v>585</v>
      </c>
    </row>
    <row r="24" spans="1:12" x14ac:dyDescent="0.3">
      <c r="A24" s="31">
        <v>20</v>
      </c>
      <c r="B24" s="23" t="s">
        <v>162</v>
      </c>
      <c r="C24" s="32" t="s">
        <v>163</v>
      </c>
      <c r="D24" s="23" t="s">
        <v>121</v>
      </c>
      <c r="E24" t="str">
        <f t="shared" si="0"/>
        <v>Scott Lang</v>
      </c>
      <c r="F24" t="s">
        <v>201</v>
      </c>
      <c r="G24" t="s">
        <v>202</v>
      </c>
      <c r="H24" t="str">
        <f t="shared" si="1"/>
        <v>Scott Lang</v>
      </c>
      <c r="L24" t="s">
        <v>588</v>
      </c>
    </row>
  </sheetData>
  <hyperlinks>
    <hyperlink ref="C5" r:id="rId1" display="mailto:john.doe@gmail.com" xr:uid="{6F159206-A4FC-4CBC-88EA-F0A155583DD8}"/>
    <hyperlink ref="C7" r:id="rId2" display="mailto:robert.brown@outlook.com" xr:uid="{90AF638D-C14C-4EB6-95F4-640F313043DD}"/>
    <hyperlink ref="C9" r:id="rId3" display="mailto:mjohnson@gmail.com" xr:uid="{4F99352C-865D-4040-8AA1-A67DC617BD01}"/>
    <hyperlink ref="C13" r:id="rId4" display="mailto:chrisevans@outlook.com" xr:uid="{573B64C4-99C9-4A6F-A594-9CD255028A80}"/>
    <hyperlink ref="C16" r:id="rId5" display="mailto:bruce.wayne@batman.com" xr:uid="{EAD57F7A-821F-4C73-AF65-BE785B2C3F96}"/>
    <hyperlink ref="C18" r:id="rId6" display="mailto:diana.prince@amazon.com" xr:uid="{DB68B394-A746-45DB-9D19-6D2F93B9D26B}"/>
    <hyperlink ref="C20" r:id="rId7" display="mailto:natasha@shield.com" xr:uid="{86224C36-6379-4E42-B07A-26872A4587E4}"/>
    <hyperlink ref="C24" r:id="rId8" display="mailto:scott.lang@antman.com" xr:uid="{A13FC185-1337-4C5C-9A49-AB4A5D14B4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6E6C-6CB4-4B54-A74C-609FB2D2F117}">
  <sheetPr>
    <tabColor theme="9" tint="0.59999389629810485"/>
  </sheetPr>
  <dimension ref="A2:K105"/>
  <sheetViews>
    <sheetView showGridLines="0" zoomScale="80" workbookViewId="0">
      <selection activeCell="G76" sqref="G76"/>
    </sheetView>
  </sheetViews>
  <sheetFormatPr defaultRowHeight="14.4" outlineLevelRow="1" x14ac:dyDescent="0.3"/>
  <cols>
    <col min="1" max="1" width="12" customWidth="1"/>
    <col min="2" max="2" width="19" customWidth="1"/>
    <col min="3" max="3" width="15" customWidth="1"/>
    <col min="4" max="4" width="15.88671875" customWidth="1"/>
    <col min="6" max="6" width="12.6640625" customWidth="1"/>
    <col min="7" max="7" width="11.88671875" customWidth="1"/>
    <col min="8" max="8" width="16" customWidth="1"/>
    <col min="9" max="9" width="9.109375" customWidth="1"/>
    <col min="10" max="10" width="9.88671875" customWidth="1"/>
  </cols>
  <sheetData>
    <row r="2" spans="1:11" x14ac:dyDescent="0.3">
      <c r="A2" s="18" t="s">
        <v>206</v>
      </c>
      <c r="B2" s="18" t="s">
        <v>276</v>
      </c>
      <c r="C2" s="17"/>
      <c r="D2" s="17"/>
      <c r="E2" s="17"/>
      <c r="F2" s="17"/>
      <c r="G2" s="17"/>
      <c r="H2" s="17"/>
      <c r="I2" s="17"/>
      <c r="J2" s="17"/>
      <c r="K2" s="17"/>
    </row>
    <row r="3" spans="1:11" x14ac:dyDescent="0.3">
      <c r="A3" s="34"/>
      <c r="B3" s="34"/>
      <c r="C3" s="37" t="s">
        <v>279</v>
      </c>
      <c r="D3" s="35"/>
      <c r="E3" s="35"/>
      <c r="F3" s="35"/>
      <c r="G3" s="35"/>
      <c r="H3" s="35"/>
      <c r="I3" s="35"/>
      <c r="J3" s="35"/>
      <c r="K3" s="35"/>
    </row>
    <row r="4" spans="1:11" outlineLevel="1" x14ac:dyDescent="0.3"/>
    <row r="5" spans="1:11" outlineLevel="1" x14ac:dyDescent="0.3">
      <c r="A5" s="25" t="s">
        <v>207</v>
      </c>
      <c r="B5" s="25" t="s">
        <v>208</v>
      </c>
      <c r="C5" s="25" t="s">
        <v>209</v>
      </c>
      <c r="D5" s="26" t="s">
        <v>210</v>
      </c>
      <c r="G5" s="2" t="s">
        <v>207</v>
      </c>
      <c r="H5" s="2" t="s">
        <v>278</v>
      </c>
    </row>
    <row r="6" spans="1:11" outlineLevel="1" x14ac:dyDescent="0.3">
      <c r="A6" s="23" t="s">
        <v>211</v>
      </c>
      <c r="B6" s="23" t="s">
        <v>212</v>
      </c>
      <c r="C6" s="23" t="s">
        <v>213</v>
      </c>
      <c r="D6" s="33">
        <v>2499</v>
      </c>
      <c r="G6" t="s">
        <v>242</v>
      </c>
      <c r="H6" t="str">
        <f>VLOOKUP(G6,A6:D35,2,FALSE)</f>
        <v>Extension Cord</v>
      </c>
    </row>
    <row r="7" spans="1:11" outlineLevel="1" x14ac:dyDescent="0.3">
      <c r="A7" s="23" t="s">
        <v>214</v>
      </c>
      <c r="B7" s="23" t="s">
        <v>215</v>
      </c>
      <c r="C7" s="23" t="s">
        <v>213</v>
      </c>
      <c r="D7" s="33">
        <v>3999</v>
      </c>
      <c r="G7" t="s">
        <v>257</v>
      </c>
      <c r="H7" t="str">
        <f t="shared" ref="H7" si="0">VLOOKUP(G7,A7:D36,2,FALSE)</f>
        <v>Cap</v>
      </c>
    </row>
    <row r="8" spans="1:11" outlineLevel="1" x14ac:dyDescent="0.3">
      <c r="A8" s="23" t="s">
        <v>216</v>
      </c>
      <c r="B8" s="23" t="s">
        <v>217</v>
      </c>
      <c r="C8" s="23" t="s">
        <v>213</v>
      </c>
      <c r="D8" s="33">
        <v>1999</v>
      </c>
      <c r="G8" t="s">
        <v>277</v>
      </c>
      <c r="H8" t="str">
        <f>IFERROR(VLOOKUP(G8,A8:D36,2,FALSE), "Not Found")</f>
        <v>Not Found</v>
      </c>
    </row>
    <row r="9" spans="1:11" outlineLevel="1" x14ac:dyDescent="0.3">
      <c r="A9" s="23" t="s">
        <v>218</v>
      </c>
      <c r="B9" s="23" t="s">
        <v>219</v>
      </c>
      <c r="C9" s="23" t="s">
        <v>220</v>
      </c>
      <c r="D9" s="33">
        <v>999</v>
      </c>
    </row>
    <row r="10" spans="1:11" outlineLevel="1" x14ac:dyDescent="0.3">
      <c r="A10" s="23" t="s">
        <v>221</v>
      </c>
      <c r="B10" s="23" t="s">
        <v>222</v>
      </c>
      <c r="C10" s="23" t="s">
        <v>213</v>
      </c>
      <c r="D10" s="33">
        <v>799</v>
      </c>
    </row>
    <row r="11" spans="1:11" outlineLevel="1" x14ac:dyDescent="0.3">
      <c r="A11" s="23" t="s">
        <v>223</v>
      </c>
      <c r="B11" s="23" t="s">
        <v>224</v>
      </c>
      <c r="C11" s="23" t="s">
        <v>213</v>
      </c>
      <c r="D11" s="33">
        <v>1299</v>
      </c>
    </row>
    <row r="12" spans="1:11" outlineLevel="1" x14ac:dyDescent="0.3">
      <c r="A12" s="23" t="s">
        <v>225</v>
      </c>
      <c r="B12" s="23" t="s">
        <v>226</v>
      </c>
      <c r="C12" s="23" t="s">
        <v>220</v>
      </c>
      <c r="D12" s="33">
        <v>1499</v>
      </c>
    </row>
    <row r="13" spans="1:11" outlineLevel="1" x14ac:dyDescent="0.3">
      <c r="A13" s="23" t="s">
        <v>227</v>
      </c>
      <c r="B13" s="23" t="s">
        <v>228</v>
      </c>
      <c r="C13" s="23" t="s">
        <v>213</v>
      </c>
      <c r="D13" s="33">
        <v>299</v>
      </c>
    </row>
    <row r="14" spans="1:11" outlineLevel="1" x14ac:dyDescent="0.3">
      <c r="A14" s="23" t="s">
        <v>229</v>
      </c>
      <c r="B14" s="23" t="s">
        <v>230</v>
      </c>
      <c r="C14" s="23" t="s">
        <v>213</v>
      </c>
      <c r="D14" s="33">
        <v>1599</v>
      </c>
    </row>
    <row r="15" spans="1:11" outlineLevel="1" x14ac:dyDescent="0.3">
      <c r="A15" s="23" t="s">
        <v>231</v>
      </c>
      <c r="B15" s="23" t="s">
        <v>232</v>
      </c>
      <c r="C15" s="23" t="s">
        <v>220</v>
      </c>
      <c r="D15" s="33">
        <v>499</v>
      </c>
    </row>
    <row r="16" spans="1:11" outlineLevel="1" x14ac:dyDescent="0.3">
      <c r="A16" s="23" t="s">
        <v>233</v>
      </c>
      <c r="B16" s="23" t="s">
        <v>234</v>
      </c>
      <c r="C16" s="23" t="s">
        <v>235</v>
      </c>
      <c r="D16" s="33">
        <v>299</v>
      </c>
    </row>
    <row r="17" spans="1:4" outlineLevel="1" x14ac:dyDescent="0.3">
      <c r="A17" s="23" t="s">
        <v>236</v>
      </c>
      <c r="B17" s="23" t="s">
        <v>237</v>
      </c>
      <c r="C17" s="23" t="s">
        <v>235</v>
      </c>
      <c r="D17" s="33">
        <v>199</v>
      </c>
    </row>
    <row r="18" spans="1:4" outlineLevel="1" x14ac:dyDescent="0.3">
      <c r="A18" s="23" t="s">
        <v>238</v>
      </c>
      <c r="B18" s="23" t="s">
        <v>239</v>
      </c>
      <c r="C18" s="23" t="s">
        <v>220</v>
      </c>
      <c r="D18" s="33">
        <v>349</v>
      </c>
    </row>
    <row r="19" spans="1:4" outlineLevel="1" x14ac:dyDescent="0.3">
      <c r="A19" s="23" t="s">
        <v>240</v>
      </c>
      <c r="B19" s="23" t="s">
        <v>241</v>
      </c>
      <c r="C19" s="23" t="s">
        <v>213</v>
      </c>
      <c r="D19" s="33">
        <v>499</v>
      </c>
    </row>
    <row r="20" spans="1:4" outlineLevel="1" x14ac:dyDescent="0.3">
      <c r="A20" s="23" t="s">
        <v>242</v>
      </c>
      <c r="B20" s="23" t="s">
        <v>243</v>
      </c>
      <c r="C20" s="23" t="s">
        <v>213</v>
      </c>
      <c r="D20" s="33">
        <v>699</v>
      </c>
    </row>
    <row r="21" spans="1:4" outlineLevel="1" x14ac:dyDescent="0.3">
      <c r="A21" s="23" t="s">
        <v>244</v>
      </c>
      <c r="B21" s="23" t="s">
        <v>245</v>
      </c>
      <c r="C21" s="23" t="s">
        <v>220</v>
      </c>
      <c r="D21" s="33">
        <v>1199</v>
      </c>
    </row>
    <row r="22" spans="1:4" outlineLevel="1" x14ac:dyDescent="0.3">
      <c r="A22" s="23" t="s">
        <v>246</v>
      </c>
      <c r="B22" s="23" t="s">
        <v>247</v>
      </c>
      <c r="C22" s="23" t="s">
        <v>248</v>
      </c>
      <c r="D22" s="33">
        <v>799</v>
      </c>
    </row>
    <row r="23" spans="1:4" outlineLevel="1" x14ac:dyDescent="0.3">
      <c r="A23" s="23" t="s">
        <v>249</v>
      </c>
      <c r="B23" s="23" t="s">
        <v>250</v>
      </c>
      <c r="C23" s="23" t="s">
        <v>248</v>
      </c>
      <c r="D23" s="33">
        <v>1799</v>
      </c>
    </row>
    <row r="24" spans="1:4" outlineLevel="1" x14ac:dyDescent="0.3">
      <c r="A24" s="23" t="s">
        <v>251</v>
      </c>
      <c r="B24" s="23" t="s">
        <v>252</v>
      </c>
      <c r="C24" s="23" t="s">
        <v>248</v>
      </c>
      <c r="D24" s="33">
        <v>2499</v>
      </c>
    </row>
    <row r="25" spans="1:4" outlineLevel="1" x14ac:dyDescent="0.3">
      <c r="A25" s="23" t="s">
        <v>253</v>
      </c>
      <c r="B25" s="23" t="s">
        <v>254</v>
      </c>
      <c r="C25" s="23" t="s">
        <v>248</v>
      </c>
      <c r="D25" s="33">
        <v>3499</v>
      </c>
    </row>
    <row r="26" spans="1:4" outlineLevel="1" x14ac:dyDescent="0.3">
      <c r="A26" s="23" t="s">
        <v>255</v>
      </c>
      <c r="B26" s="23" t="s">
        <v>256</v>
      </c>
      <c r="C26" s="23" t="s">
        <v>248</v>
      </c>
      <c r="D26" s="33">
        <v>2999</v>
      </c>
    </row>
    <row r="27" spans="1:4" outlineLevel="1" x14ac:dyDescent="0.3">
      <c r="A27" s="23" t="s">
        <v>257</v>
      </c>
      <c r="B27" s="23" t="s">
        <v>258</v>
      </c>
      <c r="C27" s="23" t="s">
        <v>248</v>
      </c>
      <c r="D27" s="33">
        <v>499</v>
      </c>
    </row>
    <row r="28" spans="1:4" outlineLevel="1" x14ac:dyDescent="0.3">
      <c r="A28" s="23" t="s">
        <v>259</v>
      </c>
      <c r="B28" s="23" t="s">
        <v>260</v>
      </c>
      <c r="C28" s="23" t="s">
        <v>220</v>
      </c>
      <c r="D28" s="33">
        <v>1899</v>
      </c>
    </row>
    <row r="29" spans="1:4" outlineLevel="1" x14ac:dyDescent="0.3">
      <c r="A29" s="23" t="s">
        <v>261</v>
      </c>
      <c r="B29" s="23" t="s">
        <v>262</v>
      </c>
      <c r="C29" s="23" t="s">
        <v>220</v>
      </c>
      <c r="D29" s="33">
        <v>249</v>
      </c>
    </row>
    <row r="30" spans="1:4" outlineLevel="1" x14ac:dyDescent="0.3">
      <c r="A30" s="23" t="s">
        <v>263</v>
      </c>
      <c r="B30" s="23" t="s">
        <v>264</v>
      </c>
      <c r="C30" s="23" t="s">
        <v>213</v>
      </c>
      <c r="D30" s="33">
        <v>999</v>
      </c>
    </row>
    <row r="31" spans="1:4" outlineLevel="1" x14ac:dyDescent="0.3">
      <c r="A31" s="23" t="s">
        <v>265</v>
      </c>
      <c r="B31" s="23" t="s">
        <v>266</v>
      </c>
      <c r="C31" s="23" t="s">
        <v>267</v>
      </c>
      <c r="D31" s="33">
        <v>99</v>
      </c>
    </row>
    <row r="32" spans="1:4" outlineLevel="1" x14ac:dyDescent="0.3">
      <c r="A32" s="23" t="s">
        <v>268</v>
      </c>
      <c r="B32" s="23" t="s">
        <v>269</v>
      </c>
      <c r="C32" s="23" t="s">
        <v>267</v>
      </c>
      <c r="D32" s="33">
        <v>49</v>
      </c>
    </row>
    <row r="33" spans="1:10" outlineLevel="1" x14ac:dyDescent="0.3">
      <c r="A33" s="23" t="s">
        <v>270</v>
      </c>
      <c r="B33" s="23" t="s">
        <v>271</v>
      </c>
      <c r="C33" s="23" t="s">
        <v>220</v>
      </c>
      <c r="D33" s="33">
        <v>2299</v>
      </c>
    </row>
    <row r="34" spans="1:10" outlineLevel="1" x14ac:dyDescent="0.3">
      <c r="A34" s="23" t="s">
        <v>272</v>
      </c>
      <c r="B34" s="23" t="s">
        <v>273</v>
      </c>
      <c r="C34" s="23" t="s">
        <v>267</v>
      </c>
      <c r="D34" s="33">
        <v>149</v>
      </c>
    </row>
    <row r="35" spans="1:10" outlineLevel="1" x14ac:dyDescent="0.3">
      <c r="A35" s="23" t="s">
        <v>274</v>
      </c>
      <c r="B35" s="23" t="s">
        <v>275</v>
      </c>
      <c r="C35" s="23" t="s">
        <v>213</v>
      </c>
      <c r="D35" s="33">
        <v>1799</v>
      </c>
    </row>
    <row r="37" spans="1:10" ht="18.600000000000001" customHeight="1" x14ac:dyDescent="0.3">
      <c r="C37" s="4" t="s">
        <v>280</v>
      </c>
    </row>
    <row r="38" spans="1:10" ht="19.2" customHeight="1" outlineLevel="1" x14ac:dyDescent="0.3">
      <c r="A38" s="25" t="s">
        <v>58</v>
      </c>
      <c r="B38" s="25" t="s">
        <v>3</v>
      </c>
      <c r="C38" s="25" t="s">
        <v>281</v>
      </c>
      <c r="D38" s="26" t="s">
        <v>282</v>
      </c>
      <c r="H38" s="2" t="s">
        <v>345</v>
      </c>
      <c r="I38" s="2" t="s">
        <v>346</v>
      </c>
    </row>
    <row r="39" spans="1:10" outlineLevel="1" x14ac:dyDescent="0.3">
      <c r="A39" s="23" t="s">
        <v>283</v>
      </c>
      <c r="B39" s="23" t="s">
        <v>284</v>
      </c>
      <c r="C39" s="23" t="s">
        <v>285</v>
      </c>
      <c r="D39" s="33">
        <v>48000</v>
      </c>
    </row>
    <row r="40" spans="1:10" outlineLevel="1" x14ac:dyDescent="0.3">
      <c r="A40" s="23" t="s">
        <v>286</v>
      </c>
      <c r="B40" s="23" t="s">
        <v>287</v>
      </c>
      <c r="C40" s="23" t="s">
        <v>112</v>
      </c>
      <c r="D40" s="33">
        <v>52000</v>
      </c>
      <c r="H40" s="2" t="s">
        <v>58</v>
      </c>
      <c r="I40" s="2" t="s">
        <v>3</v>
      </c>
      <c r="J40" s="2" t="s">
        <v>281</v>
      </c>
    </row>
    <row r="41" spans="1:10" outlineLevel="1" x14ac:dyDescent="0.3">
      <c r="A41" s="23" t="s">
        <v>288</v>
      </c>
      <c r="B41" s="23" t="s">
        <v>289</v>
      </c>
      <c r="C41" s="23" t="s">
        <v>98</v>
      </c>
      <c r="D41" s="33">
        <v>47000</v>
      </c>
      <c r="H41" t="s">
        <v>283</v>
      </c>
      <c r="I41" t="str">
        <f>_xlfn.XLOOKUP(H41,A39:A68,B39:B68,"Not found")</f>
        <v>Aman Sharma</v>
      </c>
      <c r="J41" t="str">
        <f>_xlfn.XLOOKUP(H41,A39:A68,C39:C68,"Not Found")</f>
        <v>HR</v>
      </c>
    </row>
    <row r="42" spans="1:10" outlineLevel="1" x14ac:dyDescent="0.3">
      <c r="A42" s="23" t="s">
        <v>290</v>
      </c>
      <c r="B42" s="23" t="s">
        <v>291</v>
      </c>
      <c r="C42" s="23" t="s">
        <v>285</v>
      </c>
      <c r="D42" s="33">
        <v>45000</v>
      </c>
      <c r="H42" s="38" t="s">
        <v>313</v>
      </c>
      <c r="I42" t="str">
        <f t="shared" ref="I42:I46" si="1">_xlfn.XLOOKUP(H42,A40:A69,B40:B69,"Not found")</f>
        <v>Ankit Tiwari</v>
      </c>
      <c r="J42" t="str">
        <f t="shared" ref="J42:J46" si="2">_xlfn.XLOOKUP(H42,A40:A69,C40:C69,"Not Found")</f>
        <v>Finance</v>
      </c>
    </row>
    <row r="43" spans="1:10" outlineLevel="1" x14ac:dyDescent="0.3">
      <c r="A43" s="23" t="s">
        <v>292</v>
      </c>
      <c r="B43" s="23" t="s">
        <v>293</v>
      </c>
      <c r="C43" s="23" t="s">
        <v>294</v>
      </c>
      <c r="D43" s="33">
        <v>60000</v>
      </c>
      <c r="H43" s="38" t="s">
        <v>348</v>
      </c>
      <c r="I43" t="str">
        <f t="shared" si="1"/>
        <v>Not found</v>
      </c>
      <c r="J43" t="str">
        <f t="shared" si="2"/>
        <v>Not Found</v>
      </c>
    </row>
    <row r="44" spans="1:10" outlineLevel="1" x14ac:dyDescent="0.3">
      <c r="A44" s="23" t="s">
        <v>295</v>
      </c>
      <c r="B44" s="23" t="s">
        <v>296</v>
      </c>
      <c r="C44" s="23" t="s">
        <v>112</v>
      </c>
      <c r="D44" s="33">
        <v>55000</v>
      </c>
      <c r="H44" s="38" t="s">
        <v>321</v>
      </c>
      <c r="I44" t="str">
        <f t="shared" si="1"/>
        <v>Rahul Jain</v>
      </c>
      <c r="J44" t="str">
        <f t="shared" si="2"/>
        <v>IT</v>
      </c>
    </row>
    <row r="45" spans="1:10" outlineLevel="1" x14ac:dyDescent="0.3">
      <c r="A45" s="23" t="s">
        <v>297</v>
      </c>
      <c r="B45" s="23" t="s">
        <v>298</v>
      </c>
      <c r="C45" s="23" t="s">
        <v>294</v>
      </c>
      <c r="D45" s="33">
        <v>58000</v>
      </c>
      <c r="H45" s="38" t="s">
        <v>341</v>
      </c>
      <c r="I45" t="str">
        <f t="shared" si="1"/>
        <v>Gaurav Pandey</v>
      </c>
      <c r="J45" t="str">
        <f t="shared" si="2"/>
        <v>HR</v>
      </c>
    </row>
    <row r="46" spans="1:10" outlineLevel="1" x14ac:dyDescent="0.3">
      <c r="A46" s="23" t="s">
        <v>299</v>
      </c>
      <c r="B46" s="23" t="s">
        <v>300</v>
      </c>
      <c r="C46" s="23" t="s">
        <v>98</v>
      </c>
      <c r="D46" s="33">
        <v>49000</v>
      </c>
      <c r="H46" s="38" t="s">
        <v>347</v>
      </c>
      <c r="I46" t="str">
        <f t="shared" si="1"/>
        <v>Not found</v>
      </c>
      <c r="J46" t="str">
        <f t="shared" si="2"/>
        <v>Not Found</v>
      </c>
    </row>
    <row r="47" spans="1:10" outlineLevel="1" x14ac:dyDescent="0.3">
      <c r="A47" s="23" t="s">
        <v>301</v>
      </c>
      <c r="B47" s="23" t="s">
        <v>302</v>
      </c>
      <c r="C47" s="23" t="s">
        <v>112</v>
      </c>
      <c r="D47" s="33">
        <v>51000</v>
      </c>
    </row>
    <row r="48" spans="1:10" outlineLevel="1" x14ac:dyDescent="0.3">
      <c r="A48" s="23" t="s">
        <v>303</v>
      </c>
      <c r="B48" s="23" t="s">
        <v>304</v>
      </c>
      <c r="C48" s="23" t="s">
        <v>285</v>
      </c>
      <c r="D48" s="33">
        <v>47000</v>
      </c>
    </row>
    <row r="49" spans="1:4" outlineLevel="1" x14ac:dyDescent="0.3">
      <c r="A49" s="23" t="s">
        <v>305</v>
      </c>
      <c r="B49" s="23" t="s">
        <v>306</v>
      </c>
      <c r="C49" s="23" t="s">
        <v>294</v>
      </c>
      <c r="D49" s="33">
        <v>61000</v>
      </c>
    </row>
    <row r="50" spans="1:4" outlineLevel="1" x14ac:dyDescent="0.3">
      <c r="A50" s="23" t="s">
        <v>307</v>
      </c>
      <c r="B50" s="23" t="s">
        <v>308</v>
      </c>
      <c r="C50" s="23" t="s">
        <v>285</v>
      </c>
      <c r="D50" s="33">
        <v>45500</v>
      </c>
    </row>
    <row r="51" spans="1:4" outlineLevel="1" x14ac:dyDescent="0.3">
      <c r="A51" s="23" t="s">
        <v>309</v>
      </c>
      <c r="B51" s="23" t="s">
        <v>310</v>
      </c>
      <c r="C51" s="23" t="s">
        <v>98</v>
      </c>
      <c r="D51" s="33">
        <v>52500</v>
      </c>
    </row>
    <row r="52" spans="1:4" outlineLevel="1" x14ac:dyDescent="0.3">
      <c r="A52" s="23" t="s">
        <v>311</v>
      </c>
      <c r="B52" s="23" t="s">
        <v>312</v>
      </c>
      <c r="C52" s="23" t="s">
        <v>294</v>
      </c>
      <c r="D52" s="33">
        <v>57000</v>
      </c>
    </row>
    <row r="53" spans="1:4" outlineLevel="1" x14ac:dyDescent="0.3">
      <c r="A53" s="23" t="s">
        <v>313</v>
      </c>
      <c r="B53" s="23" t="s">
        <v>314</v>
      </c>
      <c r="C53" s="23" t="s">
        <v>112</v>
      </c>
      <c r="D53" s="33">
        <v>54000</v>
      </c>
    </row>
    <row r="54" spans="1:4" outlineLevel="1" x14ac:dyDescent="0.3">
      <c r="A54" s="23" t="s">
        <v>315</v>
      </c>
      <c r="B54" s="23" t="s">
        <v>316</v>
      </c>
      <c r="C54" s="23" t="s">
        <v>285</v>
      </c>
      <c r="D54" s="33">
        <v>46000</v>
      </c>
    </row>
    <row r="55" spans="1:4" outlineLevel="1" x14ac:dyDescent="0.3">
      <c r="A55" s="23" t="s">
        <v>317</v>
      </c>
      <c r="B55" s="23" t="s">
        <v>318</v>
      </c>
      <c r="C55" s="23" t="s">
        <v>112</v>
      </c>
      <c r="D55" s="33">
        <v>49500</v>
      </c>
    </row>
    <row r="56" spans="1:4" outlineLevel="1" x14ac:dyDescent="0.3">
      <c r="A56" s="23" t="s">
        <v>319</v>
      </c>
      <c r="B56" s="23" t="s">
        <v>320</v>
      </c>
      <c r="C56" s="23" t="s">
        <v>98</v>
      </c>
      <c r="D56" s="33">
        <v>53000</v>
      </c>
    </row>
    <row r="57" spans="1:4" outlineLevel="1" x14ac:dyDescent="0.3">
      <c r="A57" s="23" t="s">
        <v>321</v>
      </c>
      <c r="B57" s="23" t="s">
        <v>322</v>
      </c>
      <c r="C57" s="23" t="s">
        <v>294</v>
      </c>
      <c r="D57" s="33">
        <v>58500</v>
      </c>
    </row>
    <row r="58" spans="1:4" outlineLevel="1" x14ac:dyDescent="0.3">
      <c r="A58" s="23" t="s">
        <v>323</v>
      </c>
      <c r="B58" s="23" t="s">
        <v>324</v>
      </c>
      <c r="C58" s="23" t="s">
        <v>112</v>
      </c>
      <c r="D58" s="33">
        <v>50500</v>
      </c>
    </row>
    <row r="59" spans="1:4" outlineLevel="1" x14ac:dyDescent="0.3">
      <c r="A59" s="23" t="s">
        <v>325</v>
      </c>
      <c r="B59" s="23" t="s">
        <v>326</v>
      </c>
      <c r="C59" s="23" t="s">
        <v>285</v>
      </c>
      <c r="D59" s="33">
        <v>47000</v>
      </c>
    </row>
    <row r="60" spans="1:4" outlineLevel="1" x14ac:dyDescent="0.3">
      <c r="A60" s="23" t="s">
        <v>327</v>
      </c>
      <c r="B60" s="23" t="s">
        <v>328</v>
      </c>
      <c r="C60" s="23" t="s">
        <v>112</v>
      </c>
      <c r="D60" s="33">
        <v>52000</v>
      </c>
    </row>
    <row r="61" spans="1:4" outlineLevel="1" x14ac:dyDescent="0.3">
      <c r="A61" s="23" t="s">
        <v>329</v>
      </c>
      <c r="B61" s="23" t="s">
        <v>330</v>
      </c>
      <c r="C61" s="23" t="s">
        <v>98</v>
      </c>
      <c r="D61" s="33">
        <v>48000</v>
      </c>
    </row>
    <row r="62" spans="1:4" outlineLevel="1" x14ac:dyDescent="0.3">
      <c r="A62" s="23" t="s">
        <v>331</v>
      </c>
      <c r="B62" s="23" t="s">
        <v>332</v>
      </c>
      <c r="C62" s="23" t="s">
        <v>294</v>
      </c>
      <c r="D62" s="33">
        <v>59500</v>
      </c>
    </row>
    <row r="63" spans="1:4" outlineLevel="1" x14ac:dyDescent="0.3">
      <c r="A63" s="23" t="s">
        <v>333</v>
      </c>
      <c r="B63" s="23" t="s">
        <v>334</v>
      </c>
      <c r="C63" s="23" t="s">
        <v>285</v>
      </c>
      <c r="D63" s="33">
        <v>46500</v>
      </c>
    </row>
    <row r="64" spans="1:4" outlineLevel="1" x14ac:dyDescent="0.3">
      <c r="A64" s="23" t="s">
        <v>335</v>
      </c>
      <c r="B64" s="23" t="s">
        <v>336</v>
      </c>
      <c r="C64" s="23" t="s">
        <v>294</v>
      </c>
      <c r="D64" s="33">
        <v>60000</v>
      </c>
    </row>
    <row r="65" spans="1:11" outlineLevel="1" x14ac:dyDescent="0.3">
      <c r="A65" s="23" t="s">
        <v>337</v>
      </c>
      <c r="B65" s="23" t="s">
        <v>338</v>
      </c>
      <c r="C65" s="23" t="s">
        <v>98</v>
      </c>
      <c r="D65" s="33">
        <v>50000</v>
      </c>
    </row>
    <row r="66" spans="1:11" outlineLevel="1" x14ac:dyDescent="0.3">
      <c r="A66" s="23" t="s">
        <v>339</v>
      </c>
      <c r="B66" s="23" t="s">
        <v>340</v>
      </c>
      <c r="C66" s="23" t="s">
        <v>112</v>
      </c>
      <c r="D66" s="33">
        <v>53000</v>
      </c>
    </row>
    <row r="67" spans="1:11" outlineLevel="1" x14ac:dyDescent="0.3">
      <c r="A67" s="23" t="s">
        <v>341</v>
      </c>
      <c r="B67" s="23" t="s">
        <v>342</v>
      </c>
      <c r="C67" s="23" t="s">
        <v>285</v>
      </c>
      <c r="D67" s="33">
        <v>47500</v>
      </c>
    </row>
    <row r="68" spans="1:11" outlineLevel="1" x14ac:dyDescent="0.3">
      <c r="A68" s="23" t="s">
        <v>343</v>
      </c>
      <c r="B68" s="23" t="s">
        <v>344</v>
      </c>
      <c r="C68" s="23" t="s">
        <v>98</v>
      </c>
      <c r="D68" s="33">
        <v>49000</v>
      </c>
    </row>
    <row r="71" spans="1:11" x14ac:dyDescent="0.3">
      <c r="A71" s="49" t="s">
        <v>349</v>
      </c>
      <c r="B71" s="49" t="s">
        <v>350</v>
      </c>
      <c r="C71" s="17"/>
      <c r="D71" s="17"/>
      <c r="E71" s="17"/>
      <c r="F71" s="17"/>
      <c r="G71" s="17"/>
      <c r="H71" s="17"/>
      <c r="I71" s="17"/>
      <c r="J71" s="17"/>
      <c r="K71" s="17"/>
    </row>
    <row r="72" spans="1:11" outlineLevel="1" x14ac:dyDescent="0.3"/>
    <row r="73" spans="1:11" outlineLevel="1" x14ac:dyDescent="0.3">
      <c r="C73" s="4" t="s">
        <v>280</v>
      </c>
    </row>
    <row r="74" spans="1:11" outlineLevel="1" x14ac:dyDescent="0.3">
      <c r="A74" s="25" t="s">
        <v>58</v>
      </c>
      <c r="B74" s="25" t="s">
        <v>3</v>
      </c>
      <c r="C74" s="25" t="s">
        <v>281</v>
      </c>
      <c r="D74" s="26" t="s">
        <v>282</v>
      </c>
      <c r="F74" s="2" t="s">
        <v>58</v>
      </c>
      <c r="G74" s="2" t="s">
        <v>351</v>
      </c>
      <c r="H74" s="2"/>
      <c r="I74" s="40" t="s">
        <v>352</v>
      </c>
      <c r="J74" s="41"/>
    </row>
    <row r="75" spans="1:11" outlineLevel="1" x14ac:dyDescent="0.3">
      <c r="A75" s="23" t="s">
        <v>283</v>
      </c>
      <c r="B75" s="23" t="s">
        <v>284</v>
      </c>
      <c r="C75" s="23" t="s">
        <v>285</v>
      </c>
      <c r="D75" s="33">
        <v>48000</v>
      </c>
      <c r="F75" t="s">
        <v>283</v>
      </c>
      <c r="G75" s="44">
        <f>INDEX(D75:D104, MATCH(F75,A75:A104,0))</f>
        <v>48000</v>
      </c>
      <c r="I75" s="42" t="s">
        <v>353</v>
      </c>
      <c r="J75" s="43"/>
    </row>
    <row r="76" spans="1:11" outlineLevel="1" x14ac:dyDescent="0.3">
      <c r="A76" s="23" t="s">
        <v>286</v>
      </c>
      <c r="B76" s="23" t="s">
        <v>287</v>
      </c>
      <c r="C76" s="23" t="s">
        <v>112</v>
      </c>
      <c r="D76" s="33">
        <v>52000</v>
      </c>
      <c r="F76" s="38" t="s">
        <v>313</v>
      </c>
      <c r="G76" s="44">
        <f t="shared" ref="G76:G79" si="3">INDEX(D76:D105, MATCH(F76,A76:A105,0))</f>
        <v>54000</v>
      </c>
    </row>
    <row r="77" spans="1:11" outlineLevel="1" x14ac:dyDescent="0.3">
      <c r="A77" s="23" t="s">
        <v>288</v>
      </c>
      <c r="B77" s="23" t="s">
        <v>289</v>
      </c>
      <c r="C77" s="23" t="s">
        <v>98</v>
      </c>
      <c r="D77" s="33">
        <v>47000</v>
      </c>
      <c r="F77" s="38" t="s">
        <v>315</v>
      </c>
      <c r="G77" s="44">
        <f t="shared" si="3"/>
        <v>46000</v>
      </c>
    </row>
    <row r="78" spans="1:11" outlineLevel="1" x14ac:dyDescent="0.3">
      <c r="A78" s="23" t="s">
        <v>290</v>
      </c>
      <c r="B78" s="23" t="s">
        <v>291</v>
      </c>
      <c r="C78" s="23" t="s">
        <v>285</v>
      </c>
      <c r="D78" s="33">
        <v>45000</v>
      </c>
      <c r="F78" s="38" t="s">
        <v>321</v>
      </c>
      <c r="G78" s="44">
        <f t="shared" si="3"/>
        <v>58500</v>
      </c>
    </row>
    <row r="79" spans="1:11" outlineLevel="1" x14ac:dyDescent="0.3">
      <c r="A79" s="23" t="s">
        <v>292</v>
      </c>
      <c r="B79" s="23" t="s">
        <v>293</v>
      </c>
      <c r="C79" s="23" t="s">
        <v>294</v>
      </c>
      <c r="D79" s="33">
        <v>60000</v>
      </c>
      <c r="F79" s="38" t="s">
        <v>341</v>
      </c>
      <c r="G79" s="44">
        <f t="shared" si="3"/>
        <v>47500</v>
      </c>
    </row>
    <row r="80" spans="1:11" outlineLevel="1" x14ac:dyDescent="0.3">
      <c r="A80" s="23" t="s">
        <v>295</v>
      </c>
      <c r="B80" s="23" t="s">
        <v>296</v>
      </c>
      <c r="C80" s="23" t="s">
        <v>112</v>
      </c>
      <c r="D80" s="33">
        <v>55000</v>
      </c>
      <c r="F80" s="38" t="s">
        <v>343</v>
      </c>
      <c r="G80" s="44">
        <f>INDEX(D80:D109, MATCH(F80,A80:A109,0))</f>
        <v>49000</v>
      </c>
    </row>
    <row r="81" spans="1:4" outlineLevel="1" x14ac:dyDescent="0.3">
      <c r="A81" s="23" t="s">
        <v>297</v>
      </c>
      <c r="B81" s="23" t="s">
        <v>298</v>
      </c>
      <c r="C81" s="23" t="s">
        <v>294</v>
      </c>
      <c r="D81" s="33">
        <v>58000</v>
      </c>
    </row>
    <row r="82" spans="1:4" outlineLevel="1" x14ac:dyDescent="0.3">
      <c r="A82" s="23" t="s">
        <v>299</v>
      </c>
      <c r="B82" s="23" t="s">
        <v>300</v>
      </c>
      <c r="C82" s="23" t="s">
        <v>98</v>
      </c>
      <c r="D82" s="33">
        <v>49000</v>
      </c>
    </row>
    <row r="83" spans="1:4" outlineLevel="1" x14ac:dyDescent="0.3">
      <c r="A83" s="23" t="s">
        <v>301</v>
      </c>
      <c r="B83" s="23" t="s">
        <v>302</v>
      </c>
      <c r="C83" s="23" t="s">
        <v>112</v>
      </c>
      <c r="D83" s="33">
        <v>51000</v>
      </c>
    </row>
    <row r="84" spans="1:4" outlineLevel="1" x14ac:dyDescent="0.3">
      <c r="A84" s="23" t="s">
        <v>303</v>
      </c>
      <c r="B84" s="23" t="s">
        <v>304</v>
      </c>
      <c r="C84" s="23" t="s">
        <v>285</v>
      </c>
      <c r="D84" s="33">
        <v>47000</v>
      </c>
    </row>
    <row r="85" spans="1:4" outlineLevel="1" x14ac:dyDescent="0.3">
      <c r="A85" s="23" t="s">
        <v>305</v>
      </c>
      <c r="B85" s="23" t="s">
        <v>306</v>
      </c>
      <c r="C85" s="23" t="s">
        <v>294</v>
      </c>
      <c r="D85" s="33">
        <v>61000</v>
      </c>
    </row>
    <row r="86" spans="1:4" outlineLevel="1" x14ac:dyDescent="0.3">
      <c r="A86" s="23" t="s">
        <v>307</v>
      </c>
      <c r="B86" s="23" t="s">
        <v>308</v>
      </c>
      <c r="C86" s="23" t="s">
        <v>285</v>
      </c>
      <c r="D86" s="33">
        <v>45500</v>
      </c>
    </row>
    <row r="87" spans="1:4" outlineLevel="1" x14ac:dyDescent="0.3">
      <c r="A87" s="23" t="s">
        <v>309</v>
      </c>
      <c r="B87" s="23" t="s">
        <v>310</v>
      </c>
      <c r="C87" s="23" t="s">
        <v>98</v>
      </c>
      <c r="D87" s="33">
        <v>52500</v>
      </c>
    </row>
    <row r="88" spans="1:4" outlineLevel="1" x14ac:dyDescent="0.3">
      <c r="A88" s="23" t="s">
        <v>311</v>
      </c>
      <c r="B88" s="23" t="s">
        <v>312</v>
      </c>
      <c r="C88" s="23" t="s">
        <v>294</v>
      </c>
      <c r="D88" s="33">
        <v>57000</v>
      </c>
    </row>
    <row r="89" spans="1:4" outlineLevel="1" x14ac:dyDescent="0.3">
      <c r="A89" s="23" t="s">
        <v>313</v>
      </c>
      <c r="B89" s="23" t="s">
        <v>314</v>
      </c>
      <c r="C89" s="23" t="s">
        <v>112</v>
      </c>
      <c r="D89" s="33">
        <v>54000</v>
      </c>
    </row>
    <row r="90" spans="1:4" outlineLevel="1" x14ac:dyDescent="0.3">
      <c r="A90" s="23" t="s">
        <v>315</v>
      </c>
      <c r="B90" s="23" t="s">
        <v>316</v>
      </c>
      <c r="C90" s="23" t="s">
        <v>285</v>
      </c>
      <c r="D90" s="33">
        <v>46000</v>
      </c>
    </row>
    <row r="91" spans="1:4" outlineLevel="1" x14ac:dyDescent="0.3">
      <c r="A91" s="23" t="s">
        <v>317</v>
      </c>
      <c r="B91" s="23" t="s">
        <v>318</v>
      </c>
      <c r="C91" s="23" t="s">
        <v>112</v>
      </c>
      <c r="D91" s="33">
        <v>49500</v>
      </c>
    </row>
    <row r="92" spans="1:4" outlineLevel="1" x14ac:dyDescent="0.3">
      <c r="A92" s="23" t="s">
        <v>319</v>
      </c>
      <c r="B92" s="23" t="s">
        <v>320</v>
      </c>
      <c r="C92" s="23" t="s">
        <v>98</v>
      </c>
      <c r="D92" s="33">
        <v>53000</v>
      </c>
    </row>
    <row r="93" spans="1:4" outlineLevel="1" x14ac:dyDescent="0.3">
      <c r="A93" s="23" t="s">
        <v>321</v>
      </c>
      <c r="B93" s="23" t="s">
        <v>322</v>
      </c>
      <c r="C93" s="23" t="s">
        <v>294</v>
      </c>
      <c r="D93" s="33">
        <v>58500</v>
      </c>
    </row>
    <row r="94" spans="1:4" outlineLevel="1" x14ac:dyDescent="0.3">
      <c r="A94" s="23" t="s">
        <v>323</v>
      </c>
      <c r="B94" s="23" t="s">
        <v>324</v>
      </c>
      <c r="C94" s="23" t="s">
        <v>112</v>
      </c>
      <c r="D94" s="33">
        <v>50500</v>
      </c>
    </row>
    <row r="95" spans="1:4" outlineLevel="1" x14ac:dyDescent="0.3">
      <c r="A95" s="23" t="s">
        <v>325</v>
      </c>
      <c r="B95" s="23" t="s">
        <v>326</v>
      </c>
      <c r="C95" s="23" t="s">
        <v>285</v>
      </c>
      <c r="D95" s="33">
        <v>47000</v>
      </c>
    </row>
    <row r="96" spans="1:4" outlineLevel="1" x14ac:dyDescent="0.3">
      <c r="A96" s="23" t="s">
        <v>327</v>
      </c>
      <c r="B96" s="23" t="s">
        <v>328</v>
      </c>
      <c r="C96" s="23" t="s">
        <v>112</v>
      </c>
      <c r="D96" s="33">
        <v>52000</v>
      </c>
    </row>
    <row r="97" spans="1:4" outlineLevel="1" x14ac:dyDescent="0.3">
      <c r="A97" s="23" t="s">
        <v>329</v>
      </c>
      <c r="B97" s="23" t="s">
        <v>330</v>
      </c>
      <c r="C97" s="23" t="s">
        <v>98</v>
      </c>
      <c r="D97" s="33">
        <v>48000</v>
      </c>
    </row>
    <row r="98" spans="1:4" outlineLevel="1" x14ac:dyDescent="0.3">
      <c r="A98" s="23" t="s">
        <v>331</v>
      </c>
      <c r="B98" s="23" t="s">
        <v>332</v>
      </c>
      <c r="C98" s="23" t="s">
        <v>294</v>
      </c>
      <c r="D98" s="33">
        <v>59500</v>
      </c>
    </row>
    <row r="99" spans="1:4" outlineLevel="1" x14ac:dyDescent="0.3">
      <c r="A99" s="23" t="s">
        <v>333</v>
      </c>
      <c r="B99" s="23" t="s">
        <v>334</v>
      </c>
      <c r="C99" s="23" t="s">
        <v>285</v>
      </c>
      <c r="D99" s="33">
        <v>46500</v>
      </c>
    </row>
    <row r="100" spans="1:4" outlineLevel="1" x14ac:dyDescent="0.3">
      <c r="A100" s="23" t="s">
        <v>335</v>
      </c>
      <c r="B100" s="23" t="s">
        <v>336</v>
      </c>
      <c r="C100" s="23" t="s">
        <v>294</v>
      </c>
      <c r="D100" s="33">
        <v>60000</v>
      </c>
    </row>
    <row r="101" spans="1:4" outlineLevel="1" x14ac:dyDescent="0.3">
      <c r="A101" s="23" t="s">
        <v>337</v>
      </c>
      <c r="B101" s="23" t="s">
        <v>338</v>
      </c>
      <c r="C101" s="23" t="s">
        <v>98</v>
      </c>
      <c r="D101" s="33">
        <v>50000</v>
      </c>
    </row>
    <row r="102" spans="1:4" outlineLevel="1" x14ac:dyDescent="0.3">
      <c r="A102" s="23" t="s">
        <v>339</v>
      </c>
      <c r="B102" s="23" t="s">
        <v>340</v>
      </c>
      <c r="C102" s="23" t="s">
        <v>112</v>
      </c>
      <c r="D102" s="33">
        <v>53000</v>
      </c>
    </row>
    <row r="103" spans="1:4" outlineLevel="1" x14ac:dyDescent="0.3">
      <c r="A103" s="23" t="s">
        <v>341</v>
      </c>
      <c r="B103" s="23" t="s">
        <v>342</v>
      </c>
      <c r="C103" s="23" t="s">
        <v>285</v>
      </c>
      <c r="D103" s="33">
        <v>47500</v>
      </c>
    </row>
    <row r="104" spans="1:4" outlineLevel="1" x14ac:dyDescent="0.3">
      <c r="A104" s="23" t="s">
        <v>343</v>
      </c>
      <c r="B104" s="23" t="s">
        <v>344</v>
      </c>
      <c r="C104" s="23" t="s">
        <v>98</v>
      </c>
      <c r="D104" s="33">
        <v>49000</v>
      </c>
    </row>
    <row r="105" spans="1:4" outlineLevel="1" x14ac:dyDescent="0.3"/>
  </sheetData>
  <conditionalFormatting sqref="H6:H8">
    <cfRule type="expression" dxfId="8" priority="2">
      <formula>$H6= "Not Found"</formula>
    </cfRule>
  </conditionalFormatting>
  <conditionalFormatting sqref="I41:J46">
    <cfRule type="expression" dxfId="7" priority="1">
      <formula>$I41= "Not Found"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F459-058D-4CA5-8E46-77AD82D5F9BE}">
  <sheetPr>
    <tabColor theme="9" tint="0.79998168889431442"/>
  </sheetPr>
  <dimension ref="A2:R92"/>
  <sheetViews>
    <sheetView showGridLines="0" topLeftCell="D30" zoomScale="81" workbookViewId="0">
      <selection activeCell="J40" sqref="J40"/>
    </sheetView>
  </sheetViews>
  <sheetFormatPr defaultRowHeight="14.4" outlineLevelRow="1" x14ac:dyDescent="0.3"/>
  <cols>
    <col min="1" max="1" width="11" customWidth="1"/>
    <col min="2" max="2" width="24.6640625" customWidth="1"/>
    <col min="3" max="3" width="25.77734375" customWidth="1"/>
    <col min="4" max="5" width="16.77734375" customWidth="1"/>
    <col min="6" max="6" width="18" customWidth="1"/>
    <col min="7" max="7" width="12.21875" customWidth="1"/>
    <col min="8" max="8" width="30.33203125" customWidth="1"/>
    <col min="9" max="9" width="20.109375" customWidth="1"/>
    <col min="10" max="10" width="17" customWidth="1"/>
    <col min="11" max="11" width="14.109375" customWidth="1"/>
    <col min="12" max="12" width="18.33203125" customWidth="1"/>
    <col min="13" max="13" width="22.6640625" customWidth="1"/>
    <col min="14" max="14" width="17.33203125" customWidth="1"/>
    <col min="15" max="15" width="13.88671875" customWidth="1"/>
    <col min="16" max="16" width="13.21875" customWidth="1"/>
  </cols>
  <sheetData>
    <row r="2" spans="1:18" ht="18" customHeight="1" x14ac:dyDescent="0.3">
      <c r="A2" s="18" t="s">
        <v>354</v>
      </c>
      <c r="B2" s="18" t="s">
        <v>355</v>
      </c>
      <c r="C2" s="18"/>
      <c r="D2" s="18"/>
      <c r="E2" s="18"/>
      <c r="F2" s="18"/>
      <c r="G2" s="18"/>
      <c r="H2" s="18"/>
      <c r="I2" s="18"/>
      <c r="J2" s="18"/>
      <c r="K2" s="18"/>
      <c r="L2" s="18"/>
      <c r="M2" s="18"/>
      <c r="N2" s="18"/>
      <c r="O2" s="18"/>
      <c r="P2" s="18"/>
      <c r="Q2" s="18"/>
      <c r="R2" s="18"/>
    </row>
    <row r="3" spans="1:18" outlineLevel="1" x14ac:dyDescent="0.3"/>
    <row r="4" spans="1:18" outlineLevel="1" x14ac:dyDescent="0.3">
      <c r="A4" s="25" t="s">
        <v>356</v>
      </c>
      <c r="B4" s="25" t="s">
        <v>57</v>
      </c>
      <c r="C4" s="26" t="s">
        <v>357</v>
      </c>
      <c r="D4" s="26" t="s">
        <v>358</v>
      </c>
      <c r="E4" s="26"/>
      <c r="F4" s="25" t="s">
        <v>281</v>
      </c>
      <c r="G4" s="26" t="s">
        <v>282</v>
      </c>
      <c r="H4" s="22" t="s">
        <v>359</v>
      </c>
      <c r="I4" s="22"/>
      <c r="J4" s="2" t="s">
        <v>389</v>
      </c>
      <c r="K4" s="2" t="s">
        <v>390</v>
      </c>
      <c r="L4" s="2" t="s">
        <v>391</v>
      </c>
      <c r="M4" s="2" t="s">
        <v>392</v>
      </c>
      <c r="N4" s="2" t="s">
        <v>393</v>
      </c>
      <c r="P4" s="2" t="s">
        <v>395</v>
      </c>
    </row>
    <row r="5" spans="1:18" outlineLevel="1" x14ac:dyDescent="0.3">
      <c r="A5" s="23" t="s">
        <v>283</v>
      </c>
      <c r="B5" s="23" t="s">
        <v>360</v>
      </c>
      <c r="C5" s="45">
        <v>32909</v>
      </c>
      <c r="D5" s="45">
        <v>42136</v>
      </c>
      <c r="E5" s="45"/>
      <c r="F5" s="23" t="s">
        <v>285</v>
      </c>
      <c r="G5" s="46">
        <v>58000</v>
      </c>
      <c r="H5" s="45">
        <v>45641</v>
      </c>
      <c r="I5" s="45"/>
      <c r="J5" s="48">
        <f ca="1">DATEDIF(C5, TODAY(), "Y")</f>
        <v>35</v>
      </c>
      <c r="K5">
        <f ca="1">DATEDIF(D5, TODAY(), "Y")</f>
        <v>10</v>
      </c>
      <c r="L5" s="5">
        <f>EDATE(H5,12)</f>
        <v>46006</v>
      </c>
      <c r="M5" s="47">
        <f ca="1">L5-TODAY()</f>
        <v>56</v>
      </c>
      <c r="N5" s="7" t="str">
        <f ca="1">IF(M5&lt;=30,"30 Days Due",IF(M5&lt;=60,"60 Days Due",IF(M5&lt;=90,"90 Days Due","Not Due")))</f>
        <v>60 Days Due</v>
      </c>
      <c r="P5" s="2" t="s">
        <v>394</v>
      </c>
    </row>
    <row r="6" spans="1:18" outlineLevel="1" x14ac:dyDescent="0.3">
      <c r="A6" s="23" t="s">
        <v>286</v>
      </c>
      <c r="B6" s="23" t="s">
        <v>361</v>
      </c>
      <c r="C6" s="45">
        <v>34161</v>
      </c>
      <c r="D6" s="45">
        <v>43101</v>
      </c>
      <c r="E6" s="45"/>
      <c r="F6" s="23" t="s">
        <v>112</v>
      </c>
      <c r="G6" s="46">
        <v>64000</v>
      </c>
      <c r="H6" s="45">
        <v>45646</v>
      </c>
      <c r="I6" s="45"/>
      <c r="J6" s="48">
        <f t="shared" ref="J6:J34" ca="1" si="0">DATEDIF(C6, TODAY(), "Y")</f>
        <v>32</v>
      </c>
      <c r="K6">
        <f t="shared" ref="K6:K34" ca="1" si="1">DATEDIF(D6, TODAY(), "Y")</f>
        <v>7</v>
      </c>
      <c r="L6" s="5">
        <f t="shared" ref="L6:L34" si="2">EDATE(H6,12)</f>
        <v>46011</v>
      </c>
      <c r="M6" s="47">
        <f t="shared" ref="M6:M34" ca="1" si="3">L6-TODAY()</f>
        <v>61</v>
      </c>
      <c r="N6" s="7" t="str">
        <f t="shared" ref="N6:N34" ca="1" si="4">IF(M6&lt;=30,"30 Days Due",IF(M6&lt;=60,"60 Days Due",IF(M6&lt;=90,"90 Days Due","Not Due")))</f>
        <v>90 Days Due</v>
      </c>
    </row>
    <row r="7" spans="1:18" outlineLevel="1" x14ac:dyDescent="0.3">
      <c r="A7" s="23" t="s">
        <v>288</v>
      </c>
      <c r="B7" s="23" t="s">
        <v>362</v>
      </c>
      <c r="C7" s="45">
        <v>32409</v>
      </c>
      <c r="D7" s="45">
        <v>40987</v>
      </c>
      <c r="E7" s="45"/>
      <c r="F7" s="23" t="s">
        <v>294</v>
      </c>
      <c r="G7" s="46">
        <v>82000</v>
      </c>
      <c r="H7" s="45">
        <v>45651</v>
      </c>
      <c r="I7" s="45"/>
      <c r="J7" s="48">
        <f t="shared" ca="1" si="0"/>
        <v>37</v>
      </c>
      <c r="K7">
        <f t="shared" ca="1" si="1"/>
        <v>13</v>
      </c>
      <c r="L7" s="5">
        <f t="shared" si="2"/>
        <v>46016</v>
      </c>
      <c r="M7" s="47">
        <f t="shared" ca="1" si="3"/>
        <v>66</v>
      </c>
      <c r="N7" s="7" t="str">
        <f t="shared" ca="1" si="4"/>
        <v>90 Days Due</v>
      </c>
    </row>
    <row r="8" spans="1:18" outlineLevel="1" x14ac:dyDescent="0.3">
      <c r="A8" s="23" t="s">
        <v>290</v>
      </c>
      <c r="B8" s="23" t="s">
        <v>287</v>
      </c>
      <c r="C8" s="45">
        <v>35035</v>
      </c>
      <c r="D8" s="45">
        <v>43718</v>
      </c>
      <c r="E8" s="45"/>
      <c r="F8" s="23" t="s">
        <v>98</v>
      </c>
      <c r="G8" s="46">
        <v>55000</v>
      </c>
      <c r="H8" s="45">
        <v>45627</v>
      </c>
      <c r="I8" s="45"/>
      <c r="J8" s="48">
        <f t="shared" ca="1" si="0"/>
        <v>29</v>
      </c>
      <c r="K8">
        <f t="shared" ca="1" si="1"/>
        <v>6</v>
      </c>
      <c r="L8" s="5">
        <f t="shared" si="2"/>
        <v>45992</v>
      </c>
      <c r="M8" s="47">
        <f t="shared" ca="1" si="3"/>
        <v>42</v>
      </c>
      <c r="N8" s="7" t="str">
        <f t="shared" ca="1" si="4"/>
        <v>60 Days Due</v>
      </c>
    </row>
    <row r="9" spans="1:18" outlineLevel="1" x14ac:dyDescent="0.3">
      <c r="A9" s="23" t="s">
        <v>292</v>
      </c>
      <c r="B9" s="23" t="s">
        <v>363</v>
      </c>
      <c r="C9" s="45">
        <v>33703</v>
      </c>
      <c r="D9" s="45">
        <v>42414</v>
      </c>
      <c r="E9" s="45"/>
      <c r="F9" s="23" t="s">
        <v>112</v>
      </c>
      <c r="G9" s="46">
        <v>69000</v>
      </c>
      <c r="H9" s="45">
        <v>45644</v>
      </c>
      <c r="I9" s="45"/>
      <c r="J9" s="48">
        <f t="shared" ca="1" si="0"/>
        <v>33</v>
      </c>
      <c r="K9">
        <f t="shared" ca="1" si="1"/>
        <v>9</v>
      </c>
      <c r="L9" s="5">
        <f t="shared" si="2"/>
        <v>46009</v>
      </c>
      <c r="M9" s="47">
        <f t="shared" ca="1" si="3"/>
        <v>59</v>
      </c>
      <c r="N9" s="7" t="str">
        <f t="shared" ca="1" si="4"/>
        <v>60 Days Due</v>
      </c>
    </row>
    <row r="10" spans="1:18" outlineLevel="1" x14ac:dyDescent="0.3">
      <c r="A10" s="23" t="s">
        <v>295</v>
      </c>
      <c r="B10" s="23" t="s">
        <v>300</v>
      </c>
      <c r="C10" s="45">
        <v>35091</v>
      </c>
      <c r="D10" s="45">
        <v>44007</v>
      </c>
      <c r="E10" s="45"/>
      <c r="F10" s="23" t="s">
        <v>285</v>
      </c>
      <c r="G10" s="46">
        <v>52000</v>
      </c>
      <c r="H10" s="45">
        <v>45636</v>
      </c>
      <c r="I10" s="45"/>
      <c r="J10" s="48">
        <f t="shared" ca="1" si="0"/>
        <v>29</v>
      </c>
      <c r="K10">
        <f t="shared" ca="1" si="1"/>
        <v>5</v>
      </c>
      <c r="L10" s="5">
        <f t="shared" si="2"/>
        <v>46001</v>
      </c>
      <c r="M10" s="47">
        <f t="shared" ca="1" si="3"/>
        <v>51</v>
      </c>
      <c r="N10" s="7" t="str">
        <f t="shared" ca="1" si="4"/>
        <v>60 Days Due</v>
      </c>
    </row>
    <row r="11" spans="1:18" outlineLevel="1" x14ac:dyDescent="0.3">
      <c r="A11" s="23" t="s">
        <v>297</v>
      </c>
      <c r="B11" s="23" t="s">
        <v>364</v>
      </c>
      <c r="C11" s="45">
        <v>33327</v>
      </c>
      <c r="D11" s="45">
        <v>43047</v>
      </c>
      <c r="E11" s="45"/>
      <c r="F11" s="23" t="s">
        <v>365</v>
      </c>
      <c r="G11" s="46">
        <v>60000</v>
      </c>
      <c r="H11" s="45">
        <v>45651</v>
      </c>
      <c r="I11" s="45"/>
      <c r="J11" s="48">
        <f t="shared" ca="1" si="0"/>
        <v>34</v>
      </c>
      <c r="K11">
        <f t="shared" ca="1" si="1"/>
        <v>7</v>
      </c>
      <c r="L11" s="5">
        <f t="shared" si="2"/>
        <v>46016</v>
      </c>
      <c r="M11" s="47">
        <f t="shared" ca="1" si="3"/>
        <v>66</v>
      </c>
      <c r="N11" s="7" t="str">
        <f t="shared" ca="1" si="4"/>
        <v>90 Days Due</v>
      </c>
    </row>
    <row r="12" spans="1:18" outlineLevel="1" x14ac:dyDescent="0.3">
      <c r="A12" s="23" t="s">
        <v>299</v>
      </c>
      <c r="B12" s="23" t="s">
        <v>366</v>
      </c>
      <c r="C12" s="45">
        <v>34470</v>
      </c>
      <c r="D12" s="45">
        <v>43293</v>
      </c>
      <c r="E12" s="45"/>
      <c r="F12" s="23" t="s">
        <v>294</v>
      </c>
      <c r="G12" s="46">
        <v>75000</v>
      </c>
      <c r="H12" s="45">
        <v>45628</v>
      </c>
      <c r="I12" s="45"/>
      <c r="J12" s="48">
        <f t="shared" ca="1" si="0"/>
        <v>31</v>
      </c>
      <c r="K12">
        <f t="shared" ca="1" si="1"/>
        <v>7</v>
      </c>
      <c r="L12" s="5">
        <f t="shared" si="2"/>
        <v>45993</v>
      </c>
      <c r="M12" s="47">
        <f t="shared" ca="1" si="3"/>
        <v>43</v>
      </c>
      <c r="N12" s="7" t="str">
        <f t="shared" ca="1" si="4"/>
        <v>60 Days Due</v>
      </c>
    </row>
    <row r="13" spans="1:18" outlineLevel="1" x14ac:dyDescent="0.3">
      <c r="A13" s="23" t="s">
        <v>301</v>
      </c>
      <c r="B13" s="23" t="s">
        <v>367</v>
      </c>
      <c r="C13" s="45">
        <v>33175</v>
      </c>
      <c r="D13" s="45">
        <v>42034</v>
      </c>
      <c r="E13" s="45"/>
      <c r="F13" s="23" t="s">
        <v>98</v>
      </c>
      <c r="G13" s="46">
        <v>57000</v>
      </c>
      <c r="H13" s="45">
        <v>45636</v>
      </c>
      <c r="I13" s="45"/>
      <c r="J13" s="48">
        <f t="shared" ca="1" si="0"/>
        <v>34</v>
      </c>
      <c r="K13">
        <f t="shared" ca="1" si="1"/>
        <v>10</v>
      </c>
      <c r="L13" s="5">
        <f t="shared" si="2"/>
        <v>46001</v>
      </c>
      <c r="M13" s="47">
        <f t="shared" ca="1" si="3"/>
        <v>51</v>
      </c>
      <c r="N13" s="7" t="str">
        <f t="shared" ca="1" si="4"/>
        <v>60 Days Due</v>
      </c>
    </row>
    <row r="14" spans="1:18" outlineLevel="1" x14ac:dyDescent="0.3">
      <c r="A14" s="23" t="s">
        <v>303</v>
      </c>
      <c r="B14" s="23" t="s">
        <v>368</v>
      </c>
      <c r="C14" s="45">
        <v>35754</v>
      </c>
      <c r="D14" s="45">
        <v>44444</v>
      </c>
      <c r="E14" s="45"/>
      <c r="F14" s="23" t="s">
        <v>112</v>
      </c>
      <c r="G14" s="46">
        <v>54000</v>
      </c>
      <c r="H14" s="45">
        <v>45638</v>
      </c>
      <c r="I14" s="45"/>
      <c r="J14" s="48">
        <f t="shared" ca="1" si="0"/>
        <v>27</v>
      </c>
      <c r="K14">
        <f t="shared" ca="1" si="1"/>
        <v>4</v>
      </c>
      <c r="L14" s="5">
        <f t="shared" si="2"/>
        <v>46003</v>
      </c>
      <c r="M14" s="47">
        <f t="shared" ca="1" si="3"/>
        <v>53</v>
      </c>
      <c r="N14" s="7" t="str">
        <f t="shared" ca="1" si="4"/>
        <v>60 Days Due</v>
      </c>
    </row>
    <row r="15" spans="1:18" outlineLevel="1" x14ac:dyDescent="0.3">
      <c r="A15" s="23" t="s">
        <v>305</v>
      </c>
      <c r="B15" s="23" t="s">
        <v>369</v>
      </c>
      <c r="C15" s="45">
        <v>34031</v>
      </c>
      <c r="D15" s="45">
        <v>42948</v>
      </c>
      <c r="E15" s="45"/>
      <c r="F15" s="23" t="s">
        <v>285</v>
      </c>
      <c r="G15" s="46">
        <v>58000</v>
      </c>
      <c r="H15" s="45">
        <v>45642</v>
      </c>
      <c r="I15" s="45"/>
      <c r="J15" s="48">
        <f t="shared" ca="1" si="0"/>
        <v>32</v>
      </c>
      <c r="K15">
        <f t="shared" ca="1" si="1"/>
        <v>8</v>
      </c>
      <c r="L15" s="5">
        <f t="shared" si="2"/>
        <v>46007</v>
      </c>
      <c r="M15" s="47">
        <f t="shared" ca="1" si="3"/>
        <v>57</v>
      </c>
      <c r="N15" s="7" t="str">
        <f t="shared" ca="1" si="4"/>
        <v>60 Days Due</v>
      </c>
    </row>
    <row r="16" spans="1:18" outlineLevel="1" x14ac:dyDescent="0.3">
      <c r="A16" s="23" t="s">
        <v>307</v>
      </c>
      <c r="B16" s="23" t="s">
        <v>370</v>
      </c>
      <c r="C16" s="45">
        <v>33125</v>
      </c>
      <c r="D16" s="45">
        <v>42471</v>
      </c>
      <c r="E16" s="45"/>
      <c r="F16" s="23" t="s">
        <v>365</v>
      </c>
      <c r="G16" s="46">
        <v>61000</v>
      </c>
      <c r="H16" s="45">
        <v>45631</v>
      </c>
      <c r="I16" s="45"/>
      <c r="J16" s="48">
        <f t="shared" ca="1" si="0"/>
        <v>35</v>
      </c>
      <c r="K16">
        <f t="shared" ca="1" si="1"/>
        <v>9</v>
      </c>
      <c r="L16" s="5">
        <f t="shared" si="2"/>
        <v>45996</v>
      </c>
      <c r="M16" s="47">
        <f t="shared" ca="1" si="3"/>
        <v>46</v>
      </c>
      <c r="N16" s="7" t="str">
        <f t="shared" ca="1" si="4"/>
        <v>60 Days Due</v>
      </c>
    </row>
    <row r="17" spans="1:14" outlineLevel="1" x14ac:dyDescent="0.3">
      <c r="A17" s="23" t="s">
        <v>309</v>
      </c>
      <c r="B17" s="23" t="s">
        <v>371</v>
      </c>
      <c r="C17" s="45">
        <v>34721</v>
      </c>
      <c r="D17" s="45">
        <v>43802</v>
      </c>
      <c r="E17" s="45"/>
      <c r="F17" s="23" t="s">
        <v>294</v>
      </c>
      <c r="G17" s="46">
        <v>77000</v>
      </c>
      <c r="H17" s="45">
        <v>45643</v>
      </c>
      <c r="I17" s="45"/>
      <c r="J17" s="48">
        <f t="shared" ca="1" si="0"/>
        <v>30</v>
      </c>
      <c r="K17">
        <f t="shared" ca="1" si="1"/>
        <v>5</v>
      </c>
      <c r="L17" s="5">
        <f t="shared" si="2"/>
        <v>46008</v>
      </c>
      <c r="M17" s="47">
        <f t="shared" ca="1" si="3"/>
        <v>58</v>
      </c>
      <c r="N17" s="7" t="str">
        <f t="shared" ca="1" si="4"/>
        <v>60 Days Due</v>
      </c>
    </row>
    <row r="18" spans="1:14" outlineLevel="1" x14ac:dyDescent="0.3">
      <c r="A18" s="23" t="s">
        <v>311</v>
      </c>
      <c r="B18" s="23" t="s">
        <v>372</v>
      </c>
      <c r="C18" s="45">
        <v>35289</v>
      </c>
      <c r="D18" s="45">
        <v>43989</v>
      </c>
      <c r="E18" s="45"/>
      <c r="F18" s="23" t="s">
        <v>98</v>
      </c>
      <c r="G18" s="46">
        <v>56000</v>
      </c>
      <c r="H18" s="45">
        <v>45635</v>
      </c>
      <c r="I18" s="45"/>
      <c r="J18" s="48">
        <f t="shared" ca="1" si="0"/>
        <v>29</v>
      </c>
      <c r="K18">
        <f t="shared" ca="1" si="1"/>
        <v>5</v>
      </c>
      <c r="L18" s="5">
        <f t="shared" si="2"/>
        <v>46000</v>
      </c>
      <c r="M18" s="47">
        <f t="shared" ca="1" si="3"/>
        <v>50</v>
      </c>
      <c r="N18" s="7" t="str">
        <f t="shared" ca="1" si="4"/>
        <v>60 Days Due</v>
      </c>
    </row>
    <row r="19" spans="1:14" outlineLevel="1" x14ac:dyDescent="0.3">
      <c r="A19" s="23" t="s">
        <v>313</v>
      </c>
      <c r="B19" s="23" t="s">
        <v>373</v>
      </c>
      <c r="C19" s="45">
        <v>32556</v>
      </c>
      <c r="D19" s="45">
        <v>41557</v>
      </c>
      <c r="E19" s="45"/>
      <c r="F19" s="23" t="s">
        <v>365</v>
      </c>
      <c r="G19" s="46">
        <v>68000</v>
      </c>
      <c r="H19" s="45">
        <v>45629</v>
      </c>
      <c r="I19" s="45"/>
      <c r="J19" s="48">
        <f t="shared" ca="1" si="0"/>
        <v>36</v>
      </c>
      <c r="K19">
        <f t="shared" ca="1" si="1"/>
        <v>12</v>
      </c>
      <c r="L19" s="5">
        <f t="shared" si="2"/>
        <v>45994</v>
      </c>
      <c r="M19" s="47">
        <f t="shared" ca="1" si="3"/>
        <v>44</v>
      </c>
      <c r="N19" s="7" t="str">
        <f t="shared" ca="1" si="4"/>
        <v>60 Days Due</v>
      </c>
    </row>
    <row r="20" spans="1:14" outlineLevel="1" x14ac:dyDescent="0.3">
      <c r="A20" s="23" t="s">
        <v>315</v>
      </c>
      <c r="B20" s="23" t="s">
        <v>374</v>
      </c>
      <c r="C20" s="45">
        <v>34408</v>
      </c>
      <c r="D20" s="45">
        <v>43416</v>
      </c>
      <c r="E20" s="45"/>
      <c r="F20" s="23" t="s">
        <v>112</v>
      </c>
      <c r="G20" s="46">
        <v>62000</v>
      </c>
      <c r="H20" s="45">
        <v>45641</v>
      </c>
      <c r="I20" s="45"/>
      <c r="J20" s="48">
        <f t="shared" ca="1" si="0"/>
        <v>31</v>
      </c>
      <c r="K20">
        <f t="shared" ca="1" si="1"/>
        <v>6</v>
      </c>
      <c r="L20" s="5">
        <f t="shared" si="2"/>
        <v>46006</v>
      </c>
      <c r="M20" s="47">
        <f t="shared" ca="1" si="3"/>
        <v>56</v>
      </c>
      <c r="N20" s="7" t="str">
        <f t="shared" ca="1" si="4"/>
        <v>60 Days Due</v>
      </c>
    </row>
    <row r="21" spans="1:14" outlineLevel="1" x14ac:dyDescent="0.3">
      <c r="A21" s="23" t="s">
        <v>317</v>
      </c>
      <c r="B21" s="23" t="s">
        <v>375</v>
      </c>
      <c r="C21" s="45">
        <v>33579</v>
      </c>
      <c r="D21" s="45">
        <v>42049</v>
      </c>
      <c r="E21" s="45"/>
      <c r="F21" s="23" t="s">
        <v>294</v>
      </c>
      <c r="G21" s="46">
        <v>80000</v>
      </c>
      <c r="H21" s="45">
        <v>45654</v>
      </c>
      <c r="I21" s="45"/>
      <c r="J21" s="48">
        <f t="shared" ca="1" si="0"/>
        <v>33</v>
      </c>
      <c r="K21">
        <f t="shared" ca="1" si="1"/>
        <v>10</v>
      </c>
      <c r="L21" s="5">
        <f t="shared" si="2"/>
        <v>46019</v>
      </c>
      <c r="M21" s="47">
        <f t="shared" ca="1" si="3"/>
        <v>69</v>
      </c>
      <c r="N21" s="7" t="str">
        <f t="shared" ca="1" si="4"/>
        <v>90 Days Due</v>
      </c>
    </row>
    <row r="22" spans="1:14" outlineLevel="1" x14ac:dyDescent="0.3">
      <c r="A22" s="23" t="s">
        <v>319</v>
      </c>
      <c r="B22" s="23" t="s">
        <v>376</v>
      </c>
      <c r="C22" s="45">
        <v>35956</v>
      </c>
      <c r="D22" s="45">
        <v>44652</v>
      </c>
      <c r="E22" s="45"/>
      <c r="F22" s="23" t="s">
        <v>98</v>
      </c>
      <c r="G22" s="46">
        <v>51000</v>
      </c>
      <c r="H22" s="45">
        <v>45634</v>
      </c>
      <c r="I22" s="45"/>
      <c r="J22" s="48">
        <f t="shared" ca="1" si="0"/>
        <v>27</v>
      </c>
      <c r="K22">
        <f t="shared" ca="1" si="1"/>
        <v>3</v>
      </c>
      <c r="L22" s="5">
        <f t="shared" si="2"/>
        <v>45999</v>
      </c>
      <c r="M22" s="47">
        <f t="shared" ca="1" si="3"/>
        <v>49</v>
      </c>
      <c r="N22" s="7" t="str">
        <f t="shared" ca="1" si="4"/>
        <v>60 Days Due</v>
      </c>
    </row>
    <row r="23" spans="1:14" outlineLevel="1" x14ac:dyDescent="0.3">
      <c r="A23" s="23" t="s">
        <v>321</v>
      </c>
      <c r="B23" s="23" t="s">
        <v>377</v>
      </c>
      <c r="C23" s="45">
        <v>33743</v>
      </c>
      <c r="D23" s="45">
        <v>42635</v>
      </c>
      <c r="E23" s="45"/>
      <c r="F23" s="23" t="s">
        <v>365</v>
      </c>
      <c r="G23" s="46">
        <v>65000</v>
      </c>
      <c r="H23" s="45">
        <v>45644</v>
      </c>
      <c r="I23" s="45"/>
      <c r="J23" s="48">
        <f t="shared" ca="1" si="0"/>
        <v>33</v>
      </c>
      <c r="K23">
        <f t="shared" ca="1" si="1"/>
        <v>9</v>
      </c>
      <c r="L23" s="5">
        <f t="shared" si="2"/>
        <v>46009</v>
      </c>
      <c r="M23" s="47">
        <f t="shared" ca="1" si="3"/>
        <v>59</v>
      </c>
      <c r="N23" s="7" t="str">
        <f t="shared" ca="1" si="4"/>
        <v>60 Days Due</v>
      </c>
    </row>
    <row r="24" spans="1:14" outlineLevel="1" x14ac:dyDescent="0.3">
      <c r="A24" s="23" t="s">
        <v>323</v>
      </c>
      <c r="B24" s="23" t="s">
        <v>378</v>
      </c>
      <c r="C24" s="45">
        <v>34006</v>
      </c>
      <c r="D24" s="45">
        <v>43086</v>
      </c>
      <c r="E24" s="45"/>
      <c r="F24" s="23" t="s">
        <v>285</v>
      </c>
      <c r="G24" s="46">
        <v>59000</v>
      </c>
      <c r="H24" s="45">
        <v>45646</v>
      </c>
      <c r="I24" s="45"/>
      <c r="J24" s="48">
        <f t="shared" ca="1" si="0"/>
        <v>32</v>
      </c>
      <c r="K24">
        <f t="shared" ca="1" si="1"/>
        <v>7</v>
      </c>
      <c r="L24" s="5">
        <f t="shared" si="2"/>
        <v>46011</v>
      </c>
      <c r="M24" s="47">
        <f t="shared" ca="1" si="3"/>
        <v>61</v>
      </c>
      <c r="N24" s="7" t="str">
        <f t="shared" ca="1" si="4"/>
        <v>90 Days Due</v>
      </c>
    </row>
    <row r="25" spans="1:14" outlineLevel="1" x14ac:dyDescent="0.3">
      <c r="A25" s="23" t="s">
        <v>325</v>
      </c>
      <c r="B25" s="23" t="s">
        <v>379</v>
      </c>
      <c r="C25" s="45">
        <v>32971</v>
      </c>
      <c r="D25" s="45">
        <v>41795</v>
      </c>
      <c r="E25" s="45"/>
      <c r="F25" s="23" t="s">
        <v>294</v>
      </c>
      <c r="G25" s="46">
        <v>83000</v>
      </c>
      <c r="H25" s="45">
        <v>45638</v>
      </c>
      <c r="I25" s="45"/>
      <c r="J25" s="48">
        <f t="shared" ca="1" si="0"/>
        <v>35</v>
      </c>
      <c r="K25">
        <f t="shared" ca="1" si="1"/>
        <v>11</v>
      </c>
      <c r="L25" s="5">
        <f t="shared" si="2"/>
        <v>46003</v>
      </c>
      <c r="M25" s="47">
        <f t="shared" ca="1" si="3"/>
        <v>53</v>
      </c>
      <c r="N25" s="7" t="str">
        <f t="shared" ca="1" si="4"/>
        <v>60 Days Due</v>
      </c>
    </row>
    <row r="26" spans="1:14" outlineLevel="1" x14ac:dyDescent="0.3">
      <c r="A26" s="23" t="s">
        <v>327</v>
      </c>
      <c r="B26" s="23" t="s">
        <v>380</v>
      </c>
      <c r="C26" s="45">
        <v>35066</v>
      </c>
      <c r="D26" s="45">
        <v>43691</v>
      </c>
      <c r="E26" s="45"/>
      <c r="F26" s="23" t="s">
        <v>98</v>
      </c>
      <c r="G26" s="46">
        <v>55000</v>
      </c>
      <c r="H26" s="45">
        <v>45635</v>
      </c>
      <c r="I26" s="45"/>
      <c r="J26" s="48">
        <f t="shared" ca="1" si="0"/>
        <v>29</v>
      </c>
      <c r="K26">
        <f t="shared" ca="1" si="1"/>
        <v>6</v>
      </c>
      <c r="L26" s="5">
        <f t="shared" si="2"/>
        <v>46000</v>
      </c>
      <c r="M26" s="47">
        <f t="shared" ca="1" si="3"/>
        <v>50</v>
      </c>
      <c r="N26" s="7" t="str">
        <f t="shared" ca="1" si="4"/>
        <v>60 Days Due</v>
      </c>
    </row>
    <row r="27" spans="1:14" outlineLevel="1" x14ac:dyDescent="0.3">
      <c r="A27" s="23" t="s">
        <v>329</v>
      </c>
      <c r="B27" s="23" t="s">
        <v>381</v>
      </c>
      <c r="C27" s="45">
        <v>32033</v>
      </c>
      <c r="D27" s="45">
        <v>40987</v>
      </c>
      <c r="E27" s="45"/>
      <c r="F27" s="23" t="s">
        <v>365</v>
      </c>
      <c r="G27" s="46">
        <v>72000</v>
      </c>
      <c r="H27" s="45">
        <v>45629</v>
      </c>
      <c r="I27" s="45"/>
      <c r="J27" s="48">
        <f t="shared" ca="1" si="0"/>
        <v>38</v>
      </c>
      <c r="K27">
        <f t="shared" ca="1" si="1"/>
        <v>13</v>
      </c>
      <c r="L27" s="5">
        <f t="shared" si="2"/>
        <v>45994</v>
      </c>
      <c r="M27" s="47">
        <f t="shared" ca="1" si="3"/>
        <v>44</v>
      </c>
      <c r="N27" s="7" t="str">
        <f t="shared" ca="1" si="4"/>
        <v>60 Days Due</v>
      </c>
    </row>
    <row r="28" spans="1:14" outlineLevel="1" x14ac:dyDescent="0.3">
      <c r="A28" s="23" t="s">
        <v>331</v>
      </c>
      <c r="B28" s="23" t="s">
        <v>382</v>
      </c>
      <c r="C28" s="45">
        <v>34693</v>
      </c>
      <c r="D28" s="45">
        <v>43240</v>
      </c>
      <c r="E28" s="45"/>
      <c r="F28" s="23" t="s">
        <v>112</v>
      </c>
      <c r="G28" s="46">
        <v>61000</v>
      </c>
      <c r="H28" s="45">
        <v>45636</v>
      </c>
      <c r="I28" s="45"/>
      <c r="J28" s="48">
        <f t="shared" ca="1" si="0"/>
        <v>30</v>
      </c>
      <c r="K28">
        <f t="shared" ca="1" si="1"/>
        <v>7</v>
      </c>
      <c r="L28" s="5">
        <f t="shared" si="2"/>
        <v>46001</v>
      </c>
      <c r="M28" s="47">
        <f t="shared" ca="1" si="3"/>
        <v>51</v>
      </c>
      <c r="N28" s="7" t="str">
        <f t="shared" ca="1" si="4"/>
        <v>60 Days Due</v>
      </c>
    </row>
    <row r="29" spans="1:14" outlineLevel="1" x14ac:dyDescent="0.3">
      <c r="A29" s="23" t="s">
        <v>333</v>
      </c>
      <c r="B29" s="23" t="s">
        <v>383</v>
      </c>
      <c r="C29" s="45">
        <v>33679</v>
      </c>
      <c r="D29" s="45">
        <v>42556</v>
      </c>
      <c r="E29" s="45"/>
      <c r="F29" s="23" t="s">
        <v>294</v>
      </c>
      <c r="G29" s="46">
        <v>79000</v>
      </c>
      <c r="H29" s="45">
        <v>45643</v>
      </c>
      <c r="I29" s="45"/>
      <c r="J29" s="48">
        <f t="shared" ca="1" si="0"/>
        <v>33</v>
      </c>
      <c r="K29">
        <f t="shared" ca="1" si="1"/>
        <v>9</v>
      </c>
      <c r="L29" s="5">
        <f t="shared" si="2"/>
        <v>46008</v>
      </c>
      <c r="M29" s="47">
        <f t="shared" ca="1" si="3"/>
        <v>58</v>
      </c>
      <c r="N29" s="7" t="str">
        <f t="shared" ca="1" si="4"/>
        <v>60 Days Due</v>
      </c>
    </row>
    <row r="30" spans="1:14" outlineLevel="1" x14ac:dyDescent="0.3">
      <c r="A30" s="23" t="s">
        <v>335</v>
      </c>
      <c r="B30" s="23" t="s">
        <v>384</v>
      </c>
      <c r="C30" s="45">
        <v>34953</v>
      </c>
      <c r="D30" s="45">
        <v>43811</v>
      </c>
      <c r="E30" s="45"/>
      <c r="F30" s="23" t="s">
        <v>98</v>
      </c>
      <c r="G30" s="46">
        <v>57000</v>
      </c>
      <c r="H30" s="45">
        <v>45635</v>
      </c>
      <c r="I30" s="45"/>
      <c r="J30" s="48">
        <f t="shared" ca="1" si="0"/>
        <v>30</v>
      </c>
      <c r="K30">
        <f t="shared" ca="1" si="1"/>
        <v>5</v>
      </c>
      <c r="L30" s="5">
        <f t="shared" si="2"/>
        <v>46000</v>
      </c>
      <c r="M30" s="47">
        <f t="shared" ca="1" si="3"/>
        <v>50</v>
      </c>
      <c r="N30" s="7" t="str">
        <f t="shared" ca="1" si="4"/>
        <v>60 Days Due</v>
      </c>
    </row>
    <row r="31" spans="1:14" outlineLevel="1" x14ac:dyDescent="0.3">
      <c r="A31" s="23" t="s">
        <v>337</v>
      </c>
      <c r="B31" s="23" t="s">
        <v>385</v>
      </c>
      <c r="C31" s="45">
        <v>32559</v>
      </c>
      <c r="D31" s="45">
        <v>41320</v>
      </c>
      <c r="E31" s="45"/>
      <c r="F31" s="23" t="s">
        <v>365</v>
      </c>
      <c r="G31" s="46">
        <v>67000</v>
      </c>
      <c r="H31" s="45">
        <v>45631</v>
      </c>
      <c r="I31" s="45"/>
      <c r="J31" s="48">
        <f t="shared" ca="1" si="0"/>
        <v>36</v>
      </c>
      <c r="K31">
        <f t="shared" ca="1" si="1"/>
        <v>12</v>
      </c>
      <c r="L31" s="5">
        <f t="shared" si="2"/>
        <v>45996</v>
      </c>
      <c r="M31" s="47">
        <f t="shared" ca="1" si="3"/>
        <v>46</v>
      </c>
      <c r="N31" s="7" t="str">
        <f t="shared" ca="1" si="4"/>
        <v>60 Days Due</v>
      </c>
    </row>
    <row r="32" spans="1:14" outlineLevel="1" x14ac:dyDescent="0.3">
      <c r="A32" s="23" t="s">
        <v>339</v>
      </c>
      <c r="B32" s="23" t="s">
        <v>386</v>
      </c>
      <c r="C32" s="45">
        <v>34301</v>
      </c>
      <c r="D32" s="45">
        <v>43332</v>
      </c>
      <c r="E32" s="45"/>
      <c r="F32" s="23" t="s">
        <v>285</v>
      </c>
      <c r="G32" s="46">
        <v>59000</v>
      </c>
      <c r="H32" s="45">
        <v>45636</v>
      </c>
      <c r="I32" s="45"/>
      <c r="J32" s="48">
        <f t="shared" ca="1" si="0"/>
        <v>31</v>
      </c>
      <c r="K32">
        <f t="shared" ca="1" si="1"/>
        <v>7</v>
      </c>
      <c r="L32" s="5">
        <f t="shared" si="2"/>
        <v>46001</v>
      </c>
      <c r="M32" s="47">
        <f t="shared" ca="1" si="3"/>
        <v>51</v>
      </c>
      <c r="N32" s="7" t="str">
        <f t="shared" ca="1" si="4"/>
        <v>60 Days Due</v>
      </c>
    </row>
    <row r="33" spans="1:18" outlineLevel="1" x14ac:dyDescent="0.3">
      <c r="A33" s="23" t="s">
        <v>341</v>
      </c>
      <c r="B33" s="23" t="s">
        <v>387</v>
      </c>
      <c r="C33" s="45">
        <v>33390</v>
      </c>
      <c r="D33" s="45">
        <v>42257</v>
      </c>
      <c r="E33" s="45"/>
      <c r="F33" s="23" t="s">
        <v>294</v>
      </c>
      <c r="G33" s="46">
        <v>81000</v>
      </c>
      <c r="H33" s="45">
        <v>45651</v>
      </c>
      <c r="I33" s="45"/>
      <c r="J33" s="48">
        <f t="shared" ca="1" si="0"/>
        <v>34</v>
      </c>
      <c r="K33">
        <f t="shared" ca="1" si="1"/>
        <v>10</v>
      </c>
      <c r="L33" s="5">
        <f t="shared" si="2"/>
        <v>46016</v>
      </c>
      <c r="M33" s="47">
        <f t="shared" ca="1" si="3"/>
        <v>66</v>
      </c>
      <c r="N33" s="7" t="str">
        <f t="shared" ca="1" si="4"/>
        <v>90 Days Due</v>
      </c>
    </row>
    <row r="34" spans="1:18" outlineLevel="1" x14ac:dyDescent="0.3">
      <c r="A34" s="23" t="s">
        <v>343</v>
      </c>
      <c r="B34" s="23" t="s">
        <v>388</v>
      </c>
      <c r="C34" s="45">
        <v>35712</v>
      </c>
      <c r="D34" s="45">
        <v>44213</v>
      </c>
      <c r="E34" s="45"/>
      <c r="F34" s="23" t="s">
        <v>98</v>
      </c>
      <c r="G34" s="46">
        <v>53000</v>
      </c>
      <c r="H34" s="45">
        <v>45635</v>
      </c>
      <c r="I34" s="45"/>
      <c r="J34" s="48">
        <f t="shared" ca="1" si="0"/>
        <v>28</v>
      </c>
      <c r="K34">
        <f t="shared" ca="1" si="1"/>
        <v>4</v>
      </c>
      <c r="L34" s="5">
        <f t="shared" si="2"/>
        <v>46000</v>
      </c>
      <c r="M34" s="47">
        <f t="shared" ca="1" si="3"/>
        <v>50</v>
      </c>
      <c r="N34" s="7" t="str">
        <f t="shared" ca="1" si="4"/>
        <v>60 Days Due</v>
      </c>
    </row>
    <row r="37" spans="1:18" x14ac:dyDescent="0.3">
      <c r="A37" s="49" t="s">
        <v>396</v>
      </c>
      <c r="B37" s="49" t="s">
        <v>397</v>
      </c>
      <c r="C37" s="18"/>
      <c r="D37" s="18"/>
      <c r="E37" s="18"/>
      <c r="F37" s="18"/>
      <c r="G37" s="18"/>
      <c r="H37" s="18"/>
      <c r="I37" s="18"/>
      <c r="J37" s="18"/>
      <c r="K37" s="18"/>
      <c r="L37" s="18"/>
      <c r="M37" s="18"/>
      <c r="N37" s="18"/>
      <c r="O37" s="18"/>
      <c r="P37" s="18"/>
      <c r="Q37" s="18"/>
      <c r="R37" s="18"/>
    </row>
    <row r="38" spans="1:18" outlineLevel="1" x14ac:dyDescent="0.3"/>
    <row r="39" spans="1:18" outlineLevel="1" x14ac:dyDescent="0.3">
      <c r="F39" s="2" t="s">
        <v>3</v>
      </c>
      <c r="G39" s="6" t="s">
        <v>516</v>
      </c>
      <c r="H39" s="2" t="s">
        <v>515</v>
      </c>
      <c r="I39" s="2" t="s">
        <v>517</v>
      </c>
      <c r="J39" s="2" t="s">
        <v>518</v>
      </c>
    </row>
    <row r="40" spans="1:18" outlineLevel="1" x14ac:dyDescent="0.3">
      <c r="A40" t="s">
        <v>6</v>
      </c>
      <c r="B40" t="s">
        <v>398</v>
      </c>
      <c r="C40" t="s">
        <v>399</v>
      </c>
      <c r="D40">
        <v>9876543210</v>
      </c>
      <c r="F40" t="str">
        <f>A40&amp;" "&amp;B40</f>
        <v>Ankita Kumar</v>
      </c>
      <c r="G40">
        <v>9876543210</v>
      </c>
      <c r="H40" t="s">
        <v>399</v>
      </c>
      <c r="I40" t="s">
        <v>519</v>
      </c>
      <c r="J40" t="s">
        <v>520</v>
      </c>
    </row>
    <row r="41" spans="1:18" outlineLevel="1" x14ac:dyDescent="0.3">
      <c r="A41" t="s">
        <v>400</v>
      </c>
      <c r="B41" t="s">
        <v>401</v>
      </c>
      <c r="C41" t="s">
        <v>402</v>
      </c>
      <c r="D41">
        <v>9123456780</v>
      </c>
      <c r="F41" t="str">
        <f t="shared" ref="F41:F92" si="5">A41&amp;" "&amp;B41</f>
        <v>Rohit Sharma</v>
      </c>
      <c r="G41">
        <v>9123456780</v>
      </c>
      <c r="H41" t="s">
        <v>402</v>
      </c>
      <c r="I41" t="s">
        <v>521</v>
      </c>
      <c r="J41" t="s">
        <v>522</v>
      </c>
    </row>
    <row r="42" spans="1:18" outlineLevel="1" x14ac:dyDescent="0.3">
      <c r="A42" t="s">
        <v>403</v>
      </c>
      <c r="B42" t="s">
        <v>404</v>
      </c>
      <c r="C42" t="s">
        <v>405</v>
      </c>
      <c r="D42">
        <v>9988776655</v>
      </c>
      <c r="F42" t="str">
        <f t="shared" si="5"/>
        <v>Priya Singh</v>
      </c>
      <c r="G42">
        <v>9988776655</v>
      </c>
      <c r="H42" t="s">
        <v>405</v>
      </c>
      <c r="I42" t="s">
        <v>523</v>
      </c>
      <c r="J42" t="s">
        <v>574</v>
      </c>
    </row>
    <row r="43" spans="1:18" outlineLevel="1" x14ac:dyDescent="0.3">
      <c r="A43" t="s">
        <v>406</v>
      </c>
      <c r="B43" t="s">
        <v>407</v>
      </c>
      <c r="C43" t="s">
        <v>408</v>
      </c>
      <c r="D43">
        <v>9012345678</v>
      </c>
      <c r="F43" t="str">
        <f t="shared" si="5"/>
        <v>Amit Verma</v>
      </c>
      <c r="G43">
        <v>9012345678</v>
      </c>
      <c r="H43" t="s">
        <v>408</v>
      </c>
      <c r="I43" t="s">
        <v>524</v>
      </c>
      <c r="J43" t="s">
        <v>520</v>
      </c>
    </row>
    <row r="44" spans="1:18" outlineLevel="1" x14ac:dyDescent="0.3">
      <c r="A44" t="s">
        <v>409</v>
      </c>
      <c r="B44" t="s">
        <v>410</v>
      </c>
      <c r="C44" t="s">
        <v>411</v>
      </c>
      <c r="D44">
        <v>9871234560</v>
      </c>
      <c r="F44" t="str">
        <f t="shared" si="5"/>
        <v>Neha Gupta</v>
      </c>
      <c r="G44">
        <v>9871234560</v>
      </c>
      <c r="H44" t="s">
        <v>411</v>
      </c>
      <c r="I44" t="s">
        <v>525</v>
      </c>
      <c r="J44" t="s">
        <v>575</v>
      </c>
    </row>
    <row r="45" spans="1:18" outlineLevel="1" x14ac:dyDescent="0.3">
      <c r="A45" t="s">
        <v>412</v>
      </c>
      <c r="B45" t="s">
        <v>413</v>
      </c>
      <c r="C45" t="s">
        <v>414</v>
      </c>
      <c r="D45">
        <v>9765432109</v>
      </c>
      <c r="F45" t="str">
        <f t="shared" si="5"/>
        <v>Karan Mehta</v>
      </c>
      <c r="G45">
        <v>9765432109</v>
      </c>
      <c r="H45" t="s">
        <v>414</v>
      </c>
      <c r="I45" t="s">
        <v>526</v>
      </c>
      <c r="J45" t="s">
        <v>520</v>
      </c>
    </row>
    <row r="46" spans="1:18" outlineLevel="1" x14ac:dyDescent="0.3">
      <c r="A46" t="s">
        <v>415</v>
      </c>
      <c r="B46" t="s">
        <v>416</v>
      </c>
      <c r="C46" t="s">
        <v>417</v>
      </c>
      <c r="D46">
        <v>9345678120</v>
      </c>
      <c r="F46" t="str">
        <f t="shared" si="5"/>
        <v>Sanya Reddy</v>
      </c>
      <c r="G46">
        <v>9345678120</v>
      </c>
      <c r="H46" t="s">
        <v>417</v>
      </c>
      <c r="I46" t="s">
        <v>527</v>
      </c>
      <c r="J46" t="s">
        <v>522</v>
      </c>
    </row>
    <row r="47" spans="1:18" outlineLevel="1" x14ac:dyDescent="0.3">
      <c r="A47" t="s">
        <v>418</v>
      </c>
      <c r="B47" t="s">
        <v>419</v>
      </c>
      <c r="C47" t="s">
        <v>420</v>
      </c>
      <c r="D47">
        <v>9123450987</v>
      </c>
      <c r="F47" t="str">
        <f t="shared" si="5"/>
        <v>Vikram Joshi</v>
      </c>
      <c r="G47">
        <v>9123450987</v>
      </c>
      <c r="H47" t="s">
        <v>420</v>
      </c>
      <c r="I47" t="s">
        <v>528</v>
      </c>
      <c r="J47" t="s">
        <v>520</v>
      </c>
    </row>
    <row r="48" spans="1:18" outlineLevel="1" x14ac:dyDescent="0.3">
      <c r="A48" t="s">
        <v>421</v>
      </c>
      <c r="B48" t="s">
        <v>422</v>
      </c>
      <c r="C48" t="s">
        <v>423</v>
      </c>
      <c r="D48">
        <v>9876540987</v>
      </c>
      <c r="F48" t="str">
        <f t="shared" si="5"/>
        <v>Isha Kapoor</v>
      </c>
      <c r="G48">
        <v>9876540987</v>
      </c>
      <c r="H48" t="s">
        <v>423</v>
      </c>
      <c r="I48" t="s">
        <v>529</v>
      </c>
      <c r="J48" t="s">
        <v>576</v>
      </c>
    </row>
    <row r="49" spans="1:10" outlineLevel="1" x14ac:dyDescent="0.3">
      <c r="A49" t="s">
        <v>424</v>
      </c>
      <c r="B49" t="s">
        <v>425</v>
      </c>
      <c r="C49" t="s">
        <v>426</v>
      </c>
      <c r="D49">
        <v>9012783456</v>
      </c>
      <c r="F49" t="str">
        <f t="shared" si="5"/>
        <v>Rahul Tiwari</v>
      </c>
      <c r="G49">
        <v>9012783456</v>
      </c>
      <c r="H49" t="s">
        <v>426</v>
      </c>
      <c r="I49" t="s">
        <v>530</v>
      </c>
      <c r="J49" t="s">
        <v>574</v>
      </c>
    </row>
    <row r="50" spans="1:10" outlineLevel="1" x14ac:dyDescent="0.3">
      <c r="A50" t="s">
        <v>427</v>
      </c>
      <c r="B50" t="s">
        <v>428</v>
      </c>
      <c r="C50" t="s">
        <v>429</v>
      </c>
      <c r="D50">
        <v>9988771234</v>
      </c>
      <c r="F50" t="str">
        <f t="shared" si="5"/>
        <v>Simran Kaur</v>
      </c>
      <c r="G50">
        <v>9988771234</v>
      </c>
      <c r="H50" t="s">
        <v>429</v>
      </c>
      <c r="I50" t="s">
        <v>531</v>
      </c>
      <c r="J50" t="s">
        <v>520</v>
      </c>
    </row>
    <row r="51" spans="1:10" outlineLevel="1" x14ac:dyDescent="0.3">
      <c r="A51" t="s">
        <v>430</v>
      </c>
      <c r="B51" t="s">
        <v>404</v>
      </c>
      <c r="C51" t="s">
        <v>431</v>
      </c>
      <c r="D51">
        <v>9123009876</v>
      </c>
      <c r="F51" t="str">
        <f t="shared" si="5"/>
        <v>Arjun Singh</v>
      </c>
      <c r="G51">
        <v>9123009876</v>
      </c>
      <c r="H51" t="s">
        <v>431</v>
      </c>
      <c r="I51" t="s">
        <v>532</v>
      </c>
      <c r="J51" t="s">
        <v>522</v>
      </c>
    </row>
    <row r="52" spans="1:10" outlineLevel="1" x14ac:dyDescent="0.3">
      <c r="A52" t="s">
        <v>432</v>
      </c>
      <c r="B52" t="s">
        <v>401</v>
      </c>
      <c r="C52" t="s">
        <v>433</v>
      </c>
      <c r="D52">
        <v>9876123450</v>
      </c>
      <c r="F52" t="str">
        <f t="shared" si="5"/>
        <v>Pooja Sharma</v>
      </c>
      <c r="G52">
        <v>9876123450</v>
      </c>
      <c r="H52" t="s">
        <v>433</v>
      </c>
      <c r="I52" t="s">
        <v>533</v>
      </c>
      <c r="J52" t="s">
        <v>520</v>
      </c>
    </row>
    <row r="53" spans="1:10" outlineLevel="1" x14ac:dyDescent="0.3">
      <c r="A53" t="s">
        <v>434</v>
      </c>
      <c r="B53" t="s">
        <v>435</v>
      </c>
      <c r="C53" t="s">
        <v>436</v>
      </c>
      <c r="D53">
        <v>9345126789</v>
      </c>
      <c r="F53" t="str">
        <f t="shared" si="5"/>
        <v>Aditya Choudhary</v>
      </c>
      <c r="G53">
        <v>9345126789</v>
      </c>
      <c r="H53" t="s">
        <v>436</v>
      </c>
      <c r="I53" t="s">
        <v>534</v>
      </c>
      <c r="J53" t="s">
        <v>575</v>
      </c>
    </row>
    <row r="54" spans="1:10" outlineLevel="1" x14ac:dyDescent="0.3">
      <c r="A54" t="s">
        <v>437</v>
      </c>
      <c r="B54" t="s">
        <v>438</v>
      </c>
      <c r="C54" t="s">
        <v>439</v>
      </c>
      <c r="D54">
        <v>9012346789</v>
      </c>
      <c r="F54" t="str">
        <f t="shared" si="5"/>
        <v>Neelam Rani</v>
      </c>
      <c r="G54">
        <v>9012346789</v>
      </c>
      <c r="H54" t="s">
        <v>439</v>
      </c>
      <c r="I54" t="s">
        <v>535</v>
      </c>
      <c r="J54" t="s">
        <v>574</v>
      </c>
    </row>
    <row r="55" spans="1:10" outlineLevel="1" x14ac:dyDescent="0.3">
      <c r="A55" t="s">
        <v>440</v>
      </c>
      <c r="B55" t="s">
        <v>441</v>
      </c>
      <c r="C55" t="s">
        <v>442</v>
      </c>
      <c r="D55">
        <v>9876543211</v>
      </c>
      <c r="F55" t="str">
        <f t="shared" si="5"/>
        <v>Raghav Malhotra</v>
      </c>
      <c r="G55">
        <v>9876543211</v>
      </c>
      <c r="H55" t="s">
        <v>442</v>
      </c>
      <c r="I55" t="s">
        <v>536</v>
      </c>
      <c r="J55" t="s">
        <v>520</v>
      </c>
    </row>
    <row r="56" spans="1:10" outlineLevel="1" x14ac:dyDescent="0.3">
      <c r="A56" t="s">
        <v>443</v>
      </c>
      <c r="B56" t="s">
        <v>444</v>
      </c>
      <c r="C56" t="s">
        <v>445</v>
      </c>
      <c r="D56">
        <v>9123456781</v>
      </c>
      <c r="F56" t="str">
        <f t="shared" si="5"/>
        <v>Tanya Sinha</v>
      </c>
      <c r="G56">
        <v>9123456781</v>
      </c>
      <c r="H56" t="s">
        <v>445</v>
      </c>
      <c r="I56" t="s">
        <v>537</v>
      </c>
      <c r="J56" t="s">
        <v>522</v>
      </c>
    </row>
    <row r="57" spans="1:10" outlineLevel="1" x14ac:dyDescent="0.3">
      <c r="A57" t="s">
        <v>446</v>
      </c>
      <c r="B57" t="s">
        <v>447</v>
      </c>
      <c r="C57" t="s">
        <v>448</v>
      </c>
      <c r="D57">
        <v>9988776656</v>
      </c>
      <c r="F57" t="str">
        <f t="shared" si="5"/>
        <v>Manish Agarwal</v>
      </c>
      <c r="G57">
        <v>9988776656</v>
      </c>
      <c r="H57" t="s">
        <v>448</v>
      </c>
      <c r="I57" t="s">
        <v>538</v>
      </c>
      <c r="J57" t="s">
        <v>520</v>
      </c>
    </row>
    <row r="58" spans="1:10" outlineLevel="1" x14ac:dyDescent="0.3">
      <c r="A58" t="s">
        <v>449</v>
      </c>
      <c r="B58" t="s">
        <v>450</v>
      </c>
      <c r="C58" t="s">
        <v>451</v>
      </c>
      <c r="D58">
        <v>9871234561</v>
      </c>
      <c r="F58" t="str">
        <f t="shared" si="5"/>
        <v>Divya Nair</v>
      </c>
      <c r="G58">
        <v>9871234561</v>
      </c>
      <c r="H58" t="s">
        <v>451</v>
      </c>
      <c r="I58" t="s">
        <v>539</v>
      </c>
      <c r="J58" t="s">
        <v>574</v>
      </c>
    </row>
    <row r="59" spans="1:10" outlineLevel="1" x14ac:dyDescent="0.3">
      <c r="A59" t="s">
        <v>452</v>
      </c>
      <c r="B59" t="s">
        <v>453</v>
      </c>
      <c r="C59" t="s">
        <v>454</v>
      </c>
      <c r="D59">
        <v>9012345679</v>
      </c>
      <c r="F59" t="str">
        <f t="shared" si="5"/>
        <v>Siddharth Rao</v>
      </c>
      <c r="G59">
        <v>9012345679</v>
      </c>
      <c r="H59" t="s">
        <v>454</v>
      </c>
      <c r="I59" t="s">
        <v>540</v>
      </c>
      <c r="J59" t="s">
        <v>575</v>
      </c>
    </row>
    <row r="60" spans="1:10" outlineLevel="1" x14ac:dyDescent="0.3">
      <c r="A60" t="s">
        <v>455</v>
      </c>
      <c r="B60" t="s">
        <v>413</v>
      </c>
      <c r="C60" t="s">
        <v>456</v>
      </c>
      <c r="D60">
        <v>9876543212</v>
      </c>
      <c r="F60" t="str">
        <f t="shared" si="5"/>
        <v>Ritika Mehta</v>
      </c>
      <c r="G60">
        <v>9876543212</v>
      </c>
      <c r="H60" t="s">
        <v>456</v>
      </c>
      <c r="I60" t="s">
        <v>541</v>
      </c>
      <c r="J60" t="s">
        <v>520</v>
      </c>
    </row>
    <row r="61" spans="1:10" outlineLevel="1" x14ac:dyDescent="0.3">
      <c r="A61" t="s">
        <v>457</v>
      </c>
      <c r="B61" t="s">
        <v>407</v>
      </c>
      <c r="C61" t="s">
        <v>458</v>
      </c>
      <c r="D61">
        <v>9123456782</v>
      </c>
      <c r="F61" t="str">
        <f t="shared" si="5"/>
        <v>Nikhil Verma</v>
      </c>
      <c r="G61">
        <v>9123456782</v>
      </c>
      <c r="H61" t="s">
        <v>458</v>
      </c>
      <c r="I61" t="s">
        <v>542</v>
      </c>
      <c r="J61" t="s">
        <v>522</v>
      </c>
    </row>
    <row r="62" spans="1:10" outlineLevel="1" x14ac:dyDescent="0.3">
      <c r="A62" t="s">
        <v>459</v>
      </c>
      <c r="B62" t="s">
        <v>460</v>
      </c>
      <c r="C62" t="s">
        <v>461</v>
      </c>
      <c r="D62">
        <v>9988776657</v>
      </c>
      <c r="F62" t="str">
        <f t="shared" si="5"/>
        <v>Alok Jain</v>
      </c>
      <c r="G62">
        <v>9988776657</v>
      </c>
      <c r="H62" t="s">
        <v>461</v>
      </c>
      <c r="I62" t="s">
        <v>543</v>
      </c>
      <c r="J62" t="s">
        <v>520</v>
      </c>
    </row>
    <row r="63" spans="1:10" outlineLevel="1" x14ac:dyDescent="0.3">
      <c r="A63" t="s">
        <v>462</v>
      </c>
      <c r="B63" t="s">
        <v>401</v>
      </c>
      <c r="C63" t="s">
        <v>463</v>
      </c>
      <c r="D63">
        <v>9871234562</v>
      </c>
      <c r="F63" t="str">
        <f t="shared" si="5"/>
        <v>Kriti Sharma</v>
      </c>
      <c r="G63">
        <v>9871234562</v>
      </c>
      <c r="H63" t="s">
        <v>463</v>
      </c>
      <c r="I63" t="s">
        <v>544</v>
      </c>
      <c r="J63" t="s">
        <v>574</v>
      </c>
    </row>
    <row r="64" spans="1:10" outlineLevel="1" x14ac:dyDescent="0.3">
      <c r="A64" t="s">
        <v>400</v>
      </c>
      <c r="B64" t="s">
        <v>422</v>
      </c>
      <c r="C64" t="s">
        <v>464</v>
      </c>
      <c r="D64">
        <v>9012345680</v>
      </c>
      <c r="F64" t="str">
        <f t="shared" si="5"/>
        <v>Rohit Kapoor</v>
      </c>
      <c r="G64">
        <v>9012345680</v>
      </c>
      <c r="H64" t="s">
        <v>464</v>
      </c>
      <c r="I64" t="s">
        <v>545</v>
      </c>
      <c r="J64" t="s">
        <v>575</v>
      </c>
    </row>
    <row r="65" spans="1:10" outlineLevel="1" x14ac:dyDescent="0.3">
      <c r="A65" t="s">
        <v>465</v>
      </c>
      <c r="B65" t="s">
        <v>404</v>
      </c>
      <c r="C65" t="s">
        <v>466</v>
      </c>
      <c r="D65">
        <v>9876543213</v>
      </c>
      <c r="F65" t="str">
        <f t="shared" si="5"/>
        <v>Ananya Singh</v>
      </c>
      <c r="G65">
        <v>9876543213</v>
      </c>
      <c r="H65" t="s">
        <v>466</v>
      </c>
      <c r="I65" t="s">
        <v>546</v>
      </c>
      <c r="J65" t="s">
        <v>520</v>
      </c>
    </row>
    <row r="66" spans="1:10" outlineLevel="1" x14ac:dyDescent="0.3">
      <c r="A66" t="s">
        <v>467</v>
      </c>
      <c r="B66" t="s">
        <v>444</v>
      </c>
      <c r="C66" t="s">
        <v>468</v>
      </c>
      <c r="D66">
        <v>9123456783</v>
      </c>
      <c r="F66" t="str">
        <f t="shared" si="5"/>
        <v>Vivek Sinha</v>
      </c>
      <c r="G66">
        <v>9123456783</v>
      </c>
      <c r="H66" t="s">
        <v>468</v>
      </c>
      <c r="I66" t="s">
        <v>547</v>
      </c>
      <c r="J66" t="s">
        <v>522</v>
      </c>
    </row>
    <row r="67" spans="1:10" outlineLevel="1" x14ac:dyDescent="0.3">
      <c r="A67" t="s">
        <v>78</v>
      </c>
      <c r="B67" t="s">
        <v>416</v>
      </c>
      <c r="C67" t="s">
        <v>469</v>
      </c>
      <c r="D67">
        <v>9988776658</v>
      </c>
      <c r="F67" t="str">
        <f t="shared" si="5"/>
        <v>Sakshi Reddy</v>
      </c>
      <c r="G67">
        <v>9988776658</v>
      </c>
      <c r="H67" t="s">
        <v>469</v>
      </c>
      <c r="I67" t="s">
        <v>548</v>
      </c>
      <c r="J67" t="s">
        <v>520</v>
      </c>
    </row>
    <row r="68" spans="1:10" outlineLevel="1" x14ac:dyDescent="0.3">
      <c r="A68" t="s">
        <v>470</v>
      </c>
      <c r="B68" t="s">
        <v>413</v>
      </c>
      <c r="C68" t="s">
        <v>471</v>
      </c>
      <c r="D68">
        <v>9871234563</v>
      </c>
      <c r="F68" t="str">
        <f t="shared" si="5"/>
        <v>Aakash Mehta</v>
      </c>
      <c r="G68">
        <v>9871234563</v>
      </c>
      <c r="H68" t="s">
        <v>471</v>
      </c>
      <c r="I68" t="s">
        <v>549</v>
      </c>
      <c r="J68" t="s">
        <v>574</v>
      </c>
    </row>
    <row r="69" spans="1:10" outlineLevel="1" x14ac:dyDescent="0.3">
      <c r="A69" t="s">
        <v>472</v>
      </c>
      <c r="B69" t="s">
        <v>447</v>
      </c>
      <c r="C69" t="s">
        <v>473</v>
      </c>
      <c r="D69">
        <v>9012345681</v>
      </c>
      <c r="F69" t="str">
        <f t="shared" si="5"/>
        <v>Nisha Agarwal</v>
      </c>
      <c r="G69">
        <v>9012345681</v>
      </c>
      <c r="H69" t="s">
        <v>473</v>
      </c>
      <c r="I69" t="s">
        <v>550</v>
      </c>
      <c r="J69" t="s">
        <v>575</v>
      </c>
    </row>
    <row r="70" spans="1:10" outlineLevel="1" x14ac:dyDescent="0.3">
      <c r="A70" t="s">
        <v>474</v>
      </c>
      <c r="B70" t="s">
        <v>441</v>
      </c>
      <c r="C70" t="s">
        <v>475</v>
      </c>
      <c r="D70">
        <v>9876543214</v>
      </c>
      <c r="F70" t="str">
        <f t="shared" si="5"/>
        <v>Pranav Malhotra</v>
      </c>
      <c r="G70">
        <v>9876543214</v>
      </c>
      <c r="H70" t="s">
        <v>475</v>
      </c>
      <c r="I70" t="s">
        <v>551</v>
      </c>
      <c r="J70" t="s">
        <v>520</v>
      </c>
    </row>
    <row r="71" spans="1:10" outlineLevel="1" x14ac:dyDescent="0.3">
      <c r="A71" t="s">
        <v>476</v>
      </c>
      <c r="B71" t="s">
        <v>401</v>
      </c>
      <c r="C71" t="s">
        <v>477</v>
      </c>
      <c r="D71">
        <v>9123456784</v>
      </c>
      <c r="F71" t="str">
        <f t="shared" si="5"/>
        <v>Tanvi Sharma</v>
      </c>
      <c r="G71">
        <v>9123456784</v>
      </c>
      <c r="H71" t="s">
        <v>477</v>
      </c>
      <c r="I71" t="s">
        <v>552</v>
      </c>
      <c r="J71" t="s">
        <v>522</v>
      </c>
    </row>
    <row r="72" spans="1:10" outlineLevel="1" x14ac:dyDescent="0.3">
      <c r="A72" t="s">
        <v>478</v>
      </c>
      <c r="B72" t="s">
        <v>407</v>
      </c>
      <c r="C72" t="s">
        <v>479</v>
      </c>
      <c r="D72">
        <v>9988776659</v>
      </c>
      <c r="F72" t="str">
        <f t="shared" si="5"/>
        <v>Rohan Verma</v>
      </c>
      <c r="G72">
        <v>9988776659</v>
      </c>
      <c r="H72" t="s">
        <v>479</v>
      </c>
      <c r="I72" t="s">
        <v>553</v>
      </c>
      <c r="J72" t="s">
        <v>520</v>
      </c>
    </row>
    <row r="73" spans="1:10" outlineLevel="1" x14ac:dyDescent="0.3">
      <c r="A73" t="s">
        <v>480</v>
      </c>
      <c r="B73" t="s">
        <v>422</v>
      </c>
      <c r="C73" t="s">
        <v>481</v>
      </c>
      <c r="D73">
        <v>9871234564</v>
      </c>
      <c r="F73" t="str">
        <f t="shared" si="5"/>
        <v>Shreya Kapoor</v>
      </c>
      <c r="G73">
        <v>9871234564</v>
      </c>
      <c r="H73" t="s">
        <v>481</v>
      </c>
      <c r="I73" t="s">
        <v>554</v>
      </c>
      <c r="J73" t="s">
        <v>574</v>
      </c>
    </row>
    <row r="74" spans="1:10" outlineLevel="1" x14ac:dyDescent="0.3">
      <c r="A74" t="s">
        <v>482</v>
      </c>
      <c r="B74" t="s">
        <v>419</v>
      </c>
      <c r="C74" t="s">
        <v>483</v>
      </c>
      <c r="D74">
        <v>9012345682</v>
      </c>
      <c r="F74" t="str">
        <f t="shared" si="5"/>
        <v>Kunal Joshi</v>
      </c>
      <c r="G74">
        <v>9012345682</v>
      </c>
      <c r="H74" t="s">
        <v>483</v>
      </c>
      <c r="I74" t="s">
        <v>555</v>
      </c>
      <c r="J74" t="s">
        <v>575</v>
      </c>
    </row>
    <row r="75" spans="1:10" outlineLevel="1" x14ac:dyDescent="0.3">
      <c r="A75" t="s">
        <v>484</v>
      </c>
      <c r="B75" t="s">
        <v>450</v>
      </c>
      <c r="C75" t="s">
        <v>485</v>
      </c>
      <c r="D75">
        <v>9876543215</v>
      </c>
      <c r="F75" t="str">
        <f t="shared" si="5"/>
        <v>Meera Nair</v>
      </c>
      <c r="G75">
        <v>9876543215</v>
      </c>
      <c r="H75" t="s">
        <v>485</v>
      </c>
      <c r="I75" t="s">
        <v>556</v>
      </c>
      <c r="J75" t="s">
        <v>520</v>
      </c>
    </row>
    <row r="76" spans="1:10" outlineLevel="1" x14ac:dyDescent="0.3">
      <c r="A76" t="s">
        <v>486</v>
      </c>
      <c r="B76" t="s">
        <v>425</v>
      </c>
      <c r="C76" t="s">
        <v>487</v>
      </c>
      <c r="D76">
        <v>9123456785</v>
      </c>
      <c r="F76" t="str">
        <f t="shared" si="5"/>
        <v>Akshay Tiwari</v>
      </c>
      <c r="G76">
        <v>9123456785</v>
      </c>
      <c r="H76" t="s">
        <v>487</v>
      </c>
      <c r="I76" t="s">
        <v>557</v>
      </c>
      <c r="J76" t="s">
        <v>522</v>
      </c>
    </row>
    <row r="77" spans="1:10" outlineLevel="1" x14ac:dyDescent="0.3">
      <c r="A77" t="s">
        <v>488</v>
      </c>
      <c r="B77" t="s">
        <v>438</v>
      </c>
      <c r="C77" t="s">
        <v>489</v>
      </c>
      <c r="D77">
        <v>9988776660</v>
      </c>
      <c r="F77" t="str">
        <f t="shared" si="5"/>
        <v>Aishwarya Rani</v>
      </c>
      <c r="G77">
        <v>9988776660</v>
      </c>
      <c r="H77" t="s">
        <v>489</v>
      </c>
      <c r="I77" t="s">
        <v>558</v>
      </c>
      <c r="J77" t="s">
        <v>520</v>
      </c>
    </row>
    <row r="78" spans="1:10" outlineLevel="1" x14ac:dyDescent="0.3">
      <c r="A78" t="s">
        <v>490</v>
      </c>
      <c r="B78" t="s">
        <v>435</v>
      </c>
      <c r="C78" t="s">
        <v>491</v>
      </c>
      <c r="D78">
        <v>9871234565</v>
      </c>
      <c r="F78" t="str">
        <f t="shared" si="5"/>
        <v>Ritesh Choudhary</v>
      </c>
      <c r="G78">
        <v>9871234565</v>
      </c>
      <c r="H78" t="s">
        <v>491</v>
      </c>
      <c r="I78" t="s">
        <v>559</v>
      </c>
      <c r="J78" t="s">
        <v>574</v>
      </c>
    </row>
    <row r="79" spans="1:10" outlineLevel="1" x14ac:dyDescent="0.3">
      <c r="A79" t="s">
        <v>492</v>
      </c>
      <c r="B79" t="s">
        <v>413</v>
      </c>
      <c r="C79" t="s">
        <v>493</v>
      </c>
      <c r="D79">
        <v>9012345683</v>
      </c>
      <c r="F79" t="str">
        <f t="shared" si="5"/>
        <v>Sonal Mehta</v>
      </c>
      <c r="G79">
        <v>9012345683</v>
      </c>
      <c r="H79" t="s">
        <v>493</v>
      </c>
      <c r="I79" t="s">
        <v>560</v>
      </c>
      <c r="J79" t="s">
        <v>575</v>
      </c>
    </row>
    <row r="80" spans="1:10" outlineLevel="1" x14ac:dyDescent="0.3">
      <c r="A80" t="s">
        <v>494</v>
      </c>
      <c r="B80" t="s">
        <v>407</v>
      </c>
      <c r="C80" t="s">
        <v>495</v>
      </c>
      <c r="D80">
        <v>9876543216</v>
      </c>
      <c r="F80" t="str">
        <f t="shared" si="5"/>
        <v>Harsh Verma</v>
      </c>
      <c r="G80">
        <v>9876543216</v>
      </c>
      <c r="H80" t="s">
        <v>495</v>
      </c>
      <c r="I80" t="s">
        <v>561</v>
      </c>
      <c r="J80" t="s">
        <v>520</v>
      </c>
    </row>
    <row r="81" spans="1:10" outlineLevel="1" x14ac:dyDescent="0.3">
      <c r="A81" t="s">
        <v>496</v>
      </c>
      <c r="B81" t="s">
        <v>401</v>
      </c>
      <c r="C81" t="s">
        <v>497</v>
      </c>
      <c r="D81">
        <v>9123456786</v>
      </c>
      <c r="F81" t="str">
        <f t="shared" si="5"/>
        <v>Anjali Sharma</v>
      </c>
      <c r="G81">
        <v>9123456786</v>
      </c>
      <c r="H81" t="s">
        <v>497</v>
      </c>
      <c r="I81" t="s">
        <v>562</v>
      </c>
      <c r="J81" t="s">
        <v>522</v>
      </c>
    </row>
    <row r="82" spans="1:10" outlineLevel="1" x14ac:dyDescent="0.3">
      <c r="A82" t="s">
        <v>498</v>
      </c>
      <c r="B82" t="s">
        <v>444</v>
      </c>
      <c r="C82" t="s">
        <v>499</v>
      </c>
      <c r="D82">
        <v>9988776661</v>
      </c>
      <c r="F82" t="str">
        <f t="shared" si="5"/>
        <v>Kavita Sinha</v>
      </c>
      <c r="G82">
        <v>9988776661</v>
      </c>
      <c r="H82" t="s">
        <v>499</v>
      </c>
      <c r="I82" t="s">
        <v>563</v>
      </c>
      <c r="J82" t="s">
        <v>520</v>
      </c>
    </row>
    <row r="83" spans="1:10" outlineLevel="1" x14ac:dyDescent="0.3">
      <c r="A83" t="s">
        <v>440</v>
      </c>
      <c r="B83" t="s">
        <v>419</v>
      </c>
      <c r="C83" t="s">
        <v>500</v>
      </c>
      <c r="D83">
        <v>9871234566</v>
      </c>
      <c r="F83" t="str">
        <f t="shared" si="5"/>
        <v>Raghav Joshi</v>
      </c>
      <c r="G83">
        <v>9871234566</v>
      </c>
      <c r="H83" t="s">
        <v>500</v>
      </c>
      <c r="I83" t="s">
        <v>564</v>
      </c>
      <c r="J83" t="s">
        <v>574</v>
      </c>
    </row>
    <row r="84" spans="1:10" outlineLevel="1" x14ac:dyDescent="0.3">
      <c r="A84" t="s">
        <v>501</v>
      </c>
      <c r="B84" t="s">
        <v>422</v>
      </c>
      <c r="C84" t="s">
        <v>502</v>
      </c>
      <c r="D84">
        <v>9012345684</v>
      </c>
      <c r="F84" t="str">
        <f t="shared" si="5"/>
        <v>Tanmay Kapoor</v>
      </c>
      <c r="G84">
        <v>9012345684</v>
      </c>
      <c r="H84" t="s">
        <v>502</v>
      </c>
      <c r="I84" t="s">
        <v>565</v>
      </c>
      <c r="J84" t="s">
        <v>575</v>
      </c>
    </row>
    <row r="85" spans="1:10" outlineLevel="1" x14ac:dyDescent="0.3">
      <c r="A85" t="s">
        <v>503</v>
      </c>
      <c r="B85" t="s">
        <v>416</v>
      </c>
      <c r="C85" t="s">
        <v>504</v>
      </c>
      <c r="D85">
        <v>9876543217</v>
      </c>
      <c r="F85" t="str">
        <f t="shared" si="5"/>
        <v>Sneha Reddy</v>
      </c>
      <c r="G85">
        <v>9876543217</v>
      </c>
      <c r="H85" t="s">
        <v>504</v>
      </c>
      <c r="I85" t="s">
        <v>566</v>
      </c>
      <c r="J85" t="s">
        <v>520</v>
      </c>
    </row>
    <row r="86" spans="1:10" outlineLevel="1" x14ac:dyDescent="0.3">
      <c r="A86" t="s">
        <v>505</v>
      </c>
      <c r="B86" t="s">
        <v>413</v>
      </c>
      <c r="C86" t="s">
        <v>506</v>
      </c>
      <c r="D86">
        <v>9123456787</v>
      </c>
      <c r="F86" t="str">
        <f t="shared" si="5"/>
        <v>Manoj Mehta</v>
      </c>
      <c r="G86">
        <v>9123456787</v>
      </c>
      <c r="H86" t="s">
        <v>506</v>
      </c>
      <c r="I86" t="s">
        <v>567</v>
      </c>
      <c r="J86" t="s">
        <v>522</v>
      </c>
    </row>
    <row r="87" spans="1:10" outlineLevel="1" x14ac:dyDescent="0.3">
      <c r="A87" t="s">
        <v>455</v>
      </c>
      <c r="B87" t="s">
        <v>407</v>
      </c>
      <c r="C87" t="s">
        <v>507</v>
      </c>
      <c r="D87">
        <v>9988776662</v>
      </c>
      <c r="F87" t="str">
        <f t="shared" si="5"/>
        <v>Ritika Verma</v>
      </c>
      <c r="G87">
        <v>9988776662</v>
      </c>
      <c r="H87" t="s">
        <v>507</v>
      </c>
      <c r="I87" t="s">
        <v>568</v>
      </c>
      <c r="J87" t="s">
        <v>520</v>
      </c>
    </row>
    <row r="88" spans="1:10" outlineLevel="1" x14ac:dyDescent="0.3">
      <c r="A88" t="s">
        <v>457</v>
      </c>
      <c r="B88" t="s">
        <v>401</v>
      </c>
      <c r="C88" t="s">
        <v>508</v>
      </c>
      <c r="D88">
        <v>9871234567</v>
      </c>
      <c r="F88" t="str">
        <f t="shared" si="5"/>
        <v>Nikhil Sharma</v>
      </c>
      <c r="G88">
        <v>9871234567</v>
      </c>
      <c r="H88" t="s">
        <v>508</v>
      </c>
      <c r="I88" t="s">
        <v>569</v>
      </c>
      <c r="J88" t="s">
        <v>574</v>
      </c>
    </row>
    <row r="89" spans="1:10" outlineLevel="1" x14ac:dyDescent="0.3">
      <c r="A89" t="s">
        <v>465</v>
      </c>
      <c r="B89" t="s">
        <v>422</v>
      </c>
      <c r="C89" t="s">
        <v>509</v>
      </c>
      <c r="D89">
        <v>9012345685</v>
      </c>
      <c r="F89" t="str">
        <f t="shared" si="5"/>
        <v>Ananya Kapoor</v>
      </c>
      <c r="G89">
        <v>9012345685</v>
      </c>
      <c r="H89" t="s">
        <v>509</v>
      </c>
      <c r="I89" t="s">
        <v>570</v>
      </c>
      <c r="J89" t="s">
        <v>575</v>
      </c>
    </row>
    <row r="90" spans="1:10" outlineLevel="1" x14ac:dyDescent="0.3">
      <c r="A90" t="s">
        <v>418</v>
      </c>
      <c r="B90" t="s">
        <v>404</v>
      </c>
      <c r="C90" t="s">
        <v>510</v>
      </c>
      <c r="D90">
        <v>9876543218</v>
      </c>
      <c r="F90" t="str">
        <f t="shared" si="5"/>
        <v>Vikram Singh</v>
      </c>
      <c r="G90">
        <v>9876543218</v>
      </c>
      <c r="H90" t="s">
        <v>510</v>
      </c>
      <c r="I90" t="s">
        <v>571</v>
      </c>
      <c r="J90" t="s">
        <v>520</v>
      </c>
    </row>
    <row r="91" spans="1:10" outlineLevel="1" x14ac:dyDescent="0.3">
      <c r="A91" t="s">
        <v>403</v>
      </c>
      <c r="B91" t="s">
        <v>413</v>
      </c>
      <c r="C91" t="s">
        <v>511</v>
      </c>
      <c r="D91">
        <v>9123456788</v>
      </c>
      <c r="F91" t="str">
        <f t="shared" si="5"/>
        <v>Priya Mehta</v>
      </c>
      <c r="G91">
        <v>9123456788</v>
      </c>
      <c r="H91" t="s">
        <v>511</v>
      </c>
      <c r="I91" t="s">
        <v>572</v>
      </c>
      <c r="J91" t="s">
        <v>522</v>
      </c>
    </row>
    <row r="92" spans="1:10" outlineLevel="1" x14ac:dyDescent="0.3">
      <c r="A92" t="s">
        <v>406</v>
      </c>
      <c r="B92" t="s">
        <v>401</v>
      </c>
      <c r="C92" t="s">
        <v>512</v>
      </c>
      <c r="D92">
        <v>9988776663</v>
      </c>
      <c r="F92" t="str">
        <f t="shared" si="5"/>
        <v>Amit Sharma</v>
      </c>
      <c r="G92">
        <v>9988776663</v>
      </c>
      <c r="H92" t="s">
        <v>512</v>
      </c>
      <c r="I92" t="s">
        <v>573</v>
      </c>
      <c r="J92" t="s">
        <v>520</v>
      </c>
    </row>
  </sheetData>
  <conditionalFormatting sqref="O5:O34">
    <cfRule type="iconSet" priority="4">
      <iconSet iconSet="3Flags">
        <cfvo type="percent" val="0"/>
        <cfvo type="percent" val="33"/>
        <cfvo type="percent" val="67"/>
      </iconSet>
    </cfRule>
  </conditionalFormatting>
  <conditionalFormatting sqref="N5">
    <cfRule type="containsText" dxfId="6" priority="1" operator="containsText" text="90 Days Due">
      <formula>NOT(ISERROR(SEARCH("90 Days Due",N5)))</formula>
    </cfRule>
    <cfRule type="containsText" dxfId="5" priority="2" operator="containsText" text="&quot;60 Days Due&quot;">
      <formula>NOT(ISERROR(SEARCH("""60 Days Due""",N5)))</formula>
    </cfRule>
    <cfRule type="containsText" dxfId="4" priority="3" operator="containsText" text="&quot;30 Days Due&quot;">
      <formula>NOT(ISERROR(SEARCH("""30 Days Due""",N5)))</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1B30-3EBE-431A-8EEA-E4061E0019BD}">
  <sheetPr>
    <tabColor theme="7" tint="-0.249977111117893"/>
  </sheetPr>
  <dimension ref="A1:T10"/>
  <sheetViews>
    <sheetView showGridLines="0" showWhiteSpace="0" zoomScaleNormal="100" zoomScalePageLayoutView="67" workbookViewId="0">
      <selection activeCell="O28" sqref="O28"/>
    </sheetView>
  </sheetViews>
  <sheetFormatPr defaultRowHeight="14.4" x14ac:dyDescent="0.3"/>
  <sheetData>
    <row r="1" spans="1:20" x14ac:dyDescent="0.3">
      <c r="A1" s="52"/>
      <c r="B1" s="52"/>
      <c r="C1" s="52"/>
      <c r="D1" s="52"/>
      <c r="E1" s="52"/>
      <c r="F1" s="52"/>
      <c r="G1" s="52"/>
      <c r="H1" s="52"/>
      <c r="I1" s="52"/>
      <c r="J1" s="52"/>
      <c r="K1" s="52"/>
      <c r="L1" s="52"/>
      <c r="M1" s="52"/>
      <c r="N1" s="52"/>
    </row>
    <row r="2" spans="1:20" x14ac:dyDescent="0.3">
      <c r="A2" s="56" t="s">
        <v>589</v>
      </c>
      <c r="B2" s="56" t="s">
        <v>590</v>
      </c>
      <c r="C2" s="61"/>
      <c r="D2" s="57"/>
      <c r="E2" s="57"/>
      <c r="F2" s="57"/>
      <c r="G2" s="57"/>
      <c r="H2" s="57"/>
      <c r="I2" s="57"/>
      <c r="J2" s="57"/>
      <c r="K2" s="57"/>
      <c r="L2" s="57"/>
      <c r="M2" s="57"/>
      <c r="N2" s="57"/>
    </row>
    <row r="3" spans="1:20" x14ac:dyDescent="0.3">
      <c r="A3" s="52"/>
      <c r="B3" s="52"/>
      <c r="C3" s="52"/>
      <c r="D3" s="52"/>
      <c r="E3" s="52"/>
      <c r="F3" s="52"/>
      <c r="G3" s="52"/>
      <c r="H3" s="52"/>
      <c r="I3" s="52"/>
      <c r="J3" s="52"/>
      <c r="K3" s="52"/>
      <c r="L3" s="52"/>
      <c r="M3" s="52"/>
      <c r="N3" s="52"/>
    </row>
    <row r="4" spans="1:20" ht="25.8" x14ac:dyDescent="0.5">
      <c r="A4" s="58" t="s">
        <v>88</v>
      </c>
      <c r="B4" s="59" t="s">
        <v>591</v>
      </c>
      <c r="C4" s="59" t="s">
        <v>592</v>
      </c>
      <c r="D4" s="59" t="s">
        <v>593</v>
      </c>
      <c r="E4" s="59" t="s">
        <v>594</v>
      </c>
      <c r="F4" s="60"/>
      <c r="G4" s="53" t="s">
        <v>595</v>
      </c>
      <c r="H4" s="54"/>
      <c r="I4" s="57"/>
      <c r="J4" s="55" t="s">
        <v>99</v>
      </c>
      <c r="K4" s="55"/>
      <c r="L4" s="57"/>
      <c r="M4" s="55" t="s">
        <v>594</v>
      </c>
      <c r="N4" s="55"/>
    </row>
    <row r="5" spans="1:20" x14ac:dyDescent="0.3">
      <c r="A5" s="57" t="s">
        <v>93</v>
      </c>
      <c r="B5" s="57">
        <v>25000</v>
      </c>
      <c r="C5" s="57">
        <v>5</v>
      </c>
      <c r="D5" s="57">
        <v>8000</v>
      </c>
      <c r="E5" s="57">
        <v>17000</v>
      </c>
      <c r="F5" s="57"/>
      <c r="G5" s="51">
        <f>SUM(B5:B10)</f>
        <v>181000</v>
      </c>
      <c r="H5" s="51"/>
      <c r="I5" s="57"/>
      <c r="J5" s="51">
        <f>SUM(D5:D10)</f>
        <v>62000</v>
      </c>
      <c r="K5" s="51"/>
      <c r="L5" s="57"/>
      <c r="M5" s="51">
        <f>SUM(E5:E10)</f>
        <v>119000</v>
      </c>
      <c r="N5" s="51"/>
      <c r="T5" t="s">
        <v>619</v>
      </c>
    </row>
    <row r="6" spans="1:20" x14ac:dyDescent="0.3">
      <c r="A6" s="57" t="s">
        <v>94</v>
      </c>
      <c r="B6" s="57">
        <v>27000</v>
      </c>
      <c r="C6" s="57">
        <v>8</v>
      </c>
      <c r="D6" s="57">
        <v>9500</v>
      </c>
      <c r="E6" s="57">
        <v>17500</v>
      </c>
      <c r="F6" s="57"/>
      <c r="G6" s="51"/>
      <c r="H6" s="51"/>
      <c r="I6" s="57"/>
      <c r="J6" s="51"/>
      <c r="K6" s="51"/>
      <c r="L6" s="57"/>
      <c r="M6" s="51"/>
      <c r="N6" s="51"/>
    </row>
    <row r="7" spans="1:20" x14ac:dyDescent="0.3">
      <c r="A7" s="57" t="s">
        <v>95</v>
      </c>
      <c r="B7" s="57">
        <v>29000</v>
      </c>
      <c r="C7" s="57">
        <v>7</v>
      </c>
      <c r="D7" s="57">
        <v>10000</v>
      </c>
      <c r="E7" s="57">
        <v>19000</v>
      </c>
      <c r="F7" s="57"/>
      <c r="G7" s="57"/>
      <c r="H7" s="57"/>
      <c r="I7" s="57"/>
      <c r="J7" s="57"/>
      <c r="K7" s="57"/>
      <c r="L7" s="57"/>
      <c r="M7" s="57"/>
      <c r="N7" s="57"/>
    </row>
    <row r="8" spans="1:20" x14ac:dyDescent="0.3">
      <c r="A8" s="57" t="s">
        <v>596</v>
      </c>
      <c r="B8" s="57">
        <v>31000</v>
      </c>
      <c r="C8" s="57">
        <v>10</v>
      </c>
      <c r="D8" s="57">
        <v>11000</v>
      </c>
      <c r="E8" s="57">
        <v>20000</v>
      </c>
      <c r="F8" s="57"/>
      <c r="G8" s="57"/>
      <c r="H8" s="57"/>
      <c r="I8" s="57"/>
      <c r="J8" s="57"/>
      <c r="K8" s="57"/>
      <c r="L8" s="57"/>
      <c r="M8" s="57"/>
      <c r="N8" s="57"/>
    </row>
    <row r="9" spans="1:20" x14ac:dyDescent="0.3">
      <c r="A9" s="57" t="s">
        <v>597</v>
      </c>
      <c r="B9" s="57">
        <v>33000</v>
      </c>
      <c r="C9" s="57">
        <v>9</v>
      </c>
      <c r="D9" s="57">
        <v>11500</v>
      </c>
      <c r="E9" s="57">
        <v>21500</v>
      </c>
      <c r="F9" s="57"/>
      <c r="G9" s="57"/>
      <c r="H9" s="57"/>
      <c r="I9" s="57"/>
      <c r="J9" s="57"/>
      <c r="K9" s="57"/>
      <c r="L9" s="57"/>
      <c r="M9" s="57"/>
      <c r="N9" s="57"/>
    </row>
    <row r="10" spans="1:20" x14ac:dyDescent="0.3">
      <c r="A10" s="57" t="s">
        <v>598</v>
      </c>
      <c r="B10" s="57">
        <v>36000</v>
      </c>
      <c r="C10" s="57">
        <v>12</v>
      </c>
      <c r="D10" s="57">
        <v>12000</v>
      </c>
      <c r="E10" s="57">
        <v>24000</v>
      </c>
      <c r="F10" s="57"/>
      <c r="G10" s="57"/>
      <c r="H10" s="57"/>
      <c r="I10" s="57"/>
      <c r="J10" s="57"/>
      <c r="K10" s="57"/>
      <c r="L10" s="57"/>
      <c r="M10" s="57"/>
      <c r="N10" s="57"/>
    </row>
  </sheetData>
  <mergeCells count="6">
    <mergeCell ref="G4:H4"/>
    <mergeCell ref="J4:K4"/>
    <mergeCell ref="J5:K6"/>
    <mergeCell ref="M4:N4"/>
    <mergeCell ref="M5:N6"/>
    <mergeCell ref="G5:H6"/>
  </mergeCells>
  <pageMargins left="0.7" right="0.7" top="0.75" bottom="0.75" header="0.3" footer="0.3"/>
  <pageSetup orientation="portrait" r:id="rId1"/>
  <headerFooter>
    <oddHeader>&amp;LCHARTS</oddHeader>
    <oddFooter>&amp;LCHARTS</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C9B-E284-48AF-B0E6-D1566038FEA6}">
  <sheetPr>
    <tabColor theme="7" tint="0.39997558519241921"/>
  </sheetPr>
  <dimension ref="A2:P30"/>
  <sheetViews>
    <sheetView showGridLines="0" zoomScale="70" workbookViewId="0">
      <selection activeCell="A2" sqref="A2:F2"/>
    </sheetView>
  </sheetViews>
  <sheetFormatPr defaultColWidth="11" defaultRowHeight="22.2" customHeight="1" x14ac:dyDescent="0.3"/>
  <cols>
    <col min="10" max="10" width="11.21875" customWidth="1"/>
    <col min="11" max="11" width="11.6640625" customWidth="1"/>
    <col min="12" max="12" width="26.44140625" customWidth="1"/>
    <col min="13" max="13" width="11.6640625" customWidth="1"/>
    <col min="15" max="15" width="20.109375" customWidth="1"/>
  </cols>
  <sheetData>
    <row r="2" spans="1:16" ht="22.2" customHeight="1" x14ac:dyDescent="0.3">
      <c r="A2" s="56" t="s">
        <v>616</v>
      </c>
      <c r="B2" s="56" t="s">
        <v>617</v>
      </c>
      <c r="C2" s="56"/>
      <c r="D2" s="56"/>
      <c r="E2" s="56"/>
      <c r="F2" s="61"/>
    </row>
    <row r="4" spans="1:16" ht="22.2" customHeight="1" x14ac:dyDescent="0.3">
      <c r="A4" s="25" t="s">
        <v>599</v>
      </c>
      <c r="B4" s="26" t="s">
        <v>606</v>
      </c>
      <c r="C4" s="26" t="s">
        <v>607</v>
      </c>
      <c r="D4" s="26" t="s">
        <v>608</v>
      </c>
      <c r="E4" s="26" t="s">
        <v>609</v>
      </c>
      <c r="F4" s="26" t="s">
        <v>610</v>
      </c>
      <c r="G4" s="26" t="s">
        <v>611</v>
      </c>
      <c r="H4" s="26" t="s">
        <v>612</v>
      </c>
      <c r="I4" s="26" t="s">
        <v>613</v>
      </c>
      <c r="J4" s="26" t="s">
        <v>614</v>
      </c>
      <c r="K4" s="26" t="s">
        <v>615</v>
      </c>
      <c r="L4" s="22" t="s">
        <v>618</v>
      </c>
      <c r="P4" s="26"/>
    </row>
    <row r="5" spans="1:16" ht="22.2" customHeight="1" x14ac:dyDescent="0.3">
      <c r="A5" s="26" t="s">
        <v>93</v>
      </c>
      <c r="B5" s="24">
        <v>45</v>
      </c>
      <c r="C5" s="24">
        <v>30</v>
      </c>
      <c r="D5" s="24">
        <v>50</v>
      </c>
      <c r="E5" s="24">
        <v>20</v>
      </c>
      <c r="F5" s="24">
        <v>60</v>
      </c>
      <c r="G5" s="24">
        <v>35</v>
      </c>
      <c r="H5" s="24">
        <v>70</v>
      </c>
      <c r="I5" s="24">
        <v>40</v>
      </c>
      <c r="J5" s="24">
        <v>55</v>
      </c>
      <c r="K5" s="24">
        <v>25</v>
      </c>
      <c r="L5" s="23"/>
      <c r="P5" s="23"/>
    </row>
    <row r="6" spans="1:16" ht="22.2" customHeight="1" x14ac:dyDescent="0.3">
      <c r="A6" s="26" t="s">
        <v>94</v>
      </c>
      <c r="B6" s="24">
        <v>60</v>
      </c>
      <c r="C6" s="24">
        <v>35</v>
      </c>
      <c r="D6" s="24">
        <v>55</v>
      </c>
      <c r="E6" s="24">
        <v>25</v>
      </c>
      <c r="F6" s="24">
        <v>65</v>
      </c>
      <c r="G6" s="24">
        <v>38</v>
      </c>
      <c r="H6" s="24">
        <v>75</v>
      </c>
      <c r="I6" s="24">
        <v>42</v>
      </c>
      <c r="J6" s="24">
        <v>58</v>
      </c>
      <c r="K6" s="24">
        <v>28</v>
      </c>
      <c r="L6" s="23"/>
      <c r="P6" s="23"/>
    </row>
    <row r="7" spans="1:16" ht="22.2" customHeight="1" x14ac:dyDescent="0.3">
      <c r="A7" s="26" t="s">
        <v>95</v>
      </c>
      <c r="B7" s="24">
        <v>55</v>
      </c>
      <c r="C7" s="24">
        <v>40</v>
      </c>
      <c r="D7" s="24">
        <v>60</v>
      </c>
      <c r="E7" s="24">
        <v>22</v>
      </c>
      <c r="F7" s="24">
        <v>63</v>
      </c>
      <c r="G7" s="24">
        <v>40</v>
      </c>
      <c r="H7" s="24">
        <v>72</v>
      </c>
      <c r="I7" s="24">
        <v>45</v>
      </c>
      <c r="J7" s="24">
        <v>60</v>
      </c>
      <c r="K7" s="24">
        <v>30</v>
      </c>
      <c r="L7" s="23"/>
      <c r="P7" s="23"/>
    </row>
    <row r="8" spans="1:16" ht="22.2" customHeight="1" x14ac:dyDescent="0.3">
      <c r="A8" s="26" t="s">
        <v>596</v>
      </c>
      <c r="B8" s="24">
        <v>70</v>
      </c>
      <c r="C8" s="24">
        <v>38</v>
      </c>
      <c r="D8" s="24">
        <v>58</v>
      </c>
      <c r="E8" s="24">
        <v>28</v>
      </c>
      <c r="F8" s="24">
        <v>20</v>
      </c>
      <c r="G8" s="24">
        <v>42</v>
      </c>
      <c r="H8" s="24">
        <v>20</v>
      </c>
      <c r="I8" s="24">
        <v>48</v>
      </c>
      <c r="J8" s="24">
        <v>63</v>
      </c>
      <c r="K8" s="24">
        <v>32</v>
      </c>
      <c r="L8" s="23"/>
      <c r="P8" s="23"/>
    </row>
    <row r="9" spans="1:16" ht="22.2" customHeight="1" x14ac:dyDescent="0.3">
      <c r="A9" s="26" t="s">
        <v>597</v>
      </c>
      <c r="B9" s="24">
        <v>65</v>
      </c>
      <c r="C9" s="24">
        <v>45</v>
      </c>
      <c r="D9" s="24">
        <v>62</v>
      </c>
      <c r="E9" s="24">
        <v>20</v>
      </c>
      <c r="F9" s="24">
        <v>70</v>
      </c>
      <c r="G9" s="24">
        <v>45</v>
      </c>
      <c r="H9" s="24">
        <v>80</v>
      </c>
      <c r="I9" s="24">
        <v>50</v>
      </c>
      <c r="J9" s="24">
        <v>30</v>
      </c>
      <c r="K9" s="24">
        <v>35</v>
      </c>
      <c r="L9" s="23"/>
      <c r="P9" s="23"/>
    </row>
    <row r="10" spans="1:16" ht="22.2" customHeight="1" x14ac:dyDescent="0.3">
      <c r="A10" s="26" t="s">
        <v>598</v>
      </c>
      <c r="B10" s="24">
        <v>80</v>
      </c>
      <c r="C10" s="24">
        <v>50</v>
      </c>
      <c r="D10" s="24">
        <v>65</v>
      </c>
      <c r="E10" s="24">
        <v>35</v>
      </c>
      <c r="F10" s="24">
        <v>75</v>
      </c>
      <c r="G10" s="24">
        <v>48</v>
      </c>
      <c r="H10" s="24">
        <v>85</v>
      </c>
      <c r="I10" s="24">
        <v>52</v>
      </c>
      <c r="J10" s="24">
        <v>68</v>
      </c>
      <c r="K10" s="24">
        <v>100</v>
      </c>
      <c r="L10" s="23"/>
      <c r="P10" s="23"/>
    </row>
    <row r="11" spans="1:16" ht="22.2" customHeight="1" x14ac:dyDescent="0.3">
      <c r="A11" s="26" t="s">
        <v>600</v>
      </c>
      <c r="B11" s="24">
        <v>75</v>
      </c>
      <c r="C11" s="24">
        <v>55</v>
      </c>
      <c r="D11" s="24">
        <v>70</v>
      </c>
      <c r="E11" s="24">
        <v>38</v>
      </c>
      <c r="F11" s="24">
        <v>78</v>
      </c>
      <c r="G11" s="24">
        <v>20</v>
      </c>
      <c r="H11" s="24">
        <v>88</v>
      </c>
      <c r="I11" s="24">
        <v>55</v>
      </c>
      <c r="J11" s="24">
        <v>70</v>
      </c>
      <c r="K11" s="24">
        <v>40</v>
      </c>
      <c r="L11" s="23"/>
      <c r="P11" s="23"/>
    </row>
    <row r="12" spans="1:16" ht="22.2" customHeight="1" x14ac:dyDescent="0.3">
      <c r="A12" s="26" t="s">
        <v>601</v>
      </c>
      <c r="B12" s="24">
        <v>85</v>
      </c>
      <c r="C12" s="24">
        <v>60</v>
      </c>
      <c r="D12" s="24">
        <v>75</v>
      </c>
      <c r="E12" s="24">
        <v>40</v>
      </c>
      <c r="F12" s="24">
        <v>10</v>
      </c>
      <c r="G12" s="24">
        <v>55</v>
      </c>
      <c r="H12" s="24">
        <v>90</v>
      </c>
      <c r="I12" s="24">
        <v>20</v>
      </c>
      <c r="J12" s="24">
        <v>72</v>
      </c>
      <c r="K12" s="24">
        <v>42</v>
      </c>
      <c r="L12" s="23"/>
      <c r="P12" s="23"/>
    </row>
    <row r="13" spans="1:16" ht="22.2" customHeight="1" x14ac:dyDescent="0.3">
      <c r="A13" s="26" t="s">
        <v>602</v>
      </c>
      <c r="B13" s="24">
        <v>90</v>
      </c>
      <c r="C13" s="24">
        <v>58</v>
      </c>
      <c r="D13" s="24">
        <v>78</v>
      </c>
      <c r="E13" s="24">
        <v>42</v>
      </c>
      <c r="F13" s="24">
        <v>85</v>
      </c>
      <c r="G13" s="24">
        <v>58</v>
      </c>
      <c r="H13" s="24">
        <v>92</v>
      </c>
      <c r="I13" s="24">
        <v>60</v>
      </c>
      <c r="J13" s="24">
        <v>75</v>
      </c>
      <c r="K13" s="24">
        <v>45</v>
      </c>
      <c r="L13" s="23"/>
      <c r="P13" s="23"/>
    </row>
    <row r="14" spans="1:16" ht="22.2" customHeight="1" x14ac:dyDescent="0.3">
      <c r="A14" s="26" t="s">
        <v>603</v>
      </c>
      <c r="B14" s="24">
        <v>95</v>
      </c>
      <c r="C14" s="24">
        <v>62</v>
      </c>
      <c r="D14" s="24">
        <v>80</v>
      </c>
      <c r="E14" s="24">
        <v>45</v>
      </c>
      <c r="F14" s="24">
        <v>88</v>
      </c>
      <c r="G14" s="24">
        <v>60</v>
      </c>
      <c r="H14" s="24">
        <v>95</v>
      </c>
      <c r="I14" s="24">
        <v>62</v>
      </c>
      <c r="J14" s="24">
        <v>78</v>
      </c>
      <c r="K14" s="24">
        <v>48</v>
      </c>
      <c r="L14" s="23"/>
      <c r="P14" s="23"/>
    </row>
    <row r="15" spans="1:16" ht="22.2" customHeight="1" x14ac:dyDescent="0.3">
      <c r="A15" s="26" t="s">
        <v>604</v>
      </c>
      <c r="B15" s="24">
        <v>88</v>
      </c>
      <c r="C15" s="24">
        <v>65</v>
      </c>
      <c r="D15" s="24">
        <v>82</v>
      </c>
      <c r="E15" s="24">
        <v>48</v>
      </c>
      <c r="F15" s="24">
        <v>90</v>
      </c>
      <c r="G15" s="24">
        <v>62</v>
      </c>
      <c r="H15" s="24">
        <v>97</v>
      </c>
      <c r="I15" s="24">
        <v>65</v>
      </c>
      <c r="J15" s="24">
        <v>80</v>
      </c>
      <c r="K15" s="24">
        <v>50</v>
      </c>
      <c r="L15" s="23"/>
    </row>
    <row r="16" spans="1:16" ht="22.2" customHeight="1" x14ac:dyDescent="0.3">
      <c r="A16" s="26" t="s">
        <v>605</v>
      </c>
      <c r="B16" s="24">
        <v>20</v>
      </c>
      <c r="C16" s="24">
        <v>70</v>
      </c>
      <c r="D16" s="24">
        <v>85</v>
      </c>
      <c r="E16" s="24">
        <v>50</v>
      </c>
      <c r="F16" s="24">
        <v>95</v>
      </c>
      <c r="G16" s="24">
        <v>65</v>
      </c>
      <c r="H16" s="24">
        <v>100</v>
      </c>
      <c r="I16" s="24">
        <v>68</v>
      </c>
      <c r="J16" s="24">
        <v>82</v>
      </c>
      <c r="K16" s="24">
        <v>52</v>
      </c>
      <c r="L16" s="23"/>
    </row>
    <row r="20" spans="4:16" ht="22.2" customHeight="1" x14ac:dyDescent="0.3">
      <c r="D20" s="25"/>
      <c r="E20" s="26"/>
      <c r="F20" s="26"/>
      <c r="G20" s="26"/>
      <c r="H20" s="26"/>
      <c r="I20" s="26"/>
      <c r="J20" s="26"/>
      <c r="K20" s="26"/>
      <c r="L20" s="26"/>
      <c r="M20" s="26"/>
      <c r="N20" s="26"/>
      <c r="O20" s="26"/>
      <c r="P20" s="26"/>
    </row>
    <row r="21" spans="4:16" ht="22.2" customHeight="1" x14ac:dyDescent="0.3">
      <c r="D21" s="23"/>
      <c r="E21" s="23"/>
      <c r="F21" s="23"/>
      <c r="G21" s="23"/>
      <c r="H21" s="23"/>
      <c r="I21" s="23"/>
      <c r="J21" s="23"/>
      <c r="K21" s="23"/>
      <c r="L21" s="23"/>
      <c r="M21" s="23"/>
      <c r="N21" s="23"/>
      <c r="O21" s="23"/>
      <c r="P21" s="23"/>
    </row>
    <row r="22" spans="4:16" ht="22.2" customHeight="1" x14ac:dyDescent="0.3">
      <c r="D22" s="23"/>
      <c r="E22" s="23"/>
      <c r="F22" s="23"/>
      <c r="G22" s="23"/>
      <c r="H22" s="23"/>
      <c r="I22" s="23"/>
      <c r="J22" s="23"/>
      <c r="K22" s="23"/>
      <c r="L22" s="23"/>
      <c r="M22" s="23"/>
      <c r="N22" s="23"/>
      <c r="O22" s="23"/>
      <c r="P22" s="23"/>
    </row>
    <row r="23" spans="4:16" ht="22.2" customHeight="1" x14ac:dyDescent="0.3">
      <c r="D23" s="23"/>
      <c r="E23" s="23"/>
      <c r="F23" s="23"/>
      <c r="G23" s="23"/>
      <c r="H23" s="23"/>
      <c r="I23" s="23"/>
      <c r="J23" s="23"/>
      <c r="K23" s="23"/>
      <c r="L23" s="23"/>
      <c r="M23" s="23"/>
      <c r="N23" s="23"/>
      <c r="O23" s="23"/>
      <c r="P23" s="23"/>
    </row>
    <row r="24" spans="4:16" ht="22.2" customHeight="1" x14ac:dyDescent="0.3">
      <c r="D24" s="23"/>
      <c r="E24" s="23"/>
      <c r="F24" s="23"/>
      <c r="G24" s="23"/>
      <c r="H24" s="23"/>
      <c r="I24" s="23"/>
      <c r="J24" s="23"/>
      <c r="K24" s="23"/>
      <c r="L24" s="23"/>
      <c r="M24" s="23"/>
      <c r="N24" s="23"/>
      <c r="O24" s="23"/>
      <c r="P24" s="23"/>
    </row>
    <row r="25" spans="4:16" ht="22.2" customHeight="1" x14ac:dyDescent="0.3">
      <c r="D25" s="23"/>
      <c r="E25" s="23"/>
      <c r="F25" s="23"/>
      <c r="G25" s="23"/>
      <c r="H25" s="23"/>
      <c r="I25" s="23"/>
      <c r="J25" s="23"/>
      <c r="K25" s="23"/>
      <c r="L25" s="23"/>
      <c r="M25" s="23"/>
      <c r="N25" s="23"/>
      <c r="O25" s="23"/>
      <c r="P25" s="23"/>
    </row>
    <row r="26" spans="4:16" ht="22.2" customHeight="1" x14ac:dyDescent="0.3">
      <c r="D26" s="23"/>
      <c r="E26" s="23"/>
      <c r="F26" s="23"/>
      <c r="G26" s="23"/>
      <c r="H26" s="23"/>
      <c r="I26" s="23"/>
      <c r="J26" s="23"/>
      <c r="K26" s="23"/>
      <c r="L26" s="23"/>
      <c r="M26" s="23"/>
      <c r="N26" s="23"/>
      <c r="O26" s="23"/>
      <c r="P26" s="23"/>
    </row>
    <row r="27" spans="4:16" ht="22.2" customHeight="1" x14ac:dyDescent="0.3">
      <c r="D27" s="23"/>
      <c r="E27" s="23"/>
      <c r="F27" s="23"/>
      <c r="G27" s="23"/>
      <c r="H27" s="23"/>
      <c r="I27" s="23"/>
      <c r="J27" s="23"/>
      <c r="K27" s="23"/>
      <c r="L27" s="23"/>
      <c r="M27" s="23"/>
      <c r="N27" s="23"/>
      <c r="O27" s="23"/>
      <c r="P27" s="23"/>
    </row>
    <row r="28" spans="4:16" ht="22.2" customHeight="1" x14ac:dyDescent="0.3">
      <c r="D28" s="23"/>
      <c r="E28" s="23"/>
      <c r="F28" s="23"/>
      <c r="G28" s="23"/>
      <c r="H28" s="23"/>
      <c r="I28" s="23"/>
      <c r="J28" s="23"/>
      <c r="K28" s="23"/>
      <c r="L28" s="23"/>
      <c r="M28" s="23"/>
      <c r="N28" s="23"/>
      <c r="O28" s="23"/>
      <c r="P28" s="23"/>
    </row>
    <row r="29" spans="4:16" ht="22.2" customHeight="1" x14ac:dyDescent="0.3">
      <c r="D29" s="23"/>
      <c r="E29" s="23"/>
      <c r="F29" s="23"/>
      <c r="G29" s="23"/>
      <c r="H29" s="23"/>
      <c r="I29" s="23"/>
      <c r="J29" s="23"/>
      <c r="K29" s="23"/>
      <c r="L29" s="23"/>
      <c r="M29" s="23"/>
      <c r="N29" s="23"/>
      <c r="O29" s="23"/>
      <c r="P29" s="23"/>
    </row>
    <row r="30" spans="4:16" ht="22.2" customHeight="1" x14ac:dyDescent="0.3">
      <c r="D30" s="23"/>
      <c r="E30" s="23"/>
      <c r="F30" s="23"/>
      <c r="G30" s="23"/>
      <c r="H30" s="23"/>
      <c r="I30" s="23"/>
      <c r="J30" s="23"/>
      <c r="K30" s="23"/>
      <c r="L30" s="23"/>
      <c r="M30" s="23"/>
      <c r="N30" s="23"/>
      <c r="O30" s="23"/>
      <c r="P30" s="23"/>
    </row>
  </sheetData>
  <phoneticPr fontId="5" type="noConversion"/>
  <conditionalFormatting sqref="B5:K16">
    <cfRule type="cellIs" dxfId="3" priority="1" operator="lessThan">
      <formula>50</formula>
    </cfRule>
    <cfRule type="cellIs" dxfId="2" priority="2" operator="greaterThan">
      <formula>50</formula>
    </cfRule>
  </conditionalFormatting>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displayEmptyCellsAs="gap" high="1" low="1" first="1" last="1" xr2:uid="{75F1286B-F621-4DEB-8ADE-3E353541E38C}">
          <x14:colorSeries theme="7" tint="0.39997558519241921"/>
          <x14:colorNegative rgb="FFD00000"/>
          <x14:colorAxis rgb="FF000000"/>
          <x14:colorMarkers rgb="FFD00000"/>
          <x14:colorFirst theme="1"/>
          <x14:colorLast theme="1"/>
          <x14:colorHigh theme="9"/>
          <x14:colorLow rgb="FFC00000"/>
          <x14:sparklines>
            <x14:sparkline>
              <xm:f>'12'!B6:K6</xm:f>
              <xm:sqref>L6</xm:sqref>
            </x14:sparkline>
            <x14:sparkline>
              <xm:f>'12'!B7:K7</xm:f>
              <xm:sqref>L7</xm:sqref>
            </x14:sparkline>
            <x14:sparkline>
              <xm:f>'12'!B8:K8</xm:f>
              <xm:sqref>L8</xm:sqref>
            </x14:sparkline>
            <x14:sparkline>
              <xm:f>'12'!B9:K9</xm:f>
              <xm:sqref>L9</xm:sqref>
            </x14:sparkline>
            <x14:sparkline>
              <xm:f>'12'!B10:K10</xm:f>
              <xm:sqref>L10</xm:sqref>
            </x14:sparkline>
            <x14:sparkline>
              <xm:f>'12'!B11:K11</xm:f>
              <xm:sqref>L11</xm:sqref>
            </x14:sparkline>
            <x14:sparkline>
              <xm:f>'12'!B12:K12</xm:f>
              <xm:sqref>L12</xm:sqref>
            </x14:sparkline>
            <x14:sparkline>
              <xm:f>'12'!B13:K13</xm:f>
              <xm:sqref>L13</xm:sqref>
            </x14:sparkline>
            <x14:sparkline>
              <xm:f>'12'!B14:K14</xm:f>
              <xm:sqref>L14</xm:sqref>
            </x14:sparkline>
            <x14:sparkline>
              <xm:f>'12'!B15:K15</xm:f>
              <xm:sqref>L15</xm:sqref>
            </x14:sparkline>
            <x14:sparkline>
              <xm:f>'12'!B16:K16</xm:f>
              <xm:sqref>L16</xm:sqref>
            </x14:sparkline>
          </x14:sparklines>
        </x14:sparklineGroup>
        <x14:sparklineGroup displayEmptyCellsAs="gap" high="1" low="1" first="1" last="1" xr2:uid="{D04C0E5F-5980-4440-BF68-86774515563B}">
          <x14:colorSeries theme="7" tint="0.39997558519241921"/>
          <x14:colorNegative rgb="FFD00000"/>
          <x14:colorAxis rgb="FF000000"/>
          <x14:colorMarkers rgb="FFD00000"/>
          <x14:colorFirst theme="1"/>
          <x14:colorLast theme="1"/>
          <x14:colorHigh theme="9"/>
          <x14:colorLow rgb="FFC00000"/>
          <x14:sparklines>
            <x14:sparkline>
              <xm:f>'12'!B5:K5</xm:f>
              <xm:sqref>L5</xm:sqref>
            </x14:sparkline>
          </x14:sparklines>
        </x14:sparklineGroup>
      </x14:sparklineGroup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8AE6-8286-4DB5-A647-2826863BE49D}">
  <sheetPr>
    <tabColor theme="7" tint="0.59999389629810485"/>
  </sheetPr>
  <dimension ref="A2:F38"/>
  <sheetViews>
    <sheetView showGridLines="0" zoomScale="80" workbookViewId="0">
      <selection activeCell="P18" sqref="P18"/>
    </sheetView>
  </sheetViews>
  <sheetFormatPr defaultRowHeight="14.4" outlineLevelRow="2" x14ac:dyDescent="0.3"/>
  <cols>
    <col min="2" max="2" width="12.109375" customWidth="1"/>
    <col min="3" max="3" width="13" customWidth="1"/>
    <col min="4" max="4" width="14.21875" customWidth="1"/>
    <col min="5" max="5" width="12.5546875" bestFit="1" customWidth="1"/>
  </cols>
  <sheetData>
    <row r="2" spans="1:6" x14ac:dyDescent="0.3">
      <c r="A2" s="56" t="s">
        <v>620</v>
      </c>
      <c r="B2" s="56" t="s">
        <v>621</v>
      </c>
      <c r="C2" s="56"/>
      <c r="D2" s="56"/>
      <c r="E2" s="36"/>
      <c r="F2" s="35"/>
    </row>
    <row r="4" spans="1:6" ht="24.6" customHeight="1" outlineLevel="1" x14ac:dyDescent="0.3">
      <c r="A4" s="25" t="s">
        <v>88</v>
      </c>
      <c r="B4" s="26" t="s">
        <v>622</v>
      </c>
      <c r="C4" s="26" t="s">
        <v>623</v>
      </c>
    </row>
    <row r="5" spans="1:6" outlineLevel="1" x14ac:dyDescent="0.3">
      <c r="A5" s="23" t="s">
        <v>93</v>
      </c>
      <c r="B5" s="23">
        <v>120000</v>
      </c>
      <c r="C5" s="23">
        <v>15</v>
      </c>
    </row>
    <row r="6" spans="1:6" outlineLevel="1" x14ac:dyDescent="0.3">
      <c r="A6" s="23" t="s">
        <v>94</v>
      </c>
      <c r="B6" s="23">
        <v>135000</v>
      </c>
      <c r="C6" s="23">
        <v>17</v>
      </c>
    </row>
    <row r="7" spans="1:6" outlineLevel="1" x14ac:dyDescent="0.3">
      <c r="A7" s="23" t="s">
        <v>95</v>
      </c>
      <c r="B7" s="23">
        <v>142000</v>
      </c>
      <c r="C7" s="23">
        <v>16</v>
      </c>
    </row>
    <row r="8" spans="1:6" outlineLevel="1" x14ac:dyDescent="0.3">
      <c r="A8" s="23" t="s">
        <v>596</v>
      </c>
      <c r="B8" s="23">
        <v>150000</v>
      </c>
      <c r="C8" s="23">
        <v>18</v>
      </c>
    </row>
    <row r="9" spans="1:6" outlineLevel="1" x14ac:dyDescent="0.3">
      <c r="A9" s="23" t="s">
        <v>597</v>
      </c>
      <c r="B9" s="23">
        <v>165000</v>
      </c>
      <c r="C9" s="23">
        <v>20</v>
      </c>
    </row>
    <row r="10" spans="1:6" outlineLevel="1" x14ac:dyDescent="0.3">
      <c r="A10" s="23" t="s">
        <v>598</v>
      </c>
      <c r="B10" s="23">
        <v>160000</v>
      </c>
      <c r="C10" s="23">
        <v>19</v>
      </c>
    </row>
    <row r="11" spans="1:6" outlineLevel="1" x14ac:dyDescent="0.3">
      <c r="A11" s="23" t="s">
        <v>600</v>
      </c>
      <c r="B11" s="23">
        <v>170000</v>
      </c>
      <c r="C11" s="23">
        <v>21</v>
      </c>
    </row>
    <row r="12" spans="1:6" outlineLevel="1" x14ac:dyDescent="0.3">
      <c r="A12" s="23" t="s">
        <v>601</v>
      </c>
      <c r="B12" s="23">
        <v>175000</v>
      </c>
      <c r="C12" s="23">
        <v>22</v>
      </c>
    </row>
    <row r="13" spans="1:6" outlineLevel="1" x14ac:dyDescent="0.3">
      <c r="A13" s="23" t="s">
        <v>602</v>
      </c>
      <c r="B13" s="23">
        <v>180000</v>
      </c>
      <c r="C13" s="23">
        <v>23</v>
      </c>
    </row>
    <row r="14" spans="1:6" outlineLevel="1" x14ac:dyDescent="0.3">
      <c r="A14" s="23" t="s">
        <v>603</v>
      </c>
      <c r="B14" s="23">
        <v>190000</v>
      </c>
      <c r="C14" s="23">
        <v>24</v>
      </c>
    </row>
    <row r="15" spans="1:6" outlineLevel="1" x14ac:dyDescent="0.3">
      <c r="A15" s="23" t="s">
        <v>604</v>
      </c>
      <c r="B15" s="23">
        <v>200000</v>
      </c>
      <c r="C15" s="23">
        <v>25</v>
      </c>
    </row>
    <row r="16" spans="1:6" outlineLevel="1" x14ac:dyDescent="0.3">
      <c r="A16" s="23" t="s">
        <v>605</v>
      </c>
      <c r="B16" s="23">
        <v>210000</v>
      </c>
      <c r="C16" s="23">
        <v>26</v>
      </c>
    </row>
    <row r="17" spans="1:5" outlineLevel="1" x14ac:dyDescent="0.3"/>
    <row r="18" spans="1:5" outlineLevel="1" x14ac:dyDescent="0.3"/>
    <row r="19" spans="1:5" outlineLevel="1" x14ac:dyDescent="0.3"/>
    <row r="22" spans="1:5" x14ac:dyDescent="0.3">
      <c r="A22" s="56" t="s">
        <v>624</v>
      </c>
      <c r="B22" s="56" t="s">
        <v>621</v>
      </c>
      <c r="C22" s="56"/>
      <c r="D22" s="56"/>
    </row>
    <row r="23" spans="1:5" outlineLevel="2" x14ac:dyDescent="0.3"/>
    <row r="24" spans="1:5" outlineLevel="2" x14ac:dyDescent="0.3">
      <c r="A24" s="25" t="s">
        <v>88</v>
      </c>
      <c r="B24" s="26" t="s">
        <v>625</v>
      </c>
      <c r="C24" s="26" t="s">
        <v>626</v>
      </c>
      <c r="D24" s="59" t="s">
        <v>627</v>
      </c>
    </row>
    <row r="25" spans="1:5" outlineLevel="2" x14ac:dyDescent="0.3">
      <c r="A25" s="23" t="s">
        <v>93</v>
      </c>
      <c r="B25" s="62">
        <v>120000</v>
      </c>
      <c r="C25" s="62">
        <v>90000</v>
      </c>
      <c r="D25" s="65" cm="1">
        <f t="array" ref="D25:D36">(Sales-Cost)/Sales</f>
        <v>0.25</v>
      </c>
      <c r="E25" s="64"/>
    </row>
    <row r="26" spans="1:5" outlineLevel="2" x14ac:dyDescent="0.3">
      <c r="A26" s="23" t="s">
        <v>94</v>
      </c>
      <c r="B26" s="62">
        <v>135000</v>
      </c>
      <c r="C26" s="62">
        <v>102000</v>
      </c>
      <c r="D26" s="65">
        <v>0.24444444444444444</v>
      </c>
    </row>
    <row r="27" spans="1:5" outlineLevel="2" x14ac:dyDescent="0.3">
      <c r="A27" s="23" t="s">
        <v>95</v>
      </c>
      <c r="B27" s="62">
        <v>142000</v>
      </c>
      <c r="C27" s="62">
        <v>108000</v>
      </c>
      <c r="D27" s="65">
        <v>0.23943661971830985</v>
      </c>
    </row>
    <row r="28" spans="1:5" outlineLevel="2" x14ac:dyDescent="0.3">
      <c r="A28" s="23" t="s">
        <v>596</v>
      </c>
      <c r="B28" s="62">
        <v>150000</v>
      </c>
      <c r="C28" s="62">
        <v>112000</v>
      </c>
      <c r="D28" s="65">
        <v>0.25333333333333335</v>
      </c>
    </row>
    <row r="29" spans="1:5" outlineLevel="2" x14ac:dyDescent="0.3">
      <c r="A29" s="23" t="s">
        <v>597</v>
      </c>
      <c r="B29" s="62">
        <v>165000</v>
      </c>
      <c r="C29" s="62">
        <v>120000</v>
      </c>
      <c r="D29" s="65">
        <v>0.27272727272727271</v>
      </c>
    </row>
    <row r="30" spans="1:5" outlineLevel="2" x14ac:dyDescent="0.3">
      <c r="A30" s="23" t="s">
        <v>598</v>
      </c>
      <c r="B30" s="62">
        <v>160000</v>
      </c>
      <c r="C30" s="62">
        <v>118000</v>
      </c>
      <c r="D30" s="65">
        <v>0.26250000000000001</v>
      </c>
    </row>
    <row r="31" spans="1:5" outlineLevel="2" x14ac:dyDescent="0.3">
      <c r="A31" s="23" t="s">
        <v>600</v>
      </c>
      <c r="B31" s="62">
        <v>170000</v>
      </c>
      <c r="C31" s="62">
        <v>123000</v>
      </c>
      <c r="D31" s="65">
        <v>0.27647058823529413</v>
      </c>
    </row>
    <row r="32" spans="1:5" outlineLevel="2" x14ac:dyDescent="0.3">
      <c r="A32" s="23" t="s">
        <v>601</v>
      </c>
      <c r="B32" s="62">
        <v>175000</v>
      </c>
      <c r="C32" s="62">
        <v>125000</v>
      </c>
      <c r="D32" s="65">
        <v>0.2857142857142857</v>
      </c>
    </row>
    <row r="33" spans="1:4" outlineLevel="2" x14ac:dyDescent="0.3">
      <c r="A33" s="23" t="s">
        <v>602</v>
      </c>
      <c r="B33" s="62">
        <v>180000</v>
      </c>
      <c r="C33" s="62">
        <v>126000</v>
      </c>
      <c r="D33" s="65">
        <v>0.3</v>
      </c>
    </row>
    <row r="34" spans="1:4" outlineLevel="2" x14ac:dyDescent="0.3">
      <c r="A34" s="23" t="s">
        <v>603</v>
      </c>
      <c r="B34" s="62">
        <v>190000</v>
      </c>
      <c r="C34" s="62">
        <v>130000</v>
      </c>
      <c r="D34" s="65">
        <v>0.31578947368421051</v>
      </c>
    </row>
    <row r="35" spans="1:4" outlineLevel="2" x14ac:dyDescent="0.3">
      <c r="A35" s="23" t="s">
        <v>604</v>
      </c>
      <c r="B35" s="62">
        <v>200000</v>
      </c>
      <c r="C35" s="62">
        <v>135000</v>
      </c>
      <c r="D35" s="65">
        <v>0.32500000000000001</v>
      </c>
    </row>
    <row r="36" spans="1:4" outlineLevel="2" x14ac:dyDescent="0.3">
      <c r="A36" s="23" t="s">
        <v>605</v>
      </c>
      <c r="B36" s="62">
        <v>210000</v>
      </c>
      <c r="C36" s="62">
        <v>138000</v>
      </c>
      <c r="D36" s="65">
        <v>0.34285714285714286</v>
      </c>
    </row>
    <row r="37" spans="1:4" outlineLevel="2" x14ac:dyDescent="0.3"/>
    <row r="38" spans="1:4" outlineLevel="2"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D209-D396-499E-A5B7-52F85CF7A2C7}">
  <sheetPr>
    <tabColor theme="7" tint="0.79998168889431442"/>
  </sheetPr>
  <dimension ref="A2:O79"/>
  <sheetViews>
    <sheetView showGridLines="0" zoomScale="59" workbookViewId="0">
      <selection activeCell="G78" sqref="G78"/>
    </sheetView>
  </sheetViews>
  <sheetFormatPr defaultRowHeight="14.4" x14ac:dyDescent="0.3"/>
  <cols>
    <col min="1" max="1" width="21.21875" customWidth="1"/>
    <col min="2" max="2" width="18" customWidth="1"/>
    <col min="3" max="3" width="20.21875" customWidth="1"/>
    <col min="4" max="4" width="19.21875" customWidth="1"/>
    <col min="5" max="5" width="16.44140625" customWidth="1"/>
    <col min="6" max="6" width="17.109375" customWidth="1"/>
    <col min="7" max="7" width="16.109375" customWidth="1"/>
    <col min="8" max="8" width="11.33203125" customWidth="1"/>
    <col min="9" max="9" width="12.109375" customWidth="1"/>
    <col min="10" max="10" width="10.21875" customWidth="1"/>
    <col min="12" max="12" width="14.21875" customWidth="1"/>
    <col min="13" max="13" width="13.33203125" customWidth="1"/>
    <col min="14" max="14" width="12.6640625" customWidth="1"/>
    <col min="15" max="15" width="13.33203125" customWidth="1"/>
  </cols>
  <sheetData>
    <row r="2" spans="1:13" x14ac:dyDescent="0.3">
      <c r="A2" s="56" t="s">
        <v>640</v>
      </c>
      <c r="B2" s="56"/>
      <c r="C2" s="56"/>
      <c r="D2" s="56"/>
      <c r="E2" s="61"/>
      <c r="F2" s="61"/>
    </row>
    <row r="4" spans="1:13" x14ac:dyDescent="0.3">
      <c r="A4" s="56" t="s">
        <v>628</v>
      </c>
      <c r="B4" s="56"/>
      <c r="C4" s="56"/>
      <c r="D4" s="56"/>
      <c r="E4" s="56"/>
    </row>
    <row r="6" spans="1:13" x14ac:dyDescent="0.3">
      <c r="A6" s="25" t="s">
        <v>629</v>
      </c>
      <c r="B6" s="26" t="s">
        <v>630</v>
      </c>
      <c r="C6" s="25" t="s">
        <v>102</v>
      </c>
    </row>
    <row r="7" spans="1:13" x14ac:dyDescent="0.3">
      <c r="A7" s="23" t="s">
        <v>631</v>
      </c>
      <c r="B7" s="67">
        <v>1000000</v>
      </c>
      <c r="C7" s="23" t="s">
        <v>632</v>
      </c>
    </row>
    <row r="8" spans="1:13" ht="28.8" x14ac:dyDescent="0.3">
      <c r="A8" s="23" t="s">
        <v>633</v>
      </c>
      <c r="B8" s="68">
        <v>0.1</v>
      </c>
      <c r="C8" s="23" t="s">
        <v>634</v>
      </c>
    </row>
    <row r="9" spans="1:13" x14ac:dyDescent="0.3">
      <c r="A9" s="23" t="s">
        <v>635</v>
      </c>
      <c r="B9" s="23">
        <v>5</v>
      </c>
      <c r="C9" s="23" t="s">
        <v>636</v>
      </c>
    </row>
    <row r="10" spans="1:13" x14ac:dyDescent="0.3">
      <c r="A10" s="23" t="s">
        <v>637</v>
      </c>
      <c r="B10" s="23">
        <v>12</v>
      </c>
      <c r="C10" s="23" t="s">
        <v>638</v>
      </c>
    </row>
    <row r="11" spans="1:13" x14ac:dyDescent="0.3">
      <c r="A11" s="24" t="s">
        <v>639</v>
      </c>
      <c r="B11" s="69">
        <v>21000</v>
      </c>
      <c r="C11" s="23" t="s">
        <v>641</v>
      </c>
    </row>
    <row r="13" spans="1:13" s="58" customFormat="1" x14ac:dyDescent="0.3">
      <c r="A13" s="59" t="s">
        <v>642</v>
      </c>
      <c r="B13" s="59" t="s">
        <v>643</v>
      </c>
      <c r="C13" s="59" t="s">
        <v>635</v>
      </c>
      <c r="D13" s="59" t="s">
        <v>637</v>
      </c>
      <c r="E13" s="59" t="s">
        <v>645</v>
      </c>
      <c r="F13" s="59" t="s">
        <v>644</v>
      </c>
      <c r="G13" s="59"/>
      <c r="H13" t="s">
        <v>646</v>
      </c>
      <c r="I13"/>
      <c r="J13"/>
      <c r="K13"/>
      <c r="L13"/>
      <c r="M13"/>
    </row>
    <row r="14" spans="1:13" x14ac:dyDescent="0.3">
      <c r="A14" s="66">
        <v>1000000</v>
      </c>
      <c r="B14" s="47">
        <v>9.4961911354221815E-2</v>
      </c>
      <c r="C14">
        <v>5</v>
      </c>
      <c r="D14">
        <v>12</v>
      </c>
      <c r="E14" s="66">
        <v>21000</v>
      </c>
      <c r="F14" s="70">
        <f>PMT(B14/D14,C14*D14,-A14)</f>
        <v>21000.00000001779</v>
      </c>
      <c r="H14" t="s">
        <v>647</v>
      </c>
    </row>
    <row r="15" spans="1:13" x14ac:dyDescent="0.3">
      <c r="B15" t="s">
        <v>652</v>
      </c>
      <c r="H15" t="s">
        <v>648</v>
      </c>
    </row>
    <row r="17" spans="1:15" x14ac:dyDescent="0.3">
      <c r="A17" t="s">
        <v>653</v>
      </c>
    </row>
    <row r="19" spans="1:15" s="58" customFormat="1" x14ac:dyDescent="0.3">
      <c r="A19" s="56" t="s">
        <v>649</v>
      </c>
      <c r="B19" s="56"/>
      <c r="C19" s="56"/>
      <c r="D19" s="56"/>
      <c r="E19" s="56"/>
      <c r="F19" s="59"/>
    </row>
    <row r="20" spans="1:15" x14ac:dyDescent="0.3">
      <c r="B20" s="66"/>
      <c r="C20" s="66"/>
    </row>
    <row r="21" spans="1:15" x14ac:dyDescent="0.3">
      <c r="A21" s="25" t="s">
        <v>88</v>
      </c>
      <c r="B21" s="26" t="s">
        <v>625</v>
      </c>
      <c r="C21" s="26" t="s">
        <v>650</v>
      </c>
      <c r="D21" s="26" t="s">
        <v>651</v>
      </c>
      <c r="L21" s="54" t="s">
        <v>656</v>
      </c>
      <c r="M21" s="72"/>
      <c r="N21" s="54" t="s">
        <v>655</v>
      </c>
      <c r="O21" s="54"/>
    </row>
    <row r="22" spans="1:15" x14ac:dyDescent="0.3">
      <c r="A22" s="23" t="s">
        <v>93</v>
      </c>
      <c r="B22" s="62">
        <v>237500</v>
      </c>
      <c r="C22" s="62">
        <v>198000</v>
      </c>
      <c r="D22" s="62">
        <f>B22-C22</f>
        <v>39500</v>
      </c>
      <c r="H22" s="58" t="s">
        <v>591</v>
      </c>
      <c r="I22" s="58" t="s">
        <v>593</v>
      </c>
      <c r="K22" s="58" t="s">
        <v>88</v>
      </c>
      <c r="L22" s="59" t="s">
        <v>591</v>
      </c>
      <c r="M22" s="59" t="s">
        <v>593</v>
      </c>
      <c r="N22" s="59" t="s">
        <v>591</v>
      </c>
      <c r="O22" s="59" t="s">
        <v>593</v>
      </c>
    </row>
    <row r="23" spans="1:15" x14ac:dyDescent="0.3">
      <c r="A23" s="23" t="s">
        <v>94</v>
      </c>
      <c r="B23" s="62">
        <v>256500</v>
      </c>
      <c r="C23" s="62">
        <v>185000</v>
      </c>
      <c r="D23" s="62">
        <f t="shared" ref="D23:D33" si="0">B23-C23</f>
        <v>71500</v>
      </c>
      <c r="G23" s="58" t="s">
        <v>654</v>
      </c>
      <c r="H23" s="71">
        <v>0.1</v>
      </c>
      <c r="I23" s="71">
        <v>-0.05</v>
      </c>
      <c r="K23" t="s">
        <v>93</v>
      </c>
      <c r="L23" s="63">
        <f>B22+B22*$H$23</f>
        <v>261250</v>
      </c>
      <c r="M23" s="63">
        <f>C22+C22*$I$23</f>
        <v>188100</v>
      </c>
      <c r="N23" s="63">
        <f>B22+B22*$H$24</f>
        <v>225625</v>
      </c>
      <c r="O23" s="63">
        <f>C22+C22*$I$24</f>
        <v>217800</v>
      </c>
    </row>
    <row r="24" spans="1:15" x14ac:dyDescent="0.3">
      <c r="A24" s="23" t="s">
        <v>95</v>
      </c>
      <c r="B24" s="62">
        <v>266000</v>
      </c>
      <c r="C24" s="62">
        <v>195000</v>
      </c>
      <c r="D24" s="62">
        <f t="shared" si="0"/>
        <v>71000</v>
      </c>
      <c r="G24" s="58" t="s">
        <v>655</v>
      </c>
      <c r="H24" s="39">
        <v>-0.05</v>
      </c>
      <c r="I24" s="39">
        <v>0.1</v>
      </c>
      <c r="K24" t="s">
        <v>94</v>
      </c>
      <c r="L24" s="63">
        <f t="shared" ref="L24:L34" si="1">B23+B23*$H$23</f>
        <v>282150</v>
      </c>
      <c r="M24" s="63">
        <f t="shared" ref="M24:M34" si="2">C23+C23*$I$23</f>
        <v>175750</v>
      </c>
      <c r="N24" s="63">
        <f t="shared" ref="N24:N34" si="3">B23+B23*$H$24</f>
        <v>243675</v>
      </c>
      <c r="O24" s="63">
        <f t="shared" ref="O24:O34" si="4">C23+C23*$I$24</f>
        <v>203500</v>
      </c>
    </row>
    <row r="25" spans="1:15" x14ac:dyDescent="0.3">
      <c r="A25" s="23" t="s">
        <v>596</v>
      </c>
      <c r="B25" s="62">
        <v>285000</v>
      </c>
      <c r="C25" s="62">
        <v>200000</v>
      </c>
      <c r="D25" s="62">
        <f t="shared" si="0"/>
        <v>85000</v>
      </c>
      <c r="K25" s="57" t="s">
        <v>95</v>
      </c>
      <c r="L25" s="63">
        <f t="shared" si="1"/>
        <v>292600</v>
      </c>
      <c r="M25" s="63">
        <f t="shared" si="2"/>
        <v>185250</v>
      </c>
      <c r="N25" s="63">
        <f t="shared" si="3"/>
        <v>252700</v>
      </c>
      <c r="O25" s="63">
        <f t="shared" si="4"/>
        <v>214500</v>
      </c>
    </row>
    <row r="26" spans="1:15" x14ac:dyDescent="0.3">
      <c r="A26" s="23" t="s">
        <v>597</v>
      </c>
      <c r="B26" s="62">
        <v>304000</v>
      </c>
      <c r="C26" s="62">
        <v>210000</v>
      </c>
      <c r="D26" s="62">
        <f t="shared" si="0"/>
        <v>94000</v>
      </c>
      <c r="K26" s="57" t="s">
        <v>596</v>
      </c>
      <c r="L26" s="63">
        <f t="shared" si="1"/>
        <v>313500</v>
      </c>
      <c r="M26" s="63">
        <f t="shared" si="2"/>
        <v>190000</v>
      </c>
      <c r="N26" s="63">
        <f t="shared" si="3"/>
        <v>270750</v>
      </c>
      <c r="O26" s="63">
        <f t="shared" si="4"/>
        <v>220000</v>
      </c>
    </row>
    <row r="27" spans="1:15" x14ac:dyDescent="0.3">
      <c r="A27" s="23" t="s">
        <v>598</v>
      </c>
      <c r="B27" s="62">
        <v>294500</v>
      </c>
      <c r="C27" s="62">
        <v>205000</v>
      </c>
      <c r="D27" s="62">
        <f t="shared" si="0"/>
        <v>89500</v>
      </c>
      <c r="K27" s="57" t="s">
        <v>597</v>
      </c>
      <c r="L27" s="63">
        <f t="shared" si="1"/>
        <v>334400</v>
      </c>
      <c r="M27" s="63">
        <f t="shared" si="2"/>
        <v>199500</v>
      </c>
      <c r="N27" s="63">
        <f t="shared" si="3"/>
        <v>288800</v>
      </c>
      <c r="O27" s="63">
        <f t="shared" si="4"/>
        <v>231000</v>
      </c>
    </row>
    <row r="28" spans="1:15" x14ac:dyDescent="0.3">
      <c r="A28" s="23" t="s">
        <v>600</v>
      </c>
      <c r="B28" s="62">
        <v>313500</v>
      </c>
      <c r="C28" s="62">
        <v>220000</v>
      </c>
      <c r="D28" s="62">
        <f t="shared" si="0"/>
        <v>93500</v>
      </c>
      <c r="K28" s="57" t="s">
        <v>598</v>
      </c>
      <c r="L28" s="63">
        <f t="shared" si="1"/>
        <v>323950</v>
      </c>
      <c r="M28" s="63">
        <f t="shared" si="2"/>
        <v>194750</v>
      </c>
      <c r="N28" s="63">
        <f t="shared" si="3"/>
        <v>279775</v>
      </c>
      <c r="O28" s="63">
        <f t="shared" si="4"/>
        <v>225500</v>
      </c>
    </row>
    <row r="29" spans="1:15" x14ac:dyDescent="0.3">
      <c r="A29" s="23" t="s">
        <v>601</v>
      </c>
      <c r="B29" s="62">
        <v>323000</v>
      </c>
      <c r="C29" s="62">
        <v>225000</v>
      </c>
      <c r="D29" s="62">
        <f t="shared" si="0"/>
        <v>98000</v>
      </c>
      <c r="K29" s="57" t="s">
        <v>600</v>
      </c>
      <c r="L29" s="63">
        <f t="shared" si="1"/>
        <v>344850</v>
      </c>
      <c r="M29" s="63">
        <f t="shared" si="2"/>
        <v>209000</v>
      </c>
      <c r="N29" s="63">
        <f t="shared" si="3"/>
        <v>297825</v>
      </c>
      <c r="O29" s="63">
        <f t="shared" si="4"/>
        <v>242000</v>
      </c>
    </row>
    <row r="30" spans="1:15" x14ac:dyDescent="0.3">
      <c r="A30" s="23" t="s">
        <v>602</v>
      </c>
      <c r="B30" s="62">
        <v>332500</v>
      </c>
      <c r="C30" s="62">
        <v>230000</v>
      </c>
      <c r="D30" s="62">
        <f t="shared" si="0"/>
        <v>102500</v>
      </c>
      <c r="K30" s="57" t="s">
        <v>601</v>
      </c>
      <c r="L30" s="63">
        <f t="shared" si="1"/>
        <v>355300</v>
      </c>
      <c r="M30" s="63">
        <f t="shared" si="2"/>
        <v>213750</v>
      </c>
      <c r="N30" s="63">
        <f t="shared" si="3"/>
        <v>306850</v>
      </c>
      <c r="O30" s="63">
        <f t="shared" si="4"/>
        <v>247500</v>
      </c>
    </row>
    <row r="31" spans="1:15" x14ac:dyDescent="0.3">
      <c r="A31" s="23" t="s">
        <v>603</v>
      </c>
      <c r="B31" s="62">
        <v>342000</v>
      </c>
      <c r="C31" s="62">
        <v>240000</v>
      </c>
      <c r="D31" s="62">
        <f t="shared" si="0"/>
        <v>102000</v>
      </c>
      <c r="K31" s="57" t="s">
        <v>602</v>
      </c>
      <c r="L31" s="63">
        <f t="shared" si="1"/>
        <v>365750</v>
      </c>
      <c r="M31" s="63">
        <f t="shared" si="2"/>
        <v>218500</v>
      </c>
      <c r="N31" s="63">
        <f t="shared" si="3"/>
        <v>315875</v>
      </c>
      <c r="O31" s="63">
        <f t="shared" si="4"/>
        <v>253000</v>
      </c>
    </row>
    <row r="32" spans="1:15" x14ac:dyDescent="0.3">
      <c r="A32" s="23" t="s">
        <v>604</v>
      </c>
      <c r="B32" s="62">
        <v>361000</v>
      </c>
      <c r="C32" s="62">
        <v>250000</v>
      </c>
      <c r="D32" s="62">
        <f t="shared" si="0"/>
        <v>111000</v>
      </c>
      <c r="K32" s="57" t="s">
        <v>603</v>
      </c>
      <c r="L32" s="63">
        <f t="shared" si="1"/>
        <v>376200</v>
      </c>
      <c r="M32" s="63">
        <f t="shared" si="2"/>
        <v>228000</v>
      </c>
      <c r="N32" s="63">
        <f t="shared" si="3"/>
        <v>324900</v>
      </c>
      <c r="O32" s="63">
        <f t="shared" si="4"/>
        <v>264000</v>
      </c>
    </row>
    <row r="33" spans="1:15" x14ac:dyDescent="0.3">
      <c r="A33" s="23" t="s">
        <v>605</v>
      </c>
      <c r="B33" s="62">
        <v>380000</v>
      </c>
      <c r="C33" s="62">
        <v>260000</v>
      </c>
      <c r="D33" s="62">
        <f t="shared" si="0"/>
        <v>120000</v>
      </c>
      <c r="K33" s="57" t="s">
        <v>604</v>
      </c>
      <c r="L33" s="63">
        <f t="shared" si="1"/>
        <v>397100</v>
      </c>
      <c r="M33" s="63">
        <f t="shared" si="2"/>
        <v>237500</v>
      </c>
      <c r="N33" s="63">
        <f t="shared" si="3"/>
        <v>342950</v>
      </c>
      <c r="O33" s="63">
        <f t="shared" si="4"/>
        <v>275000</v>
      </c>
    </row>
    <row r="34" spans="1:15" x14ac:dyDescent="0.3">
      <c r="A34" s="57"/>
      <c r="B34" s="66"/>
      <c r="C34" s="66"/>
      <c r="K34" s="57" t="s">
        <v>605</v>
      </c>
      <c r="L34" s="63">
        <f t="shared" si="1"/>
        <v>418000</v>
      </c>
      <c r="M34" s="63">
        <f t="shared" si="2"/>
        <v>247000</v>
      </c>
      <c r="N34" s="63">
        <f t="shared" si="3"/>
        <v>361000</v>
      </c>
      <c r="O34" s="63">
        <f t="shared" si="4"/>
        <v>286000</v>
      </c>
    </row>
    <row r="35" spans="1:15" x14ac:dyDescent="0.3">
      <c r="A35" s="59"/>
      <c r="C35" s="66"/>
      <c r="G35" s="26"/>
    </row>
    <row r="36" spans="1:15" ht="15" thickBot="1" x14ac:dyDescent="0.35">
      <c r="A36" s="25"/>
      <c r="B36" s="26"/>
      <c r="C36" s="26"/>
      <c r="D36" s="26"/>
      <c r="F36" s="25"/>
      <c r="G36" s="26"/>
      <c r="H36" s="26"/>
      <c r="I36" s="26"/>
    </row>
    <row r="37" spans="1:15" ht="15.6" x14ac:dyDescent="0.3">
      <c r="A37" s="77" t="s">
        <v>684</v>
      </c>
      <c r="B37" s="77"/>
      <c r="C37" s="82"/>
      <c r="D37" s="82"/>
      <c r="E37" s="82"/>
      <c r="G37" s="62"/>
      <c r="H37" s="62"/>
      <c r="I37" s="62"/>
    </row>
    <row r="38" spans="1:15" ht="15.6" x14ac:dyDescent="0.3">
      <c r="A38" s="76"/>
      <c r="B38" s="76"/>
      <c r="C38" s="83" t="s">
        <v>686</v>
      </c>
      <c r="D38" s="83" t="s">
        <v>656</v>
      </c>
      <c r="E38" s="83" t="s">
        <v>655</v>
      </c>
      <c r="G38" s="62"/>
      <c r="H38" s="62"/>
      <c r="I38" s="62"/>
    </row>
    <row r="39" spans="1:15" ht="40.799999999999997" x14ac:dyDescent="0.3">
      <c r="A39" s="79"/>
      <c r="B39" s="79"/>
      <c r="C39" s="73"/>
      <c r="D39" s="85" t="s">
        <v>682</v>
      </c>
      <c r="E39" s="85" t="s">
        <v>683</v>
      </c>
      <c r="G39" s="62"/>
      <c r="H39" s="62"/>
      <c r="I39" s="62"/>
    </row>
    <row r="40" spans="1:15" x14ac:dyDescent="0.3">
      <c r="A40" s="80" t="s">
        <v>685</v>
      </c>
      <c r="B40" s="80"/>
      <c r="C40" s="78"/>
      <c r="D40" s="78"/>
      <c r="E40" s="78"/>
      <c r="G40" s="62"/>
      <c r="H40" s="62"/>
      <c r="I40" s="62"/>
    </row>
    <row r="41" spans="1:15" x14ac:dyDescent="0.3">
      <c r="A41" s="79"/>
      <c r="B41" s="79" t="s">
        <v>657</v>
      </c>
      <c r="C41" s="74">
        <v>237500</v>
      </c>
      <c r="D41" s="84">
        <v>275000</v>
      </c>
      <c r="E41" s="84">
        <v>237500</v>
      </c>
      <c r="G41" s="62"/>
      <c r="H41" s="62"/>
      <c r="I41" s="62"/>
    </row>
    <row r="42" spans="1:15" x14ac:dyDescent="0.3">
      <c r="A42" s="79"/>
      <c r="B42" s="79" t="s">
        <v>658</v>
      </c>
      <c r="C42" s="74">
        <v>256500</v>
      </c>
      <c r="D42" s="84">
        <v>297000</v>
      </c>
      <c r="E42" s="84">
        <v>256500</v>
      </c>
      <c r="G42" s="62"/>
      <c r="H42" s="62"/>
      <c r="I42" s="62"/>
    </row>
    <row r="43" spans="1:15" x14ac:dyDescent="0.3">
      <c r="A43" s="79"/>
      <c r="B43" s="79" t="s">
        <v>659</v>
      </c>
      <c r="C43" s="74">
        <v>266000</v>
      </c>
      <c r="D43" s="84">
        <v>308000</v>
      </c>
      <c r="E43" s="84">
        <v>266000</v>
      </c>
      <c r="G43" s="62"/>
      <c r="H43" s="62"/>
      <c r="I43" s="62"/>
    </row>
    <row r="44" spans="1:15" x14ac:dyDescent="0.3">
      <c r="A44" s="79"/>
      <c r="B44" s="79" t="s">
        <v>660</v>
      </c>
      <c r="C44" s="74">
        <v>285000</v>
      </c>
      <c r="D44" s="84">
        <v>330000</v>
      </c>
      <c r="E44" s="84">
        <v>285000</v>
      </c>
      <c r="G44" s="62"/>
      <c r="H44" s="62"/>
      <c r="I44" s="62"/>
    </row>
    <row r="45" spans="1:15" x14ac:dyDescent="0.3">
      <c r="A45" s="79"/>
      <c r="B45" s="79" t="s">
        <v>661</v>
      </c>
      <c r="C45" s="74">
        <v>304000</v>
      </c>
      <c r="D45" s="84">
        <v>352000</v>
      </c>
      <c r="E45" s="84">
        <v>304000</v>
      </c>
      <c r="G45" s="62"/>
      <c r="H45" s="62"/>
      <c r="I45" s="62"/>
    </row>
    <row r="46" spans="1:15" x14ac:dyDescent="0.3">
      <c r="A46" s="79"/>
      <c r="B46" s="79" t="s">
        <v>662</v>
      </c>
      <c r="C46" s="74">
        <v>294500</v>
      </c>
      <c r="D46" s="84">
        <v>341000</v>
      </c>
      <c r="E46" s="84">
        <v>294500</v>
      </c>
      <c r="G46" s="62"/>
      <c r="H46" s="62"/>
      <c r="I46" s="62"/>
    </row>
    <row r="47" spans="1:15" x14ac:dyDescent="0.3">
      <c r="A47" s="79"/>
      <c r="B47" s="79" t="s">
        <v>663</v>
      </c>
      <c r="C47" s="74">
        <v>313500</v>
      </c>
      <c r="D47" s="84">
        <v>363000</v>
      </c>
      <c r="E47" s="84">
        <v>313500</v>
      </c>
      <c r="G47" s="62"/>
      <c r="H47" s="62"/>
      <c r="I47" s="62"/>
    </row>
    <row r="48" spans="1:15" x14ac:dyDescent="0.3">
      <c r="A48" s="79"/>
      <c r="B48" s="79" t="s">
        <v>664</v>
      </c>
      <c r="C48" s="74">
        <v>323000</v>
      </c>
      <c r="D48" s="84">
        <v>374000</v>
      </c>
      <c r="E48" s="84">
        <v>323000</v>
      </c>
      <c r="G48" s="62"/>
      <c r="H48" s="62"/>
      <c r="I48" s="62"/>
    </row>
    <row r="49" spans="1:5" x14ac:dyDescent="0.3">
      <c r="A49" s="79"/>
      <c r="B49" s="79" t="s">
        <v>665</v>
      </c>
      <c r="C49" s="74">
        <v>332500</v>
      </c>
      <c r="D49" s="84">
        <v>385000</v>
      </c>
      <c r="E49" s="84">
        <v>332500</v>
      </c>
    </row>
    <row r="50" spans="1:5" x14ac:dyDescent="0.3">
      <c r="A50" s="79"/>
      <c r="B50" s="79" t="s">
        <v>666</v>
      </c>
      <c r="C50" s="74">
        <v>342000</v>
      </c>
      <c r="D50" s="84">
        <v>396000</v>
      </c>
      <c r="E50" s="84">
        <v>342000</v>
      </c>
    </row>
    <row r="51" spans="1:5" x14ac:dyDescent="0.3">
      <c r="A51" s="79"/>
      <c r="B51" s="79" t="s">
        <v>667</v>
      </c>
      <c r="C51" s="74">
        <v>361000</v>
      </c>
      <c r="D51" s="84">
        <v>418000</v>
      </c>
      <c r="E51" s="84">
        <v>361000</v>
      </c>
    </row>
    <row r="52" spans="1:5" x14ac:dyDescent="0.3">
      <c r="A52" s="79"/>
      <c r="B52" s="79" t="s">
        <v>668</v>
      </c>
      <c r="C52" s="74">
        <v>380000</v>
      </c>
      <c r="D52" s="84">
        <v>440000</v>
      </c>
      <c r="E52" s="84">
        <v>380000</v>
      </c>
    </row>
    <row r="53" spans="1:5" x14ac:dyDescent="0.3">
      <c r="A53" s="79"/>
      <c r="B53" s="79" t="s">
        <v>669</v>
      </c>
      <c r="C53" s="74">
        <v>198000</v>
      </c>
      <c r="D53" s="84">
        <v>171000</v>
      </c>
      <c r="E53" s="84">
        <v>198000</v>
      </c>
    </row>
    <row r="54" spans="1:5" x14ac:dyDescent="0.3">
      <c r="A54" s="79"/>
      <c r="B54" s="79" t="s">
        <v>670</v>
      </c>
      <c r="C54" s="74">
        <v>185000</v>
      </c>
      <c r="D54" s="84">
        <v>175750</v>
      </c>
      <c r="E54" s="84">
        <v>185000</v>
      </c>
    </row>
    <row r="55" spans="1:5" x14ac:dyDescent="0.3">
      <c r="A55" s="79"/>
      <c r="B55" s="79" t="s">
        <v>671</v>
      </c>
      <c r="C55" s="74">
        <v>195000</v>
      </c>
      <c r="D55" s="84">
        <v>185250</v>
      </c>
      <c r="E55" s="84">
        <v>195000</v>
      </c>
    </row>
    <row r="56" spans="1:5" x14ac:dyDescent="0.3">
      <c r="A56" s="79"/>
      <c r="B56" s="79" t="s">
        <v>672</v>
      </c>
      <c r="C56" s="74">
        <v>200000</v>
      </c>
      <c r="D56" s="84">
        <v>190000</v>
      </c>
      <c r="E56" s="84">
        <v>200000</v>
      </c>
    </row>
    <row r="57" spans="1:5" x14ac:dyDescent="0.3">
      <c r="A57" s="79"/>
      <c r="B57" s="79" t="s">
        <v>673</v>
      </c>
      <c r="C57" s="74">
        <v>210000</v>
      </c>
      <c r="D57" s="84">
        <v>199500</v>
      </c>
      <c r="E57" s="84">
        <v>210000</v>
      </c>
    </row>
    <row r="58" spans="1:5" x14ac:dyDescent="0.3">
      <c r="A58" s="79"/>
      <c r="B58" s="79" t="s">
        <v>674</v>
      </c>
      <c r="C58" s="74">
        <v>205000</v>
      </c>
      <c r="D58" s="84">
        <v>194750</v>
      </c>
      <c r="E58" s="84">
        <v>205000</v>
      </c>
    </row>
    <row r="59" spans="1:5" x14ac:dyDescent="0.3">
      <c r="A59" s="79"/>
      <c r="B59" s="79" t="s">
        <v>675</v>
      </c>
      <c r="C59" s="74">
        <v>220000</v>
      </c>
      <c r="D59" s="84">
        <v>209000</v>
      </c>
      <c r="E59" s="84">
        <v>220000</v>
      </c>
    </row>
    <row r="60" spans="1:5" x14ac:dyDescent="0.3">
      <c r="A60" s="79"/>
      <c r="B60" s="79" t="s">
        <v>676</v>
      </c>
      <c r="C60" s="74">
        <v>225000</v>
      </c>
      <c r="D60" s="84">
        <v>213750</v>
      </c>
      <c r="E60" s="84">
        <v>225000</v>
      </c>
    </row>
    <row r="61" spans="1:5" x14ac:dyDescent="0.3">
      <c r="A61" s="79"/>
      <c r="B61" s="79" t="s">
        <v>677</v>
      </c>
      <c r="C61" s="74">
        <v>230000</v>
      </c>
      <c r="D61" s="84">
        <v>218500</v>
      </c>
      <c r="E61" s="84">
        <v>230000</v>
      </c>
    </row>
    <row r="62" spans="1:5" x14ac:dyDescent="0.3">
      <c r="A62" s="79"/>
      <c r="B62" s="79" t="s">
        <v>678</v>
      </c>
      <c r="C62" s="74">
        <v>240000</v>
      </c>
      <c r="D62" s="84">
        <v>228000</v>
      </c>
      <c r="E62" s="84">
        <v>240000</v>
      </c>
    </row>
    <row r="63" spans="1:5" x14ac:dyDescent="0.3">
      <c r="A63" s="79"/>
      <c r="B63" s="79" t="s">
        <v>679</v>
      </c>
      <c r="C63" s="74">
        <v>250000</v>
      </c>
      <c r="D63" s="84">
        <v>237500</v>
      </c>
      <c r="E63" s="84">
        <v>250000</v>
      </c>
    </row>
    <row r="64" spans="1:5" x14ac:dyDescent="0.3">
      <c r="A64" s="79"/>
      <c r="B64" s="79" t="s">
        <v>680</v>
      </c>
      <c r="C64" s="74">
        <v>260000</v>
      </c>
      <c r="D64" s="84">
        <v>247000</v>
      </c>
      <c r="E64" s="84">
        <v>260000</v>
      </c>
    </row>
    <row r="65" spans="1:5" x14ac:dyDescent="0.3">
      <c r="A65" s="80" t="s">
        <v>687</v>
      </c>
      <c r="B65" s="80"/>
      <c r="C65" s="78"/>
      <c r="D65" s="78"/>
      <c r="E65" s="78"/>
    </row>
    <row r="66" spans="1:5" ht="15" thickBot="1" x14ac:dyDescent="0.35">
      <c r="A66" s="81"/>
      <c r="B66" s="81" t="s">
        <v>681</v>
      </c>
      <c r="C66" s="75"/>
      <c r="D66" s="75"/>
      <c r="E66" s="75"/>
    </row>
    <row r="67" spans="1:5" x14ac:dyDescent="0.3">
      <c r="A67" t="s">
        <v>688</v>
      </c>
    </row>
    <row r="68" spans="1:5" x14ac:dyDescent="0.3">
      <c r="A68" t="s">
        <v>689</v>
      </c>
    </row>
    <row r="69" spans="1:5" x14ac:dyDescent="0.3">
      <c r="A69" t="s">
        <v>690</v>
      </c>
    </row>
    <row r="71" spans="1:5" x14ac:dyDescent="0.3">
      <c r="A71" s="57"/>
      <c r="B71" s="66"/>
      <c r="C71" s="66"/>
    </row>
    <row r="72" spans="1:5" x14ac:dyDescent="0.3">
      <c r="A72" s="57"/>
      <c r="B72" s="66"/>
      <c r="C72" s="66"/>
    </row>
    <row r="73" spans="1:5" x14ac:dyDescent="0.3">
      <c r="A73" s="57"/>
      <c r="B73" s="66"/>
      <c r="C73" s="66"/>
    </row>
    <row r="74" spans="1:5" x14ac:dyDescent="0.3">
      <c r="A74" s="57"/>
      <c r="B74" s="66"/>
      <c r="C74" s="66"/>
    </row>
    <row r="75" spans="1:5" x14ac:dyDescent="0.3">
      <c r="A75" s="57"/>
      <c r="B75" s="66"/>
      <c r="C75" s="66"/>
    </row>
    <row r="76" spans="1:5" x14ac:dyDescent="0.3">
      <c r="A76" s="57"/>
      <c r="B76" s="66"/>
      <c r="C76" s="66"/>
    </row>
    <row r="77" spans="1:5" x14ac:dyDescent="0.3">
      <c r="A77" s="57"/>
      <c r="B77" s="66"/>
      <c r="C77" s="66"/>
    </row>
    <row r="78" spans="1:5" x14ac:dyDescent="0.3">
      <c r="A78" s="57"/>
      <c r="B78" s="66"/>
      <c r="C78" s="66"/>
    </row>
    <row r="79" spans="1:5" x14ac:dyDescent="0.3">
      <c r="A79" s="57"/>
      <c r="B79" s="66"/>
      <c r="C79" s="66"/>
    </row>
  </sheetData>
  <scenarios current="0" show="1" sqref="A35">
    <scenario name="Best Case" locked="1" count="24" user="Ankita" comment="Sales and Expenses in best case scenario_x000a_Modified by Ankita on 19-10-2025">
      <inputCells r="A57" val="275000" numFmtId="183"/>
      <inputCells r="A58" val="297000" numFmtId="183"/>
      <inputCells r="A59" val="308000" numFmtId="183"/>
      <inputCells r="A60" val="330000" numFmtId="183"/>
      <inputCells r="A61" val="352000" numFmtId="183"/>
      <inputCells r="A62" val="341000" numFmtId="183"/>
      <inputCells r="A63" val="363000" numFmtId="183"/>
      <inputCells r="A64" val="374000" numFmtId="183"/>
      <inputCells r="A65" val="385000" numFmtId="183"/>
      <inputCells r="A66" val="396000" numFmtId="183"/>
      <inputCells r="A67" val="418000" numFmtId="183"/>
      <inputCells r="A68" val="440000" numFmtId="183"/>
      <inputCells r="B57" val="171000" numFmtId="183"/>
      <inputCells r="B58" val="175750" numFmtId="183"/>
      <inputCells r="B59" val="185250" numFmtId="183"/>
      <inputCells r="B60" val="190000" numFmtId="183"/>
      <inputCells r="B61" val="199500" numFmtId="183"/>
      <inputCells r="B62" val="194750" numFmtId="183"/>
      <inputCells r="B63" val="209000" numFmtId="183"/>
      <inputCells r="B64" val="213750" numFmtId="183"/>
      <inputCells r="B65" val="218500" numFmtId="183"/>
      <inputCells r="B66" val="228000" numFmtId="183"/>
      <inputCells r="B67" val="237500" numFmtId="183"/>
      <inputCells r="B68" val="247000" numFmtId="183"/>
    </scenario>
    <scenario name="Worst Case" locked="1" count="24" user="Ankita" comment="Sales and Expenses worst case scenario">
      <inputCells r="A57" val="237500" numFmtId="183"/>
      <inputCells r="A58" val="256500" numFmtId="183"/>
      <inputCells r="A59" val="266000" numFmtId="183"/>
      <inputCells r="A60" val="285000" numFmtId="183"/>
      <inputCells r="A61" val="304000" numFmtId="183"/>
      <inputCells r="A62" val="294500" numFmtId="183"/>
      <inputCells r="A63" val="313500" numFmtId="183"/>
      <inputCells r="A64" val="323000" numFmtId="183"/>
      <inputCells r="A65" val="332500" numFmtId="183"/>
      <inputCells r="A66" val="342000" numFmtId="183"/>
      <inputCells r="A67" val="361000" numFmtId="183"/>
      <inputCells r="A68" val="380000" numFmtId="183"/>
      <inputCells r="B57" val="198000" numFmtId="183"/>
      <inputCells r="B58" val="185000" numFmtId="183"/>
      <inputCells r="B59" val="195000" numFmtId="183"/>
      <inputCells r="B60" val="200000" numFmtId="183"/>
      <inputCells r="B61" val="210000" numFmtId="183"/>
      <inputCells r="B62" val="205000" numFmtId="183"/>
      <inputCells r="B63" val="220000" numFmtId="183"/>
      <inputCells r="B64" val="225000" numFmtId="183"/>
      <inputCells r="B65" val="230000" numFmtId="183"/>
      <inputCells r="B66" val="240000" numFmtId="183"/>
      <inputCells r="B67" val="250000" numFmtId="183"/>
      <inputCells r="B68" val="260000" numFmtId="183"/>
    </scenario>
  </scenarios>
  <mergeCells count="2">
    <mergeCell ref="L21:M21"/>
    <mergeCell ref="N21:O21"/>
  </mergeCells>
  <phoneticPr fontId="5"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03CA-57BD-41F9-A1E7-ADF1814188CB}">
  <sheetPr>
    <tabColor theme="5" tint="-0.499984740745262"/>
  </sheetPr>
  <dimension ref="A1:L14"/>
  <sheetViews>
    <sheetView showGridLines="0" zoomScale="94" workbookViewId="0">
      <selection activeCell="E17" sqref="E17"/>
    </sheetView>
  </sheetViews>
  <sheetFormatPr defaultRowHeight="14.4" x14ac:dyDescent="0.3"/>
  <cols>
    <col min="1" max="1" width="9.77734375" bestFit="1" customWidth="1"/>
    <col min="2" max="2" width="13.77734375" customWidth="1"/>
    <col min="3" max="3" width="12.109375" bestFit="1" customWidth="1"/>
    <col min="4" max="4" width="12" bestFit="1" customWidth="1"/>
    <col min="5" max="5" width="11.44140625" bestFit="1" customWidth="1"/>
    <col min="6" max="6" width="20.6640625" bestFit="1" customWidth="1"/>
    <col min="7" max="7" width="18.5546875" customWidth="1"/>
    <col min="8" max="8" width="9" bestFit="1" customWidth="1"/>
    <col min="9" max="9" width="9.88671875" bestFit="1" customWidth="1"/>
    <col min="10" max="10" width="10.5546875" bestFit="1" customWidth="1"/>
    <col min="11" max="11" width="10.109375" bestFit="1" customWidth="1"/>
    <col min="12" max="12" width="10.44140625" bestFit="1" customWidth="1"/>
  </cols>
  <sheetData>
    <row r="1" spans="1:12" s="57" customFormat="1" x14ac:dyDescent="0.3"/>
    <row r="2" spans="1:12" s="57" customFormat="1" x14ac:dyDescent="0.3">
      <c r="A2" s="56" t="s">
        <v>726</v>
      </c>
      <c r="B2" s="56"/>
      <c r="C2" s="56"/>
      <c r="D2" s="56"/>
      <c r="E2" s="61"/>
      <c r="F2" s="61"/>
      <c r="G2" s="61"/>
      <c r="H2" s="61"/>
      <c r="I2" s="61"/>
      <c r="J2" s="61"/>
      <c r="K2" s="61"/>
      <c r="L2" s="61"/>
    </row>
    <row r="3" spans="1:12" s="57" customFormat="1" x14ac:dyDescent="0.3"/>
    <row r="4" spans="1:12" x14ac:dyDescent="0.3">
      <c r="A4" t="s">
        <v>691</v>
      </c>
      <c r="B4" t="s">
        <v>692</v>
      </c>
      <c r="C4" t="s">
        <v>693</v>
      </c>
      <c r="D4" t="s">
        <v>694</v>
      </c>
      <c r="E4" t="s">
        <v>695</v>
      </c>
      <c r="F4" t="s">
        <v>515</v>
      </c>
      <c r="G4" t="s">
        <v>516</v>
      </c>
      <c r="H4" t="s">
        <v>599</v>
      </c>
      <c r="I4" t="s">
        <v>696</v>
      </c>
      <c r="J4" t="s">
        <v>697</v>
      </c>
      <c r="K4" t="s">
        <v>103</v>
      </c>
      <c r="L4" t="s">
        <v>698</v>
      </c>
    </row>
    <row r="5" spans="1:12" x14ac:dyDescent="0.3">
      <c r="A5" s="57">
        <v>101</v>
      </c>
      <c r="B5" s="5">
        <v>45669</v>
      </c>
      <c r="C5" s="47" t="s">
        <v>165</v>
      </c>
      <c r="D5" s="47" t="s">
        <v>166</v>
      </c>
      <c r="E5" s="47" t="s">
        <v>119</v>
      </c>
      <c r="F5" s="47" t="s">
        <v>699</v>
      </c>
      <c r="G5" s="57">
        <v>9876543210</v>
      </c>
      <c r="H5" s="47" t="s">
        <v>606</v>
      </c>
      <c r="I5" s="47" t="s">
        <v>700</v>
      </c>
      <c r="J5" s="57">
        <v>2</v>
      </c>
      <c r="K5" s="57">
        <v>80000</v>
      </c>
      <c r="L5" s="47" t="s">
        <v>701</v>
      </c>
    </row>
    <row r="6" spans="1:12" x14ac:dyDescent="0.3">
      <c r="A6" s="57">
        <v>102</v>
      </c>
      <c r="B6" s="5">
        <v>45672</v>
      </c>
      <c r="C6" s="47" t="s">
        <v>167</v>
      </c>
      <c r="D6" s="47" t="s">
        <v>168</v>
      </c>
      <c r="E6" s="47" t="s">
        <v>122</v>
      </c>
      <c r="F6" s="47" t="s">
        <v>702</v>
      </c>
      <c r="G6" s="57">
        <v>9876500000</v>
      </c>
      <c r="H6" s="47" t="s">
        <v>607</v>
      </c>
      <c r="I6" s="47" t="s">
        <v>703</v>
      </c>
      <c r="J6" s="57">
        <v>1</v>
      </c>
      <c r="K6" s="57">
        <v>30000</v>
      </c>
      <c r="L6" s="47" t="s">
        <v>704</v>
      </c>
    </row>
    <row r="7" spans="1:12" x14ac:dyDescent="0.3">
      <c r="A7" s="57">
        <v>103</v>
      </c>
      <c r="B7" s="5">
        <v>45675</v>
      </c>
      <c r="C7" s="47" t="s">
        <v>705</v>
      </c>
      <c r="D7" s="47" t="s">
        <v>170</v>
      </c>
      <c r="E7" s="47" t="s">
        <v>706</v>
      </c>
      <c r="F7" s="47" t="s">
        <v>707</v>
      </c>
      <c r="G7" s="57">
        <v>9876599999</v>
      </c>
      <c r="H7" s="47" t="s">
        <v>608</v>
      </c>
      <c r="I7" s="47" t="s">
        <v>222</v>
      </c>
      <c r="J7" s="57">
        <v>5</v>
      </c>
      <c r="K7" s="57">
        <v>2500</v>
      </c>
      <c r="L7" s="47" t="s">
        <v>701</v>
      </c>
    </row>
    <row r="8" spans="1:12" x14ac:dyDescent="0.3">
      <c r="A8" s="57">
        <v>104</v>
      </c>
      <c r="B8" s="5">
        <v>45678</v>
      </c>
      <c r="C8" s="47" t="s">
        <v>704</v>
      </c>
      <c r="D8" s="47"/>
      <c r="E8" s="47" t="s">
        <v>704</v>
      </c>
      <c r="F8" s="47" t="s">
        <v>704</v>
      </c>
      <c r="G8" s="57"/>
      <c r="H8" s="47" t="s">
        <v>704</v>
      </c>
      <c r="I8" s="47" t="s">
        <v>609</v>
      </c>
      <c r="J8" s="57"/>
      <c r="K8" s="57"/>
      <c r="L8" s="47" t="s">
        <v>704</v>
      </c>
    </row>
    <row r="9" spans="1:12" x14ac:dyDescent="0.3">
      <c r="A9" s="57">
        <v>105</v>
      </c>
      <c r="B9" s="5">
        <v>45682</v>
      </c>
      <c r="C9" s="47" t="s">
        <v>708</v>
      </c>
      <c r="D9" s="47" t="s">
        <v>709</v>
      </c>
      <c r="E9" s="47" t="s">
        <v>710</v>
      </c>
      <c r="F9" s="47" t="s">
        <v>711</v>
      </c>
      <c r="G9" s="57">
        <v>9876588888</v>
      </c>
      <c r="H9" s="47" t="s">
        <v>606</v>
      </c>
      <c r="I9" s="47" t="s">
        <v>712</v>
      </c>
      <c r="J9" s="57">
        <v>3</v>
      </c>
      <c r="K9" s="57">
        <v>15000</v>
      </c>
      <c r="L9" s="47" t="s">
        <v>713</v>
      </c>
    </row>
    <row r="10" spans="1:12" x14ac:dyDescent="0.3">
      <c r="A10" s="57">
        <v>106</v>
      </c>
      <c r="B10" s="5">
        <v>45685</v>
      </c>
      <c r="C10" s="47" t="s">
        <v>169</v>
      </c>
      <c r="D10" s="47" t="s">
        <v>184</v>
      </c>
      <c r="E10" s="47" t="s">
        <v>714</v>
      </c>
      <c r="F10" s="47" t="s">
        <v>715</v>
      </c>
      <c r="G10" s="57">
        <v>9876577777</v>
      </c>
      <c r="H10" s="47" t="s">
        <v>607</v>
      </c>
      <c r="I10" s="47" t="s">
        <v>224</v>
      </c>
      <c r="J10" s="57">
        <v>2</v>
      </c>
      <c r="K10" s="57">
        <v>4000</v>
      </c>
      <c r="L10" s="47" t="s">
        <v>701</v>
      </c>
    </row>
    <row r="11" spans="1:12" x14ac:dyDescent="0.3">
      <c r="A11" s="57">
        <v>107</v>
      </c>
      <c r="B11" s="5">
        <v>45687</v>
      </c>
      <c r="C11" s="47" t="s">
        <v>704</v>
      </c>
      <c r="D11" s="47"/>
      <c r="E11" s="47" t="s">
        <v>704</v>
      </c>
      <c r="F11" s="47" t="s">
        <v>704</v>
      </c>
      <c r="G11" s="57"/>
      <c r="H11" s="47" t="s">
        <v>704</v>
      </c>
      <c r="I11" s="47" t="s">
        <v>608</v>
      </c>
      <c r="J11" s="57"/>
      <c r="K11" s="57"/>
      <c r="L11" s="47" t="s">
        <v>704</v>
      </c>
    </row>
    <row r="12" spans="1:12" x14ac:dyDescent="0.3">
      <c r="A12" s="57">
        <v>108</v>
      </c>
      <c r="B12" s="5">
        <v>45690</v>
      </c>
      <c r="C12" s="47" t="s">
        <v>177</v>
      </c>
      <c r="D12" s="47" t="s">
        <v>716</v>
      </c>
      <c r="E12" s="47" t="s">
        <v>717</v>
      </c>
      <c r="F12" s="47" t="s">
        <v>718</v>
      </c>
      <c r="G12" s="57">
        <v>9876566666</v>
      </c>
      <c r="H12" s="47" t="s">
        <v>609</v>
      </c>
      <c r="I12" s="47" t="s">
        <v>700</v>
      </c>
      <c r="J12" s="57">
        <v>1</v>
      </c>
      <c r="K12" s="57">
        <v>40000</v>
      </c>
      <c r="L12" s="47" t="s">
        <v>701</v>
      </c>
    </row>
    <row r="13" spans="1:12" x14ac:dyDescent="0.3">
      <c r="A13" s="57">
        <v>109</v>
      </c>
      <c r="B13" s="5">
        <v>45693</v>
      </c>
      <c r="C13" s="47" t="s">
        <v>719</v>
      </c>
      <c r="D13" s="47" t="s">
        <v>720</v>
      </c>
      <c r="E13" s="47" t="s">
        <v>721</v>
      </c>
      <c r="F13" s="47" t="s">
        <v>722</v>
      </c>
      <c r="G13" s="57">
        <v>9876555555</v>
      </c>
      <c r="H13" s="47" t="s">
        <v>606</v>
      </c>
      <c r="I13" s="47" t="s">
        <v>222</v>
      </c>
      <c r="J13" s="57">
        <v>10</v>
      </c>
      <c r="K13" s="57">
        <v>5000</v>
      </c>
      <c r="L13" s="47" t="s">
        <v>704</v>
      </c>
    </row>
    <row r="14" spans="1:12" x14ac:dyDescent="0.3">
      <c r="A14" s="57">
        <v>110</v>
      </c>
      <c r="B14" s="5">
        <v>45696</v>
      </c>
      <c r="C14" s="47" t="s">
        <v>173</v>
      </c>
      <c r="D14" s="47" t="s">
        <v>176</v>
      </c>
      <c r="E14" s="47" t="s">
        <v>723</v>
      </c>
      <c r="F14" s="47" t="s">
        <v>724</v>
      </c>
      <c r="G14" s="57">
        <v>9876544444</v>
      </c>
      <c r="H14" s="47" t="s">
        <v>607</v>
      </c>
      <c r="I14" s="47" t="s">
        <v>703</v>
      </c>
      <c r="J14" s="57">
        <v>2</v>
      </c>
      <c r="K14" s="57">
        <v>60000</v>
      </c>
      <c r="L14" s="47" t="s">
        <v>701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4D7D-16CC-4E84-9D9A-4E96AEAC65D8}">
  <sheetPr>
    <tabColor theme="5" tint="-0.249977111117893"/>
  </sheetPr>
  <dimension ref="A2:X89"/>
  <sheetViews>
    <sheetView showGridLines="0" tabSelected="1" topLeftCell="A46" zoomScale="61" workbookViewId="0">
      <selection activeCell="W33" sqref="W33"/>
    </sheetView>
  </sheetViews>
  <sheetFormatPr defaultRowHeight="14.4" outlineLevelRow="1" x14ac:dyDescent="0.3"/>
  <cols>
    <col min="1" max="1" width="14.5546875" customWidth="1"/>
    <col min="2" max="2" width="13.21875" customWidth="1"/>
    <col min="3" max="3" width="8.88671875" customWidth="1"/>
    <col min="4" max="4" width="10" customWidth="1"/>
    <col min="7" max="7" width="13.33203125" bestFit="1" customWidth="1"/>
    <col min="8" max="8" width="20" customWidth="1"/>
    <col min="9" max="9" width="9.21875" customWidth="1"/>
    <col min="10" max="10" width="13.6640625" customWidth="1"/>
    <col min="11" max="15" width="11.77734375" customWidth="1"/>
    <col min="16" max="16" width="10.6640625" bestFit="1" customWidth="1"/>
    <col min="18" max="18" width="13.33203125" bestFit="1" customWidth="1"/>
    <col min="19" max="19" width="22.88671875" customWidth="1"/>
    <col min="20" max="20" width="25.88671875" customWidth="1"/>
    <col min="21" max="21" width="18.109375" customWidth="1"/>
    <col min="22" max="23" width="9.6640625" bestFit="1" customWidth="1"/>
    <col min="24" max="24" width="21.21875" customWidth="1"/>
    <col min="25" max="27" width="9.6640625" bestFit="1" customWidth="1"/>
    <col min="28" max="28" width="16.5546875" bestFit="1" customWidth="1"/>
    <col min="29" max="29" width="16.88671875" bestFit="1" customWidth="1"/>
    <col min="30" max="30" width="10.33203125" bestFit="1" customWidth="1"/>
    <col min="31" max="31" width="9.33203125" bestFit="1" customWidth="1"/>
    <col min="32" max="43" width="10.33203125" bestFit="1" customWidth="1"/>
    <col min="44" max="44" width="10.77734375" bestFit="1" customWidth="1"/>
    <col min="45" max="56" width="10.33203125" bestFit="1" customWidth="1"/>
    <col min="57" max="57" width="10.88671875" bestFit="1" customWidth="1"/>
    <col min="58" max="69" width="10.33203125" bestFit="1" customWidth="1"/>
    <col min="70" max="70" width="10.21875" bestFit="1" customWidth="1"/>
    <col min="71" max="71" width="11.109375" bestFit="1" customWidth="1"/>
  </cols>
  <sheetData>
    <row r="2" spans="1:24" x14ac:dyDescent="0.3">
      <c r="A2" s="56" t="s">
        <v>725</v>
      </c>
      <c r="B2" s="56"/>
      <c r="C2" s="56"/>
      <c r="D2" s="56"/>
      <c r="E2" s="35"/>
      <c r="F2" s="35"/>
    </row>
    <row r="3" spans="1:24" outlineLevel="1" x14ac:dyDescent="0.3"/>
    <row r="4" spans="1:24" outlineLevel="1" x14ac:dyDescent="0.3">
      <c r="A4" t="s">
        <v>727</v>
      </c>
      <c r="I4" s="7" t="s">
        <v>691</v>
      </c>
      <c r="J4" s="7" t="s">
        <v>692</v>
      </c>
      <c r="K4" t="s">
        <v>599</v>
      </c>
      <c r="L4" t="s">
        <v>696</v>
      </c>
      <c r="M4" t="s">
        <v>697</v>
      </c>
      <c r="N4" s="7" t="s">
        <v>591</v>
      </c>
      <c r="O4" s="7" t="s">
        <v>776</v>
      </c>
      <c r="P4" s="7" t="s">
        <v>594</v>
      </c>
      <c r="S4" s="86" t="s">
        <v>780</v>
      </c>
      <c r="T4" s="86" t="s">
        <v>779</v>
      </c>
    </row>
    <row r="5" spans="1:24" outlineLevel="1" x14ac:dyDescent="0.3">
      <c r="A5" t="s">
        <v>728</v>
      </c>
      <c r="I5" s="57">
        <v>1001</v>
      </c>
      <c r="J5" s="5">
        <v>45662</v>
      </c>
      <c r="K5" t="s">
        <v>606</v>
      </c>
      <c r="L5" t="s">
        <v>700</v>
      </c>
      <c r="M5">
        <v>2</v>
      </c>
      <c r="N5" s="63">
        <v>85000</v>
      </c>
      <c r="O5" s="63">
        <v>68000</v>
      </c>
      <c r="P5" s="63">
        <f>Table3[[#This Row],[Sales]]-Table3[[#This Row],[Cost]]</f>
        <v>17000</v>
      </c>
      <c r="S5" s="86" t="s">
        <v>513</v>
      </c>
      <c r="T5" s="57" t="s">
        <v>608</v>
      </c>
      <c r="U5" s="57" t="s">
        <v>606</v>
      </c>
      <c r="V5" s="57" t="s">
        <v>607</v>
      </c>
      <c r="W5" s="57" t="s">
        <v>609</v>
      </c>
      <c r="X5" s="57" t="s">
        <v>514</v>
      </c>
    </row>
    <row r="6" spans="1:24" outlineLevel="1" x14ac:dyDescent="0.3">
      <c r="A6" t="s">
        <v>729</v>
      </c>
      <c r="I6" s="57">
        <v>1002</v>
      </c>
      <c r="J6" s="5">
        <v>45665</v>
      </c>
      <c r="K6" t="s">
        <v>607</v>
      </c>
      <c r="L6" t="s">
        <v>703</v>
      </c>
      <c r="M6">
        <v>3</v>
      </c>
      <c r="N6" s="63">
        <v>90000</v>
      </c>
      <c r="O6" s="63">
        <v>66000</v>
      </c>
      <c r="P6" s="63">
        <f>Table3[[#This Row],[Sales]]-Table3[[#This Row],[Cost]]</f>
        <v>24000</v>
      </c>
      <c r="S6" s="21" t="s">
        <v>224</v>
      </c>
      <c r="T6" s="63">
        <v>41000</v>
      </c>
      <c r="U6" s="63">
        <v>35000</v>
      </c>
      <c r="V6" s="63">
        <v>35000</v>
      </c>
      <c r="W6" s="63">
        <v>10500</v>
      </c>
      <c r="X6" s="63">
        <v>121500</v>
      </c>
    </row>
    <row r="7" spans="1:24" outlineLevel="1" x14ac:dyDescent="0.3">
      <c r="A7" t="s">
        <v>730</v>
      </c>
      <c r="I7" s="57">
        <v>1003</v>
      </c>
      <c r="J7" s="5">
        <v>45669</v>
      </c>
      <c r="K7" t="s">
        <v>608</v>
      </c>
      <c r="L7" t="s">
        <v>222</v>
      </c>
      <c r="M7">
        <v>10</v>
      </c>
      <c r="N7" s="63">
        <v>6000</v>
      </c>
      <c r="O7" s="63">
        <v>4200</v>
      </c>
      <c r="P7" s="63">
        <f>Table3[[#This Row],[Sales]]-Table3[[#This Row],[Cost]]</f>
        <v>1800</v>
      </c>
      <c r="S7" s="21" t="s">
        <v>700</v>
      </c>
      <c r="T7" s="63">
        <v>217000</v>
      </c>
      <c r="U7" s="63">
        <v>211000</v>
      </c>
      <c r="V7" s="63">
        <v>129000</v>
      </c>
      <c r="W7" s="63">
        <v>126000</v>
      </c>
      <c r="X7" s="63">
        <v>683000</v>
      </c>
    </row>
    <row r="8" spans="1:24" outlineLevel="1" x14ac:dyDescent="0.3">
      <c r="A8" t="s">
        <v>731</v>
      </c>
      <c r="I8" s="57">
        <v>1004</v>
      </c>
      <c r="J8" s="5">
        <v>45672</v>
      </c>
      <c r="K8" t="s">
        <v>609</v>
      </c>
      <c r="L8" t="s">
        <v>712</v>
      </c>
      <c r="M8">
        <v>4</v>
      </c>
      <c r="N8" s="63">
        <v>52000</v>
      </c>
      <c r="O8" s="63">
        <v>38000</v>
      </c>
      <c r="P8" s="63">
        <f>Table3[[#This Row],[Sales]]-Table3[[#This Row],[Cost]]</f>
        <v>14000</v>
      </c>
      <c r="S8" s="21" t="s">
        <v>712</v>
      </c>
      <c r="T8" s="63">
        <v>36000</v>
      </c>
      <c r="U8" s="63">
        <v>65000</v>
      </c>
      <c r="V8" s="63">
        <v>114000</v>
      </c>
      <c r="W8" s="63">
        <v>136000</v>
      </c>
      <c r="X8" s="63">
        <v>351000</v>
      </c>
    </row>
    <row r="9" spans="1:24" outlineLevel="1" x14ac:dyDescent="0.3">
      <c r="A9" t="s">
        <v>732</v>
      </c>
      <c r="I9" s="57">
        <v>1005</v>
      </c>
      <c r="J9" s="5">
        <v>45675</v>
      </c>
      <c r="K9" t="s">
        <v>606</v>
      </c>
      <c r="L9" t="s">
        <v>224</v>
      </c>
      <c r="M9">
        <v>6</v>
      </c>
      <c r="N9" s="63">
        <v>15000</v>
      </c>
      <c r="O9" s="63">
        <v>11000</v>
      </c>
      <c r="P9" s="63">
        <f>Table3[[#This Row],[Sales]]-Table3[[#This Row],[Cost]]</f>
        <v>4000</v>
      </c>
      <c r="S9" s="21" t="s">
        <v>222</v>
      </c>
      <c r="T9" s="63">
        <v>15000</v>
      </c>
      <c r="U9" s="63">
        <v>19800</v>
      </c>
      <c r="V9" s="63"/>
      <c r="W9" s="63">
        <v>25200</v>
      </c>
      <c r="X9" s="63">
        <v>60000</v>
      </c>
    </row>
    <row r="10" spans="1:24" outlineLevel="1" x14ac:dyDescent="0.3">
      <c r="A10" t="s">
        <v>733</v>
      </c>
      <c r="I10" s="57">
        <v>1006</v>
      </c>
      <c r="J10" s="5">
        <v>45679</v>
      </c>
      <c r="K10" t="s">
        <v>607</v>
      </c>
      <c r="L10" t="s">
        <v>700</v>
      </c>
      <c r="M10">
        <v>1</v>
      </c>
      <c r="N10" s="63">
        <v>42000</v>
      </c>
      <c r="O10" s="63">
        <v>33000</v>
      </c>
      <c r="P10" s="63">
        <f>Table3[[#This Row],[Sales]]-Table3[[#This Row],[Cost]]</f>
        <v>9000</v>
      </c>
      <c r="S10" s="21" t="s">
        <v>777</v>
      </c>
      <c r="T10" s="63">
        <v>73000</v>
      </c>
      <c r="U10" s="63">
        <v>21000</v>
      </c>
      <c r="V10" s="63">
        <v>60000</v>
      </c>
      <c r="W10" s="63">
        <v>18000</v>
      </c>
      <c r="X10" s="63">
        <v>172000</v>
      </c>
    </row>
    <row r="11" spans="1:24" outlineLevel="1" x14ac:dyDescent="0.3">
      <c r="A11" t="s">
        <v>734</v>
      </c>
      <c r="I11" s="57">
        <v>1007</v>
      </c>
      <c r="J11" s="5">
        <v>45683</v>
      </c>
      <c r="K11" t="s">
        <v>608</v>
      </c>
      <c r="L11" t="s">
        <v>777</v>
      </c>
      <c r="M11">
        <v>2</v>
      </c>
      <c r="N11" s="63">
        <v>36000</v>
      </c>
      <c r="O11" s="63">
        <v>27000</v>
      </c>
      <c r="P11" s="63">
        <f>Table3[[#This Row],[Sales]]-Table3[[#This Row],[Cost]]</f>
        <v>9000</v>
      </c>
      <c r="S11" s="21" t="s">
        <v>703</v>
      </c>
      <c r="T11" s="63">
        <v>90000</v>
      </c>
      <c r="U11" s="63">
        <v>210000</v>
      </c>
      <c r="V11" s="63">
        <v>272000</v>
      </c>
      <c r="W11" s="63">
        <v>240000</v>
      </c>
      <c r="X11" s="63">
        <v>812000</v>
      </c>
    </row>
    <row r="12" spans="1:24" outlineLevel="1" x14ac:dyDescent="0.3">
      <c r="A12" t="s">
        <v>735</v>
      </c>
      <c r="I12" s="57">
        <v>1008</v>
      </c>
      <c r="J12" s="5">
        <v>45685</v>
      </c>
      <c r="K12" t="s">
        <v>609</v>
      </c>
      <c r="L12" t="s">
        <v>703</v>
      </c>
      <c r="M12">
        <v>5</v>
      </c>
      <c r="N12" s="63">
        <v>150000</v>
      </c>
      <c r="O12" s="63">
        <v>110000</v>
      </c>
      <c r="P12" s="63">
        <f>Table3[[#This Row],[Sales]]-Table3[[#This Row],[Cost]]</f>
        <v>40000</v>
      </c>
      <c r="S12" s="21" t="s">
        <v>514</v>
      </c>
      <c r="T12" s="63">
        <v>472000</v>
      </c>
      <c r="U12" s="63">
        <v>561800</v>
      </c>
      <c r="V12" s="63">
        <v>610000</v>
      </c>
      <c r="W12" s="63">
        <v>555700</v>
      </c>
      <c r="X12" s="63">
        <v>2199500</v>
      </c>
    </row>
    <row r="13" spans="1:24" outlineLevel="1" x14ac:dyDescent="0.3">
      <c r="A13" t="s">
        <v>736</v>
      </c>
      <c r="I13" s="57">
        <v>1009</v>
      </c>
      <c r="J13" s="5">
        <v>45690</v>
      </c>
      <c r="K13" t="s">
        <v>606</v>
      </c>
      <c r="L13" t="s">
        <v>712</v>
      </c>
      <c r="M13">
        <v>3</v>
      </c>
      <c r="N13" s="63">
        <v>39000</v>
      </c>
      <c r="O13" s="63">
        <v>29000</v>
      </c>
      <c r="P13" s="63">
        <f>Table3[[#This Row],[Sales]]-Table3[[#This Row],[Cost]]</f>
        <v>10000</v>
      </c>
      <c r="S13" s="86" t="s">
        <v>599</v>
      </c>
      <c r="T13" s="57" t="s">
        <v>778</v>
      </c>
      <c r="U13" s="63"/>
      <c r="V13" s="63"/>
      <c r="W13" s="63"/>
      <c r="X13" s="63"/>
    </row>
    <row r="14" spans="1:24" outlineLevel="1" x14ac:dyDescent="0.3">
      <c r="A14" t="s">
        <v>737</v>
      </c>
      <c r="I14" s="57">
        <v>1010</v>
      </c>
      <c r="J14" s="5">
        <v>45694</v>
      </c>
      <c r="K14" t="s">
        <v>607</v>
      </c>
      <c r="L14" t="s">
        <v>224</v>
      </c>
      <c r="M14">
        <v>8</v>
      </c>
      <c r="N14" s="63">
        <v>20000</v>
      </c>
      <c r="O14" s="63">
        <v>14000</v>
      </c>
      <c r="P14" s="63">
        <f>Table3[[#This Row],[Sales]]-Table3[[#This Row],[Cost]]</f>
        <v>6000</v>
      </c>
    </row>
    <row r="15" spans="1:24" outlineLevel="1" x14ac:dyDescent="0.3">
      <c r="A15" t="s">
        <v>738</v>
      </c>
      <c r="I15" s="57">
        <v>1011</v>
      </c>
      <c r="J15" s="5">
        <v>45697</v>
      </c>
      <c r="K15" t="s">
        <v>608</v>
      </c>
      <c r="L15" t="s">
        <v>700</v>
      </c>
      <c r="M15">
        <v>1</v>
      </c>
      <c r="N15" s="63">
        <v>43000</v>
      </c>
      <c r="O15" s="63">
        <v>34000</v>
      </c>
      <c r="P15" s="63">
        <f>Table3[[#This Row],[Sales]]-Table3[[#This Row],[Cost]]</f>
        <v>9000</v>
      </c>
      <c r="S15" s="86" t="s">
        <v>513</v>
      </c>
      <c r="T15" s="57" t="s">
        <v>780</v>
      </c>
      <c r="U15" s="57" t="s">
        <v>781</v>
      </c>
    </row>
    <row r="16" spans="1:24" outlineLevel="1" x14ac:dyDescent="0.3">
      <c r="A16" t="s">
        <v>739</v>
      </c>
      <c r="I16" s="57">
        <v>1012</v>
      </c>
      <c r="J16" s="5">
        <v>45699</v>
      </c>
      <c r="K16" t="s">
        <v>609</v>
      </c>
      <c r="L16" t="s">
        <v>222</v>
      </c>
      <c r="M16">
        <v>12</v>
      </c>
      <c r="N16" s="63">
        <v>7200</v>
      </c>
      <c r="O16" s="63">
        <v>5000</v>
      </c>
      <c r="P16" s="63">
        <f>Table3[[#This Row],[Sales]]-Table3[[#This Row],[Cost]]</f>
        <v>2200</v>
      </c>
      <c r="S16" s="21" t="s">
        <v>93</v>
      </c>
      <c r="T16" s="63">
        <v>476000</v>
      </c>
      <c r="U16" s="63">
        <v>118800</v>
      </c>
    </row>
    <row r="17" spans="1:21" outlineLevel="1" x14ac:dyDescent="0.3">
      <c r="A17" t="s">
        <v>740</v>
      </c>
      <c r="I17" s="57">
        <v>1013</v>
      </c>
      <c r="J17" s="5">
        <v>45704</v>
      </c>
      <c r="K17" t="s">
        <v>606</v>
      </c>
      <c r="L17" t="s">
        <v>703</v>
      </c>
      <c r="M17">
        <v>2</v>
      </c>
      <c r="N17" s="63">
        <v>60000</v>
      </c>
      <c r="O17" s="63">
        <v>45000</v>
      </c>
      <c r="P17" s="63">
        <f>Table3[[#This Row],[Sales]]-Table3[[#This Row],[Cost]]</f>
        <v>15000</v>
      </c>
      <c r="S17" s="21" t="s">
        <v>94</v>
      </c>
      <c r="T17" s="63">
        <v>254200</v>
      </c>
      <c r="U17" s="63">
        <v>63200</v>
      </c>
    </row>
    <row r="18" spans="1:21" outlineLevel="1" x14ac:dyDescent="0.3">
      <c r="A18" t="s">
        <v>741</v>
      </c>
      <c r="I18" s="57">
        <v>1014</v>
      </c>
      <c r="J18" s="5">
        <v>45708</v>
      </c>
      <c r="K18" t="s">
        <v>607</v>
      </c>
      <c r="L18" t="s">
        <v>712</v>
      </c>
      <c r="M18">
        <v>3</v>
      </c>
      <c r="N18" s="63">
        <v>54000</v>
      </c>
      <c r="O18" s="63">
        <v>41000</v>
      </c>
      <c r="P18" s="63">
        <f>Table3[[#This Row],[Sales]]-Table3[[#This Row],[Cost]]</f>
        <v>13000</v>
      </c>
      <c r="S18" s="21" t="s">
        <v>95</v>
      </c>
      <c r="T18" s="63">
        <v>395500</v>
      </c>
      <c r="U18" s="63">
        <v>97500</v>
      </c>
    </row>
    <row r="19" spans="1:21" outlineLevel="1" x14ac:dyDescent="0.3">
      <c r="A19" t="s">
        <v>742</v>
      </c>
      <c r="I19" s="57">
        <v>1015</v>
      </c>
      <c r="J19" s="5">
        <v>45713</v>
      </c>
      <c r="K19" t="s">
        <v>608</v>
      </c>
      <c r="L19" t="s">
        <v>224</v>
      </c>
      <c r="M19">
        <v>5</v>
      </c>
      <c r="N19" s="63">
        <v>13000</v>
      </c>
      <c r="O19" s="63">
        <v>9000</v>
      </c>
      <c r="P19" s="63">
        <f>Table3[[#This Row],[Sales]]-Table3[[#This Row],[Cost]]</f>
        <v>4000</v>
      </c>
      <c r="S19" s="21" t="s">
        <v>596</v>
      </c>
      <c r="T19" s="63">
        <v>357000</v>
      </c>
      <c r="U19" s="63">
        <v>82500</v>
      </c>
    </row>
    <row r="20" spans="1:21" outlineLevel="1" x14ac:dyDescent="0.3">
      <c r="A20" t="s">
        <v>743</v>
      </c>
      <c r="I20" s="57">
        <v>1016</v>
      </c>
      <c r="J20" s="5">
        <v>45716</v>
      </c>
      <c r="K20" t="s">
        <v>609</v>
      </c>
      <c r="L20" t="s">
        <v>777</v>
      </c>
      <c r="M20">
        <v>1</v>
      </c>
      <c r="N20" s="63">
        <v>18000</v>
      </c>
      <c r="O20" s="63">
        <v>14000</v>
      </c>
      <c r="P20" s="63">
        <f>Table3[[#This Row],[Sales]]-Table3[[#This Row],[Cost]]</f>
        <v>4000</v>
      </c>
      <c r="S20" s="21" t="s">
        <v>597</v>
      </c>
      <c r="T20" s="63">
        <v>417000</v>
      </c>
      <c r="U20" s="63">
        <v>102000</v>
      </c>
    </row>
    <row r="21" spans="1:21" outlineLevel="1" x14ac:dyDescent="0.3">
      <c r="A21" t="s">
        <v>744</v>
      </c>
      <c r="I21" s="57">
        <v>1017</v>
      </c>
      <c r="J21" s="5">
        <v>45719</v>
      </c>
      <c r="K21" t="s">
        <v>606</v>
      </c>
      <c r="L21" t="s">
        <v>700</v>
      </c>
      <c r="M21">
        <v>3</v>
      </c>
      <c r="N21" s="63">
        <v>126000</v>
      </c>
      <c r="O21" s="63">
        <v>98000</v>
      </c>
      <c r="P21" s="63">
        <f>Table3[[#This Row],[Sales]]-Table3[[#This Row],[Cost]]</f>
        <v>28000</v>
      </c>
      <c r="S21" s="21" t="s">
        <v>598</v>
      </c>
      <c r="T21" s="63">
        <v>299800</v>
      </c>
      <c r="U21" s="63">
        <v>71800</v>
      </c>
    </row>
    <row r="22" spans="1:21" outlineLevel="1" x14ac:dyDescent="0.3">
      <c r="A22" t="s">
        <v>745</v>
      </c>
      <c r="I22" s="57">
        <v>1018</v>
      </c>
      <c r="J22" s="5">
        <v>45723</v>
      </c>
      <c r="K22" t="s">
        <v>607</v>
      </c>
      <c r="L22" t="s">
        <v>703</v>
      </c>
      <c r="M22">
        <v>2</v>
      </c>
      <c r="N22" s="63">
        <v>62000</v>
      </c>
      <c r="O22" s="63">
        <v>46000</v>
      </c>
      <c r="P22" s="63">
        <f>Table3[[#This Row],[Sales]]-Table3[[#This Row],[Cost]]</f>
        <v>16000</v>
      </c>
      <c r="S22" s="21" t="s">
        <v>514</v>
      </c>
      <c r="T22" s="63">
        <v>2199500</v>
      </c>
      <c r="U22" s="63">
        <v>535800</v>
      </c>
    </row>
    <row r="23" spans="1:21" outlineLevel="1" x14ac:dyDescent="0.3">
      <c r="A23" t="s">
        <v>746</v>
      </c>
      <c r="I23" s="57">
        <v>1019</v>
      </c>
      <c r="J23" s="5">
        <v>45726</v>
      </c>
      <c r="K23" t="s">
        <v>608</v>
      </c>
      <c r="L23" t="s">
        <v>712</v>
      </c>
      <c r="M23">
        <v>2</v>
      </c>
      <c r="N23" s="63">
        <v>36000</v>
      </c>
      <c r="O23" s="63">
        <v>26000</v>
      </c>
      <c r="P23" s="63">
        <f>Table3[[#This Row],[Sales]]-Table3[[#This Row],[Cost]]</f>
        <v>10000</v>
      </c>
    </row>
    <row r="24" spans="1:21" outlineLevel="1" x14ac:dyDescent="0.3">
      <c r="A24" t="s">
        <v>747</v>
      </c>
      <c r="I24" s="57">
        <v>1020</v>
      </c>
      <c r="J24" s="5">
        <v>45729</v>
      </c>
      <c r="K24" t="s">
        <v>609</v>
      </c>
      <c r="L24" t="s">
        <v>224</v>
      </c>
      <c r="M24">
        <v>4</v>
      </c>
      <c r="N24" s="63">
        <v>10500</v>
      </c>
      <c r="O24" s="63">
        <v>7500</v>
      </c>
      <c r="P24" s="63">
        <f>Table3[[#This Row],[Sales]]-Table3[[#This Row],[Cost]]</f>
        <v>3000</v>
      </c>
    </row>
    <row r="25" spans="1:21" outlineLevel="1" x14ac:dyDescent="0.3">
      <c r="A25" t="s">
        <v>748</v>
      </c>
      <c r="I25" s="57">
        <v>1021</v>
      </c>
      <c r="J25" s="5">
        <v>45733</v>
      </c>
      <c r="K25" t="s">
        <v>606</v>
      </c>
      <c r="L25" t="s">
        <v>222</v>
      </c>
      <c r="M25">
        <v>15</v>
      </c>
      <c r="N25" s="63">
        <v>9000</v>
      </c>
      <c r="O25" s="63">
        <v>6500</v>
      </c>
      <c r="P25" s="63">
        <f>Table3[[#This Row],[Sales]]-Table3[[#This Row],[Cost]]</f>
        <v>2500</v>
      </c>
    </row>
    <row r="26" spans="1:21" outlineLevel="1" x14ac:dyDescent="0.3">
      <c r="A26" t="s">
        <v>749</v>
      </c>
      <c r="I26" s="57">
        <v>1022</v>
      </c>
      <c r="J26" s="5">
        <v>45736</v>
      </c>
      <c r="K26" t="s">
        <v>607</v>
      </c>
      <c r="L26" t="s">
        <v>777</v>
      </c>
      <c r="M26">
        <v>1</v>
      </c>
      <c r="N26" s="63">
        <v>20000</v>
      </c>
      <c r="O26" s="63">
        <v>15000</v>
      </c>
      <c r="P26" s="63">
        <f>Table3[[#This Row],[Sales]]-Table3[[#This Row],[Cost]]</f>
        <v>5000</v>
      </c>
    </row>
    <row r="27" spans="1:21" outlineLevel="1" x14ac:dyDescent="0.3">
      <c r="A27" t="s">
        <v>750</v>
      </c>
      <c r="I27" s="57">
        <v>1023</v>
      </c>
      <c r="J27" s="5">
        <v>45740</v>
      </c>
      <c r="K27" t="s">
        <v>608</v>
      </c>
      <c r="L27" t="s">
        <v>703</v>
      </c>
      <c r="M27">
        <v>3</v>
      </c>
      <c r="N27" s="63">
        <v>90000</v>
      </c>
      <c r="O27" s="63">
        <v>67000</v>
      </c>
      <c r="P27" s="63">
        <f>Table3[[#This Row],[Sales]]-Table3[[#This Row],[Cost]]</f>
        <v>23000</v>
      </c>
    </row>
    <row r="28" spans="1:21" outlineLevel="1" x14ac:dyDescent="0.3">
      <c r="A28" t="s">
        <v>751</v>
      </c>
      <c r="I28" s="57">
        <v>1024</v>
      </c>
      <c r="J28" s="5">
        <v>45745</v>
      </c>
      <c r="K28" t="s">
        <v>609</v>
      </c>
      <c r="L28" t="s">
        <v>700</v>
      </c>
      <c r="M28">
        <v>1</v>
      </c>
      <c r="N28" s="63">
        <v>42000</v>
      </c>
      <c r="O28" s="63">
        <v>32000</v>
      </c>
      <c r="P28" s="63">
        <f>Table3[[#This Row],[Sales]]-Table3[[#This Row],[Cost]]</f>
        <v>10000</v>
      </c>
    </row>
    <row r="29" spans="1:21" outlineLevel="1" x14ac:dyDescent="0.3">
      <c r="A29" t="s">
        <v>752</v>
      </c>
      <c r="I29" s="57">
        <v>1025</v>
      </c>
      <c r="J29" s="5">
        <v>45749</v>
      </c>
      <c r="K29" t="s">
        <v>606</v>
      </c>
      <c r="L29" t="s">
        <v>712</v>
      </c>
      <c r="M29">
        <v>2</v>
      </c>
      <c r="N29" s="63">
        <v>26000</v>
      </c>
      <c r="O29" s="63">
        <v>19000</v>
      </c>
      <c r="P29" s="63">
        <f>Table3[[#This Row],[Sales]]-Table3[[#This Row],[Cost]]</f>
        <v>7000</v>
      </c>
    </row>
    <row r="30" spans="1:21" outlineLevel="1" x14ac:dyDescent="0.3">
      <c r="A30" t="s">
        <v>753</v>
      </c>
      <c r="I30" s="57">
        <v>1026</v>
      </c>
      <c r="J30" s="5">
        <v>45753</v>
      </c>
      <c r="K30" t="s">
        <v>607</v>
      </c>
      <c r="L30" t="s">
        <v>700</v>
      </c>
      <c r="M30">
        <v>1</v>
      </c>
      <c r="N30" s="63">
        <v>44000</v>
      </c>
      <c r="O30" s="63">
        <v>35000</v>
      </c>
      <c r="P30" s="63">
        <f>Table3[[#This Row],[Sales]]-Table3[[#This Row],[Cost]]</f>
        <v>9000</v>
      </c>
    </row>
    <row r="31" spans="1:21" outlineLevel="1" x14ac:dyDescent="0.3">
      <c r="A31" t="s">
        <v>754</v>
      </c>
      <c r="I31" s="57">
        <v>1027</v>
      </c>
      <c r="J31" s="5">
        <v>45756</v>
      </c>
      <c r="K31" t="s">
        <v>608</v>
      </c>
      <c r="L31" t="s">
        <v>224</v>
      </c>
      <c r="M31">
        <v>6</v>
      </c>
      <c r="N31" s="63">
        <v>15000</v>
      </c>
      <c r="O31" s="63">
        <v>10000</v>
      </c>
      <c r="P31" s="63">
        <f>Table3[[#This Row],[Sales]]-Table3[[#This Row],[Cost]]</f>
        <v>5000</v>
      </c>
    </row>
    <row r="32" spans="1:21" outlineLevel="1" x14ac:dyDescent="0.3">
      <c r="A32" t="s">
        <v>755</v>
      </c>
      <c r="I32" s="57">
        <v>1028</v>
      </c>
      <c r="J32" s="5">
        <v>45760</v>
      </c>
      <c r="K32" t="s">
        <v>609</v>
      </c>
      <c r="L32" t="s">
        <v>222</v>
      </c>
      <c r="M32">
        <v>20</v>
      </c>
      <c r="N32" s="63">
        <v>12000</v>
      </c>
      <c r="O32" s="63">
        <v>8500</v>
      </c>
      <c r="P32" s="63">
        <f>Table3[[#This Row],[Sales]]-Table3[[#This Row],[Cost]]</f>
        <v>3500</v>
      </c>
    </row>
    <row r="33" spans="1:16" outlineLevel="1" x14ac:dyDescent="0.3">
      <c r="A33" t="s">
        <v>756</v>
      </c>
      <c r="I33" s="57">
        <v>1029</v>
      </c>
      <c r="J33" s="5">
        <v>45764</v>
      </c>
      <c r="K33" t="s">
        <v>606</v>
      </c>
      <c r="L33" t="s">
        <v>703</v>
      </c>
      <c r="M33">
        <v>3</v>
      </c>
      <c r="N33" s="63">
        <v>90000</v>
      </c>
      <c r="O33" s="63">
        <v>70000</v>
      </c>
      <c r="P33" s="63">
        <f>Table3[[#This Row],[Sales]]-Table3[[#This Row],[Cost]]</f>
        <v>20000</v>
      </c>
    </row>
    <row r="34" spans="1:16" outlineLevel="1" x14ac:dyDescent="0.3">
      <c r="A34" t="s">
        <v>757</v>
      </c>
      <c r="I34" s="57">
        <v>1030</v>
      </c>
      <c r="J34" s="5">
        <v>45768</v>
      </c>
      <c r="K34" t="s">
        <v>607</v>
      </c>
      <c r="L34" t="s">
        <v>777</v>
      </c>
      <c r="M34">
        <v>2</v>
      </c>
      <c r="N34" s="63">
        <v>40000</v>
      </c>
      <c r="O34" s="63">
        <v>30000</v>
      </c>
      <c r="P34" s="63">
        <f>Table3[[#This Row],[Sales]]-Table3[[#This Row],[Cost]]</f>
        <v>10000</v>
      </c>
    </row>
    <row r="35" spans="1:16" outlineLevel="1" x14ac:dyDescent="0.3">
      <c r="A35" t="s">
        <v>758</v>
      </c>
      <c r="I35" s="57">
        <v>1031</v>
      </c>
      <c r="J35" s="5">
        <v>45772</v>
      </c>
      <c r="K35" t="s">
        <v>608</v>
      </c>
      <c r="L35" t="s">
        <v>700</v>
      </c>
      <c r="M35">
        <v>2</v>
      </c>
      <c r="N35" s="63">
        <v>88000</v>
      </c>
      <c r="O35" s="63">
        <v>70000</v>
      </c>
      <c r="P35" s="63">
        <f>Table3[[#This Row],[Sales]]-Table3[[#This Row],[Cost]]</f>
        <v>18000</v>
      </c>
    </row>
    <row r="36" spans="1:16" outlineLevel="1" x14ac:dyDescent="0.3">
      <c r="A36" t="s">
        <v>759</v>
      </c>
      <c r="I36" s="57">
        <v>1032</v>
      </c>
      <c r="J36" s="5">
        <v>45775</v>
      </c>
      <c r="K36" t="s">
        <v>609</v>
      </c>
      <c r="L36" t="s">
        <v>712</v>
      </c>
      <c r="M36">
        <v>3</v>
      </c>
      <c r="N36" s="63">
        <v>42000</v>
      </c>
      <c r="O36" s="63">
        <v>32000</v>
      </c>
      <c r="P36" s="63">
        <f>Table3[[#This Row],[Sales]]-Table3[[#This Row],[Cost]]</f>
        <v>10000</v>
      </c>
    </row>
    <row r="37" spans="1:16" outlineLevel="1" x14ac:dyDescent="0.3">
      <c r="A37" t="s">
        <v>760</v>
      </c>
      <c r="I37" s="57">
        <v>1033</v>
      </c>
      <c r="J37" s="5">
        <v>45779</v>
      </c>
      <c r="K37" t="s">
        <v>606</v>
      </c>
      <c r="L37" t="s">
        <v>224</v>
      </c>
      <c r="M37">
        <v>8</v>
      </c>
      <c r="N37" s="63">
        <v>20000</v>
      </c>
      <c r="O37" s="63">
        <v>14000</v>
      </c>
      <c r="P37" s="63">
        <f>Table3[[#This Row],[Sales]]-Table3[[#This Row],[Cost]]</f>
        <v>6000</v>
      </c>
    </row>
    <row r="38" spans="1:16" outlineLevel="1" x14ac:dyDescent="0.3">
      <c r="A38" t="s">
        <v>761</v>
      </c>
      <c r="I38" s="57">
        <v>1034</v>
      </c>
      <c r="J38" s="5">
        <v>45783</v>
      </c>
      <c r="K38" t="s">
        <v>607</v>
      </c>
      <c r="L38" t="s">
        <v>703</v>
      </c>
      <c r="M38">
        <v>4</v>
      </c>
      <c r="N38" s="63">
        <v>120000</v>
      </c>
      <c r="O38" s="63">
        <v>88000</v>
      </c>
      <c r="P38" s="63">
        <f>Table3[[#This Row],[Sales]]-Table3[[#This Row],[Cost]]</f>
        <v>32000</v>
      </c>
    </row>
    <row r="39" spans="1:16" outlineLevel="1" x14ac:dyDescent="0.3">
      <c r="A39" t="s">
        <v>762</v>
      </c>
      <c r="I39" s="57">
        <v>1035</v>
      </c>
      <c r="J39" s="5">
        <v>45787</v>
      </c>
      <c r="K39" t="s">
        <v>608</v>
      </c>
      <c r="L39" t="s">
        <v>222</v>
      </c>
      <c r="M39">
        <v>15</v>
      </c>
      <c r="N39" s="63">
        <v>9000</v>
      </c>
      <c r="O39" s="63">
        <v>6500</v>
      </c>
      <c r="P39" s="63">
        <f>Table3[[#This Row],[Sales]]-Table3[[#This Row],[Cost]]</f>
        <v>2500</v>
      </c>
    </row>
    <row r="40" spans="1:16" outlineLevel="1" x14ac:dyDescent="0.3">
      <c r="A40" t="s">
        <v>763</v>
      </c>
      <c r="I40" s="57">
        <v>1036</v>
      </c>
      <c r="J40" s="5">
        <v>45791</v>
      </c>
      <c r="K40" t="s">
        <v>609</v>
      </c>
      <c r="L40" t="s">
        <v>700</v>
      </c>
      <c r="M40">
        <v>2</v>
      </c>
      <c r="N40" s="63">
        <v>84000</v>
      </c>
      <c r="O40" s="63">
        <v>65000</v>
      </c>
      <c r="P40" s="63">
        <f>Table3[[#This Row],[Sales]]-Table3[[#This Row],[Cost]]</f>
        <v>19000</v>
      </c>
    </row>
    <row r="41" spans="1:16" outlineLevel="1" x14ac:dyDescent="0.3">
      <c r="A41" t="s">
        <v>764</v>
      </c>
      <c r="I41" s="57">
        <v>1037</v>
      </c>
      <c r="J41" s="5">
        <v>45795</v>
      </c>
      <c r="K41" t="s">
        <v>606</v>
      </c>
      <c r="L41" t="s">
        <v>777</v>
      </c>
      <c r="M41">
        <v>1</v>
      </c>
      <c r="N41" s="63">
        <v>21000</v>
      </c>
      <c r="O41" s="63">
        <v>16000</v>
      </c>
      <c r="P41" s="63">
        <f>Table3[[#This Row],[Sales]]-Table3[[#This Row],[Cost]]</f>
        <v>5000</v>
      </c>
    </row>
    <row r="42" spans="1:16" outlineLevel="1" x14ac:dyDescent="0.3">
      <c r="A42" t="s">
        <v>765</v>
      </c>
      <c r="I42" s="57">
        <v>1038</v>
      </c>
      <c r="J42" s="5">
        <v>45799</v>
      </c>
      <c r="K42" t="s">
        <v>607</v>
      </c>
      <c r="L42" t="s">
        <v>712</v>
      </c>
      <c r="M42">
        <v>4</v>
      </c>
      <c r="N42" s="63">
        <v>60000</v>
      </c>
      <c r="O42" s="63">
        <v>46000</v>
      </c>
      <c r="P42" s="63">
        <f>Table3[[#This Row],[Sales]]-Table3[[#This Row],[Cost]]</f>
        <v>14000</v>
      </c>
    </row>
    <row r="43" spans="1:16" outlineLevel="1" x14ac:dyDescent="0.3">
      <c r="A43" t="s">
        <v>766</v>
      </c>
      <c r="I43" s="57">
        <v>1039</v>
      </c>
      <c r="J43" s="5">
        <v>45802</v>
      </c>
      <c r="K43" t="s">
        <v>608</v>
      </c>
      <c r="L43" t="s">
        <v>224</v>
      </c>
      <c r="M43">
        <v>5</v>
      </c>
      <c r="N43" s="63">
        <v>13000</v>
      </c>
      <c r="O43" s="63">
        <v>9500</v>
      </c>
      <c r="P43" s="63">
        <f>Table3[[#This Row],[Sales]]-Table3[[#This Row],[Cost]]</f>
        <v>3500</v>
      </c>
    </row>
    <row r="44" spans="1:16" outlineLevel="1" x14ac:dyDescent="0.3">
      <c r="A44" t="s">
        <v>767</v>
      </c>
      <c r="I44" s="57">
        <v>1040</v>
      </c>
      <c r="J44" s="5">
        <v>45805</v>
      </c>
      <c r="K44" t="s">
        <v>609</v>
      </c>
      <c r="L44" t="s">
        <v>703</v>
      </c>
      <c r="M44">
        <v>3</v>
      </c>
      <c r="N44" s="63">
        <v>90000</v>
      </c>
      <c r="O44" s="63">
        <v>70000</v>
      </c>
      <c r="P44" s="63">
        <f>Table3[[#This Row],[Sales]]-Table3[[#This Row],[Cost]]</f>
        <v>20000</v>
      </c>
    </row>
    <row r="45" spans="1:16" outlineLevel="1" x14ac:dyDescent="0.3">
      <c r="A45" t="s">
        <v>768</v>
      </c>
      <c r="I45" s="57">
        <v>1041</v>
      </c>
      <c r="J45" s="5">
        <v>45809</v>
      </c>
      <c r="K45" t="s">
        <v>606</v>
      </c>
      <c r="L45" t="s">
        <v>222</v>
      </c>
      <c r="M45">
        <v>18</v>
      </c>
      <c r="N45" s="63">
        <v>10800</v>
      </c>
      <c r="O45" s="63">
        <v>7800</v>
      </c>
      <c r="P45" s="63">
        <f>Table3[[#This Row],[Sales]]-Table3[[#This Row],[Cost]]</f>
        <v>3000</v>
      </c>
    </row>
    <row r="46" spans="1:16" outlineLevel="1" x14ac:dyDescent="0.3">
      <c r="A46" t="s">
        <v>769</v>
      </c>
      <c r="I46" s="57">
        <v>1042</v>
      </c>
      <c r="J46" s="5">
        <v>45813</v>
      </c>
      <c r="K46" t="s">
        <v>607</v>
      </c>
      <c r="L46" t="s">
        <v>700</v>
      </c>
      <c r="M46">
        <v>1</v>
      </c>
      <c r="N46" s="63">
        <v>43000</v>
      </c>
      <c r="O46" s="63">
        <v>34000</v>
      </c>
      <c r="P46" s="63">
        <f>Table3[[#This Row],[Sales]]-Table3[[#This Row],[Cost]]</f>
        <v>9000</v>
      </c>
    </row>
    <row r="47" spans="1:16" outlineLevel="1" x14ac:dyDescent="0.3">
      <c r="A47" t="s">
        <v>770</v>
      </c>
      <c r="I47" s="57">
        <v>1043</v>
      </c>
      <c r="J47" s="5">
        <v>45817</v>
      </c>
      <c r="K47" t="s">
        <v>608</v>
      </c>
      <c r="L47" t="s">
        <v>777</v>
      </c>
      <c r="M47">
        <v>2</v>
      </c>
      <c r="N47" s="63">
        <v>37000</v>
      </c>
      <c r="O47" s="63">
        <v>27000</v>
      </c>
      <c r="P47" s="63">
        <f>Table3[[#This Row],[Sales]]-Table3[[#This Row],[Cost]]</f>
        <v>10000</v>
      </c>
    </row>
    <row r="48" spans="1:16" outlineLevel="1" x14ac:dyDescent="0.3">
      <c r="A48" t="s">
        <v>771</v>
      </c>
      <c r="I48" s="57">
        <v>1044</v>
      </c>
      <c r="J48" s="5">
        <v>45821</v>
      </c>
      <c r="K48" t="s">
        <v>609</v>
      </c>
      <c r="L48" t="s">
        <v>712</v>
      </c>
      <c r="M48">
        <v>3</v>
      </c>
      <c r="N48" s="63">
        <v>42000</v>
      </c>
      <c r="O48" s="63">
        <v>31000</v>
      </c>
      <c r="P48" s="63">
        <f>Table3[[#This Row],[Sales]]-Table3[[#This Row],[Cost]]</f>
        <v>11000</v>
      </c>
    </row>
    <row r="49" spans="1:16" outlineLevel="1" x14ac:dyDescent="0.3">
      <c r="A49" t="s">
        <v>772</v>
      </c>
      <c r="I49" s="57">
        <v>1045</v>
      </c>
      <c r="J49" s="5">
        <v>45825</v>
      </c>
      <c r="K49" t="s">
        <v>606</v>
      </c>
      <c r="L49" t="s">
        <v>703</v>
      </c>
      <c r="M49">
        <v>2</v>
      </c>
      <c r="N49" s="63">
        <v>60000</v>
      </c>
      <c r="O49" s="63">
        <v>46000</v>
      </c>
      <c r="P49" s="63">
        <f>Table3[[#This Row],[Sales]]-Table3[[#This Row],[Cost]]</f>
        <v>14000</v>
      </c>
    </row>
    <row r="50" spans="1:16" outlineLevel="1" x14ac:dyDescent="0.3">
      <c r="A50" t="s">
        <v>773</v>
      </c>
      <c r="I50" s="57">
        <v>1046</v>
      </c>
      <c r="J50" s="5">
        <v>45829</v>
      </c>
      <c r="K50" t="s">
        <v>607</v>
      </c>
      <c r="L50" t="s">
        <v>224</v>
      </c>
      <c r="M50">
        <v>6</v>
      </c>
      <c r="N50" s="63">
        <v>15000</v>
      </c>
      <c r="O50" s="63">
        <v>11000</v>
      </c>
      <c r="P50" s="63">
        <f>Table3[[#This Row],[Sales]]-Table3[[#This Row],[Cost]]</f>
        <v>4000</v>
      </c>
    </row>
    <row r="51" spans="1:16" outlineLevel="1" x14ac:dyDescent="0.3">
      <c r="A51" t="s">
        <v>774</v>
      </c>
      <c r="I51" s="57">
        <v>1047</v>
      </c>
      <c r="J51" s="5">
        <v>45833</v>
      </c>
      <c r="K51" t="s">
        <v>608</v>
      </c>
      <c r="L51" t="s">
        <v>700</v>
      </c>
      <c r="M51">
        <v>2</v>
      </c>
      <c r="N51" s="63">
        <v>86000</v>
      </c>
      <c r="O51" s="63">
        <v>67000</v>
      </c>
      <c r="P51" s="63">
        <f>Table3[[#This Row],[Sales]]-Table3[[#This Row],[Cost]]</f>
        <v>19000</v>
      </c>
    </row>
    <row r="52" spans="1:16" outlineLevel="1" x14ac:dyDescent="0.3">
      <c r="A52" t="s">
        <v>775</v>
      </c>
      <c r="I52" s="57">
        <v>1048</v>
      </c>
      <c r="J52" s="5">
        <v>45836</v>
      </c>
      <c r="K52" t="s">
        <v>609</v>
      </c>
      <c r="L52" t="s">
        <v>222</v>
      </c>
      <c r="M52">
        <v>10</v>
      </c>
      <c r="N52" s="63">
        <v>6000</v>
      </c>
      <c r="O52" s="63">
        <v>4200</v>
      </c>
      <c r="P52" s="63">
        <f>Table3[[#This Row],[Sales]]-Table3[[#This Row],[Cost]]</f>
        <v>1800</v>
      </c>
    </row>
    <row r="53" spans="1:16" outlineLevel="1" x14ac:dyDescent="0.3"/>
    <row r="56" spans="1:16" x14ac:dyDescent="0.3">
      <c r="A56" s="56" t="s">
        <v>784</v>
      </c>
      <c r="B56" s="56"/>
      <c r="C56" s="56"/>
      <c r="D56" s="56"/>
    </row>
    <row r="57" spans="1:16" outlineLevel="1" x14ac:dyDescent="0.3"/>
    <row r="58" spans="1:16" outlineLevel="1" x14ac:dyDescent="0.3">
      <c r="A58" s="58" t="s">
        <v>692</v>
      </c>
      <c r="B58" s="58" t="s">
        <v>281</v>
      </c>
      <c r="C58" s="58" t="s">
        <v>599</v>
      </c>
      <c r="D58" s="58" t="s">
        <v>782</v>
      </c>
      <c r="G58" s="86" t="s">
        <v>513</v>
      </c>
      <c r="H58" t="s">
        <v>783</v>
      </c>
    </row>
    <row r="59" spans="1:16" outlineLevel="1" x14ac:dyDescent="0.3">
      <c r="A59" s="5">
        <v>44938</v>
      </c>
      <c r="B59" t="s">
        <v>112</v>
      </c>
      <c r="C59" t="s">
        <v>606</v>
      </c>
      <c r="D59">
        <v>65000</v>
      </c>
      <c r="G59" s="21" t="s">
        <v>112</v>
      </c>
      <c r="H59" s="47">
        <v>382000</v>
      </c>
    </row>
    <row r="60" spans="1:16" outlineLevel="1" x14ac:dyDescent="0.3">
      <c r="A60" s="5">
        <v>44967</v>
      </c>
      <c r="B60" t="s">
        <v>285</v>
      </c>
      <c r="C60" t="s">
        <v>606</v>
      </c>
      <c r="D60">
        <v>42000</v>
      </c>
      <c r="G60" s="21" t="s">
        <v>285</v>
      </c>
      <c r="H60" s="47">
        <v>254000</v>
      </c>
    </row>
    <row r="61" spans="1:16" outlineLevel="1" x14ac:dyDescent="0.3">
      <c r="A61" s="5">
        <v>45000</v>
      </c>
      <c r="B61" t="s">
        <v>294</v>
      </c>
      <c r="C61" t="s">
        <v>606</v>
      </c>
      <c r="D61">
        <v>72000</v>
      </c>
      <c r="G61" s="21" t="s">
        <v>294</v>
      </c>
      <c r="H61" s="47">
        <v>473000</v>
      </c>
    </row>
    <row r="62" spans="1:16" outlineLevel="1" x14ac:dyDescent="0.3">
      <c r="A62" s="5">
        <v>45034</v>
      </c>
      <c r="B62" t="s">
        <v>98</v>
      </c>
      <c r="C62" t="s">
        <v>606</v>
      </c>
      <c r="D62">
        <v>51000</v>
      </c>
      <c r="G62" s="21" t="s">
        <v>98</v>
      </c>
      <c r="H62" s="47">
        <v>332000</v>
      </c>
    </row>
    <row r="63" spans="1:16" outlineLevel="1" x14ac:dyDescent="0.3">
      <c r="A63" s="5">
        <v>45056</v>
      </c>
      <c r="B63" t="s">
        <v>365</v>
      </c>
      <c r="C63" t="s">
        <v>606</v>
      </c>
      <c r="D63">
        <v>46000</v>
      </c>
      <c r="G63" s="21" t="s">
        <v>365</v>
      </c>
      <c r="H63" s="47">
        <v>283000</v>
      </c>
    </row>
    <row r="64" spans="1:16" outlineLevel="1" x14ac:dyDescent="0.3">
      <c r="A64" s="5">
        <v>45097</v>
      </c>
      <c r="B64" t="s">
        <v>112</v>
      </c>
      <c r="C64" t="s">
        <v>607</v>
      </c>
      <c r="D64">
        <v>58000</v>
      </c>
      <c r="G64" s="21" t="s">
        <v>514</v>
      </c>
      <c r="H64" s="47">
        <v>1724000</v>
      </c>
    </row>
    <row r="65" spans="1:4" outlineLevel="1" x14ac:dyDescent="0.3">
      <c r="A65" s="5">
        <v>45122</v>
      </c>
      <c r="B65" t="s">
        <v>285</v>
      </c>
      <c r="C65" t="s">
        <v>607</v>
      </c>
      <c r="D65">
        <v>39000</v>
      </c>
    </row>
    <row r="66" spans="1:4" outlineLevel="1" x14ac:dyDescent="0.3">
      <c r="A66" s="5">
        <v>45149</v>
      </c>
      <c r="B66" t="s">
        <v>294</v>
      </c>
      <c r="C66" t="s">
        <v>607</v>
      </c>
      <c r="D66">
        <v>81000</v>
      </c>
    </row>
    <row r="67" spans="1:4" outlineLevel="1" x14ac:dyDescent="0.3">
      <c r="A67" s="5">
        <v>45189</v>
      </c>
      <c r="B67" t="s">
        <v>98</v>
      </c>
      <c r="C67" t="s">
        <v>607</v>
      </c>
      <c r="D67">
        <v>55000</v>
      </c>
    </row>
    <row r="68" spans="1:4" outlineLevel="1" x14ac:dyDescent="0.3">
      <c r="A68" s="5">
        <v>45211</v>
      </c>
      <c r="B68" t="s">
        <v>365</v>
      </c>
      <c r="C68" t="s">
        <v>607</v>
      </c>
      <c r="D68">
        <v>44000</v>
      </c>
    </row>
    <row r="69" spans="1:4" outlineLevel="1" x14ac:dyDescent="0.3">
      <c r="A69" s="5">
        <v>45300</v>
      </c>
      <c r="B69" t="s">
        <v>112</v>
      </c>
      <c r="C69" t="s">
        <v>608</v>
      </c>
      <c r="D69">
        <v>60000</v>
      </c>
    </row>
    <row r="70" spans="1:4" outlineLevel="1" x14ac:dyDescent="0.3">
      <c r="A70" s="5">
        <v>45336</v>
      </c>
      <c r="B70" t="s">
        <v>285</v>
      </c>
      <c r="C70" t="s">
        <v>608</v>
      </c>
      <c r="D70">
        <v>43000</v>
      </c>
    </row>
    <row r="71" spans="1:4" outlineLevel="1" x14ac:dyDescent="0.3">
      <c r="A71" s="5">
        <v>45372</v>
      </c>
      <c r="B71" t="s">
        <v>294</v>
      </c>
      <c r="C71" t="s">
        <v>608</v>
      </c>
      <c r="D71">
        <v>75000</v>
      </c>
    </row>
    <row r="72" spans="1:4" outlineLevel="1" x14ac:dyDescent="0.3">
      <c r="A72" s="5">
        <v>45401</v>
      </c>
      <c r="B72" t="s">
        <v>98</v>
      </c>
      <c r="C72" t="s">
        <v>608</v>
      </c>
      <c r="D72">
        <v>57000</v>
      </c>
    </row>
    <row r="73" spans="1:4" outlineLevel="1" x14ac:dyDescent="0.3">
      <c r="A73" s="5">
        <v>45435</v>
      </c>
      <c r="B73" t="s">
        <v>365</v>
      </c>
      <c r="C73" t="s">
        <v>608</v>
      </c>
      <c r="D73">
        <v>46000</v>
      </c>
    </row>
    <row r="74" spans="1:4" outlineLevel="1" x14ac:dyDescent="0.3">
      <c r="A74" s="5">
        <v>45455</v>
      </c>
      <c r="B74" t="s">
        <v>112</v>
      </c>
      <c r="C74" t="s">
        <v>609</v>
      </c>
      <c r="D74">
        <v>63000</v>
      </c>
    </row>
    <row r="75" spans="1:4" outlineLevel="1" x14ac:dyDescent="0.3">
      <c r="A75" s="5">
        <v>45481</v>
      </c>
      <c r="B75" t="s">
        <v>285</v>
      </c>
      <c r="C75" t="s">
        <v>609</v>
      </c>
      <c r="D75">
        <v>41000</v>
      </c>
    </row>
    <row r="76" spans="1:4" outlineLevel="1" x14ac:dyDescent="0.3">
      <c r="A76" s="5">
        <v>45514</v>
      </c>
      <c r="B76" t="s">
        <v>294</v>
      </c>
      <c r="C76" t="s">
        <v>609</v>
      </c>
      <c r="D76">
        <v>82000</v>
      </c>
    </row>
    <row r="77" spans="1:4" outlineLevel="1" x14ac:dyDescent="0.3">
      <c r="A77" s="5">
        <v>45554</v>
      </c>
      <c r="B77" t="s">
        <v>98</v>
      </c>
      <c r="C77" t="s">
        <v>609</v>
      </c>
      <c r="D77">
        <v>52000</v>
      </c>
    </row>
    <row r="78" spans="1:4" outlineLevel="1" x14ac:dyDescent="0.3">
      <c r="A78" s="5">
        <v>45570</v>
      </c>
      <c r="B78" t="s">
        <v>365</v>
      </c>
      <c r="C78" t="s">
        <v>609</v>
      </c>
      <c r="D78">
        <v>48000</v>
      </c>
    </row>
    <row r="79" spans="1:4" outlineLevel="1" x14ac:dyDescent="0.3">
      <c r="A79" s="5">
        <v>45671</v>
      </c>
      <c r="B79" t="s">
        <v>112</v>
      </c>
      <c r="C79" t="s">
        <v>606</v>
      </c>
      <c r="D79">
        <v>70000</v>
      </c>
    </row>
    <row r="80" spans="1:4" outlineLevel="1" x14ac:dyDescent="0.3">
      <c r="A80" s="5">
        <v>45706</v>
      </c>
      <c r="B80" t="s">
        <v>285</v>
      </c>
      <c r="C80" t="s">
        <v>606</v>
      </c>
      <c r="D80">
        <v>44000</v>
      </c>
    </row>
    <row r="81" spans="1:4" outlineLevel="1" x14ac:dyDescent="0.3">
      <c r="A81" s="5">
        <v>45737</v>
      </c>
      <c r="B81" t="s">
        <v>294</v>
      </c>
      <c r="C81" t="s">
        <v>606</v>
      </c>
      <c r="D81">
        <v>78000</v>
      </c>
    </row>
    <row r="82" spans="1:4" outlineLevel="1" x14ac:dyDescent="0.3">
      <c r="A82" s="5">
        <v>45759</v>
      </c>
      <c r="B82" t="s">
        <v>98</v>
      </c>
      <c r="C82" t="s">
        <v>606</v>
      </c>
      <c r="D82">
        <v>60000</v>
      </c>
    </row>
    <row r="83" spans="1:4" outlineLevel="1" x14ac:dyDescent="0.3">
      <c r="A83" s="5">
        <v>45802</v>
      </c>
      <c r="B83" t="s">
        <v>365</v>
      </c>
      <c r="C83" t="s">
        <v>606</v>
      </c>
      <c r="D83">
        <v>50000</v>
      </c>
    </row>
    <row r="84" spans="1:4" outlineLevel="1" x14ac:dyDescent="0.3">
      <c r="A84" s="5">
        <v>45825</v>
      </c>
      <c r="B84" t="s">
        <v>112</v>
      </c>
      <c r="C84" t="s">
        <v>607</v>
      </c>
      <c r="D84">
        <v>66000</v>
      </c>
    </row>
    <row r="85" spans="1:4" outlineLevel="1" x14ac:dyDescent="0.3">
      <c r="A85" s="5">
        <v>45860</v>
      </c>
      <c r="B85" t="s">
        <v>285</v>
      </c>
      <c r="C85" t="s">
        <v>607</v>
      </c>
      <c r="D85">
        <v>45000</v>
      </c>
    </row>
    <row r="86" spans="1:4" outlineLevel="1" x14ac:dyDescent="0.3">
      <c r="A86" s="5">
        <v>45880</v>
      </c>
      <c r="B86" t="s">
        <v>294</v>
      </c>
      <c r="C86" t="s">
        <v>607</v>
      </c>
      <c r="D86">
        <v>85000</v>
      </c>
    </row>
    <row r="87" spans="1:4" outlineLevel="1" x14ac:dyDescent="0.3">
      <c r="A87" s="5">
        <v>45919</v>
      </c>
      <c r="B87" t="s">
        <v>98</v>
      </c>
      <c r="C87" t="s">
        <v>607</v>
      </c>
      <c r="D87">
        <v>57000</v>
      </c>
    </row>
    <row r="88" spans="1:4" outlineLevel="1" x14ac:dyDescent="0.3">
      <c r="A88" s="5">
        <v>45938</v>
      </c>
      <c r="B88" t="s">
        <v>365</v>
      </c>
      <c r="C88" t="s">
        <v>607</v>
      </c>
      <c r="D88">
        <v>49000</v>
      </c>
    </row>
    <row r="89" spans="1:4" outlineLevel="1" x14ac:dyDescent="0.3"/>
  </sheetData>
  <pageMargins left="0.7" right="0.7" top="0.75" bottom="0.75" header="0.3" footer="0.3"/>
  <drawing r:id="rId4"/>
  <tableParts count="2">
    <tablePart r:id="rId5"/>
    <tablePart r:id="rId6"/>
  </tableParts>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99C29F-2F83-4F8B-BCC4-400C624A36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Intro</vt:lpstr>
      <vt:lpstr>1-3</vt:lpstr>
      <vt:lpstr>4</vt:lpstr>
      <vt:lpstr>4.1</vt:lpstr>
      <vt:lpstr>4.2</vt:lpstr>
      <vt:lpstr>4.3</vt:lpstr>
      <vt:lpstr>5</vt:lpstr>
      <vt:lpstr>6</vt:lpstr>
      <vt:lpstr>7-8</vt:lpstr>
      <vt:lpstr>9-10</vt:lpstr>
      <vt:lpstr>11</vt:lpstr>
      <vt:lpstr>12</vt:lpstr>
      <vt:lpstr>13-14</vt:lpstr>
      <vt:lpstr>15</vt:lpstr>
      <vt:lpstr>16</vt:lpstr>
      <vt:lpstr>17-18</vt:lpstr>
      <vt:lpstr>Cost</vt:lpstr>
      <vt:lpstr>Months</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dc:creator>
  <cp:lastModifiedBy>Ankita .</cp:lastModifiedBy>
  <dcterms:created xsi:type="dcterms:W3CDTF">2015-06-05T18:17:20Z</dcterms:created>
  <dcterms:modified xsi:type="dcterms:W3CDTF">2025-10-19T19:27:58Z</dcterms:modified>
</cp:coreProperties>
</file>