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22" i="1" a="1"/>
  <c r="U8" i="1" l="1" a="1"/>
  <c r="U9" i="1" a="1"/>
  <c r="U10" i="1" a="1"/>
  <c r="U11" i="1" a="1"/>
  <c r="U12" i="1" a="1"/>
  <c r="U13" i="1" a="1"/>
  <c r="U14" i="1" a="1"/>
  <c r="U15" i="1" a="1"/>
  <c r="U16" i="1" a="1"/>
  <c r="U17" i="1" a="1"/>
  <c r="U18" i="1" a="1"/>
  <c r="U19" i="1" a="1"/>
  <c r="U20" i="1" a="1"/>
  <c r="U21" i="1" a="1"/>
  <c r="U22" i="1" a="1"/>
  <c r="U23" i="1" a="1"/>
  <c r="U24" i="1" a="1"/>
  <c r="U25" i="1" a="1"/>
  <c r="U26" i="1" a="1"/>
  <c r="U27" i="1" a="1"/>
  <c r="U28" i="1" a="1"/>
  <c r="U29" i="1" a="1"/>
  <c r="U30" i="1" a="1"/>
  <c r="U31" i="1" a="1"/>
  <c r="U32" i="1" a="1"/>
  <c r="U33" i="1" a="1"/>
  <c r="U34" i="1" a="1"/>
  <c r="U35" i="1" a="1"/>
  <c r="U36" i="1" a="1"/>
  <c r="U37" i="1" a="1"/>
  <c r="U38" i="1" a="1"/>
  <c r="U39" i="1" a="1"/>
  <c r="U40" i="1" a="1"/>
  <c r="U41" i="1" a="1"/>
  <c r="U42" i="1" a="1"/>
  <c r="U43" i="1" a="1"/>
  <c r="U44" i="1" a="1"/>
  <c r="U45" i="1" a="1"/>
  <c r="U7" i="1" a="1"/>
  <c r="E7" i="1" l="1"/>
  <c r="F7" i="1" s="1"/>
  <c r="E6" i="1"/>
  <c r="G4" i="1"/>
  <c r="G5" i="1"/>
  <c r="G6" i="1"/>
  <c r="G3" i="1"/>
  <c r="E8" i="1" l="1"/>
  <c r="H7" i="1"/>
  <c r="I7" i="1" s="1"/>
  <c r="G7" i="1"/>
  <c r="T6" i="1" l="1"/>
  <c r="U6" i="1" s="1"/>
  <c r="V6" i="1" s="1"/>
  <c r="G8" i="1"/>
  <c r="F8" i="1"/>
  <c r="E9" i="1" s="1"/>
  <c r="F9" i="1" l="1"/>
  <c r="E10" i="1" s="1"/>
  <c r="G9" i="1"/>
  <c r="H8" i="1"/>
  <c r="I8" i="1" s="1"/>
  <c r="T7" i="1" l="1"/>
  <c r="U7" i="1"/>
  <c r="H9" i="1"/>
  <c r="I9" i="1" s="1"/>
  <c r="F10" i="1"/>
  <c r="E11" i="1" s="1"/>
  <c r="F11" i="1" s="1"/>
  <c r="E12" i="1" s="1"/>
  <c r="G12" i="1" s="1"/>
  <c r="G10" i="1"/>
  <c r="H10" i="1"/>
  <c r="I10" i="1" s="1"/>
  <c r="T9" i="1" l="1"/>
  <c r="U8" i="1"/>
  <c r="U9" i="1"/>
  <c r="T8" i="1"/>
  <c r="V8" i="1" s="1"/>
  <c r="V7" i="1"/>
  <c r="H11" i="1"/>
  <c r="I11" i="1" s="1"/>
  <c r="G11" i="1"/>
  <c r="F12" i="1"/>
  <c r="E13" i="1" s="1"/>
  <c r="G13" i="1" s="1"/>
  <c r="V9" i="1" l="1"/>
  <c r="U10" i="1"/>
  <c r="T10" i="1"/>
  <c r="V10" i="1" s="1"/>
  <c r="H12" i="1"/>
  <c r="I12" i="1" s="1"/>
  <c r="F13" i="1"/>
  <c r="E14" i="1" s="1"/>
  <c r="G14" i="1" s="1"/>
  <c r="U11" i="1" l="1"/>
  <c r="T11" i="1"/>
  <c r="V11" i="1" s="1"/>
  <c r="U12" i="1"/>
  <c r="H13" i="1"/>
  <c r="I13" i="1" s="1"/>
  <c r="F14" i="1"/>
  <c r="T12" i="1" l="1"/>
  <c r="V12" i="1" s="1"/>
  <c r="H14" i="1"/>
  <c r="I14" i="1" s="1"/>
  <c r="E15" i="1"/>
  <c r="T13" i="1" l="1"/>
  <c r="U13" i="1"/>
  <c r="F15" i="1"/>
  <c r="E16" i="1" s="1"/>
  <c r="G16" i="1" s="1"/>
  <c r="G15" i="1"/>
  <c r="V13" i="1" l="1"/>
  <c r="F16" i="1"/>
  <c r="E17" i="1" s="1"/>
  <c r="H15" i="1"/>
  <c r="I15" i="1" s="1"/>
  <c r="H16" i="1" l="1"/>
  <c r="I16" i="1" s="1"/>
  <c r="U14" i="1"/>
  <c r="T14" i="1"/>
  <c r="G17" i="1"/>
  <c r="F17" i="1"/>
  <c r="E18" i="1" s="1"/>
  <c r="G18" i="1" s="1"/>
  <c r="H17" i="1" l="1"/>
  <c r="I17" i="1" s="1"/>
  <c r="V14" i="1"/>
  <c r="T15" i="1"/>
  <c r="U15" i="1"/>
  <c r="F18" i="1"/>
  <c r="E19" i="1" s="1"/>
  <c r="V15" i="1" l="1"/>
  <c r="H18" i="1"/>
  <c r="I18" i="1" s="1"/>
  <c r="U16" i="1"/>
  <c r="T16" i="1"/>
  <c r="G19" i="1"/>
  <c r="F19" i="1"/>
  <c r="H19" i="1" s="1"/>
  <c r="I19" i="1" s="1"/>
  <c r="U18" i="1" l="1"/>
  <c r="T18" i="1"/>
  <c r="V16" i="1"/>
  <c r="E20" i="1"/>
  <c r="T17" i="1"/>
  <c r="U17" i="1"/>
  <c r="F20" i="1"/>
  <c r="E21" i="1" s="1"/>
  <c r="G21" i="1" s="1"/>
  <c r="G20" i="1"/>
  <c r="H20" i="1"/>
  <c r="I20" i="1" s="1"/>
  <c r="F21" i="1"/>
  <c r="T19" i="1" l="1"/>
  <c r="U19" i="1"/>
  <c r="V17" i="1"/>
  <c r="V18" i="1"/>
  <c r="H21" i="1"/>
  <c r="I21" i="1" s="1"/>
  <c r="E22" i="1"/>
  <c r="G22" i="1" s="1"/>
  <c r="T20" i="1" l="1"/>
  <c r="U20" i="1"/>
  <c r="V19" i="1"/>
  <c r="F22" i="1"/>
  <c r="E23" i="1" s="1"/>
  <c r="V20" i="1" l="1"/>
  <c r="F23" i="1"/>
  <c r="E24" i="1" s="1"/>
  <c r="G24" i="1" s="1"/>
  <c r="G23" i="1"/>
  <c r="H22" i="1"/>
  <c r="I22" i="1" s="1"/>
  <c r="U21" i="1" l="1"/>
  <c r="T21" i="1"/>
  <c r="H23" i="1"/>
  <c r="I23" i="1" s="1"/>
  <c r="F24" i="1"/>
  <c r="E25" i="1" s="1"/>
  <c r="G25" i="1" s="1"/>
  <c r="U22" i="1" l="1"/>
  <c r="T22" i="1"/>
  <c r="V21" i="1"/>
  <c r="F25" i="1"/>
  <c r="H24" i="1"/>
  <c r="I24" i="1" s="1"/>
  <c r="H25" i="1"/>
  <c r="I25" i="1" s="1"/>
  <c r="E26" i="1"/>
  <c r="U24" i="1" l="1"/>
  <c r="T24" i="1"/>
  <c r="V22" i="1"/>
  <c r="U23" i="1"/>
  <c r="T23" i="1"/>
  <c r="F26" i="1"/>
  <c r="E27" i="1" s="1"/>
  <c r="G27" i="1" s="1"/>
  <c r="G26" i="1"/>
  <c r="V23" i="1" l="1"/>
  <c r="H26" i="1"/>
  <c r="I26" i="1" s="1"/>
  <c r="V24" i="1"/>
  <c r="F27" i="1"/>
  <c r="H27" i="1"/>
  <c r="I27" i="1" s="1"/>
  <c r="E28" i="1"/>
  <c r="U25" i="1" l="1"/>
  <c r="T25" i="1"/>
  <c r="U26" i="1"/>
  <c r="T26" i="1"/>
  <c r="F28" i="1"/>
  <c r="E29" i="1" s="1"/>
  <c r="G29" i="1" s="1"/>
  <c r="G28" i="1"/>
  <c r="F29" i="1" l="1"/>
  <c r="E30" i="1" s="1"/>
  <c r="G30" i="1" s="1"/>
  <c r="V26" i="1"/>
  <c r="H28" i="1"/>
  <c r="I28" i="1" s="1"/>
  <c r="V25" i="1"/>
  <c r="H29" i="1"/>
  <c r="I29" i="1" s="1"/>
  <c r="T27" i="1" l="1"/>
  <c r="U27" i="1"/>
  <c r="F30" i="1"/>
  <c r="H30" i="1" s="1"/>
  <c r="I30" i="1" s="1"/>
  <c r="T28" i="1"/>
  <c r="U28" i="1"/>
  <c r="E31" i="1"/>
  <c r="G31" i="1" s="1"/>
  <c r="U29" i="1" l="1"/>
  <c r="T29" i="1"/>
  <c r="V27" i="1"/>
  <c r="F31" i="1"/>
  <c r="E32" i="1" s="1"/>
  <c r="G32" i="1" s="1"/>
  <c r="V28" i="1"/>
  <c r="F32" i="1" l="1"/>
  <c r="E33" i="1" s="1"/>
  <c r="H31" i="1"/>
  <c r="I31" i="1" s="1"/>
  <c r="V29" i="1"/>
  <c r="H32" i="1" l="1"/>
  <c r="I32" i="1" s="1"/>
  <c r="U30" i="1"/>
  <c r="T30" i="1"/>
  <c r="V30" i="1" s="1"/>
  <c r="F33" i="1"/>
  <c r="E34" i="1" s="1"/>
  <c r="G34" i="1" s="1"/>
  <c r="G33" i="1"/>
  <c r="H33" i="1"/>
  <c r="I33" i="1" s="1"/>
  <c r="F34" i="1"/>
  <c r="U32" i="1" l="1"/>
  <c r="T32" i="1"/>
  <c r="T31" i="1"/>
  <c r="U31" i="1"/>
  <c r="H34" i="1"/>
  <c r="I34" i="1" s="1"/>
  <c r="E35" i="1"/>
  <c r="G35" i="1" s="1"/>
  <c r="F35" i="1"/>
  <c r="E36" i="1" s="1"/>
  <c r="G36" i="1" s="1"/>
  <c r="T33" i="1" l="1"/>
  <c r="U33" i="1"/>
  <c r="V31" i="1"/>
  <c r="V32" i="1"/>
  <c r="H35" i="1"/>
  <c r="I35" i="1" s="1"/>
  <c r="F36" i="1"/>
  <c r="V33" i="1" l="1"/>
  <c r="T34" i="1"/>
  <c r="U34" i="1"/>
  <c r="H36" i="1"/>
  <c r="I36" i="1" s="1"/>
  <c r="E37" i="1"/>
  <c r="U35" i="1" l="1"/>
  <c r="T35" i="1"/>
  <c r="V34" i="1"/>
  <c r="F37" i="1"/>
  <c r="E38" i="1" s="1"/>
  <c r="G38" i="1" s="1"/>
  <c r="G37" i="1"/>
  <c r="F38" i="1"/>
  <c r="H37" i="1" l="1"/>
  <c r="I37" i="1" s="1"/>
  <c r="V35" i="1"/>
  <c r="H38" i="1"/>
  <c r="I38" i="1" s="1"/>
  <c r="E39" i="1"/>
  <c r="U36" i="1" l="1"/>
  <c r="T36" i="1"/>
  <c r="T37" i="1"/>
  <c r="U37" i="1"/>
  <c r="F39" i="1"/>
  <c r="E40" i="1" s="1"/>
  <c r="G40" i="1" s="1"/>
  <c r="G39" i="1"/>
  <c r="H39" i="1" l="1"/>
  <c r="I39" i="1" s="1"/>
  <c r="F40" i="1"/>
  <c r="V37" i="1"/>
  <c r="V36" i="1"/>
  <c r="H40" i="1"/>
  <c r="I40" i="1" s="1"/>
  <c r="E41" i="1"/>
  <c r="G41" i="1" s="1"/>
  <c r="T39" i="1" l="1"/>
  <c r="U39" i="1"/>
  <c r="T38" i="1"/>
  <c r="U38" i="1"/>
  <c r="F41" i="1"/>
  <c r="E42" i="1" s="1"/>
  <c r="G42" i="1" s="1"/>
  <c r="V38" i="1" l="1"/>
  <c r="V39" i="1"/>
  <c r="F42" i="1"/>
  <c r="E43" i="1" s="1"/>
  <c r="H41" i="1"/>
  <c r="I41" i="1" s="1"/>
  <c r="U40" i="1" l="1"/>
  <c r="T40" i="1"/>
  <c r="F43" i="1"/>
  <c r="E44" i="1" s="1"/>
  <c r="G44" i="1" s="1"/>
  <c r="G43" i="1"/>
  <c r="H42" i="1"/>
  <c r="I42" i="1" s="1"/>
  <c r="H43" i="1" l="1"/>
  <c r="I43" i="1" s="1"/>
  <c r="F44" i="1"/>
  <c r="U41" i="1"/>
  <c r="T41" i="1"/>
  <c r="V40" i="1"/>
  <c r="H44" i="1"/>
  <c r="I44" i="1" s="1"/>
  <c r="E45" i="1"/>
  <c r="V41" i="1" l="1"/>
  <c r="T43" i="1"/>
  <c r="U43" i="1"/>
  <c r="T42" i="1"/>
  <c r="U42" i="1"/>
  <c r="F45" i="1"/>
  <c r="E46" i="1" s="1"/>
  <c r="G45" i="1"/>
  <c r="V42" i="1" l="1"/>
  <c r="G46" i="1"/>
  <c r="E71" i="1"/>
  <c r="V43" i="1"/>
  <c r="F46" i="1"/>
  <c r="H46" i="1" s="1"/>
  <c r="I46" i="1" s="1"/>
  <c r="H45" i="1"/>
  <c r="I45" i="1" s="1"/>
  <c r="L22" i="1" l="1"/>
  <c r="T45" i="1"/>
  <c r="U45" i="1"/>
  <c r="E59" i="1"/>
  <c r="E58" i="1"/>
  <c r="E55" i="1"/>
  <c r="E57" i="1"/>
  <c r="E48" i="1"/>
  <c r="E56" i="1"/>
  <c r="E69" i="1"/>
  <c r="E68" i="1"/>
  <c r="E52" i="1"/>
  <c r="T44" i="1"/>
  <c r="V44" i="1" s="1"/>
  <c r="U44" i="1"/>
  <c r="E70" i="1"/>
  <c r="E54" i="1"/>
  <c r="E53" i="1"/>
  <c r="E51" i="1"/>
  <c r="E66" i="1"/>
  <c r="E50" i="1"/>
  <c r="E65" i="1"/>
  <c r="E49" i="1"/>
  <c r="E64" i="1"/>
  <c r="E62" i="1"/>
  <c r="E67" i="1"/>
  <c r="E61" i="1"/>
  <c r="E63" i="1"/>
  <c r="E60" i="1"/>
  <c r="V45" i="1" l="1"/>
</calcChain>
</file>

<file path=xl/sharedStrings.xml><?xml version="1.0" encoding="utf-8"?>
<sst xmlns="http://schemas.openxmlformats.org/spreadsheetml/2006/main" count="20" uniqueCount="19">
  <si>
    <t>Year</t>
  </si>
  <si>
    <t>Qtr</t>
  </si>
  <si>
    <t>Time Period</t>
  </si>
  <si>
    <t>RAINFALL</t>
  </si>
  <si>
    <t>TEST</t>
  </si>
  <si>
    <t>actual</t>
  </si>
  <si>
    <t>BASE</t>
  </si>
  <si>
    <t xml:space="preserve">TREND </t>
  </si>
  <si>
    <t>SEASONAL FACTOR</t>
  </si>
  <si>
    <t>FORECAST</t>
  </si>
  <si>
    <t>ALPHA</t>
  </si>
  <si>
    <t>BETA</t>
  </si>
  <si>
    <t>GAMMA</t>
  </si>
  <si>
    <t>ERROR</t>
  </si>
  <si>
    <t>RSFE</t>
  </si>
  <si>
    <t>MAD</t>
  </si>
  <si>
    <t>TS</t>
  </si>
  <si>
    <t>forecast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</si>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</sst>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8">
    <xf numFmtId="0" fontId="0" fillId="0" borderId="0" xfId="0"/>
    <xf numFmtId="164" fontId="2" fillId="0" borderId="1" xfId="1" applyFont="1" applyBorder="1" applyAlignment="1" applyProtection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1" xfId="1" applyFont="1" applyBorder="1" applyAlignment="1" applyProtection="1">
      <alignment horizontal="center"/>
    </xf>
    <xf numFmtId="0" fontId="1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Sheet1!$D$3:$D$46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Sheet1!$H$3:$H$46</c:f>
              <c:numCache>
                <c:formatCode>General</c:formatCode>
                <c:ptCount val="44"/>
                <c:pt idx="4">
                  <c:v>49.75</c:v>
                </c:pt>
                <c:pt idx="5">
                  <c:v>108.68224876441516</c:v>
                </c:pt>
                <c:pt idx="6">
                  <c:v>763.84176259922151</c:v>
                </c:pt>
                <c:pt idx="7">
                  <c:v>119.67683454263282</c:v>
                </c:pt>
                <c:pt idx="8">
                  <c:v>34.2081364532877</c:v>
                </c:pt>
                <c:pt idx="9">
                  <c:v>94.97122923849075</c:v>
                </c:pt>
                <c:pt idx="10">
                  <c:v>734.96416899878614</c:v>
                </c:pt>
                <c:pt idx="11">
                  <c:v>148.70123901247186</c:v>
                </c:pt>
                <c:pt idx="12">
                  <c:v>57.345031917536069</c:v>
                </c:pt>
                <c:pt idx="13">
                  <c:v>143.1635615169956</c:v>
                </c:pt>
                <c:pt idx="14">
                  <c:v>911.93571285119037</c:v>
                </c:pt>
                <c:pt idx="15">
                  <c:v>150.10748720300458</c:v>
                </c:pt>
                <c:pt idx="16">
                  <c:v>37.621896097399066</c:v>
                </c:pt>
                <c:pt idx="17">
                  <c:v>103.71332676595028</c:v>
                </c:pt>
                <c:pt idx="18">
                  <c:v>713.34587375386445</c:v>
                </c:pt>
                <c:pt idx="19">
                  <c:v>123.59687283185319</c:v>
                </c:pt>
                <c:pt idx="20">
                  <c:v>47.000850493168407</c:v>
                </c:pt>
                <c:pt idx="21">
                  <c:v>136.0957136550729</c:v>
                </c:pt>
                <c:pt idx="22">
                  <c:v>838.1778000888138</c:v>
                </c:pt>
                <c:pt idx="23">
                  <c:v>77.806534574200384</c:v>
                </c:pt>
                <c:pt idx="24">
                  <c:v>14.011867218100909</c:v>
                </c:pt>
                <c:pt idx="25">
                  <c:v>75.260794863502369</c:v>
                </c:pt>
                <c:pt idx="26">
                  <c:v>663.37887714257545</c:v>
                </c:pt>
                <c:pt idx="27">
                  <c:v>125.4809363932453</c:v>
                </c:pt>
                <c:pt idx="28">
                  <c:v>44.074932495171595</c:v>
                </c:pt>
                <c:pt idx="29">
                  <c:v>143.27694218280212</c:v>
                </c:pt>
                <c:pt idx="30">
                  <c:v>801.15583232701408</c:v>
                </c:pt>
                <c:pt idx="31">
                  <c:v>83.841251293961548</c:v>
                </c:pt>
                <c:pt idx="32">
                  <c:v>40.740552271305774</c:v>
                </c:pt>
                <c:pt idx="33">
                  <c:v>128.17488490905626</c:v>
                </c:pt>
                <c:pt idx="34">
                  <c:v>892.16053986480392</c:v>
                </c:pt>
                <c:pt idx="35">
                  <c:v>126.88080974131836</c:v>
                </c:pt>
                <c:pt idx="36">
                  <c:v>40.613551026729105</c:v>
                </c:pt>
                <c:pt idx="37">
                  <c:v>143.5296758616287</c:v>
                </c:pt>
                <c:pt idx="38">
                  <c:v>876.10077526398686</c:v>
                </c:pt>
                <c:pt idx="39">
                  <c:v>116.81778047703042</c:v>
                </c:pt>
                <c:pt idx="40">
                  <c:v>63.038356530545506</c:v>
                </c:pt>
                <c:pt idx="41">
                  <c:v>176.36001625410933</c:v>
                </c:pt>
                <c:pt idx="42">
                  <c:v>1001.9912470261819</c:v>
                </c:pt>
                <c:pt idx="43">
                  <c:v>138.26909833173866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398312"/>
        <c:axId val="265391256"/>
      </c:lineChart>
      <c:catAx>
        <c:axId val="265398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91256"/>
        <c:crosses val="autoZero"/>
        <c:auto val="1"/>
        <c:lblAlgn val="ctr"/>
        <c:lblOffset val="100"/>
        <c:noMultiLvlLbl val="0"/>
      </c:catAx>
      <c:valAx>
        <c:axId val="26539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9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Sheet1!$D$48:$D$71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Sheet1!$E$48:$E$71</c:f>
              <c:numCache>
                <c:formatCode>General</c:formatCode>
                <c:ptCount val="24"/>
                <c:pt idx="0">
                  <c:v>50.380379142075199</c:v>
                </c:pt>
                <c:pt idx="1">
                  <c:v>153.42997841311239</c:v>
                </c:pt>
                <c:pt idx="2">
                  <c:v>1032.9185489834649</c:v>
                </c:pt>
                <c:pt idx="3">
                  <c:v>143.15672781037551</c:v>
                </c:pt>
                <c:pt idx="4">
                  <c:v>51.004949761594858</c:v>
                </c:pt>
                <c:pt idx="5">
                  <c:v>177.5498699011404</c:v>
                </c:pt>
                <c:pt idx="6">
                  <c:v>1137.7861871757727</c:v>
                </c:pt>
                <c:pt idx="7">
                  <c:v>156.34907810823412</c:v>
                </c:pt>
                <c:pt idx="8">
                  <c:v>52.62956155613027</c:v>
                </c:pt>
                <c:pt idx="9">
                  <c:v>182.22511244982687</c:v>
                </c:pt>
                <c:pt idx="10">
                  <c:v>1162.1087066024177</c:v>
                </c:pt>
                <c:pt idx="11">
                  <c:v>158.02257975386627</c:v>
                </c:pt>
                <c:pt idx="12">
                  <c:v>58.200756618031924</c:v>
                </c:pt>
                <c:pt idx="13">
                  <c:v>186.81331501668006</c:v>
                </c:pt>
                <c:pt idx="14">
                  <c:v>1229.1584155331668</c:v>
                </c:pt>
                <c:pt idx="15">
                  <c:v>165.41023276453438</c:v>
                </c:pt>
                <c:pt idx="16">
                  <c:v>59.161403577736586</c:v>
                </c:pt>
                <c:pt idx="17">
                  <c:v>197.90511568063772</c:v>
                </c:pt>
                <c:pt idx="18">
                  <c:v>1264.612991508827</c:v>
                </c:pt>
                <c:pt idx="19">
                  <c:v>172.48299169029951</c:v>
                </c:pt>
                <c:pt idx="20">
                  <c:v>64.881899715455205</c:v>
                </c:pt>
                <c:pt idx="21">
                  <c:v>196.20183383574954</c:v>
                </c:pt>
                <c:pt idx="22">
                  <c:v>1286.0803441532614</c:v>
                </c:pt>
                <c:pt idx="23">
                  <c:v>180.01025123699162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314936"/>
        <c:axId val="378316504"/>
      </c:lineChart>
      <c:catAx>
        <c:axId val="378314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16504"/>
        <c:crosses val="autoZero"/>
        <c:auto val="1"/>
        <c:lblAlgn val="ctr"/>
        <c:lblOffset val="100"/>
        <c:noMultiLvlLbl val="0"/>
      </c:catAx>
      <c:valAx>
        <c:axId val="37831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1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190499</xdr:colOff>
      <xdr:row>1</xdr:row>
      <xdr:rowOff>42862</xdr:rowOff>
    </xdr:from>
    <xdr:to>
      <xdr:col>18</xdr:col>
      <xdr:colOff>289890</xdr:colOff>
      <xdr:row>16</xdr:row>
      <xdr:rowOff>49696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752475</xdr:colOff>
      <xdr:row>48</xdr:row>
      <xdr:rowOff>119062</xdr:rowOff>
    </xdr:from>
    <xdr:to>
      <xdr:col>13</xdr:col>
      <xdr:colOff>495300</xdr:colOff>
      <xdr:row>63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4"/>
  <sheetViews>
    <sheetView tabSelected="1" zoomScale="115" zoomScaleNormal="115" workbookViewId="0">
      <selection activeCell="I5" sqref="I5"/>
    </sheetView>
  </sheetViews>
  <sheetFormatPr defaultRowHeight="15" x14ac:dyDescent="0.25"/>
  <cols>
    <col min="1" max="2" width="9.140625" style="7"/>
    <col min="3" max="3" width="13.85546875" customWidth="1"/>
    <col min="4" max="4" width="13" customWidth="1"/>
    <col min="7" max="7" width="17.5703125" customWidth="1"/>
    <col min="8" max="8" width="11" customWidth="1"/>
  </cols>
  <sheetData>
    <row r="1" spans="1:22" ht="15.75" thickBot="1" x14ac:dyDescent="0.3">
      <c r="T1" s="1" t="s">
        <v>14</v>
      </c>
      <c r="U1" s="1" t="s">
        <v>15</v>
      </c>
      <c r="V1" s="1" t="s">
        <v>16</v>
      </c>
    </row>
    <row r="2" spans="1:22" ht="15.75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13</v>
      </c>
    </row>
    <row r="3" spans="1:22" x14ac:dyDescent="0.25">
      <c r="A3" s="4">
        <v>1995</v>
      </c>
      <c r="B3" s="4">
        <v>1</v>
      </c>
      <c r="C3">
        <v>1</v>
      </c>
      <c r="D3">
        <v>60.7</v>
      </c>
      <c r="G3">
        <f>D3/AVERAGEA($D$3:$D$6)</f>
        <v>0.19544393463736615</v>
      </c>
    </row>
    <row r="4" spans="1:22" x14ac:dyDescent="0.25">
      <c r="A4" s="5"/>
      <c r="B4" s="4">
        <v>2</v>
      </c>
      <c r="C4">
        <v>2</v>
      </c>
      <c r="D4">
        <v>143</v>
      </c>
      <c r="G4">
        <f t="shared" ref="G4:G6" si="0">D4/AVERAGEA($D$3:$D$6)</f>
        <v>0.46043628753119209</v>
      </c>
    </row>
    <row r="5" spans="1:22" x14ac:dyDescent="0.25">
      <c r="A5" s="5"/>
      <c r="B5" s="4">
        <v>3</v>
      </c>
      <c r="C5">
        <v>3</v>
      </c>
      <c r="D5">
        <v>914.7</v>
      </c>
      <c r="G5">
        <f t="shared" si="0"/>
        <v>2.9451823231103593</v>
      </c>
    </row>
    <row r="6" spans="1:22" x14ac:dyDescent="0.25">
      <c r="A6" s="5"/>
      <c r="B6" s="4">
        <v>4</v>
      </c>
      <c r="C6">
        <v>4</v>
      </c>
      <c r="D6">
        <v>123.9</v>
      </c>
      <c r="E6">
        <f>D6/G6</f>
        <v>310.57500000000005</v>
      </c>
      <c r="F6">
        <v>0</v>
      </c>
      <c r="G6">
        <f t="shared" si="0"/>
        <v>0.39893745472108183</v>
      </c>
      <c r="T6">
        <f>I7</f>
        <v>3.6499999999999986</v>
      </c>
      <c r="U6">
        <f>T6</f>
        <v>3.6499999999999986</v>
      </c>
      <c r="V6">
        <f>U6/T6</f>
        <v>1</v>
      </c>
    </row>
    <row r="7" spans="1:22" x14ac:dyDescent="0.25">
      <c r="A7" s="4">
        <v>1996</v>
      </c>
      <c r="B7" s="4">
        <v>1</v>
      </c>
      <c r="C7">
        <v>5</v>
      </c>
      <c r="D7">
        <v>46.1</v>
      </c>
      <c r="E7">
        <f>$L$18*(D7/G3)+((1-$L$18)*(F6+E6))</f>
        <v>273.22413509060959</v>
      </c>
      <c r="F7">
        <f>$L$18*(E7-E6)+((1-$L$19)*F6)</f>
        <v>-18.675432454695226</v>
      </c>
      <c r="G7">
        <f>$L$20*(D7/E7)+(1-$L$20)*G3</f>
        <v>0.19010033642443441</v>
      </c>
      <c r="H7">
        <f>(E7+F7)*G3</f>
        <v>49.75</v>
      </c>
      <c r="I7">
        <f>H7-D7</f>
        <v>3.6499999999999986</v>
      </c>
      <c r="T7">
        <f>SUM($I$7:I8)</f>
        <v>-7.2677512355848322</v>
      </c>
      <c r="U7">
        <f t="array" ref="U7">AVERAGE(ABS($I$7:I8))</f>
        <v>7.2838756177924147</v>
      </c>
      <c r="V7">
        <f>T7/U7</f>
        <v>-0.99778629083558279</v>
      </c>
    </row>
    <row r="8" spans="1:22" x14ac:dyDescent="0.25">
      <c r="A8" s="5"/>
      <c r="B8" s="4">
        <v>2</v>
      </c>
      <c r="C8">
        <v>6</v>
      </c>
      <c r="D8">
        <v>119.6</v>
      </c>
      <c r="E8">
        <f>$L$18*(D8/G4)+((1-$L$18)*(F7+E7))</f>
        <v>257.15116949977539</v>
      </c>
      <c r="F8">
        <f>$L$18*(E8-E7)+((1-$L$19)*F7)</f>
        <v>-21.10928551370376</v>
      </c>
      <c r="G8">
        <f>$L$20*(D8/E8)+(1-$L$20)*G4</f>
        <v>0.4613682453236066</v>
      </c>
      <c r="H8">
        <f t="shared" ref="H8:H46" si="1">(E8+F8)*G4</f>
        <v>108.68224876441516</v>
      </c>
      <c r="I8">
        <f>H8-D8</f>
        <v>-10.917751235584831</v>
      </c>
      <c r="T8">
        <f>SUM($I$7:I9)</f>
        <v>-129.62598863636336</v>
      </c>
      <c r="U8">
        <f t="array" ref="U8">AVERAGE(ABS($I$7:I9))</f>
        <v>45.641996212121121</v>
      </c>
      <c r="V8">
        <f t="shared" ref="V8:V45" si="2">T8/U8</f>
        <v>-2.8400595809597533</v>
      </c>
    </row>
    <row r="9" spans="1:22" x14ac:dyDescent="0.25">
      <c r="A9" s="5"/>
      <c r="B9" s="4">
        <v>3</v>
      </c>
      <c r="C9">
        <v>7</v>
      </c>
      <c r="D9">
        <v>886.2</v>
      </c>
      <c r="E9">
        <f>$L$18*(D9/G5)+((1-$L$18)*(F8+E8))</f>
        <v>268.47003185856556</v>
      </c>
      <c r="F9">
        <f>$L$18*(E9-E8)+((1-$L$19)*F8)</f>
        <v>-9.117068680197546</v>
      </c>
      <c r="G9">
        <f>$L$20*(D9/E9)+(1-$L$20)*G5</f>
        <v>3.016331275732075</v>
      </c>
      <c r="H9">
        <f t="shared" si="1"/>
        <v>763.84176259922151</v>
      </c>
      <c r="I9">
        <f t="shared" ref="I9:I46" si="3">H9-D9</f>
        <v>-122.35823740077853</v>
      </c>
      <c r="T9">
        <f>SUM($I$7:I10)</f>
        <v>-140.84915409373053</v>
      </c>
      <c r="U9">
        <f t="array" ref="U9">AVERAGE(ABS($I$7:I10))</f>
        <v>37.037288523432636</v>
      </c>
      <c r="V9">
        <f t="shared" si="2"/>
        <v>-3.8029013383260639</v>
      </c>
    </row>
    <row r="10" spans="1:22" x14ac:dyDescent="0.25">
      <c r="A10" s="5"/>
      <c r="B10" s="4">
        <v>4</v>
      </c>
      <c r="C10">
        <v>8</v>
      </c>
      <c r="D10">
        <v>130.9</v>
      </c>
      <c r="E10">
        <f>$L$18*(D10/G6)+((1-$L$18)*(F9+E9))</f>
        <v>293.73728667392982</v>
      </c>
      <c r="F10">
        <f>$L$18*(E10-E9)+((1-$L$19)*F9)</f>
        <v>6.251679331543845</v>
      </c>
      <c r="G10">
        <f>$L$20*(D10/E10)+(1-$L$20)*G6</f>
        <v>0.40827722540729561</v>
      </c>
      <c r="H10">
        <f t="shared" si="1"/>
        <v>119.67683454263282</v>
      </c>
      <c r="I10">
        <f t="shared" si="3"/>
        <v>-11.223165457367188</v>
      </c>
      <c r="T10">
        <f>SUM($I$7:I11)</f>
        <v>-131.34101764044283</v>
      </c>
      <c r="U10">
        <f t="array" ref="U10">AVERAGE(ABS($I$7:I11))</f>
        <v>31.531458109403651</v>
      </c>
      <c r="V10">
        <f t="shared" si="2"/>
        <v>-4.1653962587056164</v>
      </c>
    </row>
    <row r="11" spans="1:22" x14ac:dyDescent="0.25">
      <c r="A11" s="4">
        <v>1997</v>
      </c>
      <c r="B11" s="4">
        <v>1</v>
      </c>
      <c r="C11">
        <v>9</v>
      </c>
      <c r="D11">
        <v>24.7</v>
      </c>
      <c r="E11">
        <f>$L$18*(D11/G7)+((1-$L$18)*(F10+E10))</f>
        <v>214.9601755011779</v>
      </c>
      <c r="F11">
        <f>$L$18*(E11-E10)+((1-$L$19)*F10)</f>
        <v>-35.012380054295264</v>
      </c>
      <c r="G11">
        <f>$L$20*(D11/E11)+(1-$L$20)*G7</f>
        <v>0.17506127010162076</v>
      </c>
      <c r="H11">
        <f>(E11+F11)*G7</f>
        <v>34.2081364532877</v>
      </c>
      <c r="I11">
        <f t="shared" si="3"/>
        <v>9.5081364532877011</v>
      </c>
      <c r="T11">
        <f>SUM($I$7:I12)</f>
        <v>-161.16978840195208</v>
      </c>
      <c r="U11">
        <f t="array" ref="U11">AVERAGE(ABS($I$7:I12))</f>
        <v>31.247676884754583</v>
      </c>
      <c r="V11">
        <f t="shared" si="2"/>
        <v>-5.1578166593429264</v>
      </c>
    </row>
    <row r="12" spans="1:22" x14ac:dyDescent="0.25">
      <c r="A12" s="5"/>
      <c r="B12" s="4">
        <v>2</v>
      </c>
      <c r="C12">
        <v>10</v>
      </c>
      <c r="D12">
        <v>124.8</v>
      </c>
      <c r="E12">
        <f>$L$18*(D12/G8)+((1-$L$18)*(F11+E11))</f>
        <v>225.22377812262712</v>
      </c>
      <c r="F12">
        <f>$L$18*(E12-E11)+((1-$L$19)*F11)</f>
        <v>-19.376864727282072</v>
      </c>
      <c r="G12">
        <f>$L$20*(D12/E12)+(1-$L$20)*G8</f>
        <v>0.47991770831240071</v>
      </c>
      <c r="H12">
        <f t="shared" si="1"/>
        <v>94.97122923849075</v>
      </c>
      <c r="I12">
        <f t="shared" si="3"/>
        <v>-29.828770761509247</v>
      </c>
      <c r="T12">
        <f>SUM($I$7:I13)</f>
        <v>-292.70561940316594</v>
      </c>
      <c r="U12">
        <f t="array" ref="U12">AVERAGE(ABS($I$7:I13))</f>
        <v>45.574556044248766</v>
      </c>
      <c r="V12">
        <f t="shared" si="2"/>
        <v>-6.4225665548771405</v>
      </c>
    </row>
    <row r="13" spans="1:22" x14ac:dyDescent="0.25">
      <c r="A13" s="5"/>
      <c r="B13" s="4">
        <v>3</v>
      </c>
      <c r="C13">
        <v>11</v>
      </c>
      <c r="D13">
        <v>866.5</v>
      </c>
      <c r="E13">
        <f>$L$18*(D13/G9)+((1-$L$18)*(F12+E12))</f>
        <v>246.55821044163872</v>
      </c>
      <c r="F13">
        <f>$L$18*(E13-E12)+((1-$L$19)*F12)</f>
        <v>-2.8965891495916516</v>
      </c>
      <c r="G13">
        <f>$L$20*(D13/E13)+(1-$L$20)*G9</f>
        <v>3.1159416341430934</v>
      </c>
      <c r="H13">
        <f t="shared" si="1"/>
        <v>734.96416899878614</v>
      </c>
      <c r="I13">
        <f t="shared" si="3"/>
        <v>-131.53583100121386</v>
      </c>
      <c r="T13">
        <f>SUM($I$7:I14)</f>
        <v>-311.00438039069411</v>
      </c>
      <c r="U13">
        <f t="array" ref="U13">AVERAGE(ABS($I$7:I14))</f>
        <v>42.165081662158684</v>
      </c>
      <c r="V13">
        <f t="shared" si="2"/>
        <v>-7.3758752059955555</v>
      </c>
    </row>
    <row r="14" spans="1:22" x14ac:dyDescent="0.25">
      <c r="A14" s="5"/>
      <c r="B14" s="4">
        <v>4</v>
      </c>
      <c r="C14">
        <v>12</v>
      </c>
      <c r="D14">
        <v>167</v>
      </c>
      <c r="E14">
        <f>$L$18*(D14/G10)+((1-$L$18)*(F13+E13))</f>
        <v>326.34870878913148</v>
      </c>
      <c r="F14">
        <f>$L$18*(E14-E13)+((1-$L$19)*F13)</f>
        <v>37.867636769032224</v>
      </c>
      <c r="G14">
        <f>$L$20*(D14/E14)+(1-$L$20)*G10</f>
        <v>0.42896629433946859</v>
      </c>
      <c r="H14">
        <f t="shared" si="1"/>
        <v>148.70123901247186</v>
      </c>
      <c r="I14">
        <f t="shared" si="3"/>
        <v>-18.298760987528141</v>
      </c>
      <c r="T14">
        <f>SUM($I$7:I15)</f>
        <v>-298.25934847315807</v>
      </c>
      <c r="U14">
        <f t="array" ref="U14">AVERAGE(ABS($I$7:I15))</f>
        <v>38.896187246089504</v>
      </c>
      <c r="V14">
        <f t="shared" si="2"/>
        <v>-7.6680870180442708</v>
      </c>
    </row>
    <row r="15" spans="1:22" x14ac:dyDescent="0.25">
      <c r="A15" s="4">
        <v>1998</v>
      </c>
      <c r="B15" s="4">
        <v>1</v>
      </c>
      <c r="C15">
        <v>13</v>
      </c>
      <c r="D15">
        <v>44.6</v>
      </c>
      <c r="E15">
        <f>$L$18*(D15/G11)+((1-$L$18)*(F14+E14))</f>
        <v>309.49214518517226</v>
      </c>
      <c r="F15">
        <f>$L$18*(E15-E14)+((1-$L$19)*F14)</f>
        <v>18.079063936342948</v>
      </c>
      <c r="G15">
        <f>$L$20*(D15/E15)+(1-$L$20)*G11</f>
        <v>0.16887042605492639</v>
      </c>
      <c r="H15">
        <f t="shared" si="1"/>
        <v>57.345031917536069</v>
      </c>
      <c r="I15">
        <f t="shared" si="3"/>
        <v>12.745031917536068</v>
      </c>
      <c r="T15">
        <f>SUM($I$7:I16)</f>
        <v>-279.69578695616246</v>
      </c>
      <c r="U15">
        <f t="array" ref="U15">AVERAGE(ABS($I$7:I16))</f>
        <v>36.86292467318011</v>
      </c>
      <c r="V15">
        <f t="shared" si="2"/>
        <v>-7.5874551310264637</v>
      </c>
    </row>
    <row r="16" spans="1:22" x14ac:dyDescent="0.25">
      <c r="A16" s="5"/>
      <c r="B16" s="4">
        <v>2</v>
      </c>
      <c r="C16">
        <v>14</v>
      </c>
      <c r="D16">
        <v>124.6</v>
      </c>
      <c r="E16">
        <f>$L$18*(D16/G12)+((1-$L$18)*(F15+E15))</f>
        <v>293.59952665809772</v>
      </c>
      <c r="F16">
        <f>$L$18*(E16-E15)+((1-$L$19)*F15)</f>
        <v>4.7090354919027888</v>
      </c>
      <c r="G16">
        <f>$L$20*(D16/E16)+(1-$L$20)*G12</f>
        <v>0.46881168768564019</v>
      </c>
      <c r="H16">
        <f t="shared" si="1"/>
        <v>143.1635615169956</v>
      </c>
      <c r="I16">
        <f t="shared" si="3"/>
        <v>18.563561516995605</v>
      </c>
      <c r="T16">
        <f>SUM($I$7:I17)</f>
        <v>-250.36007410497211</v>
      </c>
      <c r="U16">
        <f t="array" ref="U16">AVERAGE(ABS($I$7:I17))</f>
        <v>36.178632689362864</v>
      </c>
      <c r="V16">
        <f t="shared" si="2"/>
        <v>-6.9201087905840692</v>
      </c>
    </row>
    <row r="17" spans="1:22" x14ac:dyDescent="0.25">
      <c r="A17" s="5"/>
      <c r="B17" s="4">
        <v>3</v>
      </c>
      <c r="C17">
        <v>15</v>
      </c>
      <c r="D17">
        <v>882.6</v>
      </c>
      <c r="E17">
        <f>$L$18*(D17/G13)+((1-$L$18)*(F16+E16))</f>
        <v>290.78081064937749</v>
      </c>
      <c r="F17">
        <f>$L$18*(E17-E16)+((1-$L$19)*F16)</f>
        <v>1.8869668399718371</v>
      </c>
      <c r="G17">
        <f>$L$20*(D17/E17)+(1-$L$20)*G13</f>
        <v>3.099808496430263</v>
      </c>
      <c r="H17">
        <f t="shared" si="1"/>
        <v>911.93571285119037</v>
      </c>
      <c r="I17">
        <f t="shared" si="3"/>
        <v>29.335712851190351</v>
      </c>
      <c r="T17">
        <f>SUM($I$7:I18)</f>
        <v>-257.25258690196756</v>
      </c>
      <c r="U17">
        <f t="array" ref="U17">AVERAGE(ABS($I$7:I18))</f>
        <v>33.738122698332241</v>
      </c>
      <c r="V17">
        <f t="shared" si="2"/>
        <v>-7.6249822553014841</v>
      </c>
    </row>
    <row r="18" spans="1:22" x14ac:dyDescent="0.25">
      <c r="A18" s="5"/>
      <c r="B18" s="4">
        <v>4</v>
      </c>
      <c r="C18">
        <v>16</v>
      </c>
      <c r="D18">
        <v>157</v>
      </c>
      <c r="E18">
        <f>$L$18*(D18/G14)+((1-$L$18)*(F17+E17))</f>
        <v>329.3319495151041</v>
      </c>
      <c r="F18">
        <f>$L$18*(E18-E17)+((1-$L$19)*F17)</f>
        <v>20.596446220843593</v>
      </c>
      <c r="G18">
        <f>$L$20*(D18/E18)+(1-$L$20)*G14</f>
        <v>0.43851756565223965</v>
      </c>
      <c r="H18">
        <f t="shared" si="1"/>
        <v>150.10748720300458</v>
      </c>
      <c r="I18">
        <f t="shared" si="3"/>
        <v>-6.892512796995419</v>
      </c>
      <c r="K18" t="s">
        <v>10</v>
      </c>
      <c r="L18">
        <v>0.5</v>
      </c>
      <c r="T18">
        <f>SUM($I$7:I19)</f>
        <v>-244.53069080456851</v>
      </c>
      <c r="U18">
        <f t="array" ref="U18">AVERAGE(ABS($I$7:I19))</f>
        <v>32.121489882875842</v>
      </c>
      <c r="V18">
        <f t="shared" si="2"/>
        <v>-7.612682092150691</v>
      </c>
    </row>
    <row r="19" spans="1:22" x14ac:dyDescent="0.25">
      <c r="A19" s="4">
        <v>1999</v>
      </c>
      <c r="B19" s="4">
        <v>1</v>
      </c>
      <c r="C19">
        <v>17</v>
      </c>
      <c r="D19">
        <v>24.9</v>
      </c>
      <c r="E19">
        <f>$L$18*(D19/G15)+((1-$L$18)*(F18+E18))</f>
        <v>248.68936272277523</v>
      </c>
      <c r="F19">
        <f>$L$18*(E19-E18)+((1-$L$19)*F18)</f>
        <v>-25.903781041573922</v>
      </c>
      <c r="G19">
        <f>$L$20*(D19/E19)+(1-$L$20)*G15</f>
        <v>0.15512132279522556</v>
      </c>
      <c r="H19">
        <f t="shared" si="1"/>
        <v>37.621896097399066</v>
      </c>
      <c r="I19">
        <f t="shared" si="3"/>
        <v>12.721896097399068</v>
      </c>
      <c r="K19" t="s">
        <v>11</v>
      </c>
      <c r="L19">
        <v>0.3</v>
      </c>
      <c r="T19">
        <f>SUM($I$7:I20)</f>
        <v>-263.71736403861826</v>
      </c>
      <c r="U19">
        <f t="array" ref="U19">AVERAGE(ABS($I$7:I20))</f>
        <v>31.197574407959696</v>
      </c>
      <c r="V19">
        <f t="shared" si="2"/>
        <v>-8.4531367916646065</v>
      </c>
    </row>
    <row r="20" spans="1:22" x14ac:dyDescent="0.25">
      <c r="A20" s="5"/>
      <c r="B20" s="4">
        <v>2</v>
      </c>
      <c r="C20">
        <v>18</v>
      </c>
      <c r="D20">
        <v>122.9</v>
      </c>
      <c r="E20">
        <f>$L$18*(D20/G16)+((1-$L$18)*(F19+E19))</f>
        <v>242.46887450941279</v>
      </c>
      <c r="F20">
        <f>$L$18*(E20-E19)+((1-$L$19)*F19)</f>
        <v>-21.242890835782966</v>
      </c>
      <c r="G20">
        <f>$L$20*(D20/E20)+(1-$L$20)*G16</f>
        <v>0.47642318648001125</v>
      </c>
      <c r="H20">
        <f t="shared" si="1"/>
        <v>103.71332676595028</v>
      </c>
      <c r="I20">
        <f t="shared" si="3"/>
        <v>-19.186673234049721</v>
      </c>
      <c r="K20" t="s">
        <v>12</v>
      </c>
      <c r="L20">
        <v>0.2</v>
      </c>
      <c r="T20">
        <f>SUM($I$7:I21)</f>
        <v>-378.27149028475378</v>
      </c>
      <c r="U20">
        <f t="array" ref="U20">AVERAGE(ABS($I$7:I21))</f>
        <v>36.754677863838083</v>
      </c>
      <c r="V20">
        <f t="shared" si="2"/>
        <v>-10.291791746511937</v>
      </c>
    </row>
    <row r="21" spans="1:22" x14ac:dyDescent="0.25">
      <c r="A21" s="5"/>
      <c r="B21" s="4">
        <v>3</v>
      </c>
      <c r="C21">
        <v>19</v>
      </c>
      <c r="D21">
        <v>827.9</v>
      </c>
      <c r="E21">
        <f>$L$18*(D21/G17)+((1-$L$18)*(F20+E20))</f>
        <v>244.15349941226822</v>
      </c>
      <c r="F21">
        <f>$L$18*(E21-E20)+((1-$L$19)*F20)</f>
        <v>-14.027711133620359</v>
      </c>
      <c r="G21">
        <f>$L$20*(D21/E21)+(1-$L$20)*G17</f>
        <v>3.1580267142807164</v>
      </c>
      <c r="H21">
        <f t="shared" si="1"/>
        <v>713.34587375386445</v>
      </c>
      <c r="I21">
        <f t="shared" si="3"/>
        <v>-114.55412624613552</v>
      </c>
      <c r="K21" t="s">
        <v>18</v>
      </c>
      <c r="L21">
        <f>SUMXMY2(I7:$I$46,D7:$D$46)/COUNT(I7:$I$46)</f>
        <v>195367.85153043774</v>
      </c>
      <c r="T21">
        <f>SUM($I$7:I22)</f>
        <v>-395.67461745290058</v>
      </c>
      <c r="U21">
        <f t="array" ref="U21">AVERAGE(ABS($I$7:I22))</f>
        <v>35.545205945357381</v>
      </c>
      <c r="V21">
        <f t="shared" si="2"/>
        <v>-11.131588829761171</v>
      </c>
    </row>
    <row r="22" spans="1:22" x14ac:dyDescent="0.25">
      <c r="A22" s="5"/>
      <c r="B22" s="4">
        <v>4</v>
      </c>
      <c r="C22">
        <v>20</v>
      </c>
      <c r="D22">
        <v>141</v>
      </c>
      <c r="E22">
        <f>$L$18*(D22/G18)+((1-$L$18)*(F21+E21))</f>
        <v>275.83182455865642</v>
      </c>
      <c r="F22">
        <f>$L$18*(E22-E21)+((1-$L$19)*F21)</f>
        <v>6.0197647796598517</v>
      </c>
      <c r="G22">
        <f>$L$20*(D22/E22)+(1-$L$20)*G18</f>
        <v>0.45305026128820691</v>
      </c>
      <c r="H22">
        <f t="shared" si="1"/>
        <v>123.59687283185319</v>
      </c>
      <c r="I22">
        <f t="shared" si="3"/>
        <v>-17.40312716814681</v>
      </c>
      <c r="K22" t="s">
        <v>15</v>
      </c>
      <c r="L22">
        <f t="array" ref="L22">AVERAGE(ABS(I7:I46))</f>
        <v>32.426492878009142</v>
      </c>
      <c r="T22">
        <f>SUM($I$7:I23)</f>
        <v>-395.27376695973214</v>
      </c>
      <c r="U22">
        <f t="array" ref="U22">AVERAGE(ABS($I$7:I23))</f>
        <v>33.477890918758028</v>
      </c>
      <c r="V22">
        <f t="shared" si="2"/>
        <v>-11.8070092264461</v>
      </c>
    </row>
    <row r="23" spans="1:22" x14ac:dyDescent="0.25">
      <c r="A23" s="4">
        <v>2000</v>
      </c>
      <c r="B23" s="4">
        <v>1</v>
      </c>
      <c r="C23">
        <v>21</v>
      </c>
      <c r="D23">
        <v>46.6</v>
      </c>
      <c r="E23">
        <f>$L$18*(D23/G19)+((1-$L$18)*(F22+E22))</f>
        <v>291.13080568984253</v>
      </c>
      <c r="F23">
        <f>$L$18*(E23-E22)+((1-$L$19)*F22)</f>
        <v>11.863325911354952</v>
      </c>
      <c r="G23">
        <f>$L$20*(D23/E23)+(1-$L$20)*G19</f>
        <v>0.15611015962514546</v>
      </c>
      <c r="H23">
        <f t="shared" si="1"/>
        <v>47.000850493168407</v>
      </c>
      <c r="I23">
        <f t="shared" si="3"/>
        <v>0.40085049316840582</v>
      </c>
      <c r="T23">
        <f>SUM($I$7:I24)</f>
        <v>-383.47805330465923</v>
      </c>
      <c r="U23">
        <f t="array" ref="U23">AVERAGE(ABS($I$7:I24))</f>
        <v>32.273325515219966</v>
      </c>
      <c r="V23">
        <f t="shared" si="2"/>
        <v>-11.882198291707267</v>
      </c>
    </row>
    <row r="24" spans="1:22" x14ac:dyDescent="0.25">
      <c r="A24" s="5"/>
      <c r="B24" s="4">
        <v>2</v>
      </c>
      <c r="C24">
        <v>22</v>
      </c>
      <c r="D24">
        <v>124.3</v>
      </c>
      <c r="E24">
        <f>$L$18*(D24/G20)+((1-$L$18)*(F23+E23))</f>
        <v>281.94831536967808</v>
      </c>
      <c r="F24">
        <f>$L$18*(E24-E23)+((1-$L$19)*F23)</f>
        <v>3.7130829778662431</v>
      </c>
      <c r="G24">
        <f>$L$20*(D24/E24)+(1-$L$20)*G20</f>
        <v>0.46931073764842557</v>
      </c>
      <c r="H24">
        <f t="shared" si="1"/>
        <v>136.0957136550729</v>
      </c>
      <c r="I24">
        <f t="shared" si="3"/>
        <v>11.795713655072902</v>
      </c>
      <c r="T24">
        <f>SUM($I$7:I25)</f>
        <v>-343.40025321584545</v>
      </c>
      <c r="U24">
        <f t="array" ref="U24">AVERAGE(ABS($I$7:I25))</f>
        <v>32.684087334882797</v>
      </c>
      <c r="V24">
        <f t="shared" si="2"/>
        <v>-10.506649602828105</v>
      </c>
    </row>
    <row r="25" spans="1:22" x14ac:dyDescent="0.25">
      <c r="A25" s="5"/>
      <c r="B25" s="4">
        <v>3</v>
      </c>
      <c r="C25">
        <v>23</v>
      </c>
      <c r="D25">
        <v>798.1</v>
      </c>
      <c r="E25">
        <f>$L$18*(D25/G21)+((1-$L$18)*(F24+E24))</f>
        <v>269.19125153879202</v>
      </c>
      <c r="F25">
        <f>$L$18*(E25-E24)+((1-$L$19)*F24)</f>
        <v>-3.779373830936664</v>
      </c>
      <c r="G25">
        <f>$L$20*(D25/E25)+(1-$L$20)*G21</f>
        <v>3.1193826920007655</v>
      </c>
      <c r="H25">
        <f t="shared" si="1"/>
        <v>838.1778000888138</v>
      </c>
      <c r="I25">
        <f t="shared" si="3"/>
        <v>40.077800088813774</v>
      </c>
      <c r="T25">
        <f>SUM($I$7:I26)</f>
        <v>-331.99371864164505</v>
      </c>
      <c r="U25">
        <f t="array" ref="U25">AVERAGE(ABS($I$7:I26))</f>
        <v>31.620209696848672</v>
      </c>
      <c r="V25">
        <f t="shared" si="2"/>
        <v>-10.499415463229269</v>
      </c>
    </row>
    <row r="26" spans="1:22" x14ac:dyDescent="0.25">
      <c r="A26" s="5"/>
      <c r="B26" s="4">
        <v>4</v>
      </c>
      <c r="C26">
        <v>24</v>
      </c>
      <c r="D26">
        <v>66.400000000000006</v>
      </c>
      <c r="E26">
        <f>$L$18*(D26/G22)+((1-$L$18)*(F25+E25))</f>
        <v>205.98699139233446</v>
      </c>
      <c r="F26">
        <f>$L$18*(E26-E25)+((1-$L$19)*F25)</f>
        <v>-34.247691754884443</v>
      </c>
      <c r="G26">
        <f>$L$20*(D26/E26)+(1-$L$20)*G22</f>
        <v>0.42691029964277399</v>
      </c>
      <c r="H26">
        <f t="shared" si="1"/>
        <v>77.806534574200384</v>
      </c>
      <c r="I26">
        <f t="shared" si="3"/>
        <v>11.406534574200379</v>
      </c>
      <c r="T26">
        <f>SUM($I$7:I27)</f>
        <v>-336.28185142354414</v>
      </c>
      <c r="U26">
        <f t="array" ref="U26">AVERAGE(ABS($I$7:I27))</f>
        <v>30.318682224708216</v>
      </c>
      <c r="V26">
        <f t="shared" si="2"/>
        <v>-11.091572151163325</v>
      </c>
    </row>
    <row r="27" spans="1:22" x14ac:dyDescent="0.25">
      <c r="A27" s="4">
        <v>2001</v>
      </c>
      <c r="B27" s="4">
        <v>1</v>
      </c>
      <c r="C27">
        <v>25</v>
      </c>
      <c r="D27">
        <v>18.3</v>
      </c>
      <c r="E27">
        <f>$L$18*(D27/G23)+((1-$L$18)*(F26+E26))</f>
        <v>144.48210670155152</v>
      </c>
      <c r="F27">
        <f>$L$18*(E27-E26)+((1-$L$19)*F26)</f>
        <v>-54.725826573810579</v>
      </c>
      <c r="G27">
        <f>$L$20*(D27/E27)+(1-$L$20)*G23</f>
        <v>0.15021998424315705</v>
      </c>
      <c r="H27">
        <f t="shared" si="1"/>
        <v>14.011867218100909</v>
      </c>
      <c r="I27">
        <f t="shared" si="3"/>
        <v>-4.2881327818990922</v>
      </c>
      <c r="T27">
        <f>SUM($I$7:I28)</f>
        <v>-388.42105656004179</v>
      </c>
      <c r="U27">
        <f t="array" ref="U27">AVERAGE(ABS($I$7:I28))</f>
        <v>31.310524175244097</v>
      </c>
      <c r="V27">
        <f t="shared" si="2"/>
        <v>-12.405447267061399</v>
      </c>
    </row>
    <row r="28" spans="1:22" x14ac:dyDescent="0.25">
      <c r="A28" s="5"/>
      <c r="B28" s="4">
        <v>2</v>
      </c>
      <c r="C28">
        <v>26</v>
      </c>
      <c r="D28">
        <v>127.4</v>
      </c>
      <c r="E28">
        <f>$L$18*(D28/G24)+((1-$L$18)*(F27+E27))</f>
        <v>180.60910654288492</v>
      </c>
      <c r="F28">
        <f>$L$18*(E28-E27)+((1-$L$19)*F27)</f>
        <v>-20.244578681000704</v>
      </c>
      <c r="G28">
        <f>$L$20*(D28/E28)+(1-$L$20)*G24</f>
        <v>0.51652674773616869</v>
      </c>
      <c r="H28">
        <f t="shared" si="1"/>
        <v>75.260794863502369</v>
      </c>
      <c r="I28">
        <f t="shared" si="3"/>
        <v>-52.139205136497637</v>
      </c>
      <c r="T28">
        <f>SUM($I$7:I29)</f>
        <v>-543.84217941746624</v>
      </c>
      <c r="U28">
        <f t="array" ref="U28">AVERAGE(ABS($I$7:I29))</f>
        <v>36.706637161425853</v>
      </c>
      <c r="V28">
        <f t="shared" si="2"/>
        <v>-14.815908551518778</v>
      </c>
    </row>
    <row r="29" spans="1:22" x14ac:dyDescent="0.25">
      <c r="A29" s="5"/>
      <c r="B29" s="4">
        <v>3</v>
      </c>
      <c r="C29">
        <v>27</v>
      </c>
      <c r="D29">
        <v>818.8</v>
      </c>
      <c r="E29">
        <f>$L$18*(D29/G25)+((1-$L$18)*(F28+E28))</f>
        <v>211.4261799306849</v>
      </c>
      <c r="F29">
        <f>$L$18*(E29-E28)+((1-$L$19)*F28)</f>
        <v>1.2373316171994979</v>
      </c>
      <c r="G29">
        <f>$L$20*(D29/E29)+(1-$L$20)*G25</f>
        <v>3.2700554551756964</v>
      </c>
      <c r="H29">
        <f t="shared" si="1"/>
        <v>663.37887714257545</v>
      </c>
      <c r="I29">
        <f t="shared" si="3"/>
        <v>-155.42112285742451</v>
      </c>
      <c r="T29">
        <f>SUM($I$7:I30)</f>
        <v>-554.56124302422097</v>
      </c>
      <c r="U29">
        <f t="array" ref="U29">AVERAGE(ABS($I$7:I30))</f>
        <v>35.623821596647893</v>
      </c>
      <c r="V29">
        <f t="shared" si="2"/>
        <v>-15.567146313027902</v>
      </c>
    </row>
    <row r="30" spans="1:22" x14ac:dyDescent="0.25">
      <c r="A30" s="5"/>
      <c r="B30" s="4">
        <v>4</v>
      </c>
      <c r="C30">
        <v>28</v>
      </c>
      <c r="D30">
        <v>136.19999999999999</v>
      </c>
      <c r="E30">
        <f>$L$18*(D30/G26)+((1-$L$18)*(F29+E29))</f>
        <v>265.85004347274935</v>
      </c>
      <c r="F30">
        <f>$L$18*(E30-E29)+((1-$L$19)*F29)</f>
        <v>28.078063903071875</v>
      </c>
      <c r="G30">
        <f>$L$20*(D30/E30)+(1-$L$20)*G26</f>
        <v>0.44399201833230395</v>
      </c>
      <c r="H30">
        <f t="shared" si="1"/>
        <v>125.4809363932453</v>
      </c>
      <c r="I30">
        <f t="shared" si="3"/>
        <v>-10.719063606754688</v>
      </c>
      <c r="T30">
        <f>SUM($I$7:I31)</f>
        <v>-547.78631052904939</v>
      </c>
      <c r="U30">
        <f t="array" ref="U30">AVERAGE(ABS($I$7:I31))</f>
        <v>34.46986603258884</v>
      </c>
      <c r="V30">
        <f t="shared" si="2"/>
        <v>-15.891744691179126</v>
      </c>
    </row>
    <row r="31" spans="1:22" x14ac:dyDescent="0.25">
      <c r="A31" s="4">
        <v>2002</v>
      </c>
      <c r="B31" s="4">
        <v>1</v>
      </c>
      <c r="C31">
        <v>29</v>
      </c>
      <c r="D31">
        <v>37.299999999999997</v>
      </c>
      <c r="E31">
        <f>$L$18*(D31/G27)+((1-$L$18)*(F30+E30))</f>
        <v>271.11531155125687</v>
      </c>
      <c r="F31">
        <f>$L$18*(E31-E30)+((1-$L$19)*F30)</f>
        <v>22.287278771404072</v>
      </c>
      <c r="G31">
        <f>$L$20*(D31/E31)+(1-$L$20)*G27</f>
        <v>0.147691954520527</v>
      </c>
      <c r="H31">
        <f t="shared" si="1"/>
        <v>44.074932495171595</v>
      </c>
      <c r="I31">
        <f t="shared" si="3"/>
        <v>6.7749324951715977</v>
      </c>
      <c r="T31">
        <f>SUM($I$7:I32)</f>
        <v>-526.60936834624727</v>
      </c>
      <c r="U31">
        <f t="array" ref="U31">AVERAGE(ABS($I$7:I32))</f>
        <v>33.958599730673967</v>
      </c>
      <c r="V31">
        <f t="shared" si="2"/>
        <v>-15.50739348862415</v>
      </c>
    </row>
    <row r="32" spans="1:22" x14ac:dyDescent="0.25">
      <c r="A32" s="5"/>
      <c r="B32" s="4">
        <v>2</v>
      </c>
      <c r="C32">
        <v>30</v>
      </c>
      <c r="D32">
        <v>122.1</v>
      </c>
      <c r="E32">
        <f>$L$18*(D32/G28)+((1-$L$18)*(F31+E31))</f>
        <v>264.89459350951802</v>
      </c>
      <c r="F32">
        <f>$L$18*(E32-E31)+((1-$L$19)*F31)</f>
        <v>12.490736119113425</v>
      </c>
      <c r="G32">
        <f>$L$20*(D32/E32)+(1-$L$20)*G28</f>
        <v>0.50540901016117612</v>
      </c>
      <c r="H32">
        <f t="shared" si="1"/>
        <v>143.27694218280212</v>
      </c>
      <c r="I32">
        <f t="shared" si="3"/>
        <v>21.176942182802122</v>
      </c>
      <c r="T32">
        <f>SUM($I$7:I33)</f>
        <v>-425.95353601923318</v>
      </c>
      <c r="U32">
        <f t="array" ref="U32">AVERAGE(ABS($I$7:I33))</f>
        <v>36.428867604612485</v>
      </c>
      <c r="V32">
        <f t="shared" si="2"/>
        <v>-11.692747099426734</v>
      </c>
    </row>
    <row r="33" spans="1:22" x14ac:dyDescent="0.25">
      <c r="A33" s="5"/>
      <c r="B33" s="4">
        <v>3</v>
      </c>
      <c r="C33">
        <v>31</v>
      </c>
      <c r="D33">
        <v>700.5</v>
      </c>
      <c r="E33">
        <f>$L$18*(D33/G29)+((1-$L$18)*(F32+E32))</f>
        <v>245.80094013290093</v>
      </c>
      <c r="F33">
        <f>$L$18*(E33-E32)+((1-$L$19)*F32)</f>
        <v>-0.80331140492914521</v>
      </c>
      <c r="G33">
        <f>$L$20*(D33/E33)+(1-$L$20)*G29</f>
        <v>3.1860177740235707</v>
      </c>
      <c r="H33">
        <f t="shared" si="1"/>
        <v>801.15583232701408</v>
      </c>
      <c r="I33">
        <f t="shared" si="3"/>
        <v>100.65583232701408</v>
      </c>
      <c r="T33">
        <f>SUM($I$7:I34)</f>
        <v>-418.21228472527162</v>
      </c>
      <c r="U33">
        <f t="array" ref="U33">AVERAGE(ABS($I$7:I34))</f>
        <v>35.404309879232095</v>
      </c>
      <c r="V33">
        <f t="shared" si="2"/>
        <v>-11.812468203781931</v>
      </c>
    </row>
    <row r="34" spans="1:22" x14ac:dyDescent="0.25">
      <c r="A34" s="5"/>
      <c r="B34" s="4">
        <v>4</v>
      </c>
      <c r="C34">
        <v>32</v>
      </c>
      <c r="D34">
        <v>76.099999999999994</v>
      </c>
      <c r="E34">
        <f>$L$18*(D34/G30)+((1-$L$18)*(F33+E33))</f>
        <v>208.19855316316773</v>
      </c>
      <c r="F34">
        <f>$L$18*(E34-E33)+((1-$L$19)*F33)</f>
        <v>-19.363511468317004</v>
      </c>
      <c r="G34">
        <f>$L$20*(D34/E34)+(1-$L$20)*G30</f>
        <v>0.42829690846285584</v>
      </c>
      <c r="H34">
        <f t="shared" si="1"/>
        <v>83.841251293961548</v>
      </c>
      <c r="I34">
        <f t="shared" si="3"/>
        <v>7.7412512939615539</v>
      </c>
      <c r="T34">
        <f>SUM($I$7:I35)</f>
        <v>-427.07173245396586</v>
      </c>
      <c r="U34">
        <f t="array" ref="U34">AVERAGE(ABS($I$7:I35))</f>
        <v>34.488969805075619</v>
      </c>
      <c r="V34">
        <f t="shared" si="2"/>
        <v>-12.38284978843048</v>
      </c>
    </row>
    <row r="35" spans="1:22" x14ac:dyDescent="0.25">
      <c r="A35" s="4">
        <v>2003</v>
      </c>
      <c r="B35" s="4">
        <v>1</v>
      </c>
      <c r="C35">
        <v>33</v>
      </c>
      <c r="D35">
        <v>49.6</v>
      </c>
      <c r="E35">
        <f>$L$18*(D35/G31)+((1-$L$18)*(F34+E34))</f>
        <v>262.33458904868047</v>
      </c>
      <c r="F35">
        <f>$L$18*(E35-E34)+((1-$L$19)*F34)</f>
        <v>13.513559914934469</v>
      </c>
      <c r="G35">
        <f>$L$20*(D35/E35)+(1-$L$20)*G31</f>
        <v>0.15596786799760703</v>
      </c>
      <c r="H35">
        <f t="shared" si="1"/>
        <v>40.740552271305774</v>
      </c>
      <c r="I35">
        <f t="shared" si="3"/>
        <v>-8.8594477286942279</v>
      </c>
      <c r="T35">
        <f>SUM($I$7:I36)</f>
        <v>-412.39684754490963</v>
      </c>
      <c r="U35">
        <f t="array" ref="U35">AVERAGE(ABS($I$7:I36))</f>
        <v>33.828500308541642</v>
      </c>
      <c r="V35">
        <f t="shared" si="2"/>
        <v>-12.190810818792936</v>
      </c>
    </row>
    <row r="36" spans="1:22" x14ac:dyDescent="0.25">
      <c r="A36" s="5"/>
      <c r="B36" s="4">
        <v>2</v>
      </c>
      <c r="C36">
        <v>34</v>
      </c>
      <c r="D36">
        <v>113.5</v>
      </c>
      <c r="E36">
        <f>$L$18*(D36/G32)+((1-$L$18)*(F35+E35))</f>
        <v>250.20936987434965</v>
      </c>
      <c r="F36">
        <f>$L$18*(E36-E35)+((1-$L$19)*F35)</f>
        <v>3.3968823532887154</v>
      </c>
      <c r="G36">
        <f>$L$20*(D36/E36)+(1-$L$20)*G32</f>
        <v>0.49505122862185652</v>
      </c>
      <c r="H36">
        <f t="shared" si="1"/>
        <v>128.17488490905626</v>
      </c>
      <c r="I36">
        <f t="shared" si="3"/>
        <v>14.67488490905626</v>
      </c>
      <c r="T36">
        <f>SUM($I$7:I37)</f>
        <v>-423.13630768010569</v>
      </c>
      <c r="U36">
        <f t="array" ref="U36">AVERAGE(ABS($I$7:I37))</f>
        <v>33.083692561014367</v>
      </c>
      <c r="V36">
        <f t="shared" si="2"/>
        <v>-12.789875462049453</v>
      </c>
    </row>
    <row r="37" spans="1:22" x14ac:dyDescent="0.25">
      <c r="A37" s="5"/>
      <c r="B37" s="4">
        <v>3</v>
      </c>
      <c r="C37">
        <v>35</v>
      </c>
      <c r="D37">
        <v>902.9</v>
      </c>
      <c r="E37">
        <f>$L$18*(D37/G33)+((1-$L$18)*(F36+E36))</f>
        <v>268.50038960079308</v>
      </c>
      <c r="F37">
        <f>$L$18*(E37-E36)+((1-$L$19)*F36)</f>
        <v>11.523327510523819</v>
      </c>
      <c r="G37">
        <f>$L$20*(D37/E37)+(1-$L$20)*G33</f>
        <v>3.2213644537585036</v>
      </c>
      <c r="H37">
        <f t="shared" si="1"/>
        <v>892.16053986480392</v>
      </c>
      <c r="I37">
        <f t="shared" si="3"/>
        <v>-10.739460135196055</v>
      </c>
      <c r="T37">
        <f>SUM($I$7:I38)</f>
        <v>-417.55549793878731</v>
      </c>
      <c r="U37">
        <f t="array" ref="U37">AVERAGE(ABS($I$7:I38))</f>
        <v>32.22422747289886</v>
      </c>
      <c r="V37">
        <f t="shared" si="2"/>
        <v>-12.957812512028683</v>
      </c>
    </row>
    <row r="38" spans="1:22" x14ac:dyDescent="0.25">
      <c r="A38" s="5"/>
      <c r="B38" s="4">
        <v>4</v>
      </c>
      <c r="C38">
        <v>36</v>
      </c>
      <c r="D38">
        <v>121.3</v>
      </c>
      <c r="E38">
        <f>$L$18*(D38/G34)+((1-$L$18)*(F37+E37))</f>
        <v>281.6192313888431</v>
      </c>
      <c r="F38">
        <f>$L$18*(E38-E37)+((1-$L$19)*F37)</f>
        <v>14.625750151391683</v>
      </c>
      <c r="G38">
        <f>$L$20*(D38/E38)+(1-$L$20)*G34</f>
        <v>0.42878221184863874</v>
      </c>
      <c r="H38">
        <f t="shared" si="1"/>
        <v>126.88080974131836</v>
      </c>
      <c r="I38">
        <f t="shared" si="3"/>
        <v>5.5808097413183617</v>
      </c>
      <c r="T38">
        <f>SUM($I$7:I39)</f>
        <v>-412.04194691205822</v>
      </c>
      <c r="U38">
        <f t="array" ref="U38">AVERAGE(ABS($I$7:I39))</f>
        <v>31.414813035136142</v>
      </c>
      <c r="V38">
        <f t="shared" si="2"/>
        <v>-13.116167409661381</v>
      </c>
    </row>
    <row r="39" spans="1:22" x14ac:dyDescent="0.25">
      <c r="A39" s="4">
        <v>2004</v>
      </c>
      <c r="B39" s="4">
        <v>1</v>
      </c>
      <c r="C39">
        <v>37</v>
      </c>
      <c r="D39">
        <v>35.1</v>
      </c>
      <c r="E39">
        <f>$L$18*(D39/G35)+((1-$L$18)*(F38+E38))</f>
        <v>260.64566766107333</v>
      </c>
      <c r="F39">
        <f>$L$18*(E39-E38)+((1-$L$19)*F38)</f>
        <v>-0.24875675791070861</v>
      </c>
      <c r="G39">
        <f>$L$20*(D39/E39)+(1-$L$20)*G35</f>
        <v>0.15170741039036198</v>
      </c>
      <c r="H39">
        <f t="shared" si="1"/>
        <v>40.613551026729105</v>
      </c>
      <c r="I39">
        <f t="shared" si="3"/>
        <v>5.5135510267291039</v>
      </c>
      <c r="T39">
        <f>SUM($I$7:I40)</f>
        <v>-417.11227105042951</v>
      </c>
      <c r="U39">
        <f t="array" ref="U39">AVERAGE(ABS($I$7:I40))</f>
        <v>30.639975126407762</v>
      </c>
      <c r="V39">
        <f t="shared" si="2"/>
        <v>-13.613335824510242</v>
      </c>
    </row>
    <row r="40" spans="1:22" x14ac:dyDescent="0.25">
      <c r="A40" s="5"/>
      <c r="B40" s="4">
        <v>2</v>
      </c>
      <c r="C40">
        <v>38</v>
      </c>
      <c r="D40">
        <v>148.6</v>
      </c>
      <c r="E40">
        <f>$L$18*(D40/G36)+((1-$L$18)*(F39+E39))</f>
        <v>280.28393288154211</v>
      </c>
      <c r="F40">
        <f>$L$18*(E40-E39)+((1-$L$19)*F39)</f>
        <v>9.6450028796968947</v>
      </c>
      <c r="G40">
        <f>$L$20*(D40/E40)+(1-$L$20)*G36</f>
        <v>0.50207631533504138</v>
      </c>
      <c r="H40">
        <f t="shared" si="1"/>
        <v>143.5296758616287</v>
      </c>
      <c r="I40">
        <f t="shared" si="3"/>
        <v>-5.0703241383712907</v>
      </c>
      <c r="T40">
        <f>SUM($I$7:I41)</f>
        <v>-348.11149578644267</v>
      </c>
      <c r="U40">
        <f t="array" ref="U40">AVERAGE(ABS($I$7:I41))</f>
        <v>31.735997987481447</v>
      </c>
      <c r="V40">
        <f t="shared" si="2"/>
        <v>-10.968979010011232</v>
      </c>
    </row>
    <row r="41" spans="1:22" x14ac:dyDescent="0.25">
      <c r="A41" s="5"/>
      <c r="B41" s="4">
        <v>3</v>
      </c>
      <c r="C41">
        <v>39</v>
      </c>
      <c r="D41">
        <v>807.1</v>
      </c>
      <c r="E41">
        <f>$L$18*(D41/G37)+((1-$L$18)*(F40+E40))</f>
        <v>270.23747122836585</v>
      </c>
      <c r="F41">
        <f>$L$18*(E41-E40)+((1-$L$19)*F40)</f>
        <v>1.7282711891996927</v>
      </c>
      <c r="G41">
        <f>$L$20*(D41/E41)+(1-$L$20)*G37</f>
        <v>3.1744180524320651</v>
      </c>
      <c r="H41">
        <f t="shared" si="1"/>
        <v>876.10077526398686</v>
      </c>
      <c r="I41">
        <f t="shared" si="3"/>
        <v>69.000775263986839</v>
      </c>
      <c r="T41">
        <f>SUM($I$7:I42)</f>
        <v>-346.99371530941227</v>
      </c>
      <c r="U41">
        <f t="array" ref="U41">AVERAGE(ABS($I$7:I42))</f>
        <v>30.885491945524475</v>
      </c>
      <c r="V41">
        <f t="shared" si="2"/>
        <v>-11.234845017895015</v>
      </c>
    </row>
    <row r="42" spans="1:22" x14ac:dyDescent="0.25">
      <c r="A42" s="5"/>
      <c r="B42" s="4">
        <v>4</v>
      </c>
      <c r="C42">
        <v>40</v>
      </c>
      <c r="D42">
        <v>115.7</v>
      </c>
      <c r="E42">
        <f>$L$18*(D42/G38)+((1-$L$18)*(F41+E41))</f>
        <v>270.89984864258827</v>
      </c>
      <c r="F42">
        <f>$L$18*(E42-E41)+((1-$L$19)*F41)</f>
        <v>1.5409785395509945</v>
      </c>
      <c r="G42">
        <f>$L$20*(D42/E42)+(1-$L$20)*G38</f>
        <v>0.42844479099534516</v>
      </c>
      <c r="H42">
        <f t="shared" si="1"/>
        <v>116.81778047703042</v>
      </c>
      <c r="I42">
        <f t="shared" si="3"/>
        <v>1.117780477030422</v>
      </c>
      <c r="T42">
        <f>SUM($I$7:I43)</f>
        <v>-353.85535877886679</v>
      </c>
      <c r="U42">
        <f t="array" ref="U42">AVERAGE(ABS($I$7:I43))</f>
        <v>30.236198743468531</v>
      </c>
      <c r="V42">
        <f t="shared" si="2"/>
        <v>-11.703037203223332</v>
      </c>
    </row>
    <row r="43" spans="1:22" x14ac:dyDescent="0.25">
      <c r="A43" s="4">
        <v>2005</v>
      </c>
      <c r="B43" s="4">
        <v>1</v>
      </c>
      <c r="C43">
        <v>41</v>
      </c>
      <c r="D43">
        <v>69.900000000000006</v>
      </c>
      <c r="E43">
        <f>$L$18*(D43/G39)+((1-$L$18)*(F42+E42))</f>
        <v>366.59808538751861</v>
      </c>
      <c r="F43">
        <f>$L$18*(E43-E42)+((1-$L$19)*F42)</f>
        <v>48.927803350150867</v>
      </c>
      <c r="G43">
        <f>$L$20*(D43/E43)+(1-$L$20)*G39</f>
        <v>0.15950033369310934</v>
      </c>
      <c r="H43">
        <f t="shared" si="1"/>
        <v>63.038356530545506</v>
      </c>
      <c r="I43">
        <f t="shared" si="3"/>
        <v>-6.8616434694544992</v>
      </c>
      <c r="T43">
        <f>SUM($I$7:I44)</f>
        <v>-303.79534252475747</v>
      </c>
      <c r="U43">
        <f t="array" ref="U43">AVERAGE(ABS($I$7:I44))</f>
        <v>30.757878151643286</v>
      </c>
      <c r="V43">
        <f t="shared" si="2"/>
        <v>-9.8769928480429581</v>
      </c>
    </row>
    <row r="44" spans="1:22" x14ac:dyDescent="0.25">
      <c r="A44" s="5"/>
      <c r="B44" s="4">
        <v>2</v>
      </c>
      <c r="C44">
        <v>42</v>
      </c>
      <c r="D44">
        <v>126.3</v>
      </c>
      <c r="E44">
        <f>$L$18*(D44/G40)+((1-$L$18)*(F43+E43))</f>
        <v>333.54063606866976</v>
      </c>
      <c r="F44">
        <f>$L$18*(E44-E43)+((1-$L$19)*F43)</f>
        <v>17.720737685681179</v>
      </c>
      <c r="G44">
        <f>$L$20*(D44/E44)+(1-$L$20)*G40</f>
        <v>0.47739395335538204</v>
      </c>
      <c r="H44">
        <f t="shared" si="1"/>
        <v>176.36001625410933</v>
      </c>
      <c r="I44">
        <f t="shared" si="3"/>
        <v>50.060016254109328</v>
      </c>
      <c r="T44">
        <f>SUM($I$7:I45)</f>
        <v>-176.10409549857553</v>
      </c>
      <c r="U44">
        <f t="array" ref="U44">AVERAGE(ABS($I$7:I45))</f>
        <v>33.243349148426333</v>
      </c>
      <c r="V44">
        <f t="shared" si="2"/>
        <v>-5.2974233947457705</v>
      </c>
    </row>
    <row r="45" spans="1:22" x14ac:dyDescent="0.25">
      <c r="A45" s="5"/>
      <c r="B45" s="4">
        <v>3</v>
      </c>
      <c r="C45">
        <v>43</v>
      </c>
      <c r="D45">
        <v>874.3</v>
      </c>
      <c r="E45">
        <f>$L$18*(D45/G41)+((1-$L$18)*(F44+E44))</f>
        <v>313.34096724339236</v>
      </c>
      <c r="F45">
        <f>$L$18*(E45-E44)+((1-$L$19)*F44)</f>
        <v>2.3046819673381247</v>
      </c>
      <c r="G45">
        <f>$L$20*(D45/E45)+(1-$L$20)*G41</f>
        <v>3.0975846756521657</v>
      </c>
      <c r="H45">
        <f t="shared" si="1"/>
        <v>1001.9912470261819</v>
      </c>
      <c r="I45">
        <f t="shared" si="3"/>
        <v>127.69124702618194</v>
      </c>
      <c r="T45">
        <f>SUM($I$7:I46)</f>
        <v>-175.53499716683686</v>
      </c>
      <c r="U45">
        <f t="array" ref="U45">AVERAGE(ABS($I$7:I46))</f>
        <v>32.426492878009142</v>
      </c>
      <c r="V45">
        <f t="shared" si="2"/>
        <v>-5.4133204545805329</v>
      </c>
    </row>
    <row r="46" spans="1:22" ht="15.75" thickBot="1" x14ac:dyDescent="0.3">
      <c r="A46" s="5"/>
      <c r="B46" s="6">
        <v>4</v>
      </c>
      <c r="C46">
        <v>44</v>
      </c>
      <c r="D46">
        <v>137.69999999999999</v>
      </c>
      <c r="E46">
        <f>$L$18*(D46/G42)+((1-$L$18)*(F45+E45))</f>
        <v>318.5203087317343</v>
      </c>
      <c r="F46">
        <f>$L$18*(E46-E45)+((1-$L$19)*F45)</f>
        <v>4.2029481213076609</v>
      </c>
      <c r="G46">
        <f>$L$20*(D46/E46)+(1-$L$20)*G42</f>
        <v>0.42921813753802768</v>
      </c>
      <c r="H46">
        <f t="shared" si="1"/>
        <v>138.26909833173866</v>
      </c>
      <c r="I46">
        <f t="shared" si="3"/>
        <v>0.56909833173867241</v>
      </c>
    </row>
    <row r="47" spans="1:22" x14ac:dyDescent="0.25">
      <c r="A47" s="4" t="s">
        <v>4</v>
      </c>
      <c r="B47" s="4"/>
      <c r="D47" t="s">
        <v>5</v>
      </c>
      <c r="E47" t="s">
        <v>17</v>
      </c>
    </row>
    <row r="48" spans="1:22" x14ac:dyDescent="0.25">
      <c r="A48" s="7">
        <v>2006</v>
      </c>
      <c r="B48" s="7">
        <v>1</v>
      </c>
      <c r="C48">
        <v>1</v>
      </c>
      <c r="D48">
        <v>29.6</v>
      </c>
      <c r="E48">
        <f>($E$46+(C48*$F$46))*G23</f>
        <v>50.380379142075199</v>
      </c>
    </row>
    <row r="49" spans="1:5" x14ac:dyDescent="0.25">
      <c r="B49" s="7">
        <v>2</v>
      </c>
      <c r="C49">
        <v>2</v>
      </c>
      <c r="D49">
        <v>143.19999999999999</v>
      </c>
      <c r="E49">
        <f t="shared" ref="E49:E71" si="4">($E$46+(C49*$F$46))*G24</f>
        <v>153.42997841311239</v>
      </c>
    </row>
    <row r="50" spans="1:5" x14ac:dyDescent="0.25">
      <c r="B50" s="7">
        <v>3</v>
      </c>
      <c r="C50">
        <v>3</v>
      </c>
      <c r="D50">
        <v>889.3</v>
      </c>
      <c r="E50">
        <f t="shared" si="4"/>
        <v>1032.9185489834649</v>
      </c>
    </row>
    <row r="51" spans="1:5" x14ac:dyDescent="0.25">
      <c r="B51" s="7">
        <v>4</v>
      </c>
      <c r="C51">
        <v>4</v>
      </c>
      <c r="D51">
        <v>99.5</v>
      </c>
      <c r="E51">
        <f t="shared" si="4"/>
        <v>143.15672781037551</v>
      </c>
    </row>
    <row r="52" spans="1:5" x14ac:dyDescent="0.25">
      <c r="A52" s="7">
        <v>2007</v>
      </c>
      <c r="B52" s="7">
        <v>1</v>
      </c>
      <c r="C52">
        <v>5</v>
      </c>
      <c r="D52">
        <v>38.299999999999997</v>
      </c>
      <c r="E52">
        <f t="shared" si="4"/>
        <v>51.004949761594858</v>
      </c>
    </row>
    <row r="53" spans="1:5" x14ac:dyDescent="0.25">
      <c r="B53" s="7">
        <v>2</v>
      </c>
      <c r="C53">
        <v>6</v>
      </c>
      <c r="D53">
        <v>112.6</v>
      </c>
      <c r="E53">
        <f t="shared" si="4"/>
        <v>177.5498699011404</v>
      </c>
    </row>
    <row r="54" spans="1:5" x14ac:dyDescent="0.25">
      <c r="B54" s="7">
        <v>3</v>
      </c>
      <c r="C54">
        <v>7</v>
      </c>
      <c r="D54">
        <v>943</v>
      </c>
      <c r="E54">
        <f t="shared" si="4"/>
        <v>1137.7861871757727</v>
      </c>
    </row>
    <row r="55" spans="1:5" x14ac:dyDescent="0.25">
      <c r="B55" s="7">
        <v>4</v>
      </c>
      <c r="C55">
        <v>8</v>
      </c>
      <c r="D55">
        <v>85.4</v>
      </c>
      <c r="E55">
        <f t="shared" si="4"/>
        <v>156.34907810823412</v>
      </c>
    </row>
    <row r="56" spans="1:5" x14ac:dyDescent="0.25">
      <c r="A56" s="7">
        <v>2008</v>
      </c>
      <c r="B56" s="7">
        <v>1</v>
      </c>
      <c r="C56">
        <v>9</v>
      </c>
      <c r="D56">
        <v>37.700000000000003</v>
      </c>
      <c r="E56">
        <f t="shared" si="4"/>
        <v>52.62956155613027</v>
      </c>
    </row>
    <row r="57" spans="1:5" x14ac:dyDescent="0.25">
      <c r="B57" s="7">
        <v>2</v>
      </c>
      <c r="C57">
        <v>10</v>
      </c>
      <c r="D57">
        <v>114.5</v>
      </c>
      <c r="E57">
        <f t="shared" si="4"/>
        <v>182.22511244982687</v>
      </c>
    </row>
    <row r="58" spans="1:5" x14ac:dyDescent="0.25">
      <c r="B58" s="7">
        <v>3</v>
      </c>
      <c r="C58">
        <v>11</v>
      </c>
      <c r="D58">
        <v>877.8</v>
      </c>
      <c r="E58">
        <f t="shared" si="4"/>
        <v>1162.1087066024177</v>
      </c>
    </row>
    <row r="59" spans="1:5" x14ac:dyDescent="0.25">
      <c r="B59" s="7">
        <v>4</v>
      </c>
      <c r="C59">
        <v>12</v>
      </c>
      <c r="D59">
        <v>88.1</v>
      </c>
      <c r="E59">
        <f t="shared" si="4"/>
        <v>158.02257975386627</v>
      </c>
    </row>
    <row r="60" spans="1:5" x14ac:dyDescent="0.25">
      <c r="A60" s="7">
        <v>2009</v>
      </c>
      <c r="B60" s="7">
        <v>1</v>
      </c>
      <c r="C60">
        <v>13</v>
      </c>
      <c r="D60">
        <v>24</v>
      </c>
      <c r="E60">
        <f t="shared" si="4"/>
        <v>58.200756618031924</v>
      </c>
    </row>
    <row r="61" spans="1:5" x14ac:dyDescent="0.25">
      <c r="B61" s="7">
        <v>2</v>
      </c>
      <c r="C61">
        <v>14</v>
      </c>
      <c r="D61">
        <v>95.3</v>
      </c>
      <c r="E61">
        <f t="shared" si="4"/>
        <v>186.81331501668006</v>
      </c>
    </row>
    <row r="62" spans="1:5" x14ac:dyDescent="0.25">
      <c r="B62" s="7">
        <v>3</v>
      </c>
      <c r="C62">
        <v>15</v>
      </c>
      <c r="D62">
        <v>698.3</v>
      </c>
      <c r="E62">
        <f t="shared" si="4"/>
        <v>1229.1584155331668</v>
      </c>
    </row>
    <row r="63" spans="1:5" x14ac:dyDescent="0.25">
      <c r="B63" s="7">
        <v>4</v>
      </c>
      <c r="C63">
        <v>16</v>
      </c>
      <c r="D63">
        <v>136.1</v>
      </c>
      <c r="E63">
        <f t="shared" si="4"/>
        <v>165.41023276453438</v>
      </c>
    </row>
    <row r="64" spans="1:5" x14ac:dyDescent="0.25">
      <c r="A64" s="7">
        <v>2010</v>
      </c>
      <c r="B64" s="7">
        <v>1</v>
      </c>
      <c r="C64">
        <v>17</v>
      </c>
      <c r="D64">
        <v>24.5</v>
      </c>
      <c r="E64">
        <f t="shared" si="4"/>
        <v>59.161403577736586</v>
      </c>
    </row>
    <row r="65" spans="1:5" x14ac:dyDescent="0.25">
      <c r="B65" s="7">
        <v>2</v>
      </c>
      <c r="C65">
        <v>18</v>
      </c>
      <c r="D65">
        <v>126.8</v>
      </c>
      <c r="E65">
        <f t="shared" si="4"/>
        <v>197.90511568063772</v>
      </c>
    </row>
    <row r="66" spans="1:5" x14ac:dyDescent="0.25">
      <c r="B66" s="7">
        <v>3</v>
      </c>
      <c r="C66">
        <v>19</v>
      </c>
      <c r="D66">
        <v>911.1</v>
      </c>
      <c r="E66">
        <f t="shared" si="4"/>
        <v>1264.612991508827</v>
      </c>
    </row>
    <row r="67" spans="1:5" x14ac:dyDescent="0.25">
      <c r="B67" s="7">
        <v>4</v>
      </c>
      <c r="C67">
        <v>20</v>
      </c>
      <c r="D67">
        <v>153.19999999999999</v>
      </c>
      <c r="E67">
        <f t="shared" si="4"/>
        <v>172.48299169029951</v>
      </c>
    </row>
    <row r="68" spans="1:5" x14ac:dyDescent="0.25">
      <c r="A68" s="7">
        <v>2011</v>
      </c>
      <c r="B68" s="7">
        <v>1</v>
      </c>
      <c r="C68">
        <v>21</v>
      </c>
      <c r="D68">
        <v>32.6</v>
      </c>
      <c r="E68">
        <f t="shared" si="4"/>
        <v>64.881899715455205</v>
      </c>
    </row>
    <row r="69" spans="1:5" x14ac:dyDescent="0.25">
      <c r="B69" s="7">
        <v>2</v>
      </c>
      <c r="C69">
        <v>22</v>
      </c>
      <c r="D69">
        <v>116.6</v>
      </c>
      <c r="E69">
        <f t="shared" si="4"/>
        <v>196.20183383574954</v>
      </c>
    </row>
    <row r="70" spans="1:5" x14ac:dyDescent="0.25">
      <c r="B70" s="7">
        <v>3</v>
      </c>
      <c r="C70">
        <v>23</v>
      </c>
      <c r="D70">
        <v>901.3</v>
      </c>
      <c r="E70">
        <f t="shared" si="4"/>
        <v>1286.0803441532614</v>
      </c>
    </row>
    <row r="71" spans="1:5" x14ac:dyDescent="0.25">
      <c r="B71" s="7">
        <v>4</v>
      </c>
      <c r="C71">
        <v>24</v>
      </c>
      <c r="D71">
        <v>65.8</v>
      </c>
      <c r="E71">
        <f t="shared" si="4"/>
        <v>180.01025123699162</v>
      </c>
    </row>
    <row r="108" spans="3:4" x14ac:dyDescent="0.25">
      <c r="D108" s="7"/>
    </row>
    <row r="109" spans="3:4" x14ac:dyDescent="0.25"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</row>
    <row r="412" spans="3:4" x14ac:dyDescent="0.25">
      <c r="C412" s="7"/>
    </row>
    <row r="413" spans="3:4" x14ac:dyDescent="0.25">
      <c r="C413" s="7"/>
    </row>
    <row r="414" spans="3:4" x14ac:dyDescent="0.25">
      <c r="C4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2015-05-27T08:42:37Z</dcterms:created>
  <dcterms:modified xsi:type="dcterms:W3CDTF">2015-05-29T01:55:40Z</dcterms:modified>
</cp:coreProperties>
</file>