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0.1.41\qa testing documents\Santander\Automation\"/>
    </mc:Choice>
  </mc:AlternateContent>
  <bookViews>
    <workbookView xWindow="0" yWindow="0" windowWidth="20490" windowHeight="6555" tabRatio="854"/>
  </bookViews>
  <sheets>
    <sheet name="Sample" sheetId="17" r:id="rId1"/>
    <sheet name="Santander" sheetId="19" r:id="rId2"/>
  </sheets>
  <definedNames>
    <definedName name="_xlnm._FilterDatabase" localSheetId="0" hidden="1">Sample!$A$1:$K$1</definedName>
    <definedName name="_xlnm._FilterDatabase" localSheetId="1" hidden="1">Santander!$A$1:$K$1</definedName>
  </definedNames>
  <calcPr calcId="152511"/>
</workbook>
</file>

<file path=xl/calcChain.xml><?xml version="1.0" encoding="utf-8"?>
<calcChain xmlns="http://schemas.openxmlformats.org/spreadsheetml/2006/main">
  <c r="B5" i="19" l="1"/>
  <c r="B6" i="19" s="1"/>
  <c r="B7" i="19" s="1"/>
  <c r="B8" i="19" s="1"/>
  <c r="B9" i="19" s="1"/>
  <c r="B10" i="19" s="1"/>
  <c r="B11" i="19" s="1"/>
  <c r="B4" i="19"/>
  <c r="E3" i="19" l="1"/>
  <c r="E4" i="19" s="1"/>
  <c r="E2" i="19"/>
  <c r="G2" i="19" s="1"/>
  <c r="J3" i="17"/>
  <c r="E3" i="17"/>
  <c r="E4" i="17" s="1"/>
  <c r="E2" i="17"/>
  <c r="H2" i="17" s="1"/>
  <c r="H3" i="17"/>
  <c r="F3" i="17" l="1"/>
  <c r="G3" i="17"/>
  <c r="I2" i="17"/>
  <c r="H2" i="19"/>
  <c r="I4" i="19"/>
  <c r="F4" i="19"/>
  <c r="E5" i="19"/>
  <c r="H4" i="19"/>
  <c r="G4" i="19"/>
  <c r="J4" i="19"/>
  <c r="I3" i="19"/>
  <c r="F3" i="19"/>
  <c r="F2" i="19"/>
  <c r="J2" i="19"/>
  <c r="G3" i="19"/>
  <c r="I2" i="19"/>
  <c r="J3" i="19"/>
  <c r="H3" i="19"/>
  <c r="F4" i="17"/>
  <c r="H4" i="17"/>
  <c r="E5" i="17"/>
  <c r="I4" i="17"/>
  <c r="J4" i="17"/>
  <c r="K4" i="17" s="1"/>
  <c r="G4" i="17"/>
  <c r="G2" i="17"/>
  <c r="I3" i="17"/>
  <c r="F2" i="17"/>
  <c r="J2" i="17"/>
  <c r="I5" i="17"/>
  <c r="K3" i="17"/>
  <c r="K2" i="17" l="1"/>
  <c r="K3" i="19"/>
  <c r="J5" i="19"/>
  <c r="F5" i="19"/>
  <c r="H5" i="19"/>
  <c r="G5" i="19"/>
  <c r="I5" i="19"/>
  <c r="K5" i="19" s="1"/>
  <c r="E6" i="19"/>
  <c r="K4" i="19"/>
  <c r="K2" i="19"/>
  <c r="E6" i="17"/>
  <c r="G5" i="17"/>
  <c r="H5" i="17"/>
  <c r="F5" i="17"/>
  <c r="J5" i="17"/>
  <c r="K5" i="17" s="1"/>
  <c r="G6" i="19" l="1"/>
  <c r="I6" i="19"/>
  <c r="H6" i="19"/>
  <c r="J6" i="19"/>
  <c r="F6" i="19"/>
  <c r="E7" i="19"/>
  <c r="E7" i="17"/>
  <c r="G6" i="17"/>
  <c r="H6" i="17"/>
  <c r="J6" i="17"/>
  <c r="F6" i="17"/>
  <c r="I6" i="17"/>
  <c r="K6" i="17" s="1"/>
  <c r="K6" i="19" l="1"/>
  <c r="E8" i="19"/>
  <c r="H7" i="19"/>
  <c r="J7" i="19"/>
  <c r="G7" i="19"/>
  <c r="F7" i="19"/>
  <c r="I7" i="19"/>
  <c r="J7" i="17"/>
  <c r="H7" i="17"/>
  <c r="G7" i="17"/>
  <c r="I7" i="17"/>
  <c r="F7" i="17"/>
  <c r="E8" i="17"/>
  <c r="K7" i="19" l="1"/>
  <c r="I8" i="19"/>
  <c r="F8" i="19"/>
  <c r="E9" i="19"/>
  <c r="H8" i="19"/>
  <c r="G8" i="19"/>
  <c r="J8" i="19"/>
  <c r="I8" i="17"/>
  <c r="F8" i="17"/>
  <c r="J8" i="17"/>
  <c r="E9" i="17"/>
  <c r="H8" i="17"/>
  <c r="G8" i="17"/>
  <c r="K7" i="17"/>
  <c r="K8" i="19" l="1"/>
  <c r="J9" i="19"/>
  <c r="F9" i="19"/>
  <c r="E10" i="19"/>
  <c r="G9" i="19"/>
  <c r="I9" i="19"/>
  <c r="K9" i="19" s="1"/>
  <c r="H9" i="19"/>
  <c r="J9" i="17"/>
  <c r="F9" i="17"/>
  <c r="I9" i="17"/>
  <c r="E10" i="17"/>
  <c r="H9" i="17"/>
  <c r="G9" i="17"/>
  <c r="K8" i="17"/>
  <c r="G10" i="19" l="1"/>
  <c r="H10" i="19"/>
  <c r="J10" i="19"/>
  <c r="F10" i="19"/>
  <c r="I10" i="19"/>
  <c r="E11" i="19"/>
  <c r="I10" i="17"/>
  <c r="E11" i="17"/>
  <c r="J10" i="17"/>
  <c r="F10" i="17"/>
  <c r="H10" i="17"/>
  <c r="G10" i="17"/>
  <c r="K9" i="17"/>
  <c r="E12" i="19" l="1"/>
  <c r="H11" i="19"/>
  <c r="J11" i="19"/>
  <c r="F11" i="19"/>
  <c r="I11" i="19"/>
  <c r="G11" i="19"/>
  <c r="K10" i="19"/>
  <c r="K10" i="17"/>
  <c r="H11" i="17"/>
  <c r="J11" i="17"/>
  <c r="F11" i="17"/>
  <c r="I11" i="17"/>
  <c r="E12" i="17"/>
  <c r="G11" i="17"/>
  <c r="K11" i="19" l="1"/>
  <c r="I12" i="19"/>
  <c r="F12" i="19"/>
  <c r="E13" i="19"/>
  <c r="H12" i="19"/>
  <c r="G12" i="19"/>
  <c r="J12" i="19"/>
  <c r="I12" i="17"/>
  <c r="F12" i="17"/>
  <c r="J12" i="17"/>
  <c r="E13" i="17"/>
  <c r="H12" i="17"/>
  <c r="G12" i="17"/>
  <c r="K11" i="17"/>
  <c r="K12" i="19" l="1"/>
  <c r="J13" i="19"/>
  <c r="F13" i="19"/>
  <c r="E14" i="19"/>
  <c r="G13" i="19"/>
  <c r="I13" i="19"/>
  <c r="H13" i="19"/>
  <c r="J13" i="17"/>
  <c r="I13" i="17"/>
  <c r="E14" i="17"/>
  <c r="H13" i="17"/>
  <c r="G13" i="17"/>
  <c r="F13" i="17"/>
  <c r="K12" i="17"/>
  <c r="K13" i="19" l="1"/>
  <c r="G14" i="19"/>
  <c r="H14" i="19"/>
  <c r="J14" i="19"/>
  <c r="F14" i="19"/>
  <c r="I14" i="19"/>
  <c r="I14" i="17"/>
  <c r="F14" i="17"/>
  <c r="G14" i="17"/>
  <c r="J14" i="17"/>
  <c r="H14" i="17"/>
  <c r="K13" i="17"/>
  <c r="K14" i="17" l="1"/>
  <c r="K14" i="19"/>
</calcChain>
</file>

<file path=xl/comments1.xml><?xml version="1.0" encoding="utf-8"?>
<comments xmlns="http://schemas.openxmlformats.org/spreadsheetml/2006/main">
  <authors>
    <author>Gulshan Saini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Gulshan Saini:</t>
        </r>
        <r>
          <rPr>
            <sz val="9"/>
            <color indexed="81"/>
            <rFont val="Tahoma"/>
            <family val="2"/>
          </rPr>
          <t xml:space="preserve">
Average effort to draft one TC - .75 Hrs (44 Minutes)
Average Effort to execute/ Analyse One Test case - 0.58 Hrs (35 Minutes)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Gulshan Saini:</t>
        </r>
        <r>
          <rPr>
            <sz val="9"/>
            <color indexed="81"/>
            <rFont val="Tahoma"/>
            <family val="2"/>
          </rPr>
          <t xml:space="preserve">
Average effort to Develop one Test Script - 5 Hrs.
Average effort to Update one TS - 0.25 Hrs.
Average effort to Maintain one TS/Test Data - 0.1 Hrs.
Average Effort to Execute/Analyze One TS - 0.05 Hrs.</t>
        </r>
      </text>
    </comment>
  </commentList>
</comments>
</file>

<file path=xl/comments2.xml><?xml version="1.0" encoding="utf-8"?>
<comments xmlns="http://schemas.openxmlformats.org/spreadsheetml/2006/main">
  <authors>
    <author>Gulshan Saini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Gulshan Saini:</t>
        </r>
        <r>
          <rPr>
            <sz val="9"/>
            <color indexed="81"/>
            <rFont val="Tahoma"/>
            <family val="2"/>
          </rPr>
          <t xml:space="preserve">
Average effort to draft one TC - .75 Hrs (44 Minutes)
Average Effort to execute/ Analyse One Test case - 0.58 Hrs (35 Minutes)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Gulshan Saini:</t>
        </r>
        <r>
          <rPr>
            <sz val="9"/>
            <color indexed="81"/>
            <rFont val="Tahoma"/>
            <family val="2"/>
          </rPr>
          <t xml:space="preserve">
Average effort to Develop one Test Script - 5 Hrs.
Average effort to Update one TS - 0.25 Hrs.
Average effort to Maintain one TS/Test Data - 0.1 Hrs.
Average Effort to Execute/Analyze One TS - 0.05 Hrs.</t>
        </r>
      </text>
    </comment>
  </commentList>
</comments>
</file>

<file path=xl/sharedStrings.xml><?xml version="1.0" encoding="utf-8"?>
<sst xmlns="http://schemas.openxmlformats.org/spreadsheetml/2006/main" count="22" uniqueCount="11">
  <si>
    <t>Total Manual Test Cases</t>
  </si>
  <si>
    <t>Month</t>
  </si>
  <si>
    <t>Test Cases Executed</t>
  </si>
  <si>
    <t>Efforts Saved (In Man Days)</t>
  </si>
  <si>
    <t>Manual Testing Effort(Man Days)</t>
  </si>
  <si>
    <t>Automation Testing Effort(Man Days)</t>
  </si>
  <si>
    <t>TC Automated</t>
  </si>
  <si>
    <t>Identified TC for Automation</t>
  </si>
  <si>
    <t>Coverage Against total Manual TC (%)</t>
  </si>
  <si>
    <t>Coverage Against Identified TC (%)</t>
  </si>
  <si>
    <t>New TC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</si>
</sst>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7">
    <xf numFmtId="164" fontId="0" fillId="0" borderId="0" xfId="0"/>
    <xf numFmtId="164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164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Sample!$F$1</c:f>
              <c:strCache>
                <c:ptCount val="1"/>
                <c:pt idx="0">
                  <c:v>Coverage Against total Manual TC (%)</c:v>
                </c:pt>
              </c:strCache>
            </c:strRef>
          </c:tx>
          <c:cat>
            <c:numRef>
              <c:f>Sample!$A$2:$A$14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Sample!$F$2:$F$14</c:f>
              <c:numCache>
                <c:formatCode>0.00%</c:formatCode>
                <c:ptCount val="13"/>
                <c:pt idx="0">
                  <c:v>0.5</c:v>
                </c:pt>
                <c:pt idx="1">
                  <c:v>0.54545454545454541</c:v>
                </c:pt>
                <c:pt idx="2">
                  <c:v>0.58333333333333337</c:v>
                </c:pt>
                <c:pt idx="3">
                  <c:v>0.61538461538461542</c:v>
                </c:pt>
                <c:pt idx="4">
                  <c:v>0.6428571428571429</c:v>
                </c:pt>
                <c:pt idx="5">
                  <c:v>0.66666666666666663</c:v>
                </c:pt>
                <c:pt idx="6">
                  <c:v>0.6875</c:v>
                </c:pt>
                <c:pt idx="7">
                  <c:v>0.70588235294117652</c:v>
                </c:pt>
                <c:pt idx="8">
                  <c:v>0.72222222222222221</c:v>
                </c:pt>
                <c:pt idx="9">
                  <c:v>0.73684210526315785</c:v>
                </c:pt>
                <c:pt idx="10">
                  <c:v>0.75</c:v>
                </c:pt>
                <c:pt idx="11">
                  <c:v>0.76190476190476186</c:v>
                </c:pt>
                <c:pt idx="12">
                  <c:v>0.77272727272727271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8400"/>
        <c:axId val="201808792"/>
      </c:lineChart>
      <c:dateAx>
        <c:axId val="201808400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201808792"/>
        <c:crosses val="autoZero"/>
        <c:auto val="1"/>
        <c:lblOffset val="100"/>
        <c:baseTimeUnit val="months"/>
      </c:dateAx>
      <c:valAx>
        <c:axId val="201808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1808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Sample!$G$1</c:f>
              <c:strCache>
                <c:ptCount val="1"/>
                <c:pt idx="0">
                  <c:v>Coverage Against Identified TC (%)</c:v>
                </c:pt>
              </c:strCache>
            </c:strRef>
          </c:tx>
          <c:cat>
            <c:numRef>
              <c:f>Sample!$A$2:$A$14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Sample!$G$2:$G$14</c:f>
              <c:numCache>
                <c:formatCode>0.00%</c:formatCode>
                <c:ptCount val="13"/>
                <c:pt idx="0">
                  <c:v>0.83333333333333337</c:v>
                </c:pt>
                <c:pt idx="1">
                  <c:v>0.8571428571428571</c:v>
                </c:pt>
                <c:pt idx="2">
                  <c:v>0.875</c:v>
                </c:pt>
                <c:pt idx="3">
                  <c:v>0.88888888888888884</c:v>
                </c:pt>
                <c:pt idx="4">
                  <c:v>0.9</c:v>
                </c:pt>
                <c:pt idx="5">
                  <c:v>0.90909090909090906</c:v>
                </c:pt>
                <c:pt idx="6">
                  <c:v>0.91666666666666663</c:v>
                </c:pt>
                <c:pt idx="7">
                  <c:v>0.92307692307692313</c:v>
                </c:pt>
                <c:pt idx="8">
                  <c:v>0.9285714285714286</c:v>
                </c:pt>
                <c:pt idx="9">
                  <c:v>0.93333333333333335</c:v>
                </c:pt>
                <c:pt idx="10">
                  <c:v>0.9375</c:v>
                </c:pt>
                <c:pt idx="11">
                  <c:v>0.94117647058823528</c:v>
                </c:pt>
                <c:pt idx="12">
                  <c:v>0.94444444444444442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9576"/>
        <c:axId val="201809968"/>
      </c:lineChart>
      <c:dateAx>
        <c:axId val="201809576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201809968"/>
        <c:crosses val="autoZero"/>
        <c:auto val="1"/>
        <c:lblOffset val="100"/>
        <c:baseTimeUnit val="months"/>
      </c:dateAx>
      <c:valAx>
        <c:axId val="201809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1809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Sample!$K$1</c:f>
              <c:strCache>
                <c:ptCount val="1"/>
                <c:pt idx="0">
                  <c:v>Efforts Saved (In Man Days)</c:v>
                </c:pt>
              </c:strCache>
            </c:strRef>
          </c:tx>
          <c:cat>
            <c:numRef>
              <c:f>Sample!$A$2:$A$14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Sample!$K$2:$K$14</c:f>
              <c:numCache>
                <c:formatCode>0</c:formatCode>
                <c:ptCount val="13"/>
                <c:pt idx="0">
                  <c:v>-23.25</c:v>
                </c:pt>
                <c:pt idx="1">
                  <c:v>-1.3375000000000004</c:v>
                </c:pt>
                <c:pt idx="2">
                  <c:v>-0.67500000000000071</c:v>
                </c:pt>
                <c:pt idx="3">
                  <c:v>-1.2500000000000178E-2</c:v>
                </c:pt>
                <c:pt idx="4">
                  <c:v>0.64999999999999947</c:v>
                </c:pt>
                <c:pt idx="5">
                  <c:v>1.3125</c:v>
                </c:pt>
                <c:pt idx="6">
                  <c:v>1.9749999999999996</c:v>
                </c:pt>
                <c:pt idx="7">
                  <c:v>2.6374999999999993</c:v>
                </c:pt>
                <c:pt idx="8">
                  <c:v>3.2999999999999989</c:v>
                </c:pt>
                <c:pt idx="9">
                  <c:v>3.9624999999999986</c:v>
                </c:pt>
                <c:pt idx="10">
                  <c:v>4.625</c:v>
                </c:pt>
                <c:pt idx="11">
                  <c:v>5.2874999999999996</c:v>
                </c:pt>
                <c:pt idx="12">
                  <c:v>5.9499999999999993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0752"/>
        <c:axId val="201811144"/>
      </c:lineChart>
      <c:dateAx>
        <c:axId val="201810752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201811144"/>
        <c:crosses val="autoZero"/>
        <c:auto val="1"/>
        <c:lblOffset val="100"/>
        <c:baseTimeUnit val="months"/>
      </c:dateAx>
      <c:valAx>
        <c:axId val="201811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1810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Santander!$F$1</c:f>
              <c:strCache>
                <c:ptCount val="1"/>
                <c:pt idx="0">
                  <c:v>Coverage Against total Manual TC (%)</c:v>
                </c:pt>
              </c:strCache>
            </c:strRef>
          </c:tx>
          <c:cat>
            <c:numRef>
              <c:f>Santander!$A$2:$A$14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Santander!$F$2:$F$14</c:f>
              <c:numCache>
                <c:formatCode>0.00%</c:formatCode>
                <c:ptCount val="13"/>
                <c:pt idx="0">
                  <c:v>0</c:v>
                </c:pt>
                <c:pt idx="1">
                  <c:v>2.976190476190476E-2</c:v>
                </c:pt>
                <c:pt idx="2">
                  <c:v>6.0728744939271252E-2</c:v>
                </c:pt>
                <c:pt idx="3">
                  <c:v>0.16819571865443425</c:v>
                </c:pt>
                <c:pt idx="4">
                  <c:v>0.17412935323383086</c:v>
                </c:pt>
                <c:pt idx="5">
                  <c:v>0.18008474576271186</c:v>
                </c:pt>
                <c:pt idx="6">
                  <c:v>0.18375241779497098</c:v>
                </c:pt>
                <c:pt idx="7">
                  <c:v>0.19400352733686066</c:v>
                </c:pt>
                <c:pt idx="8">
                  <c:v>0.20593080724876442</c:v>
                </c:pt>
                <c:pt idx="9">
                  <c:v>0.23237179487179488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7432"/>
        <c:axId val="203779000"/>
      </c:lineChart>
      <c:dateAx>
        <c:axId val="203777432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203779000"/>
        <c:crosses val="autoZero"/>
        <c:auto val="1"/>
        <c:lblOffset val="100"/>
        <c:baseTimeUnit val="months"/>
      </c:dateAx>
      <c:valAx>
        <c:axId val="203779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77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Santander!$G$1</c:f>
              <c:strCache>
                <c:ptCount val="1"/>
                <c:pt idx="0">
                  <c:v>Coverage Against Identified TC (%)</c:v>
                </c:pt>
              </c:strCache>
            </c:strRef>
          </c:tx>
          <c:cat>
            <c:numRef>
              <c:f>Santander!$A$2:$A$14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Santander!$G$2:$G$14</c:f>
              <c:numCache>
                <c:formatCode>0.00%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2.75</c:v>
                </c:pt>
                <c:pt idx="4">
                  <c:v>3.5</c:v>
                </c:pt>
                <c:pt idx="5">
                  <c:v>4.25</c:v>
                </c:pt>
                <c:pt idx="6">
                  <c:v>4.75</c:v>
                </c:pt>
                <c:pt idx="7">
                  <c:v>7.333333333333333</c:v>
                </c:pt>
                <c:pt idx="8">
                  <c:v>4.166666666666667</c:v>
                </c:pt>
                <c:pt idx="9">
                  <c:v>9.6666666666666661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9784"/>
        <c:axId val="203780176"/>
      </c:lineChart>
      <c:dateAx>
        <c:axId val="20377978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203780176"/>
        <c:crosses val="autoZero"/>
        <c:auto val="1"/>
        <c:lblOffset val="100"/>
        <c:baseTimeUnit val="months"/>
      </c:dateAx>
      <c:valAx>
        <c:axId val="203780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79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Santander!$K$1</c:f>
              <c:strCache>
                <c:ptCount val="1"/>
                <c:pt idx="0">
                  <c:v>Efforts Saved (In Man Days)</c:v>
                </c:pt>
              </c:strCache>
            </c:strRef>
          </c:tx>
          <c:cat>
            <c:numRef>
              <c:f>Santander!$A$2:$A$14</c:f>
              <c:numCache>
                <c:formatCode>[$-409]mmmm\ d\,\ yyyy;@</c:formatCode>
                <c:ptCount val="1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</c:numCache>
            </c:numRef>
          </c:cat>
          <c:val>
            <c:numRef>
              <c:f>Santander!$K$2:$K$14</c:f>
              <c:numCache>
                <c:formatCode>0</c:formatCode>
                <c:ptCount val="13"/>
                <c:pt idx="0">
                  <c:v>0</c:v>
                </c:pt>
                <c:pt idx="1">
                  <c:v>-2.3250000000000002</c:v>
                </c:pt>
                <c:pt idx="2">
                  <c:v>-4.3187499999999996</c:v>
                </c:pt>
                <c:pt idx="3">
                  <c:v>-17.606249999999999</c:v>
                </c:pt>
                <c:pt idx="4">
                  <c:v>-3.3312500000000007</c:v>
                </c:pt>
                <c:pt idx="5">
                  <c:v>-2.3375000000000004</c:v>
                </c:pt>
                <c:pt idx="6">
                  <c:v>0.98124999999999929</c:v>
                </c:pt>
                <c:pt idx="7">
                  <c:v>-0.68125000000000036</c:v>
                </c:pt>
                <c:pt idx="8">
                  <c:v>0.3125</c:v>
                </c:pt>
                <c:pt idx="9">
                  <c:v>-1.0187500000000007</c:v>
                </c:pt>
                <c:pt idx="10">
                  <c:v>0.30624999999999858</c:v>
                </c:pt>
                <c:pt idx="11">
                  <c:v>10.931249999999999</c:v>
                </c:pt>
                <c:pt idx="12">
                  <c:v>10.931249999999999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1504"/>
        <c:axId val="193291112"/>
      </c:lineChart>
      <c:dateAx>
        <c:axId val="19329150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193291112"/>
        <c:crosses val="autoZero"/>
        <c:auto val="1"/>
        <c:lblOffset val="100"/>
        <c:baseTimeUnit val="months"/>
      </c:dateAx>
      <c:valAx>
        <c:axId val="1932911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29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176212</xdr:rowOff>
    </xdr:from>
    <xdr:to>
      <xdr:col>3</xdr:col>
      <xdr:colOff>581025</xdr:colOff>
      <xdr:row>29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14</xdr:row>
      <xdr:rowOff>176212</xdr:rowOff>
    </xdr:from>
    <xdr:to>
      <xdr:col>7</xdr:col>
      <xdr:colOff>38100</xdr:colOff>
      <xdr:row>29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14</xdr:row>
      <xdr:rowOff>166687</xdr:rowOff>
    </xdr:from>
    <xdr:to>
      <xdr:col>10</xdr:col>
      <xdr:colOff>600075</xdr:colOff>
      <xdr:row>29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176212</xdr:rowOff>
    </xdr:from>
    <xdr:to>
      <xdr:col>3</xdr:col>
      <xdr:colOff>581025</xdr:colOff>
      <xdr:row>29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14</xdr:row>
      <xdr:rowOff>176212</xdr:rowOff>
    </xdr:from>
    <xdr:to>
      <xdr:col>7</xdr:col>
      <xdr:colOff>38100</xdr:colOff>
      <xdr:row>29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14</xdr:row>
      <xdr:rowOff>166687</xdr:rowOff>
    </xdr:from>
    <xdr:to>
      <xdr:col>10</xdr:col>
      <xdr:colOff>600075</xdr:colOff>
      <xdr:row>29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2" sqref="D2"/>
    </sheetView>
  </sheetViews>
  <sheetFormatPr defaultColWidth="17.7109375" defaultRowHeight="15" x14ac:dyDescent="0.25"/>
  <cols>
    <col min="10" max="10" width="18.7109375" bestFit="1" customWidth="1"/>
  </cols>
  <sheetData>
    <row r="1" spans="1:11" ht="42" customHeight="1" x14ac:dyDescent="0.25">
      <c r="A1" s="3" t="s">
        <v>1</v>
      </c>
      <c r="B1" s="3" t="s">
        <v>0</v>
      </c>
      <c r="C1" s="3" t="s">
        <v>7</v>
      </c>
      <c r="D1" s="3" t="s">
        <v>10</v>
      </c>
      <c r="E1" s="3" t="s">
        <v>6</v>
      </c>
      <c r="F1" s="3" t="s">
        <v>8</v>
      </c>
      <c r="G1" s="3" t="s">
        <v>9</v>
      </c>
      <c r="H1" s="3" t="s">
        <v>2</v>
      </c>
      <c r="I1" s="3" t="s">
        <v>4</v>
      </c>
      <c r="J1" s="3" t="s">
        <v>5</v>
      </c>
      <c r="K1" s="3" t="s">
        <v>3</v>
      </c>
    </row>
    <row r="2" spans="1:11" x14ac:dyDescent="0.25">
      <c r="A2" s="1">
        <v>41275</v>
      </c>
      <c r="B2" s="6">
        <v>100</v>
      </c>
      <c r="C2" s="6">
        <v>60</v>
      </c>
      <c r="D2" s="6">
        <v>50</v>
      </c>
      <c r="E2" s="4">
        <f>D2</f>
        <v>50</v>
      </c>
      <c r="F2" s="2">
        <f>SUM(E2)/SUM(B2)</f>
        <v>0.5</v>
      </c>
      <c r="G2" s="2">
        <f>SUM(E2)/SUM(C2)</f>
        <v>0.83333333333333337</v>
      </c>
      <c r="H2" s="4">
        <f>E2</f>
        <v>50</v>
      </c>
      <c r="I2" s="4">
        <f>((0.75*D2)+(0.58*E2))/8</f>
        <v>8.3125</v>
      </c>
      <c r="J2" s="4">
        <f>((5*D2)+(0.05*E2))/8</f>
        <v>31.5625</v>
      </c>
      <c r="K2" s="5">
        <f>I2-J2</f>
        <v>-23.25</v>
      </c>
    </row>
    <row r="3" spans="1:11" x14ac:dyDescent="0.25">
      <c r="A3" s="1">
        <v>41306</v>
      </c>
      <c r="B3" s="6">
        <v>110</v>
      </c>
      <c r="C3" s="6">
        <v>70</v>
      </c>
      <c r="D3" s="6">
        <v>10</v>
      </c>
      <c r="E3" s="4">
        <f>D2+D3</f>
        <v>60</v>
      </c>
      <c r="F3" s="2">
        <f t="shared" ref="F3:F14" si="0">SUM(E3)/SUM(B3)</f>
        <v>0.54545454545454541</v>
      </c>
      <c r="G3" s="2">
        <f t="shared" ref="G3:G14" si="1">SUM(E3)/SUM(C3)</f>
        <v>0.8571428571428571</v>
      </c>
      <c r="H3" s="4">
        <f t="shared" ref="H3:H14" si="2">E3</f>
        <v>60</v>
      </c>
      <c r="I3" s="4">
        <f t="shared" ref="I3:I14" si="3">((0.75*D3)+(0.58*E3))/8</f>
        <v>5.2874999999999996</v>
      </c>
      <c r="J3" s="4">
        <f t="shared" ref="J3:J14" si="4">((5*D3)+(0.05*E3))/8</f>
        <v>6.625</v>
      </c>
      <c r="K3" s="5">
        <f t="shared" ref="K3:K14" si="5">I3-J3</f>
        <v>-1.3375000000000004</v>
      </c>
    </row>
    <row r="4" spans="1:11" x14ac:dyDescent="0.25">
      <c r="A4" s="1">
        <v>41334</v>
      </c>
      <c r="B4" s="6">
        <v>120</v>
      </c>
      <c r="C4" s="6">
        <v>80</v>
      </c>
      <c r="D4" s="6">
        <v>10</v>
      </c>
      <c r="E4" s="4">
        <f>E3+D4</f>
        <v>70</v>
      </c>
      <c r="F4" s="2">
        <f t="shared" si="0"/>
        <v>0.58333333333333337</v>
      </c>
      <c r="G4" s="2">
        <f t="shared" si="1"/>
        <v>0.875</v>
      </c>
      <c r="H4" s="4">
        <f t="shared" si="2"/>
        <v>70</v>
      </c>
      <c r="I4" s="4">
        <f t="shared" si="3"/>
        <v>6.0124999999999993</v>
      </c>
      <c r="J4" s="4">
        <f t="shared" si="4"/>
        <v>6.6875</v>
      </c>
      <c r="K4" s="5">
        <f t="shared" si="5"/>
        <v>-0.67500000000000071</v>
      </c>
    </row>
    <row r="5" spans="1:11" x14ac:dyDescent="0.25">
      <c r="A5" s="1">
        <v>41365</v>
      </c>
      <c r="B5" s="6">
        <v>130</v>
      </c>
      <c r="C5" s="6">
        <v>90</v>
      </c>
      <c r="D5" s="6">
        <v>10</v>
      </c>
      <c r="E5" s="4">
        <f>E4+D5</f>
        <v>80</v>
      </c>
      <c r="F5" s="2">
        <f t="shared" si="0"/>
        <v>0.61538461538461542</v>
      </c>
      <c r="G5" s="2">
        <f t="shared" si="1"/>
        <v>0.88888888888888884</v>
      </c>
      <c r="H5" s="4">
        <f t="shared" si="2"/>
        <v>80</v>
      </c>
      <c r="I5" s="4">
        <f t="shared" si="3"/>
        <v>6.7374999999999998</v>
      </c>
      <c r="J5" s="4">
        <f t="shared" si="4"/>
        <v>6.75</v>
      </c>
      <c r="K5" s="5">
        <f t="shared" si="5"/>
        <v>-1.2500000000000178E-2</v>
      </c>
    </row>
    <row r="6" spans="1:11" x14ac:dyDescent="0.25">
      <c r="A6" s="1">
        <v>41395</v>
      </c>
      <c r="B6" s="6">
        <v>140</v>
      </c>
      <c r="C6" s="6">
        <v>100</v>
      </c>
      <c r="D6" s="6">
        <v>10</v>
      </c>
      <c r="E6" s="4">
        <f t="shared" ref="E6:E14" si="6">E5+D6</f>
        <v>90</v>
      </c>
      <c r="F6" s="2">
        <f t="shared" si="0"/>
        <v>0.6428571428571429</v>
      </c>
      <c r="G6" s="2">
        <f t="shared" si="1"/>
        <v>0.9</v>
      </c>
      <c r="H6" s="4">
        <f t="shared" si="2"/>
        <v>90</v>
      </c>
      <c r="I6" s="4">
        <f t="shared" si="3"/>
        <v>7.4624999999999995</v>
      </c>
      <c r="J6" s="4">
        <f t="shared" si="4"/>
        <v>6.8125</v>
      </c>
      <c r="K6" s="5">
        <f t="shared" si="5"/>
        <v>0.64999999999999947</v>
      </c>
    </row>
    <row r="7" spans="1:11" x14ac:dyDescent="0.25">
      <c r="A7" s="1">
        <v>41426</v>
      </c>
      <c r="B7" s="6">
        <v>150</v>
      </c>
      <c r="C7" s="6">
        <v>110</v>
      </c>
      <c r="D7" s="6">
        <v>10</v>
      </c>
      <c r="E7" s="4">
        <f t="shared" si="6"/>
        <v>100</v>
      </c>
      <c r="F7" s="2">
        <f t="shared" si="0"/>
        <v>0.66666666666666663</v>
      </c>
      <c r="G7" s="2">
        <f t="shared" si="1"/>
        <v>0.90909090909090906</v>
      </c>
      <c r="H7" s="4">
        <f t="shared" si="2"/>
        <v>100</v>
      </c>
      <c r="I7" s="4">
        <f t="shared" si="3"/>
        <v>8.1875</v>
      </c>
      <c r="J7" s="4">
        <f t="shared" si="4"/>
        <v>6.875</v>
      </c>
      <c r="K7" s="5">
        <f t="shared" si="5"/>
        <v>1.3125</v>
      </c>
    </row>
    <row r="8" spans="1:11" x14ac:dyDescent="0.25">
      <c r="A8" s="1">
        <v>41456</v>
      </c>
      <c r="B8" s="6">
        <v>160</v>
      </c>
      <c r="C8" s="6">
        <v>120</v>
      </c>
      <c r="D8" s="6">
        <v>10</v>
      </c>
      <c r="E8" s="4">
        <f t="shared" si="6"/>
        <v>110</v>
      </c>
      <c r="F8" s="2">
        <f t="shared" si="0"/>
        <v>0.6875</v>
      </c>
      <c r="G8" s="2">
        <f t="shared" si="1"/>
        <v>0.91666666666666663</v>
      </c>
      <c r="H8" s="4">
        <f t="shared" si="2"/>
        <v>110</v>
      </c>
      <c r="I8" s="4">
        <f t="shared" si="3"/>
        <v>8.9124999999999996</v>
      </c>
      <c r="J8" s="4">
        <f t="shared" si="4"/>
        <v>6.9375</v>
      </c>
      <c r="K8" s="5">
        <f t="shared" si="5"/>
        <v>1.9749999999999996</v>
      </c>
    </row>
    <row r="9" spans="1:11" x14ac:dyDescent="0.25">
      <c r="A9" s="1">
        <v>41487</v>
      </c>
      <c r="B9" s="6">
        <v>170</v>
      </c>
      <c r="C9" s="6">
        <v>130</v>
      </c>
      <c r="D9" s="6">
        <v>10</v>
      </c>
      <c r="E9" s="4">
        <f t="shared" si="6"/>
        <v>120</v>
      </c>
      <c r="F9" s="2">
        <f t="shared" si="0"/>
        <v>0.70588235294117652</v>
      </c>
      <c r="G9" s="2">
        <f t="shared" si="1"/>
        <v>0.92307692307692313</v>
      </c>
      <c r="H9" s="4">
        <f t="shared" si="2"/>
        <v>120</v>
      </c>
      <c r="I9" s="4">
        <f t="shared" si="3"/>
        <v>9.6374999999999993</v>
      </c>
      <c r="J9" s="4">
        <f t="shared" si="4"/>
        <v>7</v>
      </c>
      <c r="K9" s="5">
        <f t="shared" si="5"/>
        <v>2.6374999999999993</v>
      </c>
    </row>
    <row r="10" spans="1:11" x14ac:dyDescent="0.25">
      <c r="A10" s="1">
        <v>41518</v>
      </c>
      <c r="B10" s="6">
        <v>180</v>
      </c>
      <c r="C10" s="6">
        <v>140</v>
      </c>
      <c r="D10" s="6">
        <v>10</v>
      </c>
      <c r="E10" s="4">
        <f t="shared" si="6"/>
        <v>130</v>
      </c>
      <c r="F10" s="2">
        <f t="shared" si="0"/>
        <v>0.72222222222222221</v>
      </c>
      <c r="G10" s="2">
        <f t="shared" si="1"/>
        <v>0.9285714285714286</v>
      </c>
      <c r="H10" s="4">
        <f t="shared" si="2"/>
        <v>130</v>
      </c>
      <c r="I10" s="4">
        <f t="shared" si="3"/>
        <v>10.362499999999999</v>
      </c>
      <c r="J10" s="4">
        <f t="shared" si="4"/>
        <v>7.0625</v>
      </c>
      <c r="K10" s="5">
        <f t="shared" si="5"/>
        <v>3.2999999999999989</v>
      </c>
    </row>
    <row r="11" spans="1:11" x14ac:dyDescent="0.25">
      <c r="A11" s="1">
        <v>41548</v>
      </c>
      <c r="B11" s="6">
        <v>190</v>
      </c>
      <c r="C11" s="6">
        <v>150</v>
      </c>
      <c r="D11" s="6">
        <v>10</v>
      </c>
      <c r="E11" s="4">
        <f t="shared" si="6"/>
        <v>140</v>
      </c>
      <c r="F11" s="2">
        <f t="shared" si="0"/>
        <v>0.73684210526315785</v>
      </c>
      <c r="G11" s="2">
        <f t="shared" si="1"/>
        <v>0.93333333333333335</v>
      </c>
      <c r="H11" s="4">
        <f t="shared" si="2"/>
        <v>140</v>
      </c>
      <c r="I11" s="4">
        <f t="shared" si="3"/>
        <v>11.087499999999999</v>
      </c>
      <c r="J11" s="4">
        <f t="shared" si="4"/>
        <v>7.125</v>
      </c>
      <c r="K11" s="5">
        <f t="shared" si="5"/>
        <v>3.9624999999999986</v>
      </c>
    </row>
    <row r="12" spans="1:11" x14ac:dyDescent="0.25">
      <c r="A12" s="1">
        <v>41579</v>
      </c>
      <c r="B12" s="6">
        <v>200</v>
      </c>
      <c r="C12" s="6">
        <v>160</v>
      </c>
      <c r="D12" s="6">
        <v>10</v>
      </c>
      <c r="E12" s="4">
        <f t="shared" si="6"/>
        <v>150</v>
      </c>
      <c r="F12" s="2">
        <f t="shared" si="0"/>
        <v>0.75</v>
      </c>
      <c r="G12" s="2">
        <f t="shared" si="1"/>
        <v>0.9375</v>
      </c>
      <c r="H12" s="4">
        <f t="shared" si="2"/>
        <v>150</v>
      </c>
      <c r="I12" s="4">
        <f t="shared" si="3"/>
        <v>11.8125</v>
      </c>
      <c r="J12" s="4">
        <f t="shared" si="4"/>
        <v>7.1875</v>
      </c>
      <c r="K12" s="5">
        <f t="shared" si="5"/>
        <v>4.625</v>
      </c>
    </row>
    <row r="13" spans="1:11" x14ac:dyDescent="0.25">
      <c r="A13" s="1">
        <v>41609</v>
      </c>
      <c r="B13" s="6">
        <v>210</v>
      </c>
      <c r="C13" s="6">
        <v>170</v>
      </c>
      <c r="D13" s="6">
        <v>10</v>
      </c>
      <c r="E13" s="4">
        <f t="shared" si="6"/>
        <v>160</v>
      </c>
      <c r="F13" s="2">
        <f t="shared" si="0"/>
        <v>0.76190476190476186</v>
      </c>
      <c r="G13" s="2">
        <f t="shared" si="1"/>
        <v>0.94117647058823528</v>
      </c>
      <c r="H13" s="4">
        <f t="shared" si="2"/>
        <v>160</v>
      </c>
      <c r="I13" s="4">
        <f t="shared" si="3"/>
        <v>12.5375</v>
      </c>
      <c r="J13" s="4">
        <f t="shared" si="4"/>
        <v>7.25</v>
      </c>
      <c r="K13" s="5">
        <f t="shared" si="5"/>
        <v>5.2874999999999996</v>
      </c>
    </row>
    <row r="14" spans="1:11" x14ac:dyDescent="0.25">
      <c r="A14" s="1">
        <v>41640</v>
      </c>
      <c r="B14" s="6">
        <v>220</v>
      </c>
      <c r="C14" s="6">
        <v>180</v>
      </c>
      <c r="D14" s="6">
        <v>10</v>
      </c>
      <c r="E14" s="4">
        <f t="shared" si="6"/>
        <v>170</v>
      </c>
      <c r="F14" s="2">
        <f t="shared" si="0"/>
        <v>0.77272727272727271</v>
      </c>
      <c r="G14" s="2">
        <f t="shared" si="1"/>
        <v>0.94444444444444442</v>
      </c>
      <c r="H14" s="4">
        <f t="shared" si="2"/>
        <v>170</v>
      </c>
      <c r="I14" s="4">
        <f t="shared" si="3"/>
        <v>13.262499999999999</v>
      </c>
      <c r="J14" s="4">
        <f t="shared" si="4"/>
        <v>7.3125</v>
      </c>
      <c r="K14" s="5">
        <f t="shared" si="5"/>
        <v>5.9499999999999993</v>
      </c>
    </row>
  </sheetData>
  <sheetProtection password="CFB7" sheet="1" objects="1" scenarios="1" selectLockedCells="1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10" sqref="B10"/>
    </sheetView>
  </sheetViews>
  <sheetFormatPr defaultColWidth="17.7109375" defaultRowHeight="15" x14ac:dyDescent="0.25"/>
  <cols>
    <col min="10" max="10" width="18.7109375" bestFit="1" customWidth="1"/>
  </cols>
  <sheetData>
    <row r="1" spans="1:11" ht="42" customHeight="1" x14ac:dyDescent="0.25">
      <c r="A1" s="3" t="s">
        <v>1</v>
      </c>
      <c r="B1" s="3" t="s">
        <v>0</v>
      </c>
      <c r="C1" s="3" t="s">
        <v>7</v>
      </c>
      <c r="D1" s="3" t="s">
        <v>10</v>
      </c>
      <c r="E1" s="3" t="s">
        <v>6</v>
      </c>
      <c r="F1" s="3" t="s">
        <v>8</v>
      </c>
      <c r="G1" s="3" t="s">
        <v>9</v>
      </c>
      <c r="H1" s="3" t="s">
        <v>2</v>
      </c>
      <c r="I1" s="3" t="s">
        <v>4</v>
      </c>
      <c r="J1" s="3" t="s">
        <v>5</v>
      </c>
      <c r="K1" s="3" t="s">
        <v>3</v>
      </c>
    </row>
    <row r="2" spans="1:11" x14ac:dyDescent="0.25">
      <c r="A2" s="1">
        <v>41275</v>
      </c>
      <c r="B2" s="6">
        <v>100</v>
      </c>
      <c r="C2" s="6">
        <v>10</v>
      </c>
      <c r="D2" s="6">
        <v>0</v>
      </c>
      <c r="E2" s="4">
        <f>D2</f>
        <v>0</v>
      </c>
      <c r="F2" s="2">
        <f>SUM(E2)/SUM(B2)</f>
        <v>0</v>
      </c>
      <c r="G2" s="2">
        <f>SUM(E2)/SUM(C2)</f>
        <v>0</v>
      </c>
      <c r="H2" s="4">
        <f>E2</f>
        <v>0</v>
      </c>
      <c r="I2" s="4">
        <f>((0.75*D2)+(0.58*E2))/8</f>
        <v>0</v>
      </c>
      <c r="J2" s="4">
        <f>((5*D2)+(0.05*E2))/8</f>
        <v>0</v>
      </c>
      <c r="K2" s="5">
        <f>I2-J2</f>
        <v>0</v>
      </c>
    </row>
    <row r="3" spans="1:11" x14ac:dyDescent="0.25">
      <c r="A3" s="1">
        <v>41306</v>
      </c>
      <c r="B3" s="6">
        <v>168</v>
      </c>
      <c r="C3" s="6">
        <v>10</v>
      </c>
      <c r="D3" s="6">
        <v>5</v>
      </c>
      <c r="E3" s="4">
        <f>D2+D3</f>
        <v>5</v>
      </c>
      <c r="F3" s="2">
        <f t="shared" ref="F3:F14" si="0">SUM(E3)/SUM(B3)</f>
        <v>2.976190476190476E-2</v>
      </c>
      <c r="G3" s="2">
        <f t="shared" ref="G3:G14" si="1">SUM(E3)/SUM(C3)</f>
        <v>0.5</v>
      </c>
      <c r="H3" s="4">
        <f t="shared" ref="H3:H14" si="2">E3</f>
        <v>5</v>
      </c>
      <c r="I3" s="4">
        <f t="shared" ref="I3:I14" si="3">((0.75*D3)+(0.58*E3))/8</f>
        <v>0.83125000000000004</v>
      </c>
      <c r="J3" s="4">
        <f t="shared" ref="J3:J14" si="4">((5*D3)+(0.05*E3))/8</f>
        <v>3.15625</v>
      </c>
      <c r="K3" s="5">
        <f t="shared" ref="K3:K14" si="5">I3-J3</f>
        <v>-2.3250000000000002</v>
      </c>
    </row>
    <row r="4" spans="1:11" x14ac:dyDescent="0.25">
      <c r="A4" s="1">
        <v>41334</v>
      </c>
      <c r="B4" s="6">
        <f>168+79</f>
        <v>247</v>
      </c>
      <c r="C4" s="6">
        <v>15</v>
      </c>
      <c r="D4" s="6">
        <v>10</v>
      </c>
      <c r="E4" s="4">
        <f>E3+D4</f>
        <v>15</v>
      </c>
      <c r="F4" s="2">
        <f t="shared" si="0"/>
        <v>6.0728744939271252E-2</v>
      </c>
      <c r="G4" s="2">
        <f t="shared" si="1"/>
        <v>1</v>
      </c>
      <c r="H4" s="4">
        <f t="shared" si="2"/>
        <v>15</v>
      </c>
      <c r="I4" s="4">
        <f t="shared" si="3"/>
        <v>2.0249999999999999</v>
      </c>
      <c r="J4" s="4">
        <f t="shared" si="4"/>
        <v>6.34375</v>
      </c>
      <c r="K4" s="5">
        <f t="shared" si="5"/>
        <v>-4.3187499999999996</v>
      </c>
    </row>
    <row r="5" spans="1:11" x14ac:dyDescent="0.25">
      <c r="A5" s="1">
        <v>41365</v>
      </c>
      <c r="B5" s="6">
        <f>B4+80</f>
        <v>327</v>
      </c>
      <c r="C5" s="6">
        <v>20</v>
      </c>
      <c r="D5" s="6">
        <v>40</v>
      </c>
      <c r="E5" s="4">
        <f>E4+D5</f>
        <v>55</v>
      </c>
      <c r="F5" s="2">
        <f t="shared" si="0"/>
        <v>0.16819571865443425</v>
      </c>
      <c r="G5" s="2">
        <f t="shared" si="1"/>
        <v>2.75</v>
      </c>
      <c r="H5" s="4">
        <f t="shared" si="2"/>
        <v>55</v>
      </c>
      <c r="I5" s="4">
        <f t="shared" si="3"/>
        <v>7.7374999999999998</v>
      </c>
      <c r="J5" s="4">
        <f t="shared" si="4"/>
        <v>25.34375</v>
      </c>
      <c r="K5" s="5">
        <f t="shared" si="5"/>
        <v>-17.606249999999999</v>
      </c>
    </row>
    <row r="6" spans="1:11" x14ac:dyDescent="0.25">
      <c r="A6" s="1">
        <v>41395</v>
      </c>
      <c r="B6" s="6">
        <f>B5+75</f>
        <v>402</v>
      </c>
      <c r="C6" s="6">
        <v>20</v>
      </c>
      <c r="D6" s="6">
        <v>15</v>
      </c>
      <c r="E6" s="4">
        <f t="shared" ref="E6:E14" si="6">E5+D6</f>
        <v>70</v>
      </c>
      <c r="F6" s="2">
        <f t="shared" si="0"/>
        <v>0.17412935323383086</v>
      </c>
      <c r="G6" s="2">
        <f t="shared" si="1"/>
        <v>3.5</v>
      </c>
      <c r="H6" s="4">
        <f t="shared" si="2"/>
        <v>70</v>
      </c>
      <c r="I6" s="4">
        <f t="shared" si="3"/>
        <v>6.4812499999999993</v>
      </c>
      <c r="J6" s="4">
        <f t="shared" si="4"/>
        <v>9.8125</v>
      </c>
      <c r="K6" s="5">
        <f t="shared" si="5"/>
        <v>-3.3312500000000007</v>
      </c>
    </row>
    <row r="7" spans="1:11" x14ac:dyDescent="0.25">
      <c r="A7" s="1">
        <v>41426</v>
      </c>
      <c r="B7" s="6">
        <f>B6+70</f>
        <v>472</v>
      </c>
      <c r="C7" s="6">
        <v>20</v>
      </c>
      <c r="D7" s="6">
        <v>15</v>
      </c>
      <c r="E7" s="4">
        <f t="shared" si="6"/>
        <v>85</v>
      </c>
      <c r="F7" s="2">
        <f t="shared" si="0"/>
        <v>0.18008474576271186</v>
      </c>
      <c r="G7" s="2">
        <f t="shared" si="1"/>
        <v>4.25</v>
      </c>
      <c r="H7" s="4">
        <f t="shared" si="2"/>
        <v>85</v>
      </c>
      <c r="I7" s="4">
        <f t="shared" si="3"/>
        <v>7.5687499999999996</v>
      </c>
      <c r="J7" s="4">
        <f t="shared" si="4"/>
        <v>9.90625</v>
      </c>
      <c r="K7" s="5">
        <f t="shared" si="5"/>
        <v>-2.3375000000000004</v>
      </c>
    </row>
    <row r="8" spans="1:11" x14ac:dyDescent="0.25">
      <c r="A8" s="1">
        <v>41456</v>
      </c>
      <c r="B8" s="6">
        <f>B7+45</f>
        <v>517</v>
      </c>
      <c r="C8" s="6">
        <v>20</v>
      </c>
      <c r="D8" s="6">
        <v>10</v>
      </c>
      <c r="E8" s="4">
        <f t="shared" si="6"/>
        <v>95</v>
      </c>
      <c r="F8" s="2">
        <f t="shared" si="0"/>
        <v>0.18375241779497098</v>
      </c>
      <c r="G8" s="2">
        <f t="shared" si="1"/>
        <v>4.75</v>
      </c>
      <c r="H8" s="4">
        <f t="shared" si="2"/>
        <v>95</v>
      </c>
      <c r="I8" s="4">
        <f t="shared" si="3"/>
        <v>7.8249999999999993</v>
      </c>
      <c r="J8" s="4">
        <f t="shared" si="4"/>
        <v>6.84375</v>
      </c>
      <c r="K8" s="5">
        <f t="shared" si="5"/>
        <v>0.98124999999999929</v>
      </c>
    </row>
    <row r="9" spans="1:11" x14ac:dyDescent="0.25">
      <c r="A9" s="1">
        <v>41487</v>
      </c>
      <c r="B9" s="6">
        <f>B8+50</f>
        <v>567</v>
      </c>
      <c r="C9" s="6">
        <v>15</v>
      </c>
      <c r="D9" s="6">
        <v>15</v>
      </c>
      <c r="E9" s="4">
        <f t="shared" si="6"/>
        <v>110</v>
      </c>
      <c r="F9" s="2">
        <f t="shared" si="0"/>
        <v>0.19400352733686066</v>
      </c>
      <c r="G9" s="2">
        <f t="shared" si="1"/>
        <v>7.333333333333333</v>
      </c>
      <c r="H9" s="4">
        <f t="shared" si="2"/>
        <v>110</v>
      </c>
      <c r="I9" s="4">
        <f t="shared" si="3"/>
        <v>9.3812499999999996</v>
      </c>
      <c r="J9" s="4">
        <f t="shared" si="4"/>
        <v>10.0625</v>
      </c>
      <c r="K9" s="5">
        <f t="shared" si="5"/>
        <v>-0.68125000000000036</v>
      </c>
    </row>
    <row r="10" spans="1:11" x14ac:dyDescent="0.25">
      <c r="A10" s="1">
        <v>41518</v>
      </c>
      <c r="B10" s="6">
        <f>B9+40</f>
        <v>607</v>
      </c>
      <c r="C10" s="6">
        <v>30</v>
      </c>
      <c r="D10" s="6">
        <v>15</v>
      </c>
      <c r="E10" s="4">
        <f t="shared" si="6"/>
        <v>125</v>
      </c>
      <c r="F10" s="2">
        <f t="shared" si="0"/>
        <v>0.20593080724876442</v>
      </c>
      <c r="G10" s="2">
        <f t="shared" si="1"/>
        <v>4.166666666666667</v>
      </c>
      <c r="H10" s="4">
        <f t="shared" si="2"/>
        <v>125</v>
      </c>
      <c r="I10" s="4">
        <f t="shared" si="3"/>
        <v>10.46875</v>
      </c>
      <c r="J10" s="4">
        <f t="shared" si="4"/>
        <v>10.15625</v>
      </c>
      <c r="K10" s="5">
        <f t="shared" si="5"/>
        <v>0.3125</v>
      </c>
    </row>
    <row r="11" spans="1:11" x14ac:dyDescent="0.25">
      <c r="A11" s="1">
        <v>41548</v>
      </c>
      <c r="B11" s="6">
        <f>B10+17</f>
        <v>624</v>
      </c>
      <c r="C11" s="6">
        <v>15</v>
      </c>
      <c r="D11" s="6">
        <v>20</v>
      </c>
      <c r="E11" s="4">
        <f t="shared" si="6"/>
        <v>145</v>
      </c>
      <c r="F11" s="2">
        <f t="shared" si="0"/>
        <v>0.23237179487179488</v>
      </c>
      <c r="G11" s="2">
        <f t="shared" si="1"/>
        <v>9.6666666666666661</v>
      </c>
      <c r="H11" s="4">
        <f t="shared" si="2"/>
        <v>145</v>
      </c>
      <c r="I11" s="4">
        <f t="shared" si="3"/>
        <v>12.387499999999999</v>
      </c>
      <c r="J11" s="4">
        <f t="shared" si="4"/>
        <v>13.40625</v>
      </c>
      <c r="K11" s="5">
        <f t="shared" si="5"/>
        <v>-1.0187500000000007</v>
      </c>
    </row>
    <row r="12" spans="1:11" x14ac:dyDescent="0.25">
      <c r="A12" s="1">
        <v>41579</v>
      </c>
      <c r="B12" s="6"/>
      <c r="C12" s="6"/>
      <c r="D12" s="6">
        <v>20</v>
      </c>
      <c r="E12" s="4">
        <f t="shared" si="6"/>
        <v>165</v>
      </c>
      <c r="F12" s="2" t="e">
        <f t="shared" si="0"/>
        <v>#DIV/0!</v>
      </c>
      <c r="G12" s="2" t="e">
        <f t="shared" si="1"/>
        <v>#DIV/0!</v>
      </c>
      <c r="H12" s="4">
        <f t="shared" si="2"/>
        <v>165</v>
      </c>
      <c r="I12" s="4">
        <f t="shared" si="3"/>
        <v>13.837499999999999</v>
      </c>
      <c r="J12" s="4">
        <f t="shared" si="4"/>
        <v>13.53125</v>
      </c>
      <c r="K12" s="5">
        <f t="shared" si="5"/>
        <v>0.30624999999999858</v>
      </c>
    </row>
    <row r="13" spans="1:11" x14ac:dyDescent="0.25">
      <c r="A13" s="1">
        <v>41609</v>
      </c>
      <c r="B13" s="6"/>
      <c r="C13" s="6"/>
      <c r="D13" s="6"/>
      <c r="E13" s="4">
        <f t="shared" si="6"/>
        <v>165</v>
      </c>
      <c r="F13" s="2" t="e">
        <f t="shared" si="0"/>
        <v>#DIV/0!</v>
      </c>
      <c r="G13" s="2" t="e">
        <f t="shared" si="1"/>
        <v>#DIV/0!</v>
      </c>
      <c r="H13" s="4">
        <f t="shared" si="2"/>
        <v>165</v>
      </c>
      <c r="I13" s="4">
        <f t="shared" si="3"/>
        <v>11.962499999999999</v>
      </c>
      <c r="J13" s="4">
        <f t="shared" si="4"/>
        <v>1.03125</v>
      </c>
      <c r="K13" s="5">
        <f t="shared" si="5"/>
        <v>10.931249999999999</v>
      </c>
    </row>
    <row r="14" spans="1:11" x14ac:dyDescent="0.25">
      <c r="A14" s="1">
        <v>41640</v>
      </c>
      <c r="B14" s="6"/>
      <c r="C14" s="6"/>
      <c r="D14" s="6"/>
      <c r="E14" s="4">
        <f t="shared" si="6"/>
        <v>165</v>
      </c>
      <c r="F14" s="2" t="e">
        <f t="shared" si="0"/>
        <v>#DIV/0!</v>
      </c>
      <c r="G14" s="2" t="e">
        <f t="shared" si="1"/>
        <v>#DIV/0!</v>
      </c>
      <c r="H14" s="4">
        <f t="shared" si="2"/>
        <v>165</v>
      </c>
      <c r="I14" s="4">
        <f t="shared" si="3"/>
        <v>11.962499999999999</v>
      </c>
      <c r="J14" s="4">
        <f t="shared" si="4"/>
        <v>1.03125</v>
      </c>
      <c r="K14" s="5">
        <f t="shared" si="5"/>
        <v>10.931249999999999</v>
      </c>
    </row>
  </sheetData>
  <sheetProtection password="CFB7" sheet="1" objects="1" scenarios="1" selectLockedCell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Santander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Tarun.Khanna</dc:creator>
  <cp:lastModifiedBy>Anurag Singhal</cp:lastModifiedBy>
  <cp:lastPrinted>2013-09-30T09:39:04Z</cp:lastPrinted>
  <dcterms:created xsi:type="dcterms:W3CDTF">2013-07-09T10:45:37Z</dcterms:created>
  <dcterms:modified xsi:type="dcterms:W3CDTF">2015-04-06T10:50:26Z</dcterms:modified>
</cp:coreProperties>
</file>