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ables/table9.xml" ContentType="application/vnd.openxmlformats-officedocument.spreadsheetml.table+xml"/>
  <Override PartName="/xl/tables/table56.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3.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57.xml" ContentType="application/vnd.openxmlformats-officedocument.spreadsheetml.table+xml"/>
  <Override PartName="/xl/tables/table50.xml" ContentType="application/vnd.openxmlformats-officedocument.spreadsheetml.table+xml"/>
  <Override PartName="/xl/tables/table53.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61.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comments5.xml" ContentType="application/vnd.openxmlformats-officedocument.spreadsheetml.comments+xml"/>
  <Override PartName="/xl/tables/table2.xml" ContentType="application/vnd.openxmlformats-officedocument.spreadsheetml.table+xml"/>
  <Override PartName="/xl/tables/table6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tables/table1.xml" ContentType="application/vnd.openxmlformats-officedocument.spreadsheetml.table+xml"/>
  <Override PartName="/xl/calcChain.xml" ContentType="application/vnd.openxmlformats-officedocument.spreadsheetml.calcChain+xml"/>
  <Override PartName="/xl/tables/table68.xml" ContentType="application/vnd.openxmlformats-officedocument.spreadsheetml.table+xml"/>
  <Override PartName="/xl/tables/table67.xml" ContentType="application/vnd.openxmlformats-officedocument.spreadsheetml.table+xml"/>
  <Override PartName="/xl/tables/table64.xml" ContentType="application/vnd.openxmlformats-officedocument.spreadsheetml.table+xml"/>
  <Override PartName="/xl/comments6.xml" ContentType="application/vnd.openxmlformats-officedocument.spreadsheetml.comments+xml"/>
  <Override PartName="/xl/tables/table45.xml" ContentType="application/vnd.openxmlformats-officedocument.spreadsheetml.table+xml"/>
  <Override PartName="/xl/tables/table65.xml" ContentType="application/vnd.openxmlformats-officedocument.spreadsheetml.table+xml"/>
  <Override PartName="/xl/comments7.xml" ContentType="application/vnd.openxmlformats-officedocument.spreadsheetml.comments+xml"/>
  <Override PartName="/xl/tables/table66.xml" ContentType="application/vnd.openxmlformats-officedocument.spreadsheetml.table+xml"/>
  <Override PartName="/xl/tables/table62.xml" ContentType="application/vnd.openxmlformats-officedocument.spreadsheetml.table+xml"/>
  <Override PartName="/xl/tables/table44.xml" ContentType="application/vnd.openxmlformats-officedocument.spreadsheetml.table+xml"/>
  <Override PartName="/xl/tables/table43.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17.xml" ContentType="application/vnd.openxmlformats-officedocument.spreadsheetml.table+xml"/>
  <Override PartName="/xl/tables/table16.xml" ContentType="application/vnd.openxmlformats-officedocument.spreadsheetml.table+xml"/>
  <Override PartName="/xl/tables/table15.xml" ContentType="application/vnd.openxmlformats-officedocument.spreadsheetml.table+xml"/>
  <Override PartName="/xl/comments1.xml" ContentType="application/vnd.openxmlformats-officedocument.spreadsheetml.comments+xml"/>
  <Override PartName="/xl/tables/table7.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tables/table36.xml" ContentType="application/vnd.openxmlformats-officedocument.spreadsheetml.table+xml"/>
  <Override PartName="/xl/tables/table35.xml" ContentType="application/vnd.openxmlformats-officedocument.spreadsheetml.table+xml"/>
  <Override PartName="/xl/tables/table34.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8.xml" ContentType="application/vnd.openxmlformats-officedocument.spreadsheetml.table+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Malaysia Insurance Project\"/>
    </mc:Choice>
  </mc:AlternateContent>
  <xr:revisionPtr revIDLastSave="0" documentId="13_ncr:1_{12C1678E-9F82-43E9-95F5-B0D7EEAADFB0}" xr6:coauthVersionLast="33" xr6:coauthVersionMax="33" xr10:uidLastSave="{00000000-0000-0000-0000-000000000000}"/>
  <bookViews>
    <workbookView xWindow="0" yWindow="0" windowWidth="24000" windowHeight="9525" tabRatio="447" xr2:uid="{BE41847A-224A-45E6-85E3-B92E3DCDEECA}"/>
  </bookViews>
  <sheets>
    <sheet name="IL_Enrol" sheetId="1" r:id="rId1"/>
    <sheet name="MBB_Enrol" sheetId="2" r:id="rId2"/>
    <sheet name="RHB_Enrol" sheetId="11" r:id="rId3"/>
    <sheet name="PBB_Enrol" sheetId="12" r:id="rId4"/>
    <sheet name="BIMB_Enrol" sheetId="13" r:id="rId5"/>
    <sheet name="BSN_Enrol" sheetId="14" r:id="rId6"/>
    <sheet name="RoutingRule" sheetId="5" r:id="rId7"/>
    <sheet name="Enrol_TestResult" sheetId="4" r:id="rId8"/>
  </sheets>
  <definedNames>
    <definedName name="IL_DD_det_out_com">" "</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 l="1"/>
  <c r="J14" i="1" l="1"/>
  <c r="I14" i="1" l="1"/>
  <c r="G20" i="1" s="1"/>
  <c r="H14" i="1"/>
  <c r="D20" i="1" s="1"/>
  <c r="G14" i="1"/>
  <c r="C20" i="1" s="1"/>
  <c r="E14" i="1" l="1"/>
  <c r="F20" i="1" l="1"/>
  <c r="B48" i="13"/>
  <c r="C48" i="14"/>
  <c r="E21" i="14"/>
  <c r="D21" i="14"/>
  <c r="C21" i="14"/>
  <c r="B21" i="14"/>
  <c r="G21" i="13"/>
  <c r="F21" i="13"/>
  <c r="E21" i="13"/>
  <c r="D21" i="13"/>
  <c r="C21" i="13"/>
  <c r="C48" i="11"/>
  <c r="F21" i="11"/>
  <c r="E21" i="11"/>
  <c r="D21" i="11"/>
  <c r="C21" i="11"/>
  <c r="B21" i="11"/>
  <c r="C25" i="13" l="1"/>
  <c r="B25" i="13"/>
  <c r="E29" i="2"/>
  <c r="D29" i="2"/>
  <c r="C29" i="2"/>
  <c r="B29" i="2"/>
  <c r="I21" i="2"/>
  <c r="H21" i="2"/>
  <c r="G21" i="2"/>
  <c r="F21" i="2"/>
  <c r="E21" i="2"/>
  <c r="D21" i="2"/>
  <c r="C21" i="2"/>
  <c r="B21" i="2"/>
  <c r="E25" i="2"/>
  <c r="D25" i="2"/>
  <c r="C25" i="2"/>
  <c r="B25" i="2"/>
  <c r="F14" i="1"/>
  <c r="D14" i="1"/>
  <c r="B20" i="1" s="1"/>
  <c r="C14" i="1"/>
  <c r="B14" i="1"/>
  <c r="E20" i="1" s="1"/>
  <c r="B21" i="13" l="1"/>
  <c r="I29" i="14"/>
  <c r="H29" i="14"/>
  <c r="G29" i="14"/>
  <c r="F29" i="14"/>
  <c r="E29" i="14"/>
  <c r="D29" i="14"/>
  <c r="C29" i="14"/>
  <c r="B29" i="14"/>
  <c r="F25" i="14"/>
  <c r="E25" i="14"/>
  <c r="D25" i="14"/>
  <c r="C25" i="14"/>
  <c r="B25" i="14"/>
  <c r="I20" i="1" l="1"/>
  <c r="J20" i="1" s="1"/>
  <c r="I29" i="13" l="1"/>
  <c r="H29" i="13"/>
  <c r="G29" i="13"/>
  <c r="F29" i="13"/>
  <c r="E29" i="13"/>
  <c r="D29" i="13"/>
  <c r="C29" i="13"/>
  <c r="B29" i="13"/>
  <c r="I29" i="12"/>
  <c r="H29" i="12"/>
  <c r="G29" i="12"/>
  <c r="F29" i="12"/>
  <c r="E29" i="12"/>
  <c r="D29" i="12"/>
  <c r="C29" i="12"/>
  <c r="B29" i="12"/>
  <c r="E21" i="12"/>
  <c r="D21" i="12"/>
  <c r="C21" i="12"/>
  <c r="B21" i="12"/>
  <c r="F25" i="12"/>
  <c r="E25" i="12"/>
  <c r="D25" i="12"/>
  <c r="C25" i="12"/>
  <c r="B25" i="12"/>
  <c r="I29" i="11"/>
  <c r="H29" i="11"/>
  <c r="G29" i="11"/>
  <c r="F29" i="11"/>
  <c r="E29" i="11"/>
  <c r="D29" i="11"/>
  <c r="C29" i="11"/>
  <c r="B29" i="11"/>
  <c r="H25" i="11"/>
  <c r="G25" i="11"/>
  <c r="F25" i="11"/>
  <c r="E25" i="11"/>
  <c r="D25" i="11"/>
  <c r="C25" i="11"/>
  <c r="B25" i="11"/>
  <c r="G4" i="1" l="1"/>
  <c r="B25" i="1"/>
  <c r="C31" i="1"/>
  <c r="B31" i="1"/>
  <c r="D5" i="4" l="1"/>
  <c r="K5" i="4"/>
  <c r="I5" i="4"/>
  <c r="J5" i="4" l="1"/>
  <c r="L5" i="4" l="1"/>
  <c r="E10" i="4" l="1"/>
  <c r="E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B2" authorId="0" shapeId="0" xr:uid="{B1CBA659-C232-4FE1-823E-269116200A73}">
      <text>
        <r>
          <rPr>
            <b/>
            <sz val="9"/>
            <color indexed="81"/>
            <rFont val="Tahoma"/>
            <family val="2"/>
          </rPr>
          <t>Sajal Gupta:</t>
        </r>
        <r>
          <rPr>
            <sz val="9"/>
            <color indexed="81"/>
            <rFont val="Tahoma"/>
            <family val="2"/>
          </rPr>
          <t xml:space="preserve">
Config Table to capture the name of the source, feed formats of the source systems. Name of the this table should be &lt;sheet_name&gt;_src_config for capturing source system configurations 
Refer to comments of the individual columns for details
Following tables are defined:-
Input tables (table name containing "_in") are used to process feed from source systems to banks (bank requests)
Output tables (table name containing "_out") are used to process feed from banks to source systems (bank responses) 
Names of the columns shouldnt be changed</t>
        </r>
      </text>
    </comment>
    <comment ref="C3" authorId="0" shapeId="0" xr:uid="{3D263E35-F77C-4DC4-BC66-EA14FE10E405}">
      <text>
        <r>
          <rPr>
            <b/>
            <sz val="9"/>
            <color indexed="81"/>
            <rFont val="Tahoma"/>
            <family val="2"/>
          </rPr>
          <t>Sajal Gupta:</t>
        </r>
        <r>
          <rPr>
            <sz val="9"/>
            <color indexed="81"/>
            <rFont val="Tahoma"/>
            <family val="2"/>
          </rPr>
          <t xml:space="preserve">
Provide the delimiter character of the feed file. For FIXEDLENGTH feed file the cell should be empty</t>
        </r>
      </text>
    </comment>
    <comment ref="D3" authorId="0" shapeId="0" xr:uid="{590E36A6-8CC0-4D70-BEE4-728043D9D0C4}">
      <text>
        <r>
          <rPr>
            <b/>
            <sz val="9"/>
            <color indexed="81"/>
            <rFont val="Tahoma"/>
            <family val="2"/>
          </rPr>
          <t>Sajal Gupta:</t>
        </r>
        <r>
          <rPr>
            <sz val="9"/>
            <color indexed="81"/>
            <rFont val="Tahoma"/>
            <family val="2"/>
          </rPr>
          <t xml:space="preserve">
Specify string which is used to identify header record. Leave it empty if there are no header in the feed file</t>
        </r>
      </text>
    </comment>
    <comment ref="E3" authorId="0" shapeId="0" xr:uid="{E867885F-F15B-47A4-9E38-7D14300BD7DF}">
      <text>
        <r>
          <rPr>
            <b/>
            <sz val="9"/>
            <color indexed="81"/>
            <rFont val="Tahoma"/>
            <family val="2"/>
          </rPr>
          <t>Sajal Gupta:</t>
        </r>
        <r>
          <rPr>
            <sz val="9"/>
            <color indexed="81"/>
            <rFont val="Tahoma"/>
            <family val="2"/>
          </rPr>
          <t xml:space="preserve">
Specify string which is used to identify detail record. Leave it empty if there are no header and footer in the feed file</t>
        </r>
      </text>
    </comment>
    <comment ref="F3" authorId="0" shapeId="0" xr:uid="{78C56119-2473-4030-BB0B-BE0744CD95A3}">
      <text>
        <r>
          <rPr>
            <b/>
            <sz val="9"/>
            <color indexed="81"/>
            <rFont val="Tahoma"/>
            <family val="2"/>
          </rPr>
          <t>Sajal Gupta:</t>
        </r>
        <r>
          <rPr>
            <sz val="9"/>
            <color indexed="81"/>
            <rFont val="Tahoma"/>
            <family val="2"/>
          </rPr>
          <t xml:space="preserve">
Specify string which is used to identify footer record. Leave it empty if there are no footer in the feed file</t>
        </r>
      </text>
    </comment>
    <comment ref="G3" authorId="0" shapeId="0" xr:uid="{22414F6A-08BA-45E1-A63D-44D0F7F872F4}">
      <text>
        <r>
          <rPr>
            <b/>
            <sz val="9"/>
            <color indexed="81"/>
            <rFont val="Tahoma"/>
            <family val="2"/>
          </rPr>
          <t>Sajal Gupta:</t>
        </r>
        <r>
          <rPr>
            <sz val="9"/>
            <color indexed="81"/>
            <rFont val="Tahoma"/>
            <family val="2"/>
          </rPr>
          <t xml:space="preserve">
Boolean condition formula is used to validate the value present in the rows of the tables &lt;src_name&gt;_hdr_in, &lt;src_name&gt;_det_in, &lt;src_name&gt;_hdr_in_com, &lt;src_name&gt;_det_in_com 
Must return TRUE/FALSE
Empty cell defaults to TRUE</t>
        </r>
      </text>
    </comment>
    <comment ref="H3" authorId="0" shapeId="0" xr:uid="{1A3EC36E-C0FA-461A-A546-7AA0B34BBCAB}">
      <text>
        <r>
          <rPr>
            <b/>
            <sz val="9"/>
            <color indexed="81"/>
            <rFont val="Tahoma"/>
            <family val="2"/>
          </rPr>
          <t>Sajal Gupta:</t>
        </r>
        <r>
          <rPr>
            <sz val="9"/>
            <color indexed="81"/>
            <rFont val="Tahoma"/>
            <family val="2"/>
          </rPr>
          <t xml:space="preserve">
Rule to determine which bank to route the current feed row to, It can use the value of &lt;src&gt;_det_in_com, &lt;src&gt;_hdr_in_com
Must return names of banks sheets in the order of priority, if multiple banks are returned then the first enabled bank will be used
</t>
        </r>
      </text>
    </comment>
    <comment ref="I3" authorId="0" shapeId="0" xr:uid="{CE6F3821-5F7B-4812-AD9A-D7BD7CCC50FE}">
      <text>
        <r>
          <rPr>
            <b/>
            <sz val="9"/>
            <color indexed="81"/>
            <rFont val="Tahoma"/>
            <family val="2"/>
          </rPr>
          <t>Sajal Gupta:</t>
        </r>
        <r>
          <rPr>
            <sz val="9"/>
            <color indexed="81"/>
            <rFont val="Tahoma"/>
            <family val="2"/>
          </rPr>
          <t xml:space="preserve">
batchSize value is used to define the batch size (max no of entries) of the output feed containing header and footer</t>
        </r>
      </text>
    </comment>
    <comment ref="J3" authorId="0" shapeId="0" xr:uid="{DD47B3D7-88B6-4B98-8ABD-A1EC7AC39184}">
      <text>
        <r>
          <rPr>
            <b/>
            <sz val="9"/>
            <color indexed="81"/>
            <rFont val="Tahoma"/>
            <family val="2"/>
          </rPr>
          <t>Sajal Gupta:</t>
        </r>
        <r>
          <rPr>
            <sz val="9"/>
            <color indexed="81"/>
            <rFont val="Tahoma"/>
            <family val="2"/>
          </rPr>
          <t xml:space="preserve">
Set Y to enable to this sheet for input processing or output feed generation
Set N to disable this sheet</t>
        </r>
      </text>
    </comment>
    <comment ref="K3" authorId="0" shapeId="0" xr:uid="{3FE5C311-658B-4B44-8DFF-1BF2B0C508E0}">
      <text>
        <r>
          <rPr>
            <b/>
            <sz val="9"/>
            <color indexed="81"/>
            <rFont val="Tahoma"/>
            <family val="2"/>
          </rPr>
          <t>Sajal Gupta:</t>
        </r>
        <r>
          <rPr>
            <sz val="9"/>
            <color indexed="81"/>
            <rFont val="Tahoma"/>
            <family val="2"/>
          </rPr>
          <t xml:space="preserve">
Source value will be filled by system with bank code whose feed is currently getting processed
 This value can be used in the condtion formula and formula defined in </t>
        </r>
        <r>
          <rPr>
            <b/>
            <sz val="9"/>
            <color indexed="81"/>
            <rFont val="Tahoma"/>
            <family val="2"/>
          </rPr>
          <t>&lt;src&gt;_det_out_com, &lt;src&gt;_hdr_out_com,&lt;src&gt;_ftr_out_com</t>
        </r>
        <r>
          <rPr>
            <sz val="9"/>
            <color indexed="81"/>
            <rFont val="Tahoma"/>
            <family val="2"/>
          </rPr>
          <t xml:space="preserve">
</t>
        </r>
        <r>
          <rPr>
            <b/>
            <sz val="9"/>
            <color indexed="81"/>
            <rFont val="Tahoma"/>
            <family val="2"/>
          </rPr>
          <t>Should be populated only for testing the formulae</t>
        </r>
      </text>
    </comment>
    <comment ref="B7" authorId="0" shapeId="0" xr:uid="{14B7D4E9-415A-463A-AEF2-E23BA8EF56EF}">
      <text>
        <r>
          <rPr>
            <b/>
            <sz val="9"/>
            <color indexed="81"/>
            <rFont val="Tahoma"/>
            <family val="2"/>
          </rPr>
          <t>Sajal Gupta:</t>
        </r>
        <r>
          <rPr>
            <sz val="9"/>
            <color indexed="81"/>
            <rFont val="Tahoma"/>
            <family val="2"/>
          </rPr>
          <t xml:space="preserve">
Input Table to capture the feed row input. These values can be used as inputs in the _com (compute) formula tables to compute intermediated values. 
Naming convention should be </t>
        </r>
        <r>
          <rPr>
            <b/>
            <sz val="9"/>
            <color indexed="81"/>
            <rFont val="Tahoma"/>
            <family val="2"/>
          </rPr>
          <t>&lt;src_name&gt;_det_in</t>
        </r>
        <r>
          <rPr>
            <sz val="9"/>
            <color indexed="81"/>
            <rFont val="Tahoma"/>
            <family val="2"/>
          </rPr>
          <t xml:space="preserve"> (where &lt;src_name&gt; is the value defined in the row 1 of column "Name" in the config table
This is input table which will only take values (as per feed input), No formula should be defined in this table.
Text values can be entered in the 1st row of this table to test out the formulae and verify the final output feed 
System will populate this table with detail feed row and used the formulae to compute the final output feed
For CSV feed format, define as many columns as the no of entries present in the CSV row
For FIXEDLENGTH feed format, define only one column to capture the entire row. Formula defined in the _com tables can be used to split the values of the rows based on the fixed length sizes</t>
        </r>
      </text>
    </comment>
    <comment ref="B12" authorId="0" shapeId="0" xr:uid="{25C63253-F1F5-4355-8251-86A340694A9D}">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 xml:space="preserve">&lt;src&gt;_det_in, &lt;src&gt;_hdr_in
</t>
        </r>
        <r>
          <rPr>
            <sz val="9"/>
            <color indexed="81"/>
            <rFont val="Tahoma"/>
            <family val="2"/>
          </rPr>
          <t>Any no of columns (with proper column names) can be defined need to compute formulae</t>
        </r>
        <r>
          <rPr>
            <b/>
            <sz val="9"/>
            <color indexed="81"/>
            <rFont val="Tahoma"/>
            <family val="2"/>
          </rPr>
          <t xml:space="preserve">
</t>
        </r>
        <r>
          <rPr>
            <sz val="9"/>
            <color indexed="81"/>
            <rFont val="Tahoma"/>
            <family val="2"/>
          </rPr>
          <t xml:space="preserve">Naming convention should be </t>
        </r>
        <r>
          <rPr>
            <b/>
            <sz val="9"/>
            <color indexed="81"/>
            <rFont val="Tahoma"/>
            <family val="2"/>
          </rPr>
          <t>&lt;src_name&gt;_det_in_com</t>
        </r>
        <r>
          <rPr>
            <sz val="9"/>
            <color indexed="81"/>
            <rFont val="Tahoma"/>
            <family val="2"/>
          </rPr>
          <t xml:space="preserve"> (where &lt;src_name&gt; is the value defined in the row 1 of column "Name" in the config table
</t>
        </r>
      </text>
    </comment>
    <comment ref="B18" authorId="0" shapeId="0" xr:uid="{038461E1-2F07-4AE7-9A69-7D58842F51A4}">
      <text>
        <r>
          <rPr>
            <b/>
            <sz val="9"/>
            <color indexed="81"/>
            <rFont val="Tahoma"/>
            <family val="2"/>
          </rPr>
          <t>Sajal Gupta:</t>
        </r>
        <r>
          <rPr>
            <sz val="9"/>
            <color indexed="81"/>
            <rFont val="Tahoma"/>
            <family val="2"/>
          </rPr>
          <t xml:space="preserve">
Output Compute Table to define formulae used to compute intermediate values, output of which can be used to by formulae defined in the detail column of _out table to generate the detail final feed. 
This formula can used values from </t>
        </r>
        <r>
          <rPr>
            <b/>
            <sz val="9"/>
            <color indexed="81"/>
            <rFont val="Tahoma"/>
            <family val="2"/>
          </rPr>
          <t>&lt;bank&gt;_hdr_in_com, &lt;bank&gt;_det_in_com</t>
        </r>
        <r>
          <rPr>
            <sz val="9"/>
            <color indexed="81"/>
            <rFont val="Tahoma"/>
            <family val="2"/>
          </rPr>
          <t xml:space="preserve"> (bank input computed values) and value of the source column in the config table to determine the bank code
Any no of columns (with proper column names) can be defined need to compute formulae
Naming convention should be </t>
        </r>
        <r>
          <rPr>
            <b/>
            <sz val="9"/>
            <color indexed="81"/>
            <rFont val="Tahoma"/>
            <family val="2"/>
          </rPr>
          <t>&lt;src_name&gt;_det_out_com</t>
        </r>
        <r>
          <rPr>
            <sz val="9"/>
            <color indexed="81"/>
            <rFont val="Tahoma"/>
            <family val="2"/>
          </rPr>
          <t xml:space="preserve"> (where &lt;src_name&gt; is the value defined in the row 1 of column "Name" in the config table</t>
        </r>
      </text>
    </comment>
    <comment ref="B23" authorId="0" shapeId="0" xr:uid="{62B2E82C-773A-40D7-BD5E-C9DB23C09EEE}">
      <text>
        <r>
          <rPr>
            <b/>
            <sz val="9"/>
            <color indexed="81"/>
            <rFont val="Tahoma"/>
            <family val="2"/>
          </rPr>
          <t>Sajal Gupta:</t>
        </r>
        <r>
          <rPr>
            <sz val="9"/>
            <color indexed="81"/>
            <rFont val="Tahoma"/>
            <family val="2"/>
          </rPr>
          <t xml:space="preserve">
Output Table to define formulae used to compute intermediate values, output of which can be used to by formulae defined in the header column of _out table to generate the header final feed. 
This formula can used values from </t>
        </r>
        <r>
          <rPr>
            <b/>
            <sz val="9"/>
            <color indexed="81"/>
            <rFont val="Tahoma"/>
            <family val="2"/>
          </rPr>
          <t>&lt;bank&gt;_hdr_in_com</t>
        </r>
        <r>
          <rPr>
            <sz val="9"/>
            <color indexed="81"/>
            <rFont val="Tahoma"/>
            <family val="2"/>
          </rPr>
          <t xml:space="preserve"> (bank input computed values) and value of the source column in the config table to determine the bank code
Any no of columns (with proper column names) can be defined need to compute formulae
Naming convention should be </t>
        </r>
        <r>
          <rPr>
            <b/>
            <sz val="9"/>
            <color indexed="81"/>
            <rFont val="Tahoma"/>
            <family val="2"/>
          </rPr>
          <t>&lt;src_name&gt;_hdr_out_com</t>
        </r>
        <r>
          <rPr>
            <sz val="9"/>
            <color indexed="81"/>
            <rFont val="Tahoma"/>
            <family val="2"/>
          </rPr>
          <t xml:space="preserve"> (where &lt;src_name&gt; is the value defined in the row 1 of column "Name" in the config table</t>
        </r>
      </text>
    </comment>
    <comment ref="B24" authorId="0" shapeId="0" xr:uid="{39E7E2A4-6D53-4932-89DA-FA91FAC706A1}">
      <text>
        <r>
          <rPr>
            <b/>
            <sz val="9"/>
            <color indexed="81"/>
            <rFont val="Tahoma"/>
            <family val="2"/>
          </rPr>
          <t>Sajal Gupta:</t>
        </r>
        <r>
          <rPr>
            <sz val="9"/>
            <color indexed="81"/>
            <rFont val="Tahoma"/>
            <family val="2"/>
          </rPr>
          <t xml:space="preserve">
Define the formula to generate the name of file for output feed file, can use the currBatch and other header fields like date</t>
        </r>
      </text>
    </comment>
    <comment ref="C24" authorId="0" shapeId="0" xr:uid="{E68960B8-D24B-4B38-809C-3DAB8560E5F8}">
      <text>
        <r>
          <rPr>
            <b/>
            <sz val="9"/>
            <color indexed="81"/>
            <rFont val="Tahoma"/>
            <family val="2"/>
          </rPr>
          <t>Sajal Gupta:</t>
        </r>
        <r>
          <rPr>
            <sz val="9"/>
            <color indexed="81"/>
            <rFont val="Tahoma"/>
            <family val="2"/>
          </rPr>
          <t xml:space="preserve">
System populates the currBatch no based on the batchSize specified in the config table during output feed processing
This can be used in the formula to construct batch-wise file names</t>
        </r>
      </text>
    </comment>
    <comment ref="H24" authorId="0" shapeId="0" xr:uid="{EACB0683-96A1-43D9-9F42-7669DA1BB56B}">
      <text>
        <r>
          <rPr>
            <b/>
            <sz val="9"/>
            <color indexed="81"/>
            <rFont val="Tahoma"/>
            <family val="2"/>
          </rPr>
          <t>Sajal Gupta:</t>
        </r>
        <r>
          <rPr>
            <sz val="9"/>
            <color indexed="81"/>
            <rFont val="Tahoma"/>
            <family val="2"/>
          </rPr>
          <t xml:space="preserve">
Mapping table between IL reject to reject reason</t>
        </r>
      </text>
    </comment>
    <comment ref="K24" authorId="0" shapeId="0" xr:uid="{F5EB6972-E2CC-433B-BB35-7B12C19C6E51}">
      <text>
        <r>
          <rPr>
            <b/>
            <sz val="9"/>
            <color indexed="81"/>
            <rFont val="Tahoma"/>
            <family val="2"/>
          </rPr>
          <t>Sajal Gupta:</t>
        </r>
        <r>
          <rPr>
            <sz val="9"/>
            <color indexed="81"/>
            <rFont val="Tahoma"/>
            <family val="2"/>
          </rPr>
          <t xml:space="preserve">
Mapping table between Bank reject code to IL reject code, This table is used in the formula to do the translation of the bank to IL reject codes</t>
        </r>
      </text>
    </comment>
    <comment ref="B28" authorId="0" shapeId="0" xr:uid="{9261037C-1EA1-4CB7-8913-A1D6DEF4330C}">
      <text>
        <r>
          <rPr>
            <b/>
            <sz val="9"/>
            <color indexed="81"/>
            <rFont val="Tahoma"/>
            <family val="2"/>
          </rPr>
          <t>Sajal Gupta:</t>
        </r>
        <r>
          <rPr>
            <sz val="9"/>
            <color indexed="81"/>
            <rFont val="Tahoma"/>
            <family val="2"/>
          </rPr>
          <t xml:space="preserve">
Output table is used to capture the aggregate formula which is used to compute aggregates like sum,count. 
This formulae can use values from </t>
        </r>
        <r>
          <rPr>
            <b/>
            <sz val="9"/>
            <color indexed="81"/>
            <rFont val="Tahoma"/>
            <family val="2"/>
          </rPr>
          <t>&lt;src&gt;_det_out_com, &lt;src&gt;_hdr_out_com</t>
        </r>
        <r>
          <rPr>
            <sz val="9"/>
            <color indexed="81"/>
            <rFont val="Tahoma"/>
            <family val="2"/>
          </rPr>
          <t xml:space="preserve"> tables. The aggregate formula should be defined in the second and should use the previous computed values from the first row of the table 
Any no of columns (with proper column names) can be defined need to compute formulae
Naming convention should be </t>
        </r>
        <r>
          <rPr>
            <b/>
            <sz val="9"/>
            <color indexed="81"/>
            <rFont val="Tahoma"/>
            <family val="2"/>
          </rPr>
          <t>&lt;src_name&gt;_ftr_out_com</t>
        </r>
        <r>
          <rPr>
            <sz val="9"/>
            <color indexed="81"/>
            <rFont val="Tahoma"/>
            <family val="2"/>
          </rPr>
          <t xml:space="preserve"> (where &lt;src_name&gt; is the value defined in the row 1 of column "Name" in the config table
</t>
        </r>
      </text>
    </comment>
    <comment ref="B33" authorId="0" shapeId="0" xr:uid="{A695876C-666E-4BCA-ADFD-8D7B9042CD6D}">
      <text>
        <r>
          <rPr>
            <b/>
            <sz val="9"/>
            <color indexed="81"/>
            <rFont val="Tahoma"/>
            <family val="2"/>
          </rPr>
          <t>Sajal Gupta:</t>
        </r>
        <r>
          <rPr>
            <sz val="9"/>
            <color indexed="81"/>
            <rFont val="Tahoma"/>
            <family val="2"/>
          </rPr>
          <t xml:space="preserve">
Output table is used to capture the formulae that will be used to generate the final feed format for header, detail and footer for source system (responses from banks)
The formulae can use values from tables 
Header column: For generating header feed, the formula can use the value from Table </t>
        </r>
        <r>
          <rPr>
            <b/>
            <sz val="9"/>
            <color indexed="81"/>
            <rFont val="Tahoma"/>
            <family val="2"/>
          </rPr>
          <t>&lt;src&gt;_hdr_out_com</t>
        </r>
        <r>
          <rPr>
            <sz val="9"/>
            <color indexed="81"/>
            <rFont val="Tahoma"/>
            <family val="2"/>
          </rPr>
          <t xml:space="preserve">
Detail column: For generating detail feed, the formula can use the value from Table </t>
        </r>
        <r>
          <rPr>
            <b/>
            <sz val="9"/>
            <color indexed="81"/>
            <rFont val="Tahoma"/>
            <family val="2"/>
          </rPr>
          <t>&lt;src&gt;_hdr_out_com, &lt;src&gt;_det_out_com</t>
        </r>
        <r>
          <rPr>
            <sz val="9"/>
            <color indexed="81"/>
            <rFont val="Tahoma"/>
            <family val="2"/>
          </rPr>
          <t xml:space="preserve">
Footer column: For generating footer feed, the formula can use the aggregated values from Table </t>
        </r>
        <r>
          <rPr>
            <b/>
            <sz val="9"/>
            <color indexed="81"/>
            <rFont val="Tahoma"/>
            <family val="2"/>
          </rPr>
          <t>&lt;src&gt;_ftr_out_com</t>
        </r>
        <r>
          <rPr>
            <sz val="9"/>
            <color indexed="81"/>
            <rFont val="Tahoma"/>
            <family val="2"/>
          </rPr>
          <t xml:space="preserve"> (#Total) row
Table naming convention should be </t>
        </r>
        <r>
          <rPr>
            <b/>
            <sz val="9"/>
            <color indexed="81"/>
            <rFont val="Tahoma"/>
            <family val="2"/>
          </rPr>
          <t>&lt;src_name&gt;_out</t>
        </r>
        <r>
          <rPr>
            <sz val="9"/>
            <color indexed="81"/>
            <rFont val="Tahoma"/>
            <family val="2"/>
          </rPr>
          <t xml:space="preserve"> (where &lt;src_name&gt; is the value defined in the row 1 of column "Name" in the config table
Names of the columns shouldnt be changed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B2" authorId="0" shapeId="0" xr:uid="{9B2C075B-A067-4EF2-89CC-98D9F1E3EF12}">
      <text>
        <r>
          <rPr>
            <b/>
            <sz val="9"/>
            <color indexed="81"/>
            <rFont val="Tahoma"/>
            <family val="2"/>
          </rPr>
          <t>Sajal Gupta:</t>
        </r>
        <r>
          <rPr>
            <sz val="9"/>
            <color indexed="81"/>
            <rFont val="Tahoma"/>
            <family val="2"/>
          </rPr>
          <t xml:space="preserve">
Config Table to capture the bank code, feed formats of the bank. Name of the this table should be &lt;sheet_name&gt;_bank_config for capturing bank specific configurations 
</t>
        </r>
        <r>
          <rPr>
            <sz val="9"/>
            <color indexed="81"/>
            <rFont val="Tahoma"/>
            <family val="2"/>
          </rPr>
          <t xml:space="preserve">
Following tables are defined:-
Input tables (table name containing "_in") are used to process feed from banks to source system (bank responses)
Output tables (table name containing "_out") are used to process feed from source system to bank (source system requests)
Names of the columns shouldnt be changed</t>
        </r>
      </text>
    </comment>
    <comment ref="D3" authorId="0" shapeId="0" xr:uid="{82CCB534-C72C-454B-885D-FE9D272D39E8}">
      <text>
        <r>
          <rPr>
            <b/>
            <sz val="9"/>
            <color indexed="81"/>
            <rFont val="Tahoma"/>
            <family val="2"/>
          </rPr>
          <t>Sajal Gupta:</t>
        </r>
        <r>
          <rPr>
            <sz val="9"/>
            <color indexed="81"/>
            <rFont val="Tahoma"/>
            <family val="2"/>
          </rPr>
          <t xml:space="preserve">
Provide the delimiter character of the feed file. For FIXEDLENGTH feed file the cell should be empty</t>
        </r>
      </text>
    </comment>
    <comment ref="E3" authorId="0" shapeId="0" xr:uid="{39D3BBAF-1BE1-4678-935F-54EE4F438940}">
      <text>
        <r>
          <rPr>
            <b/>
            <sz val="9"/>
            <color indexed="81"/>
            <rFont val="Tahoma"/>
            <family val="2"/>
          </rPr>
          <t>Sajal Gupta:</t>
        </r>
        <r>
          <rPr>
            <sz val="9"/>
            <color indexed="81"/>
            <rFont val="Tahoma"/>
            <family val="2"/>
          </rPr>
          <t xml:space="preserve">
Specify string which is used to identify header record. Leave it empty if there are no header in the feed file</t>
        </r>
      </text>
    </comment>
    <comment ref="F3" authorId="0" shapeId="0" xr:uid="{2DC9C16B-F4B7-4D40-874A-AA08A5185840}">
      <text>
        <r>
          <rPr>
            <b/>
            <sz val="9"/>
            <color indexed="81"/>
            <rFont val="Tahoma"/>
            <family val="2"/>
          </rPr>
          <t>Sajal Gupta:</t>
        </r>
        <r>
          <rPr>
            <sz val="9"/>
            <color indexed="81"/>
            <rFont val="Tahoma"/>
            <family val="2"/>
          </rPr>
          <t xml:space="preserve">
Specify string which is used to identify detail record. Leave it empty if there are no header and footer in the feed file</t>
        </r>
      </text>
    </comment>
    <comment ref="G3" authorId="0" shapeId="0" xr:uid="{F11D1B05-BEEA-44D9-AEED-04841B3B1641}">
      <text>
        <r>
          <rPr>
            <b/>
            <sz val="9"/>
            <color indexed="81"/>
            <rFont val="Tahoma"/>
            <family val="2"/>
          </rPr>
          <t>Sajal Gupta:</t>
        </r>
        <r>
          <rPr>
            <sz val="9"/>
            <color indexed="81"/>
            <rFont val="Tahoma"/>
            <family val="2"/>
          </rPr>
          <t xml:space="preserve">
Specify string which is used to identify footer record. Leave it empty if there are no footer in the feed file</t>
        </r>
      </text>
    </comment>
    <comment ref="H3" authorId="0" shapeId="0" xr:uid="{878CCDF1-17E8-408E-AB39-0FAB6A1B54EE}">
      <text>
        <r>
          <rPr>
            <b/>
            <sz val="9"/>
            <color indexed="81"/>
            <rFont val="Tahoma"/>
            <family val="2"/>
          </rPr>
          <t>Sajal Gupta:</t>
        </r>
        <r>
          <rPr>
            <sz val="9"/>
            <color indexed="81"/>
            <rFont val="Tahoma"/>
            <family val="2"/>
          </rPr>
          <t xml:space="preserve">
Boolean condition formula is used to validate the values present in the rows of the tables &lt;bank_name&gt;_hdr_in, &lt;bank_name&gt;_det_in, &lt;bank_name&gt;_hdr_in_com, &lt;bank_name&gt;_det_in_com 
Must return TRUE/FALSE
Empty cell defaults to TRUE</t>
        </r>
      </text>
    </comment>
    <comment ref="I3" authorId="0" shapeId="0" xr:uid="{A0CF420E-3929-4C89-B3EE-CBCDF1365F17}">
      <text>
        <r>
          <rPr>
            <b/>
            <sz val="9"/>
            <color indexed="81"/>
            <rFont val="Tahoma"/>
            <family val="2"/>
          </rPr>
          <t>Sajal Gupta:</t>
        </r>
        <r>
          <rPr>
            <sz val="9"/>
            <color indexed="81"/>
            <rFont val="Tahoma"/>
            <family val="2"/>
          </rPr>
          <t xml:space="preserve">
Rule to determine which source system to route the current bank response feed row to, It can use the value of &lt;bank&gt;_det_in_com, &lt;bank&gt;_hdr_in_com and the config entries
Must return names of source sheets in the order of priority, if multiple sources are returned then the first enabled source will be used</t>
        </r>
      </text>
    </comment>
    <comment ref="J3" authorId="0" shapeId="0" xr:uid="{B67D8858-4249-4318-ADD8-7F55C118A454}">
      <text>
        <r>
          <rPr>
            <b/>
            <sz val="9"/>
            <color indexed="81"/>
            <rFont val="Tahoma"/>
            <family val="2"/>
          </rPr>
          <t>Sajal Gupta:</t>
        </r>
        <r>
          <rPr>
            <sz val="9"/>
            <color indexed="81"/>
            <rFont val="Tahoma"/>
            <family val="2"/>
          </rPr>
          <t xml:space="preserve">
batchSize value is used to define the batch size (max no of entries) of the output feed containing header and footer</t>
        </r>
      </text>
    </comment>
    <comment ref="K3" authorId="0" shapeId="0" xr:uid="{EF7526A2-6704-48E2-AAA2-46F3314E6425}">
      <text>
        <r>
          <rPr>
            <b/>
            <sz val="9"/>
            <color indexed="81"/>
            <rFont val="Tahoma"/>
            <family val="2"/>
          </rPr>
          <t>Sajal Gupta:</t>
        </r>
        <r>
          <rPr>
            <sz val="9"/>
            <color indexed="81"/>
            <rFont val="Tahoma"/>
            <family val="2"/>
          </rPr>
          <t xml:space="preserve">
Set Y to enable to this sheet for input processing or output feed generation
Set N to disable this sheet</t>
        </r>
      </text>
    </comment>
    <comment ref="L3" authorId="0" shapeId="0" xr:uid="{E35D9448-E282-4BB3-89CA-7915366BF96F}">
      <text>
        <r>
          <rPr>
            <b/>
            <sz val="9"/>
            <color indexed="81"/>
            <rFont val="Tahoma"/>
            <family val="2"/>
          </rPr>
          <t>Sajal Gupta:</t>
        </r>
        <r>
          <rPr>
            <sz val="9"/>
            <color indexed="81"/>
            <rFont val="Tahoma"/>
            <family val="2"/>
          </rPr>
          <t xml:space="preserve">
Source value will be filled by system with source system name whose feed is currently getting processed, This value can be used in the condition formula and formulae defined in </t>
        </r>
        <r>
          <rPr>
            <b/>
            <sz val="9"/>
            <color indexed="81"/>
            <rFont val="Tahoma"/>
            <family val="2"/>
          </rPr>
          <t>&lt;bank&gt;_det_out_com,&lt;bank&gt;_hdr_out_com,&lt;bank&gt;_ftr_out_com
Should be populated only for testing the formulae</t>
        </r>
      </text>
    </comment>
    <comment ref="B6" authorId="0" shapeId="0" xr:uid="{5EEA2753-F4BE-4ED6-9A9C-3D12F86BEEDB}">
      <text>
        <r>
          <rPr>
            <b/>
            <sz val="9"/>
            <color indexed="81"/>
            <rFont val="Tahoma"/>
            <family val="2"/>
          </rPr>
          <t>Sajal Gupta:</t>
        </r>
        <r>
          <rPr>
            <sz val="9"/>
            <color indexed="81"/>
            <rFont val="Tahoma"/>
            <family val="2"/>
          </rPr>
          <t xml:space="preserve">
Input Table to capture the feed row input. These values can be used as inputs in the _com (compute) formula tables to compute intermediated values. 
Naming convention should be </t>
        </r>
        <r>
          <rPr>
            <b/>
            <sz val="9"/>
            <color indexed="81"/>
            <rFont val="Tahoma"/>
            <family val="2"/>
          </rPr>
          <t>&lt;bank_code&gt;_det_in</t>
        </r>
        <r>
          <rPr>
            <sz val="9"/>
            <color indexed="81"/>
            <rFont val="Tahoma"/>
            <family val="2"/>
          </rPr>
          <t xml:space="preserve"> (where &lt;bank_code&gt; is the value defined in the row 1 of column "Name" in the config table
This is input table which will only take values (as per feed input), No formula should be defined in this table.
Text values can be entered in the 1st row of this table to test out the formulae and verify the final output feed 
System will populate this table with detail feed row and used the formulae to compute the final output feed
For CSV feed format, define as many columns as the no of entries present in the CSV detail row
For FIXEDLENGTH feed format, define only one column to capture the entire row. Formula defined in the _com tables can be used to split the values of the rows based on the fixed length sizes
</t>
        </r>
        <r>
          <rPr>
            <b/>
            <sz val="9"/>
            <color indexed="81"/>
            <rFont val="Tahoma"/>
            <family val="2"/>
          </rPr>
          <t>Should be populated only for testing the formulae</t>
        </r>
      </text>
    </comment>
    <comment ref="B10" authorId="0" shapeId="0" xr:uid="{E4668D62-E94E-4A3D-A1B8-8B08C7B6EDF4}">
      <text>
        <r>
          <rPr>
            <b/>
            <sz val="9"/>
            <color indexed="81"/>
            <rFont val="Tahoma"/>
            <family val="2"/>
          </rPr>
          <t>Sajal Gupta:</t>
        </r>
        <r>
          <rPr>
            <sz val="9"/>
            <color indexed="81"/>
            <rFont val="Tahoma"/>
            <family val="2"/>
          </rPr>
          <t xml:space="preserve">
Input Table to capture the feed header row input (if present). These values can be used as inputs in the _hdr_com (compute) formula tables to compute intermediated values.
Naming convention should be </t>
        </r>
        <r>
          <rPr>
            <b/>
            <sz val="9"/>
            <color indexed="81"/>
            <rFont val="Tahoma"/>
            <family val="2"/>
          </rPr>
          <t>&lt;bank_code&gt;_hdr_in</t>
        </r>
        <r>
          <rPr>
            <sz val="9"/>
            <color indexed="81"/>
            <rFont val="Tahoma"/>
            <family val="2"/>
          </rPr>
          <t xml:space="preserve"> (where &lt;bank_code&gt; is the value defined in the row 1 of column "Name" in the config table 
This is input table which will only take values (as per feed input), No formula should be defined in this table
Text values can be entered in the 1st row of this table to test out the formulae and verify the final output feed 
System will populate this table with header feed row and used the formulae to compute the intermediate values which can be used to generate output feed
System will populate this table with header feed row and use the formulae to compute the final output feed
For CSV feed format, define as many columns as the no of entries present in the CSV header row
For FIXEDLENGTH feed format, define only one column to capture the entire row. Formula defined in the _com tables can be used to split the values of the rows based on the fixed length sizes
</t>
        </r>
        <r>
          <rPr>
            <b/>
            <sz val="9"/>
            <color indexed="81"/>
            <rFont val="Tahoma"/>
            <family val="2"/>
          </rPr>
          <t>Should be populated only for testing the formulae</t>
        </r>
      </text>
    </comment>
    <comment ref="B14" authorId="0" shapeId="0" xr:uid="{865B7693-EC7B-4A88-A1FE-C819F5CA1282}">
      <text>
        <r>
          <rPr>
            <b/>
            <sz val="9"/>
            <color indexed="81"/>
            <rFont val="Tahoma"/>
            <family val="2"/>
          </rPr>
          <t>Sajal Gupta:</t>
        </r>
        <r>
          <rPr>
            <sz val="9"/>
            <color indexed="81"/>
            <rFont val="Tahoma"/>
            <family val="2"/>
          </rPr>
          <t xml:space="preserve">
Input Table to capture the feed footer row input (if present).
Naming convention should be </t>
        </r>
        <r>
          <rPr>
            <b/>
            <sz val="9"/>
            <color indexed="81"/>
            <rFont val="Tahoma"/>
            <family val="2"/>
          </rPr>
          <t>&lt;bank_code&gt;_ftr_in</t>
        </r>
        <r>
          <rPr>
            <sz val="9"/>
            <color indexed="81"/>
            <rFont val="Tahoma"/>
            <family val="2"/>
          </rPr>
          <t xml:space="preserve"> (where &lt;bank_code&gt; is the value defined in the row 1 of column "Name" in the config table
This is input table which will only take values (as per feed input), No formula should be defined in this table
Text values can be entered in the 1st row of this table to test out the formulae and verify the final output feed 
System will populate this table with footer feed row (if present) and used the formulae to compute the final output feed
For CSV feed format, define as many columns as the no of entries present in the CSV footer row
For FIXEDLENGTH feed format, define only one column to capture the entire row. Formula defined in the _com tables can be used to split the values of the rows based on the fixed length sizes
</t>
        </r>
        <r>
          <rPr>
            <b/>
            <sz val="9"/>
            <color indexed="81"/>
            <rFont val="Tahoma"/>
            <family val="2"/>
          </rPr>
          <t>Should be populated only for testing the formulae</t>
        </r>
      </text>
    </comment>
    <comment ref="B19" authorId="0" shapeId="0" xr:uid="{52A1D5C5-D0D2-4459-8AB9-B3AEE76E003F}">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23" authorId="0" shapeId="0" xr:uid="{F19539B1-3C58-4EBC-9E3C-C3DCBD45323D}">
      <text>
        <r>
          <rPr>
            <b/>
            <sz val="9"/>
            <color indexed="81"/>
            <rFont val="Tahoma"/>
            <family val="2"/>
          </rPr>
          <t>Sajal Gupta:</t>
        </r>
        <r>
          <rPr>
            <sz val="9"/>
            <color indexed="81"/>
            <rFont val="Tahoma"/>
            <family val="2"/>
          </rPr>
          <t xml:space="preserve">
Input Table to define the formulae used to compute the values of the columns based on the header input row. The formulae can use the values present in tables </t>
        </r>
        <r>
          <rPr>
            <b/>
            <sz val="9"/>
            <color indexed="81"/>
            <rFont val="Tahoma"/>
            <family val="2"/>
          </rPr>
          <t>&lt;bank_code&gt;_hdr_in</t>
        </r>
        <r>
          <rPr>
            <sz val="9"/>
            <color indexed="81"/>
            <rFont val="Tahoma"/>
            <family val="2"/>
          </rPr>
          <t xml:space="preserve">
Naming convention should be </t>
        </r>
        <r>
          <rPr>
            <b/>
            <sz val="9"/>
            <color indexed="81"/>
            <rFont val="Tahoma"/>
            <family val="2"/>
          </rPr>
          <t>&lt;bank_code&gt;_hdr_in_com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27" authorId="0" shapeId="0" xr:uid="{47AA52A0-3700-487B-9B68-C4E1C37CC69B}">
      <text>
        <r>
          <rPr>
            <b/>
            <sz val="9"/>
            <color indexed="81"/>
            <rFont val="Tahoma"/>
            <family val="2"/>
          </rPr>
          <t>Sajal Gupta:</t>
        </r>
        <r>
          <rPr>
            <sz val="9"/>
            <color indexed="81"/>
            <rFont val="Tahoma"/>
            <family val="2"/>
          </rPr>
          <t xml:space="preserve">
Input Table to define the formulae used to compute the values of the columns based on the footer input row. The formulae can use the  values present in tables </t>
        </r>
        <r>
          <rPr>
            <b/>
            <sz val="9"/>
            <color indexed="81"/>
            <rFont val="Tahoma"/>
            <family val="2"/>
          </rPr>
          <t>&lt;bank&gt;_hdr_in, &lt;bank&gt;_ftr_in</t>
        </r>
        <r>
          <rPr>
            <sz val="9"/>
            <color indexed="81"/>
            <rFont val="Tahoma"/>
            <family val="2"/>
          </rPr>
          <t xml:space="preserve">
Naming convention should be &lt;bank_code&gt;_ftr_in_com (where &lt;bank_code&gt; is the value defined in the row 1 of column "Name" in the config table
Any no of columns (with proper column names) can be defined need to compute formulae</t>
        </r>
      </text>
    </comment>
    <comment ref="B32" authorId="0" shapeId="0" xr:uid="{BBA02EE8-2DF0-4A1A-800B-1591E62145A3}">
      <text>
        <r>
          <rPr>
            <b/>
            <sz val="9"/>
            <color indexed="81"/>
            <rFont val="Tahoma"/>
            <family val="2"/>
          </rPr>
          <t>Sajal Gupta:</t>
        </r>
        <r>
          <rPr>
            <sz val="9"/>
            <color indexed="81"/>
            <rFont val="Tahoma"/>
            <family val="2"/>
          </rPr>
          <t xml:space="preserve">
Output Compute Table to define formulae used to compute intermediate values, output of which can be used to by formulae defined in the detail column of _out table to generate the detail final feed. 
This formula can used values from </t>
        </r>
        <r>
          <rPr>
            <b/>
            <sz val="9"/>
            <color indexed="81"/>
            <rFont val="Tahoma"/>
            <family val="2"/>
          </rPr>
          <t xml:space="preserve">&lt;src&gt;_hdr_in_com, &lt;src&gt;_det_in_com </t>
        </r>
        <r>
          <rPr>
            <sz val="9"/>
            <color indexed="81"/>
            <rFont val="Tahoma"/>
            <family val="2"/>
          </rPr>
          <t xml:space="preserve">tables (source system input computed values) and value of the source column in the config table to determine the bank code
Any no of columns (with proper column names) can be defined need to compute formulae
Naming convention should be </t>
        </r>
        <r>
          <rPr>
            <b/>
            <sz val="9"/>
            <color indexed="81"/>
            <rFont val="Tahoma"/>
            <family val="2"/>
          </rPr>
          <t>&lt;bank_code&gt;_det_out_com</t>
        </r>
        <r>
          <rPr>
            <sz val="9"/>
            <color indexed="81"/>
            <rFont val="Tahoma"/>
            <family val="2"/>
          </rPr>
          <t xml:space="preserve"> (where &lt;bank_code&gt; is the value defined in the row 1 of column "Name" in the config table</t>
        </r>
      </text>
    </comment>
    <comment ref="B36" authorId="0" shapeId="0" xr:uid="{7C9EDF2D-4700-40CB-ADD5-59B5A8A620E4}">
      <text>
        <r>
          <rPr>
            <b/>
            <sz val="9"/>
            <color indexed="81"/>
            <rFont val="Tahoma"/>
            <family val="2"/>
          </rPr>
          <t>Sajal Gupta:</t>
        </r>
        <r>
          <rPr>
            <sz val="9"/>
            <color indexed="81"/>
            <rFont val="Tahoma"/>
            <family val="2"/>
          </rPr>
          <t xml:space="preserve">
Output Table to define formulae used to compute intermediate values, output of which can be used to by formulae defined in the header column of _out table to generate the header final feed for bank. 
This formula can used values from </t>
        </r>
        <r>
          <rPr>
            <b/>
            <sz val="9"/>
            <color indexed="81"/>
            <rFont val="Tahoma"/>
            <family val="2"/>
          </rPr>
          <t>&lt;bank_code&gt;_hdr_in_com</t>
        </r>
        <r>
          <rPr>
            <sz val="9"/>
            <color indexed="81"/>
            <rFont val="Tahoma"/>
            <family val="2"/>
          </rPr>
          <t xml:space="preserve"> (bank input computed values) and value of the source column in the config table to determine the source system
Any no of columns (with proper column names) can be defined need to compute formulae
Naming convention should be </t>
        </r>
        <r>
          <rPr>
            <b/>
            <sz val="9"/>
            <color indexed="81"/>
            <rFont val="Tahoma"/>
            <family val="2"/>
          </rPr>
          <t>&lt;bank_code&gt;_hdr_out_com</t>
        </r>
        <r>
          <rPr>
            <sz val="9"/>
            <color indexed="81"/>
            <rFont val="Tahoma"/>
            <family val="2"/>
          </rPr>
          <t xml:space="preserve"> (where &lt;src_name&gt; is the value defined in the row 1 of column "Name" in the config table</t>
        </r>
      </text>
    </comment>
    <comment ref="C37" authorId="0" shapeId="0" xr:uid="{5C51826C-1044-4785-9572-0F9D9F25BC7D}">
      <text>
        <r>
          <rPr>
            <b/>
            <sz val="9"/>
            <color indexed="81"/>
            <rFont val="Tahoma"/>
            <family val="2"/>
          </rPr>
          <t>Sajal Gupta:</t>
        </r>
        <r>
          <rPr>
            <sz val="9"/>
            <color indexed="81"/>
            <rFont val="Tahoma"/>
            <family val="2"/>
          </rPr>
          <t xml:space="preserve">
System populate the currBatch no based on the batchSize specified in the config table during output feed processing
This can be used in the formula to construct batch-wise file names</t>
        </r>
      </text>
    </comment>
    <comment ref="B40" authorId="0" shapeId="0" xr:uid="{06BD45AC-0C76-4620-BF55-B62861AA6AED}">
      <text>
        <r>
          <rPr>
            <b/>
            <sz val="9"/>
            <color indexed="81"/>
            <rFont val="Tahoma"/>
            <family val="2"/>
          </rPr>
          <t>Sajal Gupta:</t>
        </r>
        <r>
          <rPr>
            <sz val="9"/>
            <color indexed="81"/>
            <rFont val="Tahoma"/>
            <family val="2"/>
          </rPr>
          <t xml:space="preserve">
Output table is used to capture the aggregate formula which is used to compute aggregates like sum,count for bank feeds
This formulae can use values from </t>
        </r>
        <r>
          <rPr>
            <b/>
            <sz val="9"/>
            <color indexed="81"/>
            <rFont val="Tahoma"/>
            <family val="2"/>
          </rPr>
          <t>&lt;bank&gt;_det_out_com</t>
        </r>
        <r>
          <rPr>
            <sz val="9"/>
            <color indexed="81"/>
            <rFont val="Tahoma"/>
            <family val="2"/>
          </rPr>
          <t xml:space="preserve">, </t>
        </r>
        <r>
          <rPr>
            <b/>
            <sz val="9"/>
            <color indexed="81"/>
            <rFont val="Tahoma"/>
            <family val="2"/>
          </rPr>
          <t>&lt;bank&gt;_hdr_out_com</t>
        </r>
        <r>
          <rPr>
            <sz val="9"/>
            <color indexed="81"/>
            <rFont val="Tahoma"/>
            <family val="2"/>
          </rPr>
          <t xml:space="preserve"> tables. 
The aggregate formula should be defined in the second and should use the previous computed values from the first row of the table 
Any no of columns (with proper column names) can be defined need to compute formulae
Table naming convention should be </t>
        </r>
        <r>
          <rPr>
            <b/>
            <sz val="9"/>
            <color indexed="81"/>
            <rFont val="Tahoma"/>
            <family val="2"/>
          </rPr>
          <t>&lt;bank_code&gt;_ftr_out_com</t>
        </r>
        <r>
          <rPr>
            <sz val="9"/>
            <color indexed="81"/>
            <rFont val="Tahoma"/>
            <family val="2"/>
          </rPr>
          <t xml:space="preserve"> (where &lt;bank_code&gt; is the value defined in the row 1 of column "Name" in the bank config table</t>
        </r>
      </text>
    </comment>
    <comment ref="B45" authorId="0" shapeId="0" xr:uid="{F10D239F-CE09-4791-8476-67DC8BCBB658}">
      <text>
        <r>
          <rPr>
            <b/>
            <sz val="9"/>
            <color indexed="81"/>
            <rFont val="Tahoma"/>
            <family val="2"/>
          </rPr>
          <t>Sajal Gupta:</t>
        </r>
        <r>
          <rPr>
            <sz val="9"/>
            <color indexed="81"/>
            <rFont val="Tahoma"/>
            <family val="2"/>
          </rPr>
          <t xml:space="preserve">
Output table is used to capture the formulae that will be used to generate the final feed format for header, detail and footer for this bank (billing requests to banks)
The formulae can use values from tables 
Header column: For generating header feed, the formula can use the values from Table </t>
        </r>
        <r>
          <rPr>
            <b/>
            <sz val="9"/>
            <color indexed="81"/>
            <rFont val="Tahoma"/>
            <family val="2"/>
          </rPr>
          <t>&lt;bank&gt;_hdr_out_com</t>
        </r>
        <r>
          <rPr>
            <sz val="9"/>
            <color indexed="81"/>
            <rFont val="Tahoma"/>
            <family val="2"/>
          </rPr>
          <t xml:space="preserve">
Detail column: For generating detail feed, the formula can use the values from Table </t>
        </r>
        <r>
          <rPr>
            <b/>
            <sz val="9"/>
            <color indexed="81"/>
            <rFont val="Tahoma"/>
            <family val="2"/>
          </rPr>
          <t>&lt;bank&gt;_hdr_out_com, &lt;bank&gt;_det_out_com</t>
        </r>
        <r>
          <rPr>
            <sz val="9"/>
            <color indexed="81"/>
            <rFont val="Tahoma"/>
            <family val="2"/>
          </rPr>
          <t xml:space="preserve">
Footer column: For generating footer feed, the formula can use the aggregated values from Table </t>
        </r>
        <r>
          <rPr>
            <b/>
            <sz val="9"/>
            <color indexed="81"/>
            <rFont val="Tahoma"/>
            <family val="2"/>
          </rPr>
          <t>&lt;bank&gt;_ftr_out_com</t>
        </r>
        <r>
          <rPr>
            <sz val="9"/>
            <color indexed="81"/>
            <rFont val="Tahoma"/>
            <family val="2"/>
          </rPr>
          <t xml:space="preserve"> (#Total) row
Table naming convention should be </t>
        </r>
        <r>
          <rPr>
            <b/>
            <sz val="9"/>
            <color indexed="81"/>
            <rFont val="Tahoma"/>
            <family val="2"/>
          </rPr>
          <t>&lt;bank_code&gt;_out</t>
        </r>
        <r>
          <rPr>
            <sz val="9"/>
            <color indexed="81"/>
            <rFont val="Tahoma"/>
            <family val="2"/>
          </rPr>
          <t xml:space="preserve"> (where &lt;bank_code&gt; is the value defined in the row 1 of column "Name" in the bank config table
Name of the columns shouldnt be modified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D37" authorId="0" shapeId="0" xr:uid="{A3CC7BE0-7670-4A03-A22D-165E0D3F7C05}">
      <text>
        <r>
          <rPr>
            <b/>
            <sz val="9"/>
            <color indexed="81"/>
            <rFont val="Tahoma"/>
            <family val="2"/>
          </rPr>
          <t>Sajal Gupta:</t>
        </r>
        <r>
          <rPr>
            <sz val="9"/>
            <color indexed="81"/>
            <rFont val="Tahoma"/>
            <family val="2"/>
          </rPr>
          <t xml:space="preserve">
System populate the currBatch no based on the batchSize specified in the config table during output feed processing
This can be used in the formula to construct batch-wise file names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D37" authorId="0" shapeId="0" xr:uid="{8341726B-AA2D-459A-AA22-8A0013640A7D}">
      <text>
        <r>
          <rPr>
            <b/>
            <sz val="9"/>
            <color indexed="81"/>
            <rFont val="Tahoma"/>
            <family val="2"/>
          </rPr>
          <t>Sajal Gupta:</t>
        </r>
        <r>
          <rPr>
            <sz val="9"/>
            <color indexed="81"/>
            <rFont val="Tahoma"/>
            <family val="2"/>
          </rPr>
          <t xml:space="preserve">
System populate the currBatch no based on the batchSize specified in the config table during output feed processing
This can be used in the formula to construct batch-wise file names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D37" authorId="0" shapeId="0" xr:uid="{9BAB3B65-B0E8-401D-9526-2E318BFE9F62}">
      <text>
        <r>
          <rPr>
            <b/>
            <sz val="9"/>
            <color indexed="81"/>
            <rFont val="Tahoma"/>
            <family val="2"/>
          </rPr>
          <t>Sajal Gupta:</t>
        </r>
        <r>
          <rPr>
            <sz val="9"/>
            <color indexed="81"/>
            <rFont val="Tahoma"/>
            <family val="2"/>
          </rPr>
          <t xml:space="preserve">
System populate the currBatch no based on the batchSize specified in the config table during output feed processing
This can be used in the formula to construct batch-wise file names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D37" authorId="0" shapeId="0" xr:uid="{962811A5-9934-4F66-9FA6-324D38C0BB3C}">
      <text>
        <r>
          <rPr>
            <b/>
            <sz val="9"/>
            <color indexed="81"/>
            <rFont val="Tahoma"/>
            <family val="2"/>
          </rPr>
          <t>Sajal Gupta:</t>
        </r>
        <r>
          <rPr>
            <sz val="9"/>
            <color indexed="81"/>
            <rFont val="Tahoma"/>
            <family val="2"/>
          </rPr>
          <t xml:space="preserve">
System populate the currBatch no based on the batchSize specified in the config table during output feed processing
This can be used in the formula to construct batch-wise file names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B2" authorId="0" shapeId="0" xr:uid="{2683CED9-DB88-4AE7-9503-E3B2A85E75AE}">
      <text>
        <r>
          <rPr>
            <b/>
            <sz val="9"/>
            <color indexed="81"/>
            <rFont val="Tahoma"/>
            <family val="2"/>
          </rPr>
          <t>Sajal Gupta:</t>
        </r>
        <r>
          <rPr>
            <sz val="9"/>
            <color indexed="81"/>
            <rFont val="Tahoma"/>
            <family val="2"/>
          </rPr>
          <t xml:space="preserve">
Mapping table to map BIN to bank where the billing request should be routed. This table is used in the formulae to find the target bank where the feed row should be routed</t>
        </r>
      </text>
    </comment>
  </commentList>
</comments>
</file>

<file path=xl/sharedStrings.xml><?xml version="1.0" encoding="utf-8"?>
<sst xmlns="http://schemas.openxmlformats.org/spreadsheetml/2006/main" count="455" uniqueCount="226">
  <si>
    <t>Name</t>
  </si>
  <si>
    <t>Delimiter</t>
  </si>
  <si>
    <t>Col1</t>
  </si>
  <si>
    <t>MBB</t>
  </si>
  <si>
    <t>header</t>
  </si>
  <si>
    <t>detail</t>
  </si>
  <si>
    <t>footer</t>
  </si>
  <si>
    <t>IL_out_expected</t>
  </si>
  <si>
    <t>IsPass</t>
  </si>
  <si>
    <t>MBB_out_expected</t>
  </si>
  <si>
    <t>CIMB_out_expected</t>
  </si>
  <si>
    <t>Source</t>
  </si>
  <si>
    <t>Count</t>
  </si>
  <si>
    <t>currBatch</t>
  </si>
  <si>
    <t>fileName</t>
  </si>
  <si>
    <t>BankCode</t>
  </si>
  <si>
    <t>Enabled</t>
  </si>
  <si>
    <t>Y</t>
  </si>
  <si>
    <t>ValidationCondition</t>
  </si>
  <si>
    <t>HdrIdentifier</t>
  </si>
  <si>
    <t>DetIdentifier</t>
  </si>
  <si>
    <t>FtrIdentifier</t>
  </si>
  <si>
    <t>BatchSize</t>
  </si>
  <si>
    <t>Batchsize</t>
  </si>
  <si>
    <t>Date</t>
  </si>
  <si>
    <t>Amount</t>
  </si>
  <si>
    <t>|</t>
  </si>
  <si>
    <t>H</t>
  </si>
  <si>
    <t>D</t>
  </si>
  <si>
    <t>T</t>
  </si>
  <si>
    <t>HCRETAPSR01A00000000XX00147617500000000000000111</t>
  </si>
  <si>
    <t>Sum</t>
  </si>
  <si>
    <t>RejectCode</t>
  </si>
  <si>
    <t>RejectReason</t>
  </si>
  <si>
    <t>RejectDesc</t>
  </si>
  <si>
    <t>Desc 1</t>
  </si>
  <si>
    <t>Desc2</t>
  </si>
  <si>
    <t>Desc 3</t>
  </si>
  <si>
    <t>Desc 4</t>
  </si>
  <si>
    <t>NA</t>
  </si>
  <si>
    <t>Bank</t>
  </si>
  <si>
    <t>BankRoutingRule</t>
  </si>
  <si>
    <t>SrcRoutingRule</t>
  </si>
  <si>
    <t>R</t>
  </si>
  <si>
    <t>HCRETAPSR01A00000000XX00000115011128400000000111</t>
  </si>
  <si>
    <t>T0000010000000001025</t>
  </si>
  <si>
    <t xml:space="preserve">D1             1234567161234567812345670071200000010251234567                  </t>
  </si>
  <si>
    <t>RejectCodeMap</t>
  </si>
  <si>
    <t>IL_BankRejectCodeMap</t>
  </si>
  <si>
    <t xml:space="preserve">D1             9999999161234567812345670081200000011389999999                  </t>
  </si>
  <si>
    <t>THIS SHEET IS USED FOR TESTING OUT THE OUTPUT HEADER, DETAIL, FOOTER VALUES BY COMPARING THE GENERATED VALUES AND THE EXPECTED VALUES</t>
  </si>
  <si>
    <t>BankRespCode</t>
  </si>
  <si>
    <t>IL_DD_src_config</t>
  </si>
  <si>
    <t>IL_DD_det_in</t>
  </si>
  <si>
    <t>BillingDate</t>
  </si>
  <si>
    <t>PayorBankCode</t>
  </si>
  <si>
    <t>FactoringHouse</t>
  </si>
  <si>
    <t>IL_DD</t>
  </si>
  <si>
    <t>IL_DD_det_in_com</t>
  </si>
  <si>
    <t>IL_DD_det_out_com</t>
  </si>
  <si>
    <t>MBB_DD</t>
  </si>
  <si>
    <t>MBB_DD_bank_config</t>
  </si>
  <si>
    <t>MBB_DD_det_in</t>
  </si>
  <si>
    <t>MBB_DD_hdr_in</t>
  </si>
  <si>
    <t>MBB_DD_ftr_in</t>
  </si>
  <si>
    <t>MBB_DD_det_in_com</t>
  </si>
  <si>
    <t>MBB_DD_hdr_in_com</t>
  </si>
  <si>
    <t>MBB_DD_ftr_in_com</t>
  </si>
  <si>
    <t>MBB_DD_det_out_com</t>
  </si>
  <si>
    <t>MBB_DD_hdr_out_com</t>
  </si>
  <si>
    <t>MBB_DD_ftr_out_com</t>
  </si>
  <si>
    <t>MBB_DD_out</t>
  </si>
  <si>
    <t>ReferenceNumber</t>
  </si>
  <si>
    <t>BatchNumber</t>
  </si>
  <si>
    <t>AccountNumber</t>
  </si>
  <si>
    <t>PremiumAmount</t>
  </si>
  <si>
    <t>RejectionCode</t>
  </si>
  <si>
    <t>IL_DD_hdr_out_com</t>
  </si>
  <si>
    <t>IL_DD_ftr_out_com</t>
  </si>
  <si>
    <t>IL_DD_out</t>
  </si>
  <si>
    <t>RHB_DD_ftr_in</t>
  </si>
  <si>
    <t>RHB_DD_det_in_com</t>
  </si>
  <si>
    <t>RHB_DD_hdr_in_com</t>
  </si>
  <si>
    <t>RHB_DD_ftr_in_com</t>
  </si>
  <si>
    <t>RHB_DD_det_out_com</t>
  </si>
  <si>
    <t>RHB_DD_hdr_out_com</t>
  </si>
  <si>
    <t>RHB_DD_ftr_out_com</t>
  </si>
  <si>
    <t>RHB_DD_out</t>
  </si>
  <si>
    <t>RHB_DD_bank_config</t>
  </si>
  <si>
    <t>RHB_DD_det_in</t>
  </si>
  <si>
    <t>RHB_DD_hdr_in</t>
  </si>
  <si>
    <t>PBB_DD_det_in_com</t>
  </si>
  <si>
    <t>PBB_DD_hdr_in_com</t>
  </si>
  <si>
    <t>PBB_DD_ftr_in_com</t>
  </si>
  <si>
    <t>PBB_DD_det_out_com</t>
  </si>
  <si>
    <t>PBB_DD_hdr_out_com</t>
  </si>
  <si>
    <t>PBB_DD_ftr_out_com</t>
  </si>
  <si>
    <t>PBB_DD_out</t>
  </si>
  <si>
    <t>PBB_DD_bank_config</t>
  </si>
  <si>
    <t>PBB_DD_det_in</t>
  </si>
  <si>
    <t>PBB_DD_hdr_in</t>
  </si>
  <si>
    <t>PBB_DD_ftr_in</t>
  </si>
  <si>
    <t>PBB</t>
  </si>
  <si>
    <t>RHB</t>
  </si>
  <si>
    <t>OriginatorName</t>
  </si>
  <si>
    <t>HashTotal</t>
  </si>
  <si>
    <t>OrgCode</t>
  </si>
  <si>
    <t>BillingCode</t>
  </si>
  <si>
    <t>Branch</t>
  </si>
  <si>
    <t>CompanyAccount</t>
  </si>
  <si>
    <t>ComRegNum</t>
  </si>
  <si>
    <t>MedicalInd</t>
  </si>
  <si>
    <t>AccountId</t>
  </si>
  <si>
    <t>SucRecords</t>
  </si>
  <si>
    <t>SucAmt</t>
  </si>
  <si>
    <t>RejRec</t>
  </si>
  <si>
    <t>RejAmt</t>
  </si>
  <si>
    <t>BusRegNum</t>
  </si>
  <si>
    <t>DDMMYYYY</t>
  </si>
  <si>
    <t>asdsdsd</t>
  </si>
  <si>
    <t>740651-H</t>
  </si>
  <si>
    <t>Hashtotal</t>
  </si>
  <si>
    <t>SystemDate</t>
  </si>
  <si>
    <t>BankAccountNo</t>
  </si>
  <si>
    <t>NOTPRESENT</t>
  </si>
  <si>
    <t xml:space="preserve">DT4467717911          00000000000203942018022895001114            02000000000028305                 </t>
  </si>
  <si>
    <t xml:space="preserve">FT001250000235525900482000077472760060700010102535000000003018147                                   </t>
  </si>
  <si>
    <t>FileIndicator</t>
  </si>
  <si>
    <t>SenderId</t>
  </si>
  <si>
    <t>ReceiverId</t>
  </si>
  <si>
    <t>TransactionDate</t>
  </si>
  <si>
    <t>FileDesc</t>
  </si>
  <si>
    <t>DedRec</t>
  </si>
  <si>
    <t>DedAmt</t>
  </si>
  <si>
    <t>SegmentNumber</t>
  </si>
  <si>
    <t>OriAccount</t>
  </si>
  <si>
    <t>Type</t>
  </si>
  <si>
    <t>SystemDate2</t>
  </si>
  <si>
    <t>MBB_DD_A00</t>
  </si>
  <si>
    <t>MBB_DD_A01</t>
  </si>
  <si>
    <t>A01</t>
  </si>
  <si>
    <t>AcctNo</t>
  </si>
  <si>
    <t>afasdsad</t>
  </si>
  <si>
    <t>AcctId</t>
  </si>
  <si>
    <t>PolicyNo</t>
  </si>
  <si>
    <t>BSN_DD_bank_config</t>
  </si>
  <si>
    <t>BSN</t>
  </si>
  <si>
    <t>BSN_DD_det_in</t>
  </si>
  <si>
    <t>BSN_DD_hdr_in</t>
  </si>
  <si>
    <t>BSN_DD_ftr_in</t>
  </si>
  <si>
    <t>BSN_DD_det_in_com</t>
  </si>
  <si>
    <t>BSN_DD_hdr_in_com</t>
  </si>
  <si>
    <t>BSN_DD_ftr_in_com</t>
  </si>
  <si>
    <t>BSN_DD_det_out_com</t>
  </si>
  <si>
    <t>BSN_DD_hdr_out_com</t>
  </si>
  <si>
    <t>BSN_DD_ftr_out_com</t>
  </si>
  <si>
    <t>BSN_DD_out</t>
  </si>
  <si>
    <t>OriCode</t>
  </si>
  <si>
    <t>TransCode</t>
  </si>
  <si>
    <t>OriAcct</t>
  </si>
  <si>
    <t>0003806102</t>
  </si>
  <si>
    <t>PayorBankAcctNo</t>
  </si>
  <si>
    <t>PayorICNo</t>
  </si>
  <si>
    <t>12222222</t>
  </si>
  <si>
    <t>CON10270002167PRUBSNTB</t>
  </si>
  <si>
    <t>Ident</t>
  </si>
  <si>
    <t>Bcode</t>
  </si>
  <si>
    <t>Vid</t>
  </si>
  <si>
    <t>Idname</t>
  </si>
  <si>
    <t>Trancd</t>
  </si>
  <si>
    <t>BankAcct</t>
  </si>
  <si>
    <t>Icno</t>
  </si>
  <si>
    <t>Frequency</t>
  </si>
  <si>
    <t>AuthLimits</t>
  </si>
  <si>
    <t>Addrec</t>
  </si>
  <si>
    <t>DelRec</t>
  </si>
  <si>
    <t>HashTot</t>
  </si>
  <si>
    <t>OriginatorCode</t>
  </si>
  <si>
    <t>ICNumber</t>
  </si>
  <si>
    <t>HashCode</t>
  </si>
  <si>
    <t>AddRec</t>
  </si>
  <si>
    <t>Authority</t>
  </si>
  <si>
    <t>PrintDate</t>
  </si>
  <si>
    <t>RecCount</t>
  </si>
  <si>
    <t>BankAcc</t>
  </si>
  <si>
    <t>00A96419745      11220406489551071610AZIZAH              A00000</t>
  </si>
  <si>
    <t>FF000000000187000000000069000001257398</t>
  </si>
  <si>
    <t xml:space="preserve">102032002030200003895085864            999999999999999VISALACHI A/P PONNUSAMY            760617075654Y00000010000000000000000000000000RJM05                                                                                                                                                                                                                                                                     </t>
  </si>
  <si>
    <t xml:space="preserve">                   </t>
  </si>
  <si>
    <t xml:space="preserve">FH0001PBB       399192171020180312PRB-PBB ENROLL      20180312                  </t>
  </si>
  <si>
    <t xml:space="preserve">022002900012443195115662             DUPLICATE ROWS IN T21AUDT                  </t>
  </si>
  <si>
    <t>RejectionDesc</t>
  </si>
  <si>
    <t>BankAccount</t>
  </si>
  <si>
    <t>RecordCount</t>
  </si>
  <si>
    <t>FileName</t>
  </si>
  <si>
    <t>01012007</t>
  </si>
  <si>
    <t>REG”[DDMMYYYYHHMMSS</t>
  </si>
  <si>
    <t xml:space="preserve">REGISTRATION        </t>
  </si>
  <si>
    <t xml:space="preserve"> </t>
  </si>
  <si>
    <t>BIMB_DD_bank_config</t>
  </si>
  <si>
    <t>BIMB_DD_det_in</t>
  </si>
  <si>
    <t>BIMB_DD_hdr_in</t>
  </si>
  <si>
    <t>BIMB_DD_ftr_in</t>
  </si>
  <si>
    <t>BIMB_DD_det_in_com</t>
  </si>
  <si>
    <t>BIMB_DD_hdr_in_com</t>
  </si>
  <si>
    <t>BIMB_DD_ftr_in_com</t>
  </si>
  <si>
    <t>BIMB_DD_det_out_com</t>
  </si>
  <si>
    <t>BIMB_DD_hdr_out_com</t>
  </si>
  <si>
    <t>BIMB_DD_ftr_out_com</t>
  </si>
  <si>
    <t>BIMB_DD_out</t>
  </si>
  <si>
    <t>CustomerName</t>
  </si>
  <si>
    <t>01012001</t>
  </si>
  <si>
    <t>IL_Enrol</t>
  </si>
  <si>
    <t>MBB_Enrol</t>
  </si>
  <si>
    <t>RHB_Enrol</t>
  </si>
  <si>
    <t>PBB_Enrol</t>
  </si>
  <si>
    <t>BIMB_Enrol</t>
  </si>
  <si>
    <t>BSN_Enrol</t>
  </si>
  <si>
    <t>MBB_Enrol,CIMB_Enrol</t>
  </si>
  <si>
    <t>CIMB_Enrol</t>
  </si>
  <si>
    <t>BIMB</t>
  </si>
  <si>
    <t>PollicyNo</t>
  </si>
  <si>
    <t>CompanyAcctNo</t>
  </si>
  <si>
    <t>PayorBankAcct</t>
  </si>
  <si>
    <t>FileGenerationDate</t>
  </si>
  <si>
    <t>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</si>
</sst>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9"/>
      <color theme="1"/>
      <name val="Calibri"/>
      <family val="2"/>
      <scheme val="minor"/>
    </font>
    <font>
      <b/>
      <sz val="9"/>
      <name val="Calibri"/>
      <family val="2"/>
      <scheme val="minor"/>
    </font>
    <font>
      <b/>
      <sz val="9"/>
      <color theme="1"/>
      <name val="Calibri"/>
      <family val="2"/>
      <scheme val="minor"/>
    </font>
    <font>
      <sz val="9"/>
      <color indexed="81"/>
      <name val="Tahoma"/>
      <family val="2"/>
    </font>
    <font>
      <b/>
      <sz val="9"/>
      <color indexed="81"/>
      <name val="Tahoma"/>
      <family val="2"/>
    </font>
    <font>
      <sz val="9"/>
      <color theme="1"/>
      <name val="Calibri"/>
      <family val="2"/>
    </font>
    <font>
      <sz val="11"/>
      <name val="Calibri"/>
      <family val="2"/>
      <scheme val="minor"/>
    </font>
    <font>
      <b/>
      <sz val="12"/>
      <color rgb="FFFF0000"/>
      <name val="Calibri"/>
      <family val="2"/>
      <scheme val="minor"/>
    </font>
    <font>
      <sz val="10"/>
      <color theme="1"/>
      <name val="Arial"/>
      <family val="2"/>
    </font>
    <font>
      <sz val="12"/>
      <color rgb="FF0A0101"/>
      <name val="Arial"/>
      <family val="2"/>
    </font>
    <font>
      <b/>
      <sz val="11"/>
      <color rgb="FFFF0000"/>
      <name val="Calibri"/>
      <family val="2"/>
      <scheme val="minor"/>
    </font>
    <font>
      <sz val="11"/>
      <color rgb="FF000000"/>
      <name val="Arial"/>
      <family val="2"/>
    </font>
  </fonts>
  <fills count="9">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4"/>
        <bgColor indexed="64"/>
      </patternFill>
    </fill>
    <fill>
      <patternFill patternType="solid">
        <fgColor theme="5" tint="-0.249977111117893"/>
        <bgColor indexed="64"/>
      </patternFill>
    </fill>
  </fills>
  <borders count="1">
    <border>
      <left/>
      <right/>
      <top/>
      <bottom/>
      <diagonal/>
    </border>
  </borders>
  <cellStyleXfs count="1">
    <xf numFmtId="0" fontId="0" fillId="0" borderId="0"/>
  </cellStyleXfs>
  <cellXfs count="35">
    <xf numFmtId="0" fontId="0" fillId="0" borderId="0" xfId="0"/>
    <xf numFmtId="0" fontId="1" fillId="0" borderId="0" xfId="0" applyFont="1"/>
    <xf numFmtId="0" fontId="2" fillId="4" borderId="0" xfId="0" applyFont="1" applyFill="1"/>
    <xf numFmtId="0" fontId="3" fillId="3" borderId="0" xfId="0" applyFont="1" applyFill="1"/>
    <xf numFmtId="0" fontId="3" fillId="2" borderId="0" xfId="0" applyFont="1" applyFill="1"/>
    <xf numFmtId="0" fontId="3" fillId="4" borderId="0" xfId="0" applyFont="1" applyFill="1"/>
    <xf numFmtId="49" fontId="1" fillId="0" borderId="0" xfId="0" applyNumberFormat="1" applyFont="1"/>
    <xf numFmtId="0" fontId="3" fillId="5" borderId="0" xfId="0" applyFont="1" applyFill="1"/>
    <xf numFmtId="0" fontId="1" fillId="0" borderId="0" xfId="0" applyNumberFormat="1" applyFont="1"/>
    <xf numFmtId="0" fontId="2" fillId="2" borderId="0" xfId="0" applyFont="1" applyFill="1"/>
    <xf numFmtId="0" fontId="1" fillId="6" borderId="0" xfId="0" applyFont="1" applyFill="1"/>
    <xf numFmtId="0" fontId="3" fillId="0" borderId="0" xfId="0" applyFont="1"/>
    <xf numFmtId="2" fontId="1" fillId="0" borderId="0" xfId="0" applyNumberFormat="1" applyFont="1"/>
    <xf numFmtId="1" fontId="1" fillId="0" borderId="0" xfId="0" applyNumberFormat="1" applyFont="1"/>
    <xf numFmtId="14" fontId="1" fillId="0" borderId="0" xfId="0" applyNumberFormat="1" applyFont="1"/>
    <xf numFmtId="0" fontId="1" fillId="7" borderId="0" xfId="0" applyFont="1" applyFill="1"/>
    <xf numFmtId="0" fontId="6" fillId="0" borderId="0" xfId="0" applyFont="1"/>
    <xf numFmtId="14" fontId="6" fillId="0" borderId="0" xfId="0" applyNumberFormat="1" applyFont="1"/>
    <xf numFmtId="0" fontId="1" fillId="0" borderId="0" xfId="0" applyNumberFormat="1" applyFont="1" applyAlignment="1">
      <alignment wrapText="1"/>
    </xf>
    <xf numFmtId="49" fontId="1" fillId="0" borderId="0" xfId="0" applyNumberFormat="1" applyFont="1" applyAlignment="1">
      <alignment wrapText="1"/>
    </xf>
    <xf numFmtId="0" fontId="3" fillId="8" borderId="0" xfId="0" applyFont="1" applyFill="1"/>
    <xf numFmtId="0" fontId="1" fillId="8" borderId="0" xfId="0" applyFont="1" applyFill="1"/>
    <xf numFmtId="0" fontId="7" fillId="8" borderId="0" xfId="0" applyFont="1" applyFill="1"/>
    <xf numFmtId="0" fontId="1" fillId="0" borderId="0" xfId="0" quotePrefix="1" applyFont="1"/>
    <xf numFmtId="0" fontId="1" fillId="0" borderId="0" xfId="0" quotePrefix="1" applyNumberFormat="1" applyFont="1"/>
    <xf numFmtId="0" fontId="1" fillId="0" borderId="0" xfId="0" applyFont="1" applyAlignment="1"/>
    <xf numFmtId="0" fontId="1" fillId="0" borderId="0" xfId="0" quotePrefix="1" applyFont="1" applyAlignment="1"/>
    <xf numFmtId="14" fontId="6" fillId="0" borderId="0" xfId="0" quotePrefix="1" applyNumberFormat="1" applyFont="1"/>
    <xf numFmtId="0" fontId="9" fillId="0" borderId="0" xfId="0" applyFont="1"/>
    <xf numFmtId="0" fontId="9" fillId="0" borderId="0" xfId="0" quotePrefix="1" applyFont="1"/>
    <xf numFmtId="0" fontId="10" fillId="0" borderId="0" xfId="0" applyFont="1"/>
    <xf numFmtId="0" fontId="11" fillId="2" borderId="0" xfId="0" applyFont="1" applyFill="1"/>
    <xf numFmtId="0" fontId="12" fillId="0" borderId="0" xfId="0" applyFont="1"/>
    <xf numFmtId="0" fontId="8" fillId="0" borderId="0" xfId="0" applyFont="1" applyAlignment="1">
      <alignment wrapText="1"/>
    </xf>
    <xf numFmtId="0" fontId="0" fillId="0" borderId="0" xfId="0" applyAlignment="1">
      <alignment wrapText="1"/>
    </xf>
  </cellXfs>
  <cellStyles count="1">
    <cellStyle name="Normal" xfId="0" builtinId="0"/>
  </cellStyles>
  <dxfs count="463">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alignment horizontal="general" vertical="bottom" textRotation="0" wrapText="0" indent="0" justifyLastLine="0" shrinkToFit="0" readingOrder="0"/>
    </dxf>
    <dxf>
      <font>
        <strike val="0"/>
        <outline val="0"/>
        <shadow val="0"/>
        <u val="none"/>
        <vertAlign val="baseline"/>
        <sz val="9"/>
        <name val="Calibri"/>
        <family val="2"/>
        <scheme val="none"/>
      </font>
      <alignment horizontal="general"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numFmt numFmtId="1" formatCode="0"/>
    </dxf>
    <dxf>
      <font>
        <strike val="0"/>
        <outline val="0"/>
        <shadow val="0"/>
        <u val="none"/>
        <vertAlign val="baseline"/>
        <sz val="9"/>
        <name val="Calibri"/>
        <family val="2"/>
        <scheme val="minor"/>
      </font>
      <numFmt numFmtId="1" formatCode="0"/>
    </dxf>
    <dxf>
      <font>
        <strike val="0"/>
        <outline val="0"/>
        <shadow val="0"/>
        <u val="none"/>
        <vertAlign val="baseline"/>
        <sz val="9"/>
        <name val="Calibri"/>
        <family val="2"/>
        <scheme val="minor"/>
      </font>
      <numFmt numFmtId="2" formatCode="0.00"/>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alignment horizontal="general" vertical="bottom" textRotation="0" wrapText="0" indent="0" justifyLastLine="0" shrinkToFit="0" readingOrder="0"/>
    </dxf>
    <dxf>
      <font>
        <strike val="0"/>
        <outline val="0"/>
        <shadow val="0"/>
        <u val="none"/>
        <vertAlign val="baseline"/>
        <sz val="9"/>
        <name val="Calibri"/>
        <family val="2"/>
        <scheme val="none"/>
      </font>
      <alignment horizontal="general"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numFmt numFmtId="1" formatCode="0"/>
    </dxf>
    <dxf>
      <font>
        <strike val="0"/>
        <outline val="0"/>
        <shadow val="0"/>
        <u val="none"/>
        <vertAlign val="baseline"/>
        <sz val="9"/>
        <name val="Calibri"/>
        <family val="2"/>
        <scheme val="minor"/>
      </font>
      <numFmt numFmtId="1" formatCode="0"/>
    </dxf>
    <dxf>
      <font>
        <strike val="0"/>
        <outline val="0"/>
        <shadow val="0"/>
        <u val="none"/>
        <vertAlign val="baseline"/>
        <sz val="9"/>
        <name val="Calibri"/>
        <family val="2"/>
        <scheme val="minor"/>
      </font>
      <numFmt numFmtId="2" formatCode="0.00"/>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alignment horizontal="general" vertical="bottom" textRotation="0" wrapText="0" indent="0" justifyLastLine="0" shrinkToFit="0" readingOrder="0"/>
    </dxf>
    <dxf>
      <font>
        <strike val="0"/>
        <outline val="0"/>
        <shadow val="0"/>
        <u val="none"/>
        <vertAlign val="baseline"/>
        <sz val="9"/>
        <name val="Calibri"/>
        <family val="2"/>
        <scheme val="none"/>
      </font>
      <alignment horizontal="general"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numFmt numFmtId="1" formatCode="0"/>
    </dxf>
    <dxf>
      <font>
        <strike val="0"/>
        <outline val="0"/>
        <shadow val="0"/>
        <u val="none"/>
        <vertAlign val="baseline"/>
        <sz val="9"/>
        <name val="Calibri"/>
        <family val="2"/>
        <scheme val="minor"/>
      </font>
      <numFmt numFmtId="1" formatCode="0"/>
    </dxf>
    <dxf>
      <font>
        <strike val="0"/>
        <outline val="0"/>
        <shadow val="0"/>
        <u val="none"/>
        <vertAlign val="baseline"/>
        <sz val="9"/>
        <name val="Calibri"/>
        <family val="2"/>
        <scheme val="minor"/>
      </font>
      <numFmt numFmtId="2" formatCode="0.00"/>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alignment horizontal="general" vertical="bottom" textRotation="0" wrapText="0" indent="0" justifyLastLine="0" shrinkToFit="0" readingOrder="0"/>
    </dxf>
    <dxf>
      <font>
        <strike val="0"/>
        <outline val="0"/>
        <shadow val="0"/>
        <u val="none"/>
        <vertAlign val="baseline"/>
        <sz val="9"/>
        <name val="Calibri"/>
        <family val="2"/>
        <scheme val="none"/>
      </font>
      <alignment horizontal="general"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numFmt numFmtId="1" formatCode="0"/>
    </dxf>
    <dxf>
      <font>
        <strike val="0"/>
        <outline val="0"/>
        <shadow val="0"/>
        <u val="none"/>
        <vertAlign val="baseline"/>
        <sz val="9"/>
        <name val="Calibri"/>
        <family val="2"/>
        <scheme val="minor"/>
      </font>
      <numFmt numFmtId="1" formatCode="0"/>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2" formatCode="0.00"/>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fill>
        <patternFill patternType="solid">
          <fgColor indexed="64"/>
          <bgColor theme="4" tint="0.39997558519241921"/>
        </patternFill>
      </fill>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fill>
        <patternFill patternType="solid">
          <fgColor indexed="64"/>
          <bgColor theme="4" tint="0.39997558519241921"/>
        </patternFill>
      </fill>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fill>
        <patternFill patternType="solid">
          <fgColor indexed="64"/>
          <bgColor theme="4" tint="0.39997558519241921"/>
        </patternFill>
      </fil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1" formatCode="0"/>
    </dxf>
    <dxf>
      <font>
        <strike val="0"/>
        <outline val="0"/>
        <shadow val="0"/>
        <u val="none"/>
        <vertAlign val="baseline"/>
        <sz val="9"/>
        <color theme="1"/>
        <name val="Calibri"/>
        <family val="2"/>
        <scheme val="minor"/>
      </font>
      <numFmt numFmtId="1" formatCode="0"/>
    </dxf>
    <dxf>
      <font>
        <b val="0"/>
        <i val="0"/>
        <strike val="0"/>
        <condense val="0"/>
        <extend val="0"/>
        <outline val="0"/>
        <shadow val="0"/>
        <u val="none"/>
        <vertAlign val="baseline"/>
        <sz val="9"/>
        <color theme="1"/>
        <name val="Calibri"/>
        <family val="2"/>
        <scheme val="minor"/>
      </font>
      <numFmt numFmtId="1" formatCode="0"/>
    </dxf>
    <dxf>
      <font>
        <strike val="0"/>
        <outline val="0"/>
        <shadow val="0"/>
        <u val="none"/>
        <vertAlign val="baseline"/>
        <sz val="9"/>
        <color theme="1"/>
        <name val="Calibri"/>
        <family val="2"/>
        <scheme val="minor"/>
      </font>
      <numFmt numFmtId="2" formatCode="0.0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1" formatCode="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FD3D9A-EE4D-4A6A-8B26-E57E38390A15}" name="IL_Enrol_src_config" displayName="IL_Enrol_src_config" ref="B3:K4" totalsRowShown="0" headerRowDxfId="462" dataDxfId="461">
  <autoFilter ref="B3:K4" xr:uid="{D6EBBB54-63A8-44DF-A619-D21CDDA7A390}"/>
  <tableColumns count="10">
    <tableColumn id="1" xr3:uid="{38AFD836-DBFE-462D-821C-45B09F23C1B3}" name="Name" dataDxfId="460"/>
    <tableColumn id="2" xr3:uid="{AB19C65C-8B14-46CB-8B26-0C09C1426061}" name="Delimiter" dataDxfId="459"/>
    <tableColumn id="3" xr3:uid="{A366E945-A26A-4109-8B13-24244CB4AC69}" name="HdrIdentifier" dataDxfId="458"/>
    <tableColumn id="4" xr3:uid="{96036434-F2FE-4549-8A62-9BBAA06F5E6A}" name="DetIdentifier" dataDxfId="457"/>
    <tableColumn id="5" xr3:uid="{B6E2520C-1975-4251-A739-7A1F64C290BB}" name="FtrIdentifier" dataDxfId="456"/>
    <tableColumn id="10" xr3:uid="{51693D6A-EA6B-49AF-9D3B-44909412F7AA}" name="ValidationCondition" dataDxfId="455">
      <calculatedColumnFormula>IF(IL_Enrol_det_in[CompanyAcctNo] &lt;&gt; "", TRUE, FALSE)</calculatedColumnFormula>
    </tableColumn>
    <tableColumn id="13" xr3:uid="{F7E2A920-FBF1-46B5-9E56-7E958468480B}" name="BankRoutingRule" dataDxfId="454">
      <calculatedColumnFormula>VLOOKUP(IL_Enrol_det_in[FactoringHouse],RoutingRule!B3:C32,2,FALSE)</calculatedColumnFormula>
    </tableColumn>
    <tableColumn id="7" xr3:uid="{943ADAAF-D8F8-40AD-BD33-918B42DDC442}" name="BatchSize" dataDxfId="453"/>
    <tableColumn id="9" xr3:uid="{ADC28BA0-BFD2-453A-8547-B3658A37B075}" name="Enabled" dataDxfId="452"/>
    <tableColumn id="8" xr3:uid="{3638F1A0-228F-459A-8E75-A0972898DD70}" name="Source" dataDxfId="451"/>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80C350-7403-4534-BD99-F8C516D94F73}" name="MBB_Enrol_bank_config" displayName="MBB_Enrol_bank_config" ref="B3:L4" totalsRowShown="0" headerRowDxfId="397" dataDxfId="396">
  <autoFilter ref="B3:L4" xr:uid="{B7CD034E-6A1F-44F8-B168-94E858A13514}"/>
  <tableColumns count="11">
    <tableColumn id="1" xr3:uid="{42E6C17B-27C0-401F-BC6B-0403D899EAA5}" name="Name" dataDxfId="395"/>
    <tableColumn id="11" xr3:uid="{DE276C03-417C-4B4F-A1ED-07EF40028DEE}" name="BankCode" dataDxfId="394"/>
    <tableColumn id="2" xr3:uid="{83E7B0AC-D3FA-42E0-A33D-4B5BF28745B8}" name="Delimiter" dataDxfId="393"/>
    <tableColumn id="3" xr3:uid="{A41D84F6-7029-4EE7-AB06-8506979CEA89}" name="HdrIdentifier" dataDxfId="392"/>
    <tableColumn id="4" xr3:uid="{AA676575-62F9-4F75-82D0-53B90432EC6D}" name="DetIdentifier" dataDxfId="391"/>
    <tableColumn id="5" xr3:uid="{E27F4015-2678-4BEE-9452-35841E0868A9}" name="FtrIdentifier" dataDxfId="390"/>
    <tableColumn id="13" xr3:uid="{6778F69F-E000-4E54-A208-7C662C022FD7}" name="ValidationCondition" dataDxfId="389"/>
    <tableColumn id="14" xr3:uid="{1D3E3808-2B2F-4897-9F38-7AC92BF52913}" name="SrcRoutingRule" dataDxfId="388"/>
    <tableColumn id="7" xr3:uid="{3C88D369-03AD-4091-B243-A895E2E5B38C}" name="Batchsize" dataDxfId="387"/>
    <tableColumn id="12" xr3:uid="{C7EB7E33-20C9-43A9-AE4C-B3D7FFE303A5}" name="Enabled" dataDxfId="386"/>
    <tableColumn id="8" xr3:uid="{7E496840-67D3-4000-BF94-6D644DDD2B29}" name="Source" dataDxfId="385"/>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F6FBBE0-1324-4BA0-B3C3-4A4649B9AB72}" name="MBB_Enrol_det_out_com" displayName="MBB_Enrol_det_out_com" ref="B33:G34" totalsRowShown="0" headerRowDxfId="384" dataDxfId="383">
  <autoFilter ref="B33:G34" xr:uid="{DE113670-84C7-49DF-9328-F0806D9BE87E}"/>
  <tableColumns count="6">
    <tableColumn id="8" xr3:uid="{E5E66171-C21B-4BCA-B7A7-DFD693FD7C61}" name="PolicyNo" dataDxfId="382"/>
    <tableColumn id="1" xr3:uid="{7779A2CD-00A0-4A64-9C4D-CB67C76EE8D6}" name="BankAcct" dataDxfId="381"/>
    <tableColumn id="9" xr3:uid="{481B88AE-0641-43A2-B972-79B65FF59D94}" name="ICNumber" dataDxfId="380"/>
    <tableColumn id="2" xr3:uid="{69B998FB-90AE-420F-95E2-A73990268BFA}" name="Name" dataDxfId="379"/>
    <tableColumn id="3" xr3:uid="{F328D8AE-2B4A-4722-A796-EA506050F600}" name="HashCode" dataDxfId="378"/>
    <tableColumn id="4" xr3:uid="{BA41B970-F490-4078-9E0B-9236C36B23EC}" name="Authority" dataDxfId="377"/>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0EAFB8C-1B0E-4DEA-83AE-43EEF6F1E55F}" name="MBB_Enrol_out" displayName="MBB_Enrol_out" ref="B46:D47" totalsRowShown="0" headerRowDxfId="376" dataDxfId="375">
  <autoFilter ref="B46:D47" xr:uid="{BF6B9CA5-24CB-457C-96FA-2292A41BB4C8}"/>
  <tableColumns count="3">
    <tableColumn id="1" xr3:uid="{F0DDE9C1-BADD-438E-8C04-107A6C1609EA}" name="header" dataDxfId="374"/>
    <tableColumn id="2" xr3:uid="{9844944E-9E3E-400E-A09D-DDC691AA4894}" name="detail" dataDxfId="373"/>
    <tableColumn id="3" xr3:uid="{4137389B-C806-48B4-8B75-C089DAC90CF4}" name="footer" dataDxfId="372"/>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A793CAB-4FF1-46BD-A71F-10B6A3773DA1}" name="MBB_Enrol_det_in" displayName="MBB_Enrol_det_in" ref="B7:B8" totalsRowShown="0" headerRowDxfId="371" dataDxfId="370">
  <autoFilter ref="B7:B8" xr:uid="{81E87A3D-BC0B-431D-9952-9B861335F516}"/>
  <tableColumns count="1">
    <tableColumn id="1" xr3:uid="{3DDA76B1-838E-4ED3-8E85-D8BAA9D8AB31}" name="Col1" dataDxfId="369"/>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6FFE070-63E0-4672-8E6E-D9CA95AF7202}" name="MBB_Enrol_det_in_com" displayName="MBB_Enrol_det_in_com" ref="B20:I21" totalsRowShown="0" headerRowDxfId="368" dataDxfId="367">
  <autoFilter ref="B20:I21" xr:uid="{CEC13A67-1769-4F61-8CEE-5AB73CE6B4F3}"/>
  <tableColumns count="8">
    <tableColumn id="1" xr3:uid="{14C18000-DD61-44C7-9B0E-DE489288DB05}" name="Ident" dataDxfId="366">
      <calculatedColumnFormula>MID(MBB_Enrol_det_in[Col1],1,2)</calculatedColumnFormula>
    </tableColumn>
    <tableColumn id="2" xr3:uid="{D610E957-1B53-4E61-940C-094A14734A7A}" name="Trancd" dataDxfId="365">
      <calculatedColumnFormula>MID(MBB_Enrol_det_in[Col1],3,3)</calculatedColumnFormula>
    </tableColumn>
    <tableColumn id="3" xr3:uid="{D7F8296D-2A79-491D-99CC-7AA3F9E3943E}" name="PolicyNo" dataDxfId="364">
      <calculatedColumnFormula>MID(MBB_Enrol_det_in[Col1],6,12)</calculatedColumnFormula>
    </tableColumn>
    <tableColumn id="4" xr3:uid="{9B6F2FB9-E891-42D0-8575-6DBD98A5492A}" name="BankAcct" dataDxfId="363">
      <calculatedColumnFormula>MID(MBB_Enrol_det_in[Col1],18,12)</calculatedColumnFormula>
    </tableColumn>
    <tableColumn id="5" xr3:uid="{6DEBCE10-431E-4417-A554-B24246A59A77}" name="Icno" dataDxfId="362">
      <calculatedColumnFormula>MID(MBB_Enrol_det_in[Col1],30,8)</calculatedColumnFormula>
    </tableColumn>
    <tableColumn id="6" xr3:uid="{2EDF3373-1C7B-4082-A89D-419B63D3D71D}" name="CustomerName" dataDxfId="361">
      <calculatedColumnFormula>MID(MBB_Enrol_det_in[Col1],38,19)</calculatedColumnFormula>
    </tableColumn>
    <tableColumn id="7" xr3:uid="{1B7308C1-19E1-4147-A607-AA879E4A7C0C}" name="Frequency" dataDxfId="360">
      <calculatedColumnFormula>MID(MBB_Enrol_det_in[Col1],58,1)</calculatedColumnFormula>
    </tableColumn>
    <tableColumn id="8" xr3:uid="{265AA3D8-1348-4530-BA7D-891E39DBCD3D}" name="AuthLimits" dataDxfId="359">
      <calculatedColumnFormula>MID(MBB_Enrol_det_in[Col1],59,5)</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78465C9-8293-47F5-8BAA-20724235C551}" name="MBB_Enrol_hdr_in" displayName="MBB_Enrol_hdr_in" ref="B11:B12" totalsRowShown="0" headerRowDxfId="358" dataDxfId="357">
  <autoFilter ref="B11:B12" xr:uid="{332D963F-BAF0-4013-AC50-FD55E76F54C6}"/>
  <tableColumns count="1">
    <tableColumn id="1" xr3:uid="{4B8A79DE-FD4C-4EA1-97F9-244FD4791051}" name="Col1" dataDxfId="356"/>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293B8A8-C464-4994-9CEC-E602BBDABCD3}" name="MBB_Enrol_hdr_in_com" displayName="MBB_Enrol_hdr_in_com" ref="B24:E25" totalsRowShown="0" headerRowDxfId="355" dataDxfId="354">
  <autoFilter ref="B24:E25" xr:uid="{2E12F6D3-7725-42A2-AF71-BA20F544C21E}"/>
  <tableColumns count="4">
    <tableColumn id="1" xr3:uid="{B6B3E86D-F1FF-4C58-841D-9F9D4651949F}" name="Ident" dataDxfId="353">
      <calculatedColumnFormula>MID(MBB_Enrol_hdr_in[Col1],1,4)</calculatedColumnFormula>
    </tableColumn>
    <tableColumn id="2" xr3:uid="{3356AAA8-F875-4192-9018-3CAAFE87E17A}" name="Bcode" dataDxfId="352">
      <calculatedColumnFormula>MID(MBB_Enrol_hdr_in[Col1],5,5)</calculatedColumnFormula>
    </tableColumn>
    <tableColumn id="3" xr3:uid="{AA5987C9-A271-45D2-8ADA-03F7223DEDD5}" name="Vid" dataDxfId="351">
      <calculatedColumnFormula>MID(MBB_Enrol_hdr_in[Col1],10,5)</calculatedColumnFormula>
    </tableColumn>
    <tableColumn id="4" xr3:uid="{E354471B-CE07-4727-BBF7-C290CE4E6F4D}" name="Idname" dataDxfId="350">
      <calculatedColumnFormula>MID(MBB_Enrol_hdr_in[Col1],15,13)</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C110F1F4-63FF-467E-8653-D25C5AFFFE95}" name="MBB_Enrol_ftr_in" displayName="MBB_Enrol_ftr_in" ref="B15:B16" totalsRowShown="0" headerRowDxfId="349" dataDxfId="348">
  <autoFilter ref="B15:B16" xr:uid="{013C33E3-9A1A-4CCB-BBAE-F02975B932E3}"/>
  <tableColumns count="1">
    <tableColumn id="1" xr3:uid="{A6874D07-EA01-4CC8-BE4F-F10DE61A6A36}" name="Col1" dataDxfId="347"/>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72C039F-69AA-499B-8A84-78D213AF3328}" name="MBB_Enrol_ftr_in_com" displayName="MBB_Enrol_ftr_in_com" ref="B28:E29" totalsRowShown="0" headerRowDxfId="346" dataDxfId="345">
  <autoFilter ref="B28:E29" xr:uid="{4794F75E-8843-46C8-9046-B971B260DA64}"/>
  <tableColumns count="4">
    <tableColumn id="1" xr3:uid="{A17813AD-9B49-438E-82B5-C0D82903AAEC}" name="Ident" dataDxfId="344">
      <calculatedColumnFormula>MID(MBB_Enrol_ftr_in[Col1],1,2)</calculatedColumnFormula>
    </tableColumn>
    <tableColumn id="2" xr3:uid="{FD6806C9-110B-48A0-A7B0-28871F1A89DB}" name="Addrec" dataDxfId="343">
      <calculatedColumnFormula>MID(MBB_Enrol_ftr_in[Col1],3,12)</calculatedColumnFormula>
    </tableColumn>
    <tableColumn id="3" xr3:uid="{81631542-E74D-4F0C-88A7-735EC210CDE7}" name="DelRec" dataDxfId="342">
      <calculatedColumnFormula>MID(MBB_Enrol_ftr_in[Col1],15,12)</calculatedColumnFormula>
    </tableColumn>
    <tableColumn id="4" xr3:uid="{7A77CF98-AF48-4449-AD4C-0F460A9D088B}" name="HashTot" dataDxfId="341">
      <calculatedColumnFormula>MID(MBB_Enrol_ftr_in[Col1],27,12)</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80A7FA9-7082-4F84-80C2-0FCDAC2FA387}" name="MBB_Enrol_hdr_out_com" displayName="MBB_Enrol_hdr_out_com" ref="B37:D38" totalsRowShown="0" headerRowDxfId="340" dataDxfId="339">
  <autoFilter ref="B37:D38" xr:uid="{461F2BA8-FDA7-482E-A943-13B49A7691FF}"/>
  <tableColumns count="3">
    <tableColumn id="1" xr3:uid="{493AEE61-BA98-485E-A6EC-5E6213A0642F}" name="OriginatorCode" dataDxfId="338"/>
    <tableColumn id="2" xr3:uid="{66ACFDFC-A50A-4718-B18B-936737D36D0B}" name="BillingDate" dataDxfId="337"/>
    <tableColumn id="3" xr3:uid="{B004E8A4-360E-4E68-8DB7-C874624674E0}" name="OriginatorName" dataDxfId="336"/>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E3803A-CD5D-417C-8200-0427E6B55DCE}" name="IL_Enrol_det_in" displayName="IL_Enrol_det_in" ref="B8:J9" totalsRowShown="0" headerRowDxfId="0" dataDxfId="450">
  <autoFilter ref="B8:J9" xr:uid="{5BE3401B-1B19-4D35-BB5B-E21127BF6F74}"/>
  <tableColumns count="9">
    <tableColumn id="2" xr3:uid="{3F2E2351-1548-4CD6-8AF4-EFA2098F4034}" name="CompanyAcctNo" dataDxfId="449"/>
    <tableColumn id="4" xr3:uid="{6D84D237-19B7-4D9E-BD0E-AF4BE9ECCCD7}" name="PayorBankAcct" dataDxfId="448"/>
    <tableColumn id="5" xr3:uid="{3D5A96B2-0B81-4FEE-9DB0-108862E0F691}" name="PolicyNo" dataDxfId="447"/>
    <tableColumn id="7" xr3:uid="{6751A725-AADA-4002-A2B2-7E624D7A99AB}" name="FileGenerationDate" dataDxfId="446"/>
    <tableColumn id="8" xr3:uid="{890D3FCD-5558-48E0-81BD-9FA691BA9F62}" name="CustomerName" dataDxfId="445"/>
    <tableColumn id="1" xr3:uid="{FBF9279C-D04C-45ED-B3EF-42938462488A}" name="PayorICNo" dataDxfId="444"/>
    <tableColumn id="3" xr3:uid="{622E65DF-0ADC-4F15-AD29-9DE078B9B1C1}" name="Amount" dataDxfId="443"/>
    <tableColumn id="6" xr3:uid="{80225F5F-F594-4697-B40F-0209255A8076}" name="PayorBankCode" dataDxfId="442"/>
    <tableColumn id="9" xr3:uid="{6617BF18-1DC0-4F02-B403-95A4709D61BC}" name="FactoringHouse" dataDxfId="2"/>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FAE2439B-D82B-4483-99A4-E1B67FD3110D}" name="MBB_Enrol_ftr_out_com" displayName="MBB_Enrol_ftr_out_com" ref="B41:D43" totalsRowCount="1" headerRowDxfId="335" dataDxfId="334">
  <autoFilter ref="B41:D42" xr:uid="{FDD796F7-B60B-45BC-AECD-43A0DDBA3376}"/>
  <tableColumns count="3">
    <tableColumn id="1" xr3:uid="{52D7A0ED-849F-4A68-91B7-714A36EC34EB}" name="AddRec" dataDxfId="333" totalsRowDxfId="332"/>
    <tableColumn id="2" xr3:uid="{3A33AA66-BAA1-4BE4-AA9E-D7D84A5FBCB8}" name="DelRec" dataDxfId="331" totalsRowDxfId="330"/>
    <tableColumn id="3" xr3:uid="{08BA1846-0CA9-4D2F-BFDF-5842FEA9AE1F}" name="HashCode" dataDxfId="329" totalsRowDxfId="328"/>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9488958-2275-44E9-ACD4-6CEF4DCA09C2}" name="RHB_Enrol_bank_config" displayName="RHB_Enrol_bank_config" ref="B3:L4" totalsRowShown="0" headerRowDxfId="327" dataDxfId="326">
  <autoFilter ref="B3:L4" xr:uid="{64B08973-D286-4A56-AF92-B3D72C23A86D}"/>
  <tableColumns count="11">
    <tableColumn id="1" xr3:uid="{083F3353-EC1E-4CC6-877D-F9D43B0DB12E}" name="Name" dataDxfId="325"/>
    <tableColumn id="11" xr3:uid="{EB222CB7-F886-417C-93A5-A38E9F27739F}" name="BankCode" dataDxfId="324"/>
    <tableColumn id="2" xr3:uid="{AC263DB4-3E74-4722-8B66-E0F36F2E8B03}" name="Delimiter" dataDxfId="323"/>
    <tableColumn id="3" xr3:uid="{0605377D-A62A-46B4-9E22-60D95A787D34}" name="HdrIdentifier" dataDxfId="322"/>
    <tableColumn id="4" xr3:uid="{BFCD07C6-C27E-4E72-B36F-D3C8F2FDB487}" name="DetIdentifier" dataDxfId="321"/>
    <tableColumn id="5" xr3:uid="{13E3DF42-23A8-46B6-B8DB-A79D187F6D03}" name="FtrIdentifier" dataDxfId="320"/>
    <tableColumn id="13" xr3:uid="{6DFEBE8A-3264-4497-9900-BA3F575B512A}" name="ValidationCondition" dataDxfId="319"/>
    <tableColumn id="6" xr3:uid="{86FC5AD6-B53B-4667-9196-029595C4D233}" name="SrcRoutingRule" dataDxfId="318"/>
    <tableColumn id="7" xr3:uid="{79875A0A-FB7B-464C-B97A-25ACC0454551}" name="Batchsize" dataDxfId="317"/>
    <tableColumn id="12" xr3:uid="{34064C8C-6E9A-4A88-9208-DB9208A3B1E7}" name="Enabled" dataDxfId="316"/>
    <tableColumn id="8" xr3:uid="{BAA9935B-32C4-414A-A775-9655E06101BA}" name="Source" dataDxfId="315"/>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1BBCEE3-CD93-458B-906D-F735D660F94D}" name="RHB_Enrol_det_out_com" displayName="RHB_Enrol_det_out_com" ref="B33:F34" totalsRowShown="0" headerRowDxfId="314" dataDxfId="313">
  <autoFilter ref="B33:F34" xr:uid="{F9B5C42E-1E0E-4031-B235-C52DD0113021}"/>
  <tableColumns count="5">
    <tableColumn id="1" xr3:uid="{762D7374-FBAA-4124-8818-81B3DAA9863C}" name="OrgCode" dataDxfId="312"/>
    <tableColumn id="3" xr3:uid="{D4475B8B-6937-4F41-BA3E-85E2887E6C6F}" name="PolicyNo" dataDxfId="311"/>
    <tableColumn id="4" xr3:uid="{744D109F-1172-448D-A19B-5174924A3C7D}" name="BankAccountNo" dataDxfId="310"/>
    <tableColumn id="5" xr3:uid="{2CF22993-6934-46C0-AD2C-9F5FB101DBDA}" name="Name" dataDxfId="309"/>
    <tableColumn id="6" xr3:uid="{5C3F8665-9A46-4B6E-BE27-12169816D948}" name="ICNumber" dataDxfId="308"/>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F424D21-082A-49B1-8443-CDC75BE36BBC}" name="RHB_Enrol_out" displayName="RHB_Enrol_out" ref="B47:D48" totalsRowShown="0" headerRowDxfId="307" dataDxfId="306">
  <autoFilter ref="B47:D48" xr:uid="{EE0C6E00-2A57-44E9-992B-A845EF9D6FD2}"/>
  <tableColumns count="3">
    <tableColumn id="1" xr3:uid="{8BF528D4-053D-42F6-8EEE-91E8CFE24484}" name="header" dataDxfId="305"/>
    <tableColumn id="2" xr3:uid="{15D04644-A750-4CAD-A7C6-39CACF57D27C}" name="detail" dataDxfId="304">
      <calculatedColumnFormula>CONCATENATE(RHB_Enrol_det_out_com[BankAccountNo],RHB_Enrol_det_out_com[OrgCode],RHB_Enrol_det_out_com[PolicyNo],"&amp;&amp;&amp;&amp;&amp;&amp;&amp;&amp;&amp;&amp;&amp;&amp;&amp;&amp;&amp;",RHB_Enrol_det_out_com[Name],RHB_Enrol_det_out_com[ICNumber],"Y","000000100","00000","000000000","000000000",REPT(" ",266))</calculatedColumnFormula>
    </tableColumn>
    <tableColumn id="3" xr3:uid="{0E61AB5B-072A-4955-B18B-9AA0D86ECE56}" name="footer" dataDxfId="303"/>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099DF3F-2A85-4A04-91FC-3B565032F697}" name="RHB_Enrol_det_in" displayName="RHB_Enrol_det_in" ref="B8:B9" totalsRowShown="0" headerRowDxfId="302" dataDxfId="301">
  <autoFilter ref="B8:B9" xr:uid="{01FD7A67-7BFB-4B9C-960C-944565070477}"/>
  <tableColumns count="1">
    <tableColumn id="1" xr3:uid="{E735ACF6-A3DD-40B0-AC0A-110E6FC842A6}" name="Col1" dataDxfId="300"/>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92316270-DA95-4D36-9DD6-1BD6888D2EED}" name="RHB_Enrol_det_in_com" displayName="RHB_Enrol_det_in_com" ref="B20:F21" totalsRowShown="0" headerRowDxfId="299" dataDxfId="298">
  <autoFilter ref="B20:F21" xr:uid="{85E82E0D-2829-4F8B-9DD8-DD9720C4CD0A}"/>
  <tableColumns count="5">
    <tableColumn id="1" xr3:uid="{E0D852C1-7C48-48FF-A013-0FDC61A5B128}" name="PolicyNo" dataDxfId="297">
      <calculatedColumnFormula>MID(RHB_Enrol_det_in[Col1],20,19)</calculatedColumnFormula>
    </tableColumn>
    <tableColumn id="2" xr3:uid="{327B7494-0890-4DFB-8FE0-F3CAB07079B0}" name="BankAcct" dataDxfId="296">
      <calculatedColumnFormula>MID(RHB_Enrol_det_in[Col1],1,14)</calculatedColumnFormula>
    </tableColumn>
    <tableColumn id="3" xr3:uid="{2FD0EAD3-4809-400E-8079-5C7611C231F8}" name="CustomerName" dataDxfId="295">
      <calculatedColumnFormula>MID(RHB_Enrol_det_in[Col1],55,35)</calculatedColumnFormula>
    </tableColumn>
    <tableColumn id="4" xr3:uid="{3DF400B3-7579-4550-B513-90E86CB57C9F}" name="ICNumber" dataDxfId="294">
      <calculatedColumnFormula>MID(RHB_Enrol_det_in[Col1],90,12)</calculatedColumnFormula>
    </tableColumn>
    <tableColumn id="5" xr3:uid="{49FCE0FF-F250-42CF-B09D-0197409DBF38}" name="RejectionCode" dataDxfId="293">
      <calculatedColumnFormula>MID(RHB_Enrol_det_in[Col1],135,30)</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EBE36133-0227-4C31-9704-2973C04D7956}" name="RHB_Enrol_hdr_out_com" displayName="RHB_Enrol_hdr_out_com" ref="B37:G39" totalsRowShown="0" headerRowDxfId="292" dataDxfId="291">
  <autoFilter ref="B37:G39" xr:uid="{0DF97110-06B9-4BDC-944B-8AF098FC0C78}"/>
  <tableColumns count="6">
    <tableColumn id="7" xr3:uid="{A093AF2C-8717-4CFF-953F-A5838C4FEB4E}" name="Date" dataDxfId="290"/>
    <tableColumn id="1" xr3:uid="{65C3E288-D684-4B5E-AC50-0303B51845B8}" name="BillingCode" dataDxfId="289"/>
    <tableColumn id="2" xr3:uid="{8B24359E-2B91-4EA0-BC62-5731640C2002}" name="Branch" dataDxfId="288"/>
    <tableColumn id="5" xr3:uid="{6D381891-DDEC-42C3-ABD4-FD92CD68D27F}" name="CompanyAccount" dataDxfId="287"/>
    <tableColumn id="3" xr3:uid="{DC3E108F-691F-49D6-B037-216F93AEDAA4}" name="Name" dataDxfId="286"/>
    <tableColumn id="4" xr3:uid="{08FB29BA-C4F3-4A4F-883F-C9A2A1484059}" name="BusRegNum" dataDxfId="285"/>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C675EBEF-C168-4974-AFB7-8ECB0D12B6B1}" name="RHB_Enrol_ftr_out_com" displayName="RHB_Enrol_ftr_out_com" ref="B41:H43" totalsRowCount="1" headerRowDxfId="284" dataDxfId="283">
  <autoFilter ref="B41:H42" xr:uid="{0C5A55D8-F90E-48C4-A865-8CA769910655}"/>
  <tableColumns count="7">
    <tableColumn id="1" xr3:uid="{6B908B7C-2CCD-450C-A147-ABAC6576F1E3}" name="Count" dataDxfId="282" totalsRowDxfId="281"/>
    <tableColumn id="2" xr3:uid="{E629B909-AFB3-46BB-AEBD-FCB4B8216287}" name="Sum" dataDxfId="280" totalsRowDxfId="279"/>
    <tableColumn id="3" xr3:uid="{5F5991A3-A522-4C97-93AF-BA1EC480B172}" name="Date" dataDxfId="278" totalsRowDxfId="277"/>
    <tableColumn id="4" xr3:uid="{3E705254-53EE-4654-BAAF-10762986C10F}" name="BillingCode" dataDxfId="276" totalsRowDxfId="275"/>
    <tableColumn id="5" xr3:uid="{A640B853-2478-48F4-8A06-29C50BA92D2F}" name="Branch" dataDxfId="274" totalsRowDxfId="273"/>
    <tableColumn id="6" xr3:uid="{DDF72F52-02ED-4624-90BB-E977AA4BB377}" name="CompanyAccount" dataDxfId="272" totalsRowDxfId="271"/>
    <tableColumn id="7" xr3:uid="{BFAD3B83-E4DB-4B7F-B277-5F1B424835FC}" name="Hashtotal" dataDxfId="270" totalsRowDxfId="269"/>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31F19B2B-803E-4C57-9DB1-EFFB381B6205}" name="RHB_Enrol_hdr_in" displayName="RHB_Enrol_hdr_in" ref="B12:B13" totalsRowShown="0" headerRowDxfId="268" dataDxfId="267">
  <autoFilter ref="B12:B13" xr:uid="{E01547CF-BC59-46B0-8DD8-A88218BFFACB}"/>
  <tableColumns count="1">
    <tableColumn id="1" xr3:uid="{150C1639-2F1D-47E6-8E79-72D96433F1CD}" name="Col1" dataDxfId="266"/>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9B85C7D0-6B64-432B-86CC-9B3F939A2BF7}" name="RHB_Enrol_ftr_in" displayName="RHB_Enrol_ftr_in" ref="B16:B17" totalsRowShown="0" headerRowDxfId="265" dataDxfId="264">
  <autoFilter ref="B16:B17" xr:uid="{8DA0986B-F17F-4998-95DE-C26922F00874}"/>
  <tableColumns count="1">
    <tableColumn id="1" xr3:uid="{31B59104-74DB-4C4D-BED8-6F8662DD7AE3}" name="Col1" dataDxfId="263"/>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4CF605F-08EE-4878-8B9F-EB19781924B2}" name="IL_Enrol_out" displayName="IL_Enrol_out" ref="B34:D35" totalsRowShown="0" headerRowDxfId="441" dataDxfId="440">
  <autoFilter ref="B34:D35" xr:uid="{043A3E4A-F587-476C-BA50-4C13BF6C1994}"/>
  <tableColumns count="3">
    <tableColumn id="1" xr3:uid="{5952831F-724E-4F57-84C1-0742E0002DBE}" name="header" dataDxfId="439"/>
    <tableColumn id="2" xr3:uid="{D53B1BBB-6CB9-41D5-A80A-21595CB8E865}" name="detail" dataDxfId="438"/>
    <tableColumn id="3" xr3:uid="{2EE6D829-01B0-4DA4-A1B5-35897173E697}" name="footer" dataDxfId="437"/>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299F51F1-00DE-4BA3-97D2-BFB24F03CA50}" name="RHB_Enrol_hdr_in_com" displayName="RHB_Enrol_hdr_in_com" ref="B24:H25" totalsRowShown="0" headerRowDxfId="262" dataDxfId="261">
  <autoFilter ref="B24:H25" xr:uid="{0667ABE4-B05B-4BF9-BC40-365E66D96F50}"/>
  <tableColumns count="7">
    <tableColumn id="1" xr3:uid="{CC818206-F72C-4816-AFA2-37B791F4D48D}" name="Date" dataDxfId="260">
      <calculatedColumnFormula>MID(RHB_Enrol_hdr_in[Col1],1,8)</calculatedColumnFormula>
    </tableColumn>
    <tableColumn id="2" xr3:uid="{DD417D6A-F71B-4D88-9E63-C5243499293E}" name="BillingCode" dataDxfId="259">
      <calculatedColumnFormula>MID(RHB_Enrol_hdr_in[Col1],9,5)</calculatedColumnFormula>
    </tableColumn>
    <tableColumn id="3" xr3:uid="{1CB5CFBA-EFF8-4500-9E64-05432A5F13F5}" name="Branch" dataDxfId="258">
      <calculatedColumnFormula>MID(RHB_Enrol_hdr_in[Col1],14,3)</calculatedColumnFormula>
    </tableColumn>
    <tableColumn id="4" xr3:uid="{3A6D00E4-04BB-4A8D-B06B-B9CE9207C7E8}" name="CompanyAccount" dataDxfId="257">
      <calculatedColumnFormula>MID(RHB_Enrol_hdr_in[Col1],21,14)</calculatedColumnFormula>
    </tableColumn>
    <tableColumn id="5" xr3:uid="{E2DD6708-7E62-4081-8AD3-E89DB8930D3F}" name="ComRegNum" dataDxfId="256">
      <calculatedColumnFormula>MID(RHB_Enrol_hdr_in[Col1],86,12)</calculatedColumnFormula>
    </tableColumn>
    <tableColumn id="6" xr3:uid="{17B96BD2-7910-4794-BAA4-9FA374BF811D}" name="MedicalInd" dataDxfId="255">
      <calculatedColumnFormula>MID(RHB_Enrol_hdr_in[Col1],98,1)</calculatedColumnFormula>
    </tableColumn>
    <tableColumn id="7" xr3:uid="{6C528223-50D5-4FE8-BB9D-E6B50FED2B1A}" name="AccountId" dataDxfId="254">
      <calculatedColumnFormula>MID(RHB_Enrol_hdr_in[Col1],99,1)</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C5B33EB4-AE98-4E6D-B358-3B8EE8B50C23}" name="RHB_Enrol_ftr_in_com" displayName="RHB_Enrol_ftr_in_com" ref="B28:I29" totalsRowShown="0" headerRowDxfId="253" dataDxfId="252">
  <autoFilter ref="B28:I29" xr:uid="{1A7CCEDF-534F-42C0-B9CA-716D58C24AEB}"/>
  <tableColumns count="8">
    <tableColumn id="1" xr3:uid="{CD65E626-4464-464B-853D-D0BCCE585411}" name="Count" dataDxfId="251">
      <calculatedColumnFormula>MID(RHB_Enrol_ftr_in[Col1],66,12)</calculatedColumnFormula>
    </tableColumn>
    <tableColumn id="2" xr3:uid="{9B21520B-48F3-45AA-A12D-687F54E810E6}" name="Sum" dataDxfId="250">
      <calculatedColumnFormula>MID(RHB_Enrol_ftr_in[Col1],51,15)</calculatedColumnFormula>
    </tableColumn>
    <tableColumn id="3" xr3:uid="{454B1581-7362-4ED5-9187-938609415048}" name="AccountNumber" dataDxfId="249">
      <calculatedColumnFormula>MID(RHB_Enrol_ftr_in[Col1],21,14)</calculatedColumnFormula>
    </tableColumn>
    <tableColumn id="4" xr3:uid="{C856D2F2-B7FC-4A47-A8F9-538C2D8482B7}" name="HashTotal" dataDxfId="248">
      <calculatedColumnFormula>MID(RHB_Enrol_ftr_in[Col1],78,16)</calculatedColumnFormula>
    </tableColumn>
    <tableColumn id="5" xr3:uid="{897BF968-314B-4155-A1BD-D05BAD6533DE}" name="SucRecords" dataDxfId="247">
      <calculatedColumnFormula>MID(RHB_Enrol_ftr_in[Col1],109,12)</calculatedColumnFormula>
    </tableColumn>
    <tableColumn id="6" xr3:uid="{9187BFD7-7103-474A-BCD2-4E8C313BC5B6}" name="SucAmt" dataDxfId="246">
      <calculatedColumnFormula>MID(RHB_Enrol_ftr_in[Col1],121,15)</calculatedColumnFormula>
    </tableColumn>
    <tableColumn id="7" xr3:uid="{A6BE2D66-4BD2-437F-9109-09FCEBC61291}" name="RejRec" dataDxfId="245">
      <calculatedColumnFormula>MID(RHB_Enrol_ftr_in[Col1],136,12)</calculatedColumnFormula>
    </tableColumn>
    <tableColumn id="8" xr3:uid="{685EBB33-8809-4B90-A4C0-4346914D473F}" name="RejAmt" dataDxfId="244">
      <calculatedColumnFormula>MID(RHB_Enrol_ftr_in[Col1],148,15)</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8B9B1F97-6634-449B-AE08-568DF05B5849}" name="PBB_Enrol_bank_config" displayName="PBB_Enrol_bank_config" ref="B3:L4" totalsRowShown="0" headerRowDxfId="243" dataDxfId="242">
  <autoFilter ref="B3:L4" xr:uid="{1BDB1C7D-B4D9-42D3-A997-B7F97353A277}"/>
  <tableColumns count="11">
    <tableColumn id="1" xr3:uid="{C3F5A798-44A8-4F82-82F7-734C8AFEEDFB}" name="Name" dataDxfId="241"/>
    <tableColumn id="11" xr3:uid="{D1C0D1B5-4891-4653-88ED-08E5503E0583}" name="BankCode" dataDxfId="240"/>
    <tableColumn id="2" xr3:uid="{829DD142-DA5E-4DC3-BB08-A5C0D7F452B3}" name="Delimiter" dataDxfId="239"/>
    <tableColumn id="3" xr3:uid="{A0EC6308-B1F8-4F55-A318-AC9C25716BFB}" name="HdrIdentifier" dataDxfId="238"/>
    <tableColumn id="4" xr3:uid="{90B78D80-D642-4C10-B0D0-C46E2D90E733}" name="DetIdentifier" dataDxfId="237"/>
    <tableColumn id="5" xr3:uid="{8A49155A-00F8-4335-8CE1-3A0293E16806}" name="FtrIdentifier" dataDxfId="236"/>
    <tableColumn id="13" xr3:uid="{B3DAE3EE-4506-4173-89B4-C129C281930B}" name="ValidationCondition" dataDxfId="235"/>
    <tableColumn id="6" xr3:uid="{1E905005-ACF4-4F8A-AB80-69DAA1A0F43E}" name="SrcRoutingRule" dataDxfId="234"/>
    <tableColumn id="7" xr3:uid="{E3CCC438-8EAB-4765-815B-FC4CD697114D}" name="Batchsize" dataDxfId="233"/>
    <tableColumn id="12" xr3:uid="{3045D430-E72D-48EC-BB89-7546BF837C2D}" name="Enabled" dataDxfId="232"/>
    <tableColumn id="8" xr3:uid="{7AF91F41-DF7A-4F20-B04C-20A68A86D4BD}" name="Source" dataDxfId="231"/>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AEAF945A-538B-4D20-8078-9DDA5D246A6A}" name="PBB_Enrol_det_out_com" displayName="PBB_Enrol_det_out_com" ref="B33:E34" totalsRowShown="0" headerRowDxfId="230" dataDxfId="229">
  <autoFilter ref="B33:E34" xr:uid="{1A9B49A7-D6E2-42DD-9891-F17966552B78}"/>
  <tableColumns count="4">
    <tableColumn id="1" xr3:uid="{4172D64E-E60D-4E71-A469-450753EFD4A5}" name="AcctId" dataDxfId="228"/>
    <tableColumn id="4" xr3:uid="{A4B29887-EEDC-47DB-862E-CFB016987952}" name="Amount" dataDxfId="227"/>
    <tableColumn id="5" xr3:uid="{635E4B99-3037-4C74-BDE5-D12DF4CB2E0A}" name="ReferenceNumber" dataDxfId="226"/>
    <tableColumn id="2" xr3:uid="{B3B1E5D0-2A96-436E-BAAA-28ED13A049AE}" name="HashTotal" dataDxfId="225"/>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30A7F98-AE17-4780-B032-A4EB0D21AD17}" name="PBB_Enrol_out" displayName="PBB_Enrol_out" ref="B47:D48" totalsRowShown="0" headerRowDxfId="224" dataDxfId="223">
  <autoFilter ref="B47:D48" xr:uid="{650C8C32-44B0-4EAE-B97F-34D8D44AD6B7}"/>
  <tableColumns count="3">
    <tableColumn id="1" xr3:uid="{182FBBA9-5822-4AA8-90ED-CEBE3C51C6C2}" name="header" dataDxfId="222"/>
    <tableColumn id="2" xr3:uid="{BC86C9B1-653A-46E1-AB66-B5092E7376FD}" name="detail" dataDxfId="221"/>
    <tableColumn id="3" xr3:uid="{3F164E70-6938-428E-8753-2577667CB75D}" name="footer" dataDxfId="220"/>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529EE485-058A-42FA-BD65-4A8526386391}" name="PBB_Enrol_det_in" displayName="PBB_Enrol_det_in" ref="B8:B9" totalsRowShown="0" headerRowDxfId="219" dataDxfId="218">
  <autoFilter ref="B8:B9" xr:uid="{71AB29EE-796E-4467-BACA-1EB4BDA9EAB8}"/>
  <tableColumns count="1">
    <tableColumn id="1" xr3:uid="{1D523D49-C2C3-4FA2-B033-17E23B36B73A}" name="Col1" dataDxfId="217"/>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86E7350C-103B-48EE-8103-594D0D553950}" name="PBB_Enrol_det_in_com" displayName="PBB_Enrol_det_in_com" ref="B20:E21" totalsRowShown="0" headerRowDxfId="216" dataDxfId="215">
  <autoFilter ref="B20:E21" xr:uid="{53F52BB9-8DCE-44C6-8E89-0C54D4295A9D}"/>
  <tableColumns count="4">
    <tableColumn id="1" xr3:uid="{3BE862AD-5B25-465E-A00F-C2F7EEEDC23F}" name="AccountNumber" dataDxfId="214">
      <calculatedColumnFormula>MID(PBB_Enrol_det_in[Col1],3,20)</calculatedColumnFormula>
    </tableColumn>
    <tableColumn id="2" xr3:uid="{95D88179-0D82-4AFD-9DB2-C49FF2581531}" name="PremiumAmount" dataDxfId="213">
      <calculatedColumnFormula>MID(PBB_Enrol_det_in[Col1],23,16)</calculatedColumnFormula>
    </tableColumn>
    <tableColumn id="3" xr3:uid="{69B7C83E-9DFE-44D3-82D2-CBD1A69F7392}" name="ReferenceNumber" dataDxfId="212">
      <calculatedColumnFormula>MID(PBB_Enrol_det_in[Col1],47,20)</calculatedColumnFormula>
    </tableColumn>
    <tableColumn id="4" xr3:uid="{F93E964B-C9FD-4BF3-BEC9-80BB88D2815B}" name="RejectionCode" dataDxfId="211">
      <calculatedColumnFormula>MID(PBB_Enrol_det_in[Col1],67,2)</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19BB053-B5BF-4FFB-824A-1EC51A1F5F50}" name="PBB_Enrol_hdr_out_com" displayName="PBB_Enrol_hdr_out_com" ref="B37:F38" totalsRowShown="0" headerRowDxfId="210" dataDxfId="209">
  <autoFilter ref="B37:F38" xr:uid="{FE29FFAD-9470-4B1A-B50C-DE121FEB76E4}"/>
  <tableColumns count="5">
    <tableColumn id="7" xr3:uid="{CE17AE5C-FC12-4CEC-A591-D0135066A6DD}" name="SegmentNumber" dataDxfId="208"/>
    <tableColumn id="1" xr3:uid="{E6DD28E2-32BC-492E-9668-7CB3F91605D5}" name="OriAccount" dataDxfId="207"/>
    <tableColumn id="2" xr3:uid="{603A0D58-ED86-4C5D-A2D3-D2C41C84219D}" name="SystemDate" dataDxfId="206"/>
    <tableColumn id="5" xr3:uid="{9E083D4E-D043-4BD8-BFBD-13C1E1471DF7}" name="Type"/>
    <tableColumn id="3" xr3:uid="{B0F92C20-0023-4B90-9075-ACABDB01A7FA}" name="SystemDate2" dataDxfId="205"/>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BC4CA993-8B08-4E1A-BBFE-E160D44A0C60}" name="PBB_Enrol_ftr_out_com" displayName="PBB_Enrol_ftr_out_com" ref="B41:D43" totalsRowCount="1" headerRowDxfId="204" dataDxfId="203">
  <autoFilter ref="B41:D42" xr:uid="{CA0E9360-E8C6-4364-9C31-2413FF815555}"/>
  <tableColumns count="3">
    <tableColumn id="1" xr3:uid="{6BE26716-1863-4466-882C-379D9E71A575}" name="Count" dataDxfId="202" totalsRowDxfId="201"/>
    <tableColumn id="2" xr3:uid="{AF589F81-E2DB-4385-ADC8-A206C6D11BA1}" name="Sum" dataDxfId="200" totalsRowDxfId="199"/>
    <tableColumn id="3" xr3:uid="{A057D07A-C630-4678-883C-8D553A471FAA}" name="HashTotal" dataDxfId="198" totalsRowDxfId="197"/>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E495B809-0F4E-4969-8EE0-665C1682CAD8}" name="PBB_Enrol_hdr_in" displayName="PBB_Enrol_hdr_in" ref="B12:B13" totalsRowShown="0" headerRowDxfId="196" dataDxfId="195">
  <autoFilter ref="B12:B13" xr:uid="{597CA9AC-78B6-4FAB-AD58-3D4294146BA9}"/>
  <tableColumns count="1">
    <tableColumn id="1" xr3:uid="{66EA365F-ED26-4EB6-B2A7-437F5D240DE2}" name="Col1" dataDxfId="194"/>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63B470E-E7B8-4569-A248-CED2D2EFA23D}" name="IL_Enrol_det_out_com" displayName="IL_Enrol_det_out_com" ref="B19:J20" totalsRowShown="0" headerRowDxfId="436" dataDxfId="435">
  <autoFilter ref="B19:J20" xr:uid="{FCD234A2-9E44-463C-A4B5-F007B3158E22}"/>
  <tableColumns count="9">
    <tableColumn id="1" xr3:uid="{FE01827D-7357-4325-B9E6-15DFB87414FE}" name="PolicyNo" dataDxfId="434">
      <calculatedColumnFormula>IL_Enrol_det_in_com[PolicyNo]</calculatedColumnFormula>
    </tableColumn>
    <tableColumn id="2" xr3:uid="{136A713F-8FB4-43D7-A719-F90FF86789A0}" name="PayorBankAcctNo" dataDxfId="433">
      <calculatedColumnFormula>IL_Enrol_det_in_com[PayorICNo]</calculatedColumnFormula>
    </tableColumn>
    <tableColumn id="3" xr3:uid="{667DBDC8-A923-47B8-9253-88CE800B3D88}" name="PayorICNo" dataDxfId="432">
      <calculatedColumnFormula>IL_Enrol_det_in_com[Amount]</calculatedColumnFormula>
    </tableColumn>
    <tableColumn id="8" xr3:uid="{FD1D7B75-2073-4EC0-BD89-BA31309DD3C6}" name="CustomerName" dataDxfId="431">
      <calculatedColumnFormula>IL_Enrol_det_in_com[CompanyAcctNo]</calculatedColumnFormula>
    </tableColumn>
    <tableColumn id="6" xr3:uid="{DC92710D-0079-47FB-9D1B-4FCD50601029}" name="PayorBankCode" dataDxfId="430">
      <calculatedColumnFormula>IL_Enrol_det_in_com[FileGenerationDate]</calculatedColumnFormula>
    </tableColumn>
    <tableColumn id="4" xr3:uid="{BBA71894-46DE-43F6-BA5F-414F406D82AD}" name="FactoringHouse" dataDxfId="429">
      <calculatedColumnFormula>IL_Enrol_det_in_com[PayorBankCode]</calculatedColumnFormula>
    </tableColumn>
    <tableColumn id="5" xr3:uid="{4CE274FB-6318-4A4D-AC40-A8CE125AB346}" name="BankRespCode" dataDxfId="428"/>
    <tableColumn id="7" xr3:uid="{9D6AA925-52F9-4A77-9D05-CABDDFD04998}" name="RejectCode" dataDxfId="427">
      <calculatedColumnFormula>VLOOKUP(IL_Enrol_src_config[Source]&amp;"_"&amp;IL_Enrol_det_out_com[BankRespCode], IL_BankRejectCodeMap[[BankCode]:[RejectCode]],2,FALSE)</calculatedColumnFormula>
    </tableColumn>
    <tableColumn id="9" xr3:uid="{85090C91-ADE8-4365-8008-818473766A90}" name="RejectReason" dataDxfId="426">
      <calculatedColumnFormula>VLOOKUP(IL_Enrol_det_out_com[RejectCode],RejectCodeMap[[RejectCode]:[RejectDesc]],2,FALSE)</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86F6376E-E611-4899-8239-AA3C4D0BC5C9}" name="PBB_Enrol_ftr_in" displayName="PBB_Enrol_ftr_in" ref="B16:B17" totalsRowShown="0" headerRowDxfId="193" dataDxfId="192">
  <autoFilter ref="B16:B17" xr:uid="{59805444-1D28-4F92-BC6B-AA37C7219498}"/>
  <tableColumns count="1">
    <tableColumn id="1" xr3:uid="{54A0F3DC-D26F-4E01-A1E7-5449137F6F8C}" name="Col1" dataDxfId="191"/>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6E668D6C-D716-4E4C-9978-90D1B4B34FE3}" name="PBB_Enrol_hdr_in_com" displayName="PBB_Enrol_hdr_in_com" ref="B24:F25" totalsRowShown="0" headerRowDxfId="190" dataDxfId="189">
  <autoFilter ref="B24:F25" xr:uid="{F7CBCAC0-BB38-4AE0-9D94-784FEDB54EE0}"/>
  <tableColumns count="5">
    <tableColumn id="1" xr3:uid="{BF7B07D9-37C5-42B2-AFA7-84C1A229E86C}" name="FileIndicator" dataDxfId="188">
      <calculatedColumnFormula>MID(PBB_Enrol_hdr_in[Col1],3,4)</calculatedColumnFormula>
    </tableColumn>
    <tableColumn id="2" xr3:uid="{958CA31B-710C-4A4C-907B-11CFD5D61707}" name="SenderId" dataDxfId="187">
      <calculatedColumnFormula>MID(PBB_Enrol_hdr_in[Col1],7,10)</calculatedColumnFormula>
    </tableColumn>
    <tableColumn id="3" xr3:uid="{23F8B4F0-73AC-4B2F-8E36-FB9896AB16E9}" name="ReceiverId" dataDxfId="186">
      <calculatedColumnFormula>MID(PBB_Enrol_hdr_in[Col1],17,10)</calculatedColumnFormula>
    </tableColumn>
    <tableColumn id="4" xr3:uid="{F9139003-022A-49CB-9109-18A6E6FD858F}" name="TransactionDate" dataDxfId="185">
      <calculatedColumnFormula>MID(PBB_Enrol_hdr_in[Col1],27,8)</calculatedColumnFormula>
    </tableColumn>
    <tableColumn id="5" xr3:uid="{C3A6407F-6809-4388-BF62-683616A90205}" name="FileDesc" dataDxfId="184">
      <calculatedColumnFormula>MID(PBB_Enrol_hdr_in[Col1],35,20)</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77D379BB-A2BB-4426-8FC8-C0D8DB97411A}" name="PBB_Enrol_ftr_in_com" displayName="PBB_Enrol_ftr_in_com" ref="B28:I29" totalsRowShown="0" headerRowDxfId="183" dataDxfId="182">
  <autoFilter ref="B28:I29" xr:uid="{09AB97F9-9AD4-47DB-BD8A-C8EE89C7CE73}"/>
  <tableColumns count="8">
    <tableColumn id="1" xr3:uid="{5368225A-1144-4E17-9B3C-DF7125B91E36}" name="Count" dataDxfId="181">
      <calculatedColumnFormula>MID(PBB_Enrol_ftr_in[Col1],35,5)</calculatedColumnFormula>
    </tableColumn>
    <tableColumn id="2" xr3:uid="{C75AE1BB-16A7-4B86-BCE3-2FF8E36D0353}" name="Sum" dataDxfId="180">
      <calculatedColumnFormula>MID(PBB_Enrol_ftr_in[Col1],40,11)</calculatedColumnFormula>
    </tableColumn>
    <tableColumn id="3" xr3:uid="{C78158BD-512B-4CDB-9EB9-C7B9A3E21489}" name="RejRec" dataDxfId="179">
      <calculatedColumnFormula>MID(PBB_Enrol_ftr_in[Col1],19,5)</calculatedColumnFormula>
    </tableColumn>
    <tableColumn id="4" xr3:uid="{9D7D0376-B91B-4565-AE1F-3FFAC84CFE15}" name="RejAmt" dataDxfId="178">
      <calculatedColumnFormula>MID(PBB_Enrol_ftr_in[Col1],24,11)</calculatedColumnFormula>
    </tableColumn>
    <tableColumn id="5" xr3:uid="{C9C42B62-896C-445D-9A37-84B6CD042EC4}" name="DedRec" dataDxfId="177">
      <calculatedColumnFormula>MID(PBB_Enrol_ftr_in[Col1],3,5)</calculatedColumnFormula>
    </tableColumn>
    <tableColumn id="6" xr3:uid="{6C9FB0FB-B86D-4E80-B430-2B317ED26A98}" name="DedAmt" dataDxfId="176">
      <calculatedColumnFormula>MID(PBB_Enrol_ftr_in[Col1],8,11)</calculatedColumnFormula>
    </tableColumn>
    <tableColumn id="7" xr3:uid="{17729693-3C0B-4B91-8400-6A670E456404}" name="HashTotal" dataDxfId="175">
      <calculatedColumnFormula>MID(PBB_Enrol_ftr_in[Col1],51,15)</calculatedColumnFormula>
    </tableColumn>
    <tableColumn id="8" xr3:uid="{DC20EE36-E81F-48C8-B950-D9CFA18F5D9F}" name="BatchNumber" dataDxfId="174">
      <calculatedColumnFormula>MID(PBB_Enrol_ftr_in[Col1],70,8)</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D4BDA15F-A6D3-47A9-AE9A-289F6E854087}" name="BIMB_Enrol_bank_config" displayName="BIMB_Enrol_bank_config" ref="B3:L4" totalsRowShown="0" headerRowDxfId="173" dataDxfId="172">
  <autoFilter ref="B3:L4" xr:uid="{AEC9ADD1-B7D4-4EE3-A95E-28357AB8E0A0}"/>
  <tableColumns count="11">
    <tableColumn id="1" xr3:uid="{15841E6A-CDF0-42E2-BD34-F5560DACA19C}" name="Name" dataDxfId="171"/>
    <tableColumn id="11" xr3:uid="{E744EE3A-CDF9-4CC4-9A8C-47CA7E233D7F}" name="BankCode" dataDxfId="170"/>
    <tableColumn id="2" xr3:uid="{A4AA9113-7F42-48E2-8426-5B3E5476D019}" name="Delimiter" dataDxfId="169"/>
    <tableColumn id="3" xr3:uid="{EB71C688-8600-4DE6-9EB5-4C7EB4D41F53}" name="HdrIdentifier" dataDxfId="168"/>
    <tableColumn id="4" xr3:uid="{A52BD7C1-F64B-491E-B867-671A32CBD829}" name="DetIdentifier" dataDxfId="167"/>
    <tableColumn id="5" xr3:uid="{62D14B4A-D0A6-4E69-B240-75003D228C00}" name="FtrIdentifier" dataDxfId="166"/>
    <tableColumn id="13" xr3:uid="{38EACCEC-2084-4AB1-8AF1-F4BE0B243B5F}" name="ValidationCondition" dataDxfId="165"/>
    <tableColumn id="6" xr3:uid="{D178DDF3-3AE7-454F-B592-C62DD50672AA}" name="SrcRoutingRule" dataDxfId="164"/>
    <tableColumn id="7" xr3:uid="{9AB794FB-7012-457C-8D64-917987C63196}" name="Batchsize" dataDxfId="163"/>
    <tableColumn id="12" xr3:uid="{EB21D233-AFA9-4645-9281-22D07E59829E}" name="Enabled" dataDxfId="162"/>
    <tableColumn id="8" xr3:uid="{A6EDF11F-341E-41A4-9518-B0979763038A}" name="Source" dataDxfId="161"/>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55B4A29-D482-4BF0-A20C-BDD073B7BD27}" name="BIMB_Enrol_det_out_com" displayName="BIMB_Enrol_det_out_com" ref="B33:G34" insertRow="1" totalsRowShown="0" headerRowDxfId="160" dataDxfId="159">
  <autoFilter ref="B33:G34" xr:uid="{0E897E4A-DBC9-430D-9F27-496271C1A296}"/>
  <tableColumns count="6">
    <tableColumn id="1" xr3:uid="{11E1088C-01BF-4158-8245-E78F72487029}" name="Date" dataDxfId="158"/>
    <tableColumn id="4" xr3:uid="{AB3939AA-76AA-4654-831F-A2B0E0946DDB}" name="PolicyNo" dataDxfId="157"/>
    <tableColumn id="5" xr3:uid="{8AB71818-5DFF-4B61-B288-521691654624}" name="ICNumber" dataDxfId="156"/>
    <tableColumn id="2" xr3:uid="{5CEF183B-82D0-410D-BCBE-A15F7365F116}" name="Amount" dataDxfId="155"/>
    <tableColumn id="3" xr3:uid="{492DDF41-428A-4C92-8D50-CA3C6404AA61}" name="BankAcc" dataDxfId="154"/>
    <tableColumn id="6" xr3:uid="{A4102BB6-E8CD-41B0-B147-380EB38F5B0C}" name="Name" dataDxfId="153"/>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62B1AD12-FD13-4897-BCC0-603F1CF71A94}" name="BIMB_Enrol_out" displayName="BIMB_Enrol_out" ref="B47:D48" totalsRowShown="0" headerRowDxfId="152" dataDxfId="151">
  <autoFilter ref="B47:D48" xr:uid="{9029F858-449F-40B2-A1AE-3760D0693941}"/>
  <tableColumns count="3">
    <tableColumn id="1" xr3:uid="{B482AFB5-A90F-4F1E-BE76-90793F96CB99}" name="header" dataDxfId="150">
      <calculatedColumnFormula>CONCATENATE("887",BIMB_Enrol_hdr_out_com[PrintDate],REPT("0",11-LEN(BIMB_Enrol_hdr_out_com[RecordCount])),BIMB_Enrol_hdr_out_com[[#Headers],[Type]],BIMB_Enrol_hdr_out_com[FileName])</calculatedColumnFormula>
    </tableColumn>
    <tableColumn id="2" xr3:uid="{988B0492-EDCD-437D-BD40-885AE40B61CC}" name="detail" dataDxfId="149"/>
    <tableColumn id="3" xr3:uid="{03D45D00-F0AF-4124-8BDE-A6175998058F}" name="footer" dataDxfId="148"/>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A82FBA39-7D40-473A-B0BB-515ED02194CC}" name="BIMB_Enrol_det_in" displayName="BIMB_Enrol_det_in" ref="B8:B9" totalsRowShown="0" headerRowDxfId="147" dataDxfId="146">
  <autoFilter ref="B8:B9" xr:uid="{F27A0330-5A5D-402A-A267-E6BAB01F0DF2}"/>
  <tableColumns count="1">
    <tableColumn id="1" xr3:uid="{F40CC48C-7CD8-436A-B459-586FACEDB508}" name="Col1" dataDxfId="145"/>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23C18E2E-075A-4FC0-8D5D-84AE835BADD3}" name="BIMB_Enrol_det_in_com" displayName="BIMB_Enrol_det_in_com" ref="B20:G21" totalsRowShown="0" headerRowDxfId="144" dataDxfId="143">
  <autoFilter ref="B20:G21" xr:uid="{248F5A9D-9AEE-4258-A4A1-A3F2AD270AC6}"/>
  <tableColumns count="6">
    <tableColumn id="1" xr3:uid="{7C0F571A-78A2-4E7F-ADEA-3568056E49E7}" name="Date" dataDxfId="142">
      <calculatedColumnFormula>MID(BIMB_Enrol_det_in[Col1],1,8)</calculatedColumnFormula>
    </tableColumn>
    <tableColumn id="2" xr3:uid="{53C38373-11A0-43D0-8EE2-DF7080C922F3}" name="ICNumber" dataDxfId="141">
      <calculatedColumnFormula>MID(BIMB_Enrol_det_in[Col1],69,12)</calculatedColumnFormula>
    </tableColumn>
    <tableColumn id="3" xr3:uid="{C919364D-1888-4407-884B-814C90288B2F}" name="PolicyNo" dataDxfId="140">
      <calculatedColumnFormula>MID(BIMB_Enrol_det_in[Col1],29,8)</calculatedColumnFormula>
    </tableColumn>
    <tableColumn id="4" xr3:uid="{F99B6B4C-BBB7-4938-AC4C-33D3357F1356}" name="Amount" dataDxfId="139">
      <calculatedColumnFormula>MID(BIMB_Enrol_det_in[Col1],122,9)</calculatedColumnFormula>
    </tableColumn>
    <tableColumn id="5" xr3:uid="{18EF8A14-5BC5-4B8D-AB3E-986671B96925}" name="BankAcc" dataDxfId="138">
      <calculatedColumnFormula>MID(BIMB_Enrol_det_in[Col1],151,20)</calculatedColumnFormula>
    </tableColumn>
    <tableColumn id="6" xr3:uid="{13D2F80A-CFC0-4395-AC31-FAA1A494BD79}" name="Name" dataDxfId="137">
      <calculatedColumnFormula>MID(BIMB_Enrol_det_in[Col1],82,40)</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A64A07A-053C-4326-B7C6-7A05D4DAB916}" name="BIMB_Enrol_hdr_out_com" displayName="BIMB_Enrol_hdr_out_com" ref="B37:E38" totalsRowShown="0" headerRowDxfId="136" dataDxfId="135">
  <autoFilter ref="B37:E38" xr:uid="{07BB3DA0-6B79-40DD-9C4A-587D3513B662}"/>
  <tableColumns count="4">
    <tableColumn id="7" xr3:uid="{57B92508-FD66-4B5F-9FCD-B179E6D9E6B2}" name="PrintDate" dataDxfId="134"/>
    <tableColumn id="1" xr3:uid="{B29CD1D6-1784-4E86-8AEB-6A0C385B85D3}" name="RecordCount" dataDxfId="133"/>
    <tableColumn id="2" xr3:uid="{3182F2B3-BAFA-4938-A5DE-168EF903C3E2}" name="FileName"/>
    <tableColumn id="5" xr3:uid="{FC3B942D-2AAE-4144-9826-F62523BE0458}" name="Type"/>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DB72FD47-FB78-4748-B05F-CFEED540161F}" name="BIMB_Enrol_ftr_out_com" displayName="BIMB_Enrol_ftr_out_com" ref="B41:D43" totalsRowCount="1" headerRowDxfId="132" dataDxfId="131">
  <autoFilter ref="B41:D42" xr:uid="{9DBC8268-6BFC-4AFF-BEFC-18BA515FCAA0}"/>
  <tableColumns count="3">
    <tableColumn id="1" xr3:uid="{555C614A-B2D7-4D33-B150-BEF60603AEFE}" name="Count" dataDxfId="130" totalsRowDxfId="129"/>
    <tableColumn id="2" xr3:uid="{A9314940-AC9C-4E47-A6C6-6E62B8F1D13A}" name="Sum" dataDxfId="128" totalsRowDxfId="127"/>
    <tableColumn id="3" xr3:uid="{2C39B0FF-73CD-4738-BCF9-956750F7CA58}" name="HashTotal" dataDxfId="126" totalsRowDxfId="125"/>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0F8B8C5-EE11-46D9-9F43-23D268AD97A9}" name="IL_Enrol_ftr_out_com" displayName="IL_Enrol_ftr_out_com" ref="B29:C31" insertRow="1" totalsRowCount="1" headerRowDxfId="425" dataDxfId="424">
  <autoFilter ref="B29:C30" xr:uid="{267FB33D-956D-4516-92CD-81F87A602CF7}"/>
  <tableColumns count="2">
    <tableColumn id="1" xr3:uid="{B7E043C0-343B-436D-B509-57B1A6F4B71A}" name="Count" totalsRowFunction="custom" dataDxfId="423" totalsRowDxfId="422">
      <totalsRowFormula>(IL_Enrol_ftr_out_com[Count]+1)</totalsRowFormula>
    </tableColumn>
    <tableColumn id="2" xr3:uid="{8854D47C-DC2B-4946-8E4E-636635FE8FB6}" name="Sum" totalsRowFunction="custom" dataDxfId="421" totalsRowDxfId="420">
      <totalsRowFormula>(SUM(IL_Enrol_det_out_com[PayorBankAcctNo],IL_Enrol_ftr_out_com[Sum]))</totalsRowFormula>
    </tableColumn>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D621E785-563D-4D15-95D0-D822F476F2B2}" name="BIMB_Enrol_hdr_in" displayName="BIMB_Enrol_hdr_in" ref="B12:B13" totalsRowShown="0" headerRowDxfId="124" dataDxfId="123">
  <autoFilter ref="B12:B13" xr:uid="{C740689D-E582-4B01-9067-C14A7623A1F6}"/>
  <tableColumns count="1">
    <tableColumn id="1" xr3:uid="{0E58BD2D-8E5E-4D41-A6A0-C351D6200391}" name="Col1" dataDxfId="122"/>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71AECC3-DDEB-439B-AE97-29A0A3BF551A}" name="BIMB_Enrol_ftr_in" displayName="BIMB_Enrol_ftr_in" ref="B16:B17" totalsRowShown="0" headerRowDxfId="121" dataDxfId="120">
  <autoFilter ref="B16:B17" xr:uid="{66F52750-5E22-41CD-8962-0839A111BFE1}"/>
  <tableColumns count="1">
    <tableColumn id="1" xr3:uid="{986B6088-8027-48E0-9321-5F477095CEF0}" name="Col1" dataDxfId="119"/>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9A5479A1-F103-47AB-A880-C7D0F50D1D98}" name="BIMB_Enrol_hdr_in_com" displayName="BIMB_Enrol_hdr_in_com" ref="B24:C25" totalsRowShown="0" headerRowDxfId="118" dataDxfId="117">
  <autoFilter ref="B24:C25" xr:uid="{A32BC949-C177-4555-909A-3A9A2A26E946}"/>
  <tableColumns count="2">
    <tableColumn id="1" xr3:uid="{B5770699-6B94-4B04-8FC2-49F0B68DA152}" name="PrintDate" dataDxfId="116">
      <calculatedColumnFormula>MID(BIMB_Enrol_hdr_in[Col1],5,8)</calculatedColumnFormula>
    </tableColumn>
    <tableColumn id="2" xr3:uid="{F016A25C-877B-45E3-9742-9EBD4A770257}" name="RecCount" dataDxfId="115">
      <calculatedColumnFormula>MID(BIMB_Enrol_hdr_in[Col1],13,11)</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1967CB6D-0EDB-42FB-8FD8-716157A7D0E5}" name="BIMB_Enrol_ftr_in_com" displayName="BIMB_Enrol_ftr_in_com" ref="B28:I29" totalsRowShown="0" headerRowDxfId="114" dataDxfId="113">
  <autoFilter ref="B28:I29" xr:uid="{CB976242-34DF-459B-AB9B-04B15337F74A}"/>
  <tableColumns count="8">
    <tableColumn id="1" xr3:uid="{0533786F-710A-433A-B4B3-1602B1E2354E}" name="Count" dataDxfId="112">
      <calculatedColumnFormula>MID(BIMB_Enrol_ftr_in[Col1],35,5)</calculatedColumnFormula>
    </tableColumn>
    <tableColumn id="2" xr3:uid="{8CFC8498-D64D-42D8-9E46-EE804C61D9E8}" name="Sum" dataDxfId="111">
      <calculatedColumnFormula>MID(BIMB_Enrol_ftr_in[Col1],40,11)</calculatedColumnFormula>
    </tableColumn>
    <tableColumn id="3" xr3:uid="{ADA6C13E-929B-4A2D-9C20-26FAD59ECC20}" name="RejRec" dataDxfId="110">
      <calculatedColumnFormula>MID(BIMB_Enrol_ftr_in[Col1],19,5)</calculatedColumnFormula>
    </tableColumn>
    <tableColumn id="4" xr3:uid="{7D6A1355-6C12-4B41-BFBD-F91A9CD16BFD}" name="RejAmt" dataDxfId="109">
      <calculatedColumnFormula>MID(BIMB_Enrol_ftr_in[Col1],24,11)</calculatedColumnFormula>
    </tableColumn>
    <tableColumn id="5" xr3:uid="{569781DD-6F6D-42F9-926E-C46C9388A0A9}" name="DedRec" dataDxfId="108">
      <calculatedColumnFormula>MID(BIMB_Enrol_ftr_in[Col1],3,5)</calculatedColumnFormula>
    </tableColumn>
    <tableColumn id="6" xr3:uid="{E1E00251-982C-4F6B-A830-321F536B3B1C}" name="DedAmt" dataDxfId="107">
      <calculatedColumnFormula>MID(BIMB_Enrol_ftr_in[Col1],8,11)</calculatedColumnFormula>
    </tableColumn>
    <tableColumn id="7" xr3:uid="{02CA93D8-1D40-445C-990B-A467AEDB1DA3}" name="HashTotal" dataDxfId="106">
      <calculatedColumnFormula>MID(BIMB_Enrol_ftr_in[Col1],51,15)</calculatedColumnFormula>
    </tableColumn>
    <tableColumn id="8" xr3:uid="{54BCF2B7-0D6A-43FF-AE5B-B8B88D44A7B9}" name="BatchNumber" dataDxfId="105">
      <calculatedColumnFormula>MID(BIMB_Enrol_ftr_in[Col1],70,8)</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B3AB235E-7BAE-41AC-AB85-AF27C6520F05}" name="BSN_Enrol_bank_config" displayName="BSN_Enrol_bank_config" ref="B3:L4" totalsRowShown="0" headerRowDxfId="104" dataDxfId="103">
  <autoFilter ref="B3:L4" xr:uid="{250A279D-7D1E-4778-B072-B1615FCC1EE0}"/>
  <tableColumns count="11">
    <tableColumn id="1" xr3:uid="{5A650BB8-2E97-4478-9690-6FD6CA43F7AD}" name="Name" dataDxfId="102"/>
    <tableColumn id="11" xr3:uid="{E1FFD93A-3241-43E1-89E7-AA77FACAABAB}" name="BankCode" dataDxfId="101"/>
    <tableColumn id="2" xr3:uid="{5A0F5606-DEC4-4518-92EF-004B24197EEC}" name="Delimiter" dataDxfId="100"/>
    <tableColumn id="3" xr3:uid="{31838545-C0D4-4ACE-BA11-CB5D86D53201}" name="HdrIdentifier" dataDxfId="99"/>
    <tableColumn id="4" xr3:uid="{13453B49-7667-4522-AC97-1E805DDC53F4}" name="DetIdentifier" dataDxfId="98"/>
    <tableColumn id="5" xr3:uid="{71F50FAD-B8BA-4A33-B547-367860A685E1}" name="FtrIdentifier" dataDxfId="97"/>
    <tableColumn id="13" xr3:uid="{826ADFCD-CD51-4986-B703-05B7C9B4BECF}" name="ValidationCondition" dataDxfId="96"/>
    <tableColumn id="6" xr3:uid="{C122F590-58DB-45A4-B3D1-D951C7D18FFC}" name="SrcRoutingRule" dataDxfId="95"/>
    <tableColumn id="7" xr3:uid="{029B9F29-1EA7-407F-84E0-1FD77E1DAD05}" name="Batchsize" dataDxfId="94"/>
    <tableColumn id="12" xr3:uid="{85F72803-3381-4005-8228-A2EBBBBA5D92}" name="Enabled" dataDxfId="93"/>
    <tableColumn id="8" xr3:uid="{FFD76700-B397-410D-9762-A277ABEB3733}" name="Source" dataDxfId="92"/>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E30983B8-A59C-4710-ACF6-8C8C16C108A4}" name="BSN_Enrol_det_out_com" displayName="BSN_Enrol_det_out_com" ref="B33:E34" totalsRowShown="0" headerRowDxfId="91" dataDxfId="90">
  <autoFilter ref="B33:E34" xr:uid="{756F0EFF-41EC-4C03-9687-1EC51C1D5877}"/>
  <tableColumns count="4">
    <tableColumn id="1" xr3:uid="{AE64E83D-8FC3-458E-8F3C-D86D05B9E840}" name="OriCode" dataDxfId="89"/>
    <tableColumn id="4" xr3:uid="{1400D124-70FA-4D06-87AC-94905406EE9A}" name="AcctNo" dataDxfId="88"/>
    <tableColumn id="5" xr3:uid="{9AFDC95A-DEFE-42F7-B5AC-501B7AC80F36}" name="PollicyNo" dataDxfId="87"/>
    <tableColumn id="2" xr3:uid="{972E0F58-05A6-4C13-AC44-E9AC0EA6143B}" name="BankAccount" dataDxfId="86"/>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944512C5-85FA-4632-B724-F89E701D8FAB}" name="BSN_Enrol_out" displayName="BSN_Enrol_out" ref="B47:D48" totalsRowShown="0" headerRowDxfId="85" dataDxfId="84">
  <autoFilter ref="B47:D48" xr:uid="{0F23B615-68DE-4470-ACF0-4C6B9BF1E9FA}"/>
  <tableColumns count="3">
    <tableColumn id="1" xr3:uid="{4E6A1430-202F-40D9-9FE0-7D0C35E8A47B}" name="header" dataDxfId="83"/>
    <tableColumn id="2" xr3:uid="{846A63E0-40BE-4509-8A5C-FE35BA7640E5}" name="detail" dataDxfId="82">
      <calculatedColumnFormula>CONCATENATE(BSN_Enrol_det_out_com[OriCode],BSN_Enrol_det_out_com[AcctNo],REPT(" ",16-LEN(BSN_Enrol_det_out_com[AcctNo])),BSN_Enrol_det_out_com[BankAccount],REPT(" ",16-LEN(BSN_Enrol_det_out_com[BankAccount])),BSN_Enrol_det_out_com[PollicyNo],REPT(" ",20))</calculatedColumnFormula>
    </tableColumn>
    <tableColumn id="3" xr3:uid="{6C665A5C-9EA9-44B4-B2AA-D1C907A26E93}" name="footer" dataDxfId="81"/>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A394A869-23E8-4951-89CA-668574224764}" name="BSN_Enrol_det_in" displayName="BSN_Enrol_det_in" ref="B8:B9" totalsRowShown="0" headerRowDxfId="80" dataDxfId="79">
  <autoFilter ref="B8:B9" xr:uid="{A7137B46-F87F-4E02-89FB-D4D7336118E4}"/>
  <tableColumns count="1">
    <tableColumn id="1" xr3:uid="{E09CD20A-D77E-41B0-BC05-D5CCB6C8FF6D}" name="Col1" dataDxfId="78"/>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8844D6F8-99FC-4632-B335-AA4EDCBF1DC9}" name="BSN_Enrol_det_in_com" displayName="BSN_Enrol_det_in_com" ref="B20:E21" totalsRowShown="0" headerRowDxfId="77" dataDxfId="76">
  <autoFilter ref="B20:E21" xr:uid="{4AE3F1C4-1EFB-4A87-92F8-1F1E02915332}"/>
  <tableColumns count="4">
    <tableColumn id="1" xr3:uid="{6E9F85A7-3F27-43E4-A831-94E542F2AAF5}" name="RejectionCode" dataDxfId="75">
      <calculatedColumnFormula>MID(BSN_Enrol_det_in[Col1],37,1)</calculatedColumnFormula>
    </tableColumn>
    <tableColumn id="2" xr3:uid="{9915A8A0-954E-4E09-A334-619A1532C8CB}" name="PolicyNo" dataDxfId="74">
      <calculatedColumnFormula>MID(BSN_Enrol_det_in[Col1],17,20)</calculatedColumnFormula>
    </tableColumn>
    <tableColumn id="3" xr3:uid="{1B6716CC-F621-459E-8876-AC09136CEA04}" name="RejectionDesc" dataDxfId="73">
      <calculatedColumnFormula>MID(BSN_Enrol_det_in[Col1],38,40)</calculatedColumnFormula>
    </tableColumn>
    <tableColumn id="4" xr3:uid="{9C2669B4-3F1B-4E73-A7A6-B5EB6B26FBD0}" name="AcctId" dataDxfId="72">
      <calculatedColumnFormula>MID(BSN_Enrol_det_in[Col1],1,16)</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20CE021A-2BF6-4773-9AD3-777E031AD465}" name="BSN_Enrol_hdr_out_com" displayName="BSN_Enrol_hdr_out_com" ref="B37:E38" totalsRowShown="0" headerRowDxfId="71" dataDxfId="70">
  <autoFilter ref="B37:E38" xr:uid="{9275BCBF-2CA5-4B42-9FEA-4BE6B1971384}"/>
  <tableColumns count="4">
    <tableColumn id="7" xr3:uid="{ABE6B59A-B2E7-4DF5-80FA-857F29A70152}" name="OriCode" dataDxfId="69"/>
    <tableColumn id="1" xr3:uid="{5F80CE64-2E39-4E67-87FB-F32009C99B24}" name="Date" dataDxfId="68"/>
    <tableColumn id="2" xr3:uid="{245BAC91-55E5-4B27-B7A6-43A7FC04BF80}" name="TransCode" dataDxfId="67"/>
    <tableColumn id="5" xr3:uid="{20332591-B801-42CF-86B5-9FCFEF1B5221}" name="OriAcct"/>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24F9E04-7C09-4970-9A03-FC5A9053387A}" name="IL_Enrol_hdr_out_com" displayName="IL_Enrol_hdr_out_com" ref="B24:C25" totalsRowShown="0" headerRowDxfId="419" dataDxfId="418">
  <autoFilter ref="B24:C25" xr:uid="{8D011FFA-A8DB-4A9C-AB03-4A8E6215A654}"/>
  <tableColumns count="2">
    <tableColumn id="1" xr3:uid="{13EC8FE4-5767-4280-AD65-4AB9A07395DB}" name="fileName" dataDxfId="417">
      <calculatedColumnFormula>("IL" &amp; IL_Enrol_hdr_out_com[currBatch] &amp; ".RES")</calculatedColumnFormula>
    </tableColumn>
    <tableColumn id="2" xr3:uid="{D41FBCA7-50C4-4754-B649-F1A527DBC153}" name="currBatch" dataDxfId="416"/>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D29712F0-30BD-4854-A1A9-AE051767E597}" name="BSN_Enrol_ftr_out_com" displayName="BSN_Enrol_ftr_out_com" ref="B41:G43" totalsRowCount="1" headerRowDxfId="66" dataDxfId="65">
  <autoFilter ref="B41:G42" xr:uid="{33836DB8-E019-4666-8ABB-3D4AF365A3C2}"/>
  <tableColumns count="6">
    <tableColumn id="1" xr3:uid="{C216D5A5-3BAD-4E9D-BF10-B611E3F41D4E}" name="Count" dataDxfId="64" totalsRowDxfId="63"/>
    <tableColumn id="2" xr3:uid="{E783551B-589E-4E3D-8264-B05EC018C2D6}" name="OriCode" dataDxfId="62" totalsRowDxfId="61"/>
    <tableColumn id="3" xr3:uid="{1B66D213-5EF9-49E5-9ADD-212AEF8912F9}" name="HashTotal" dataDxfId="60" totalsRowDxfId="59"/>
    <tableColumn id="4" xr3:uid="{FC909F1B-0A18-42FF-A47D-7B750ADBBBE3}" name="TransCode" dataDxfId="58" totalsRowDxfId="57"/>
    <tableColumn id="5" xr3:uid="{CD5225F4-5BEA-40B2-BAAB-17AFCA912C0C}" name="Sum" dataDxfId="56" totalsRowDxfId="55"/>
    <tableColumn id="6" xr3:uid="{D8C3694E-F8CC-478D-AD1A-F18C80B0CE8A}" name="Date" dataDxfId="54" totalsRowDxfId="53"/>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4A9E9EF9-FC7E-460D-BEBE-4F621FF9BE3F}" name="BSN_Enrol_hdr_in" displayName="BSN_Enrol_hdr_in" ref="B12:B13" totalsRowShown="0" headerRowDxfId="52" dataDxfId="51">
  <autoFilter ref="B12:B13" xr:uid="{04D6C58A-9F0D-4E76-80DA-B98FD1C6F7AC}"/>
  <tableColumns count="1">
    <tableColumn id="1" xr3:uid="{6BB02860-B81D-455A-B22E-46F2305B66D2}" name="Col1" dataDxfId="50"/>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7EE742BE-968C-4905-9C64-A9CDDB3163F2}" name="BSN_Enrol_ftr_in" displayName="BSN_Enrol_ftr_in" ref="B16:B17" totalsRowShown="0" headerRowDxfId="49" dataDxfId="48">
  <autoFilter ref="B16:B17" xr:uid="{11F6D679-FACB-4F42-8D1F-7945856CA123}"/>
  <tableColumns count="1">
    <tableColumn id="1" xr3:uid="{83092339-E4FE-4EE9-8518-C94A50DF15F6}" name="Col1" dataDxfId="47"/>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F3B92AB3-A607-4A75-BB83-812803EB9192}" name="BSN_Enrol_hdr_in_com" displayName="BSN_Enrol_hdr_in_com" ref="B24:F25" totalsRowShown="0" headerRowDxfId="46" dataDxfId="45">
  <autoFilter ref="B24:F25" xr:uid="{D45429DF-0E51-472B-9747-4813CB601A1D}"/>
  <tableColumns count="5">
    <tableColumn id="1" xr3:uid="{90B5789F-F739-4E18-BA0F-211BFC0BC35C}" name="FileIndicator" dataDxfId="44">
      <calculatedColumnFormula>MID(BSN_Enrol_hdr_in[Col1],3,4)</calculatedColumnFormula>
    </tableColumn>
    <tableColumn id="2" xr3:uid="{6506BD36-3D8A-4B47-B3B3-F7F4C54AFC0D}" name="SenderId" dataDxfId="43">
      <calculatedColumnFormula>MID(BSN_Enrol_hdr_in[Col1],7,10)</calculatedColumnFormula>
    </tableColumn>
    <tableColumn id="3" xr3:uid="{D85B3B37-C394-4368-B294-6620D4C4DA78}" name="ReceiverId" dataDxfId="42">
      <calculatedColumnFormula>MID(BSN_Enrol_hdr_in[Col1],17,10)</calculatedColumnFormula>
    </tableColumn>
    <tableColumn id="4" xr3:uid="{C5F9FC36-47E9-410A-B902-68DCE2F500E9}" name="TransactionDate" dataDxfId="41">
      <calculatedColumnFormula>MID(BSN_Enrol_hdr_in[Col1],27,8)</calculatedColumnFormula>
    </tableColumn>
    <tableColumn id="5" xr3:uid="{E8AB5606-8630-489C-A146-238219091ECC}" name="FileDesc" dataDxfId="40">
      <calculatedColumnFormula>MID(BSN_Enrol_hdr_in[Col1],35,20)</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DFDD0D2A-26AA-4DED-A489-C57888C65824}" name="BSN_Enrol_ftr_in_com" displayName="BSN_Enrol_ftr_in_com" ref="B28:I29" totalsRowShown="0" headerRowDxfId="39" dataDxfId="38">
  <autoFilter ref="B28:I29" xr:uid="{52C1A705-5232-4FF4-BBFE-3801A905E954}"/>
  <tableColumns count="8">
    <tableColumn id="1" xr3:uid="{9D6F8211-0541-487F-8DB3-1168F46EABDC}" name="Count" dataDxfId="37">
      <calculatedColumnFormula>MID(BSN_Enrol_ftr_in[Col1],35,5)</calculatedColumnFormula>
    </tableColumn>
    <tableColumn id="2" xr3:uid="{CF39F425-B878-4EDE-B8C2-B9C4144AF9A8}" name="Sum" dataDxfId="36">
      <calculatedColumnFormula>MID(BSN_Enrol_ftr_in[Col1],40,11)</calculatedColumnFormula>
    </tableColumn>
    <tableColumn id="3" xr3:uid="{AEC3136F-5287-49B7-BE23-1FB448E30AD1}" name="RejRec" dataDxfId="35">
      <calculatedColumnFormula>MID(BSN_Enrol_ftr_in[Col1],19,5)</calculatedColumnFormula>
    </tableColumn>
    <tableColumn id="4" xr3:uid="{78AFC991-3DF9-491E-8F3F-1146D676FCAF}" name="RejAmt" dataDxfId="34">
      <calculatedColumnFormula>MID(BSN_Enrol_ftr_in[Col1],24,11)</calculatedColumnFormula>
    </tableColumn>
    <tableColumn id="5" xr3:uid="{DD183295-F2F6-443A-ADA5-724E3FE5FC7F}" name="DedRec" dataDxfId="33">
      <calculatedColumnFormula>MID(BSN_Enrol_ftr_in[Col1],3,5)</calculatedColumnFormula>
    </tableColumn>
    <tableColumn id="6" xr3:uid="{89547ADA-84D8-426D-AB85-6325932AE107}" name="DedAmt" dataDxfId="32">
      <calculatedColumnFormula>MID(BSN_Enrol_ftr_in[Col1],8,11)</calculatedColumnFormula>
    </tableColumn>
    <tableColumn id="7" xr3:uid="{E81D73D8-9AF1-410A-8594-E738A949304E}" name="HashTotal" dataDxfId="31">
      <calculatedColumnFormula>MID(BSN_Enrol_ftr_in[Col1],51,15)</calculatedColumnFormula>
    </tableColumn>
    <tableColumn id="8" xr3:uid="{73427A18-99C0-4CD8-9C78-7DA9D0A83B45}" name="BatchNumber" dataDxfId="30">
      <calculatedColumnFormula>MID(BSN_Enrol_ftr_in[Col1],70,8)</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146C308B-D77C-408F-994F-949857F8368E}" name="PayorBankCode" displayName="PayorBankCode" ref="B3:C50" totalsRowShown="0">
  <autoFilter ref="B3:C50" xr:uid="{ECA5FCF0-84AF-43E7-B195-AAD1ADA9AC67}"/>
  <tableColumns count="2">
    <tableColumn id="1" xr3:uid="{30211CBE-76BF-4BF8-8AAC-82E413A29CF0}" name="BankCode"/>
    <tableColumn id="2" xr3:uid="{2EEFA04C-1CFB-4E15-819D-D9395FE1A955}" name="Bank"/>
  </tableColumns>
  <tableStyleInfo name="TableStyleLight1"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83952E8D-13DE-4D15-AF35-0AC5E6C38FE6}" name="CIMB_out_expected3738" displayName="CIMB_out_expected3738" ref="B4:E5" totalsRowShown="0" headerRowDxfId="20" dataDxfId="19">
  <autoFilter ref="B4:E5" xr:uid="{57A08381-8B31-4868-888A-BBA194902A9C}"/>
  <tableColumns count="4">
    <tableColumn id="1" xr3:uid="{6CC21237-F50F-4127-9F4D-0F16B76D6AB6}" name="header" dataDxfId="18"/>
    <tableColumn id="2" xr3:uid="{F27D9F2B-7C9B-4EFC-BC1B-364782A1577E}" name="detail" dataDxfId="17"/>
    <tableColumn id="3" xr3:uid="{90AC0BFD-B46E-4600-8571-11092DBADA6C}" name="footer" dataDxfId="16">
      <calculatedColumnFormula>CONCATENATE("T",(TEXT(#REF!,"000000")),TEXT(INT(#REF!),"00000000000"),RIGHT((TEXT(MOD(MBB_Enrol_ftr_out_com[[#Totals],[DelRec]],1),"0.00")),2))</calculatedColumnFormula>
    </tableColumn>
    <tableColumn id="4" xr3:uid="{07CD807B-44CD-4A63-A438-99470785DA43}" name="IsPass" dataDxfId="15">
      <calculatedColumnFormula>IF(AND(#REF! = CIMB_out_expected3738[detail],#REF! = CIMB_out_expected3738[header],#REF! = CIMB_out_expected3738[footer]),"PASS","FAIL")</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A34813F-65F3-4596-810D-0C7DFBB11A81}" name="MBB_out_expected37" displayName="MBB_out_expected37" ref="B9:E10" totalsRowShown="0" headerRowDxfId="14" dataDxfId="13">
  <autoFilter ref="B9:E10" xr:uid="{3BD72CBA-4C87-4C6C-8E84-CE0AE10672D4}"/>
  <tableColumns count="4">
    <tableColumn id="1" xr3:uid="{67219B1B-DC54-49BF-9622-259AA53F849E}" name="header" dataDxfId="12"/>
    <tableColumn id="2" xr3:uid="{3B5588CC-F2AA-44EA-B73E-B74DC35E41AD}" name="detail" dataDxfId="11"/>
    <tableColumn id="3" xr3:uid="{E20A7C8C-DE4C-43F5-985B-F8BC5DF7D2C4}" name="footer" dataDxfId="10"/>
    <tableColumn id="4" xr3:uid="{9DD71909-5986-4F5E-B20E-49E6FE9774BE}" name="IsPass" dataDxfId="9">
      <calculatedColumnFormula>IF(AND(MBB_Enrol_out[detail] = MBB_out_expected37[detail],MBB_Enrol_out[header] = MBB_out_expected37[header],MBB_Enrol_out[footer] = MBB_out_expected37[footer]),"PASS","FAIL")</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8CD8A2D7-954B-4B90-B951-37D87F487360}" name="IL_out_expected" displayName="IL_out_expected" ref="I4:L5" totalsRowShown="0" headerRowDxfId="8" dataDxfId="7">
  <autoFilter ref="I4:L5" xr:uid="{F46BFBDB-D752-4BC6-992B-606F379E7A7B}"/>
  <tableColumns count="4">
    <tableColumn id="1" xr3:uid="{57DA1C25-707E-4C53-AFE6-BCF1BA0104FC}" name="header" dataDxfId="6">
      <calculatedColumnFormula>("H|" &amp; TEXT(#REF!,"YYYYMMDD"))</calculatedColumnFormula>
    </tableColumn>
    <tableColumn id="2" xr3:uid="{90FED356-3D78-4334-9EF5-3B28A6764414}" name="detail" dataDxfId="5">
      <calculatedColumnFormula>("D|" &amp; IL_Enrol_det_out_com[PayorBankAcctNo] &amp; "|RM|" &amp; IL_Enrol_det_out_com[PolicyNo] &amp; "|" &amp;#REF! &amp; "|" &amp; IL_Enrol_det_out_com[FactoringHouse] &amp;"|"&amp;IL_Enrol_det_out_com[BankRespCode])</calculatedColumnFormula>
    </tableColumn>
    <tableColumn id="3" xr3:uid="{9624D9A4-2593-4E4A-AB78-17E81FBD03AD}" name="footer" dataDxfId="4">
      <calculatedColumnFormula>("T|"&amp; IL_Enrol_ftr_out_com[[#Totals],[Count]]&amp;"|" &amp; IL_Enrol_ftr_out_com[[#Totals],[Sum]])</calculatedColumnFormula>
    </tableColumn>
    <tableColumn id="4" xr3:uid="{4135E8B0-12C5-4E06-A52B-20B26C2D6E63}" name="IsPass" dataDxfId="3">
      <calculatedColumnFormula>IF(AND(IL_Enrol_out[detail] = IL_out_expected[detail],IL_Enrol_out[header] = IL_out_expected[header],IL_Enrol_out[footer] = IL_out_expected[footer]),"PASS","FAIL")</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E58D11-42C5-4CC8-8836-A6BD5A30C56F}" name="IL_Enrol_det_in_com" displayName="IL_Enrol_det_in_com" ref="B13:J14" totalsRowShown="0" headerRowDxfId="415" dataDxfId="414">
  <autoFilter ref="B13:J14" xr:uid="{5611BF3B-5BFD-4771-AAA0-F9C048011918}"/>
  <tableColumns count="9">
    <tableColumn id="1" xr3:uid="{DB51C745-5FB2-458B-BA36-28264BE1B522}" name="CompanyAcctNo" dataDxfId="413">
      <calculatedColumnFormula>IL_Enrol_det_in[CompanyAcctNo]</calculatedColumnFormula>
    </tableColumn>
    <tableColumn id="2" xr3:uid="{798EA79B-B4D1-4897-A85E-8DF2FC77AAD1}" name="PayorBankAcct" dataDxfId="412">
      <calculatedColumnFormula>IL_Enrol_det_in[PayorBankAcct]</calculatedColumnFormula>
    </tableColumn>
    <tableColumn id="3" xr3:uid="{F93AC135-9436-4D7B-A623-FDDF4ACF7301}" name="PolicyNo" dataDxfId="411">
      <calculatedColumnFormula>IL_Enrol_det_in[PolicyNo]</calculatedColumnFormula>
    </tableColumn>
    <tableColumn id="6" xr3:uid="{156B2BFF-F7AB-48D1-BF02-C09003964E39}" name="FileGenerationDate" dataDxfId="410">
      <calculatedColumnFormula>IL_Enrol_det_in[FileGenerationDate]</calculatedColumnFormula>
    </tableColumn>
    <tableColumn id="7" xr3:uid="{AE3FC08D-C625-4BC3-8F20-EFA0EB734A13}" name="CustomerName" dataDxfId="409">
      <calculatedColumnFormula>IL_Enrol_det_in[CustomerName]</calculatedColumnFormula>
    </tableColumn>
    <tableColumn id="4" xr3:uid="{97CCD4C9-01F9-4D76-9DD4-C4FF81BDBC74}" name="PayorICNo" dataDxfId="408">
      <calculatedColumnFormula>IL_Enrol_det_in[PayorICNo]</calculatedColumnFormula>
    </tableColumn>
    <tableColumn id="5" xr3:uid="{CEA652A3-8334-45FF-9911-AC2505AF89BE}" name="Amount" dataDxfId="407">
      <calculatedColumnFormula>IL_Enrol_det_in[Amount]</calculatedColumnFormula>
    </tableColumn>
    <tableColumn id="8" xr3:uid="{B95F0819-B477-4CD4-9310-923E488A484A}" name="PayorBankCode" dataDxfId="406">
      <calculatedColumnFormula>IL_Enrol_det_in[PayorBankCode]</calculatedColumnFormula>
    </tableColumn>
    <tableColumn id="9" xr3:uid="{959D4579-16BA-47DB-AD35-2718736DF884}" name="FactoringHouse" dataDxfId="1">
      <calculatedColumnFormula>IL_Enrol_det_in[FactoringHouse]</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A38AB743-B228-4CFA-99CC-DB6D66D6DA69}" name="RejectCodeMap" displayName="RejectCodeMap" ref="H25:I31" totalsRowShown="0" headerRowDxfId="405" dataDxfId="404">
  <autoFilter ref="H25:I31" xr:uid="{989773ED-7305-4635-A04F-D31E5F23EDA4}"/>
  <tableColumns count="2">
    <tableColumn id="1" xr3:uid="{69B913D0-C019-4E6A-89BD-C82611B1AAA4}" name="RejectCode" dataDxfId="403"/>
    <tableColumn id="2" xr3:uid="{3159C11D-2BC4-4EAE-B6D2-01C5398CEB84}" name="RejectDesc" dataDxfId="402"/>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893722EC-0C27-48C7-898D-0E7970674659}" name="IL_BankRejectCodeMap" displayName="IL_BankRejectCodeMap" ref="K25:L33" totalsRowShown="0" headerRowDxfId="401" dataDxfId="400">
  <autoFilter ref="K25:L33" xr:uid="{85396F43-0E67-447C-94B6-B70CE52BD08F}"/>
  <tableColumns count="2">
    <tableColumn id="1" xr3:uid="{0909BF4E-D827-4D17-92BC-5EE748D33AC8}" name="BankCode" dataDxfId="399"/>
    <tableColumn id="2" xr3:uid="{A8BC1FC5-3BD5-4EA8-B27E-8E41DA14D6C7}" name="RejectCode" dataDxfId="398"/>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5.xml"/><Relationship Id="rId13" Type="http://schemas.openxmlformats.org/officeDocument/2006/relationships/table" Target="../tables/table20.xml"/><Relationship Id="rId3" Type="http://schemas.openxmlformats.org/officeDocument/2006/relationships/table" Target="../tables/table10.xml"/><Relationship Id="rId7" Type="http://schemas.openxmlformats.org/officeDocument/2006/relationships/table" Target="../tables/table14.xml"/><Relationship Id="rId12" Type="http://schemas.openxmlformats.org/officeDocument/2006/relationships/table" Target="../tables/table19.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table" Target="../tables/table13.xml"/><Relationship Id="rId11" Type="http://schemas.openxmlformats.org/officeDocument/2006/relationships/table" Target="../tables/table18.xml"/><Relationship Id="rId5" Type="http://schemas.openxmlformats.org/officeDocument/2006/relationships/table" Target="../tables/table12.xml"/><Relationship Id="rId10" Type="http://schemas.openxmlformats.org/officeDocument/2006/relationships/table" Target="../tables/table17.xml"/><Relationship Id="rId4" Type="http://schemas.openxmlformats.org/officeDocument/2006/relationships/table" Target="../tables/table11.xml"/><Relationship Id="rId9" Type="http://schemas.openxmlformats.org/officeDocument/2006/relationships/table" Target="../tables/table16.xml"/><Relationship Id="rId1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7.xml"/><Relationship Id="rId13" Type="http://schemas.openxmlformats.org/officeDocument/2006/relationships/comments" Target="../comments3.xml"/><Relationship Id="rId3" Type="http://schemas.openxmlformats.org/officeDocument/2006/relationships/table" Target="../tables/table22.xml"/><Relationship Id="rId7" Type="http://schemas.openxmlformats.org/officeDocument/2006/relationships/table" Target="../tables/table26.xml"/><Relationship Id="rId12" Type="http://schemas.openxmlformats.org/officeDocument/2006/relationships/table" Target="../tables/table31.xml"/><Relationship Id="rId2" Type="http://schemas.openxmlformats.org/officeDocument/2006/relationships/table" Target="../tables/table21.xml"/><Relationship Id="rId1" Type="http://schemas.openxmlformats.org/officeDocument/2006/relationships/vmlDrawing" Target="../drawings/vmlDrawing3.vml"/><Relationship Id="rId6" Type="http://schemas.openxmlformats.org/officeDocument/2006/relationships/table" Target="../tables/table25.xml"/><Relationship Id="rId11" Type="http://schemas.openxmlformats.org/officeDocument/2006/relationships/table" Target="../tables/table30.xml"/><Relationship Id="rId5" Type="http://schemas.openxmlformats.org/officeDocument/2006/relationships/table" Target="../tables/table24.xml"/><Relationship Id="rId10" Type="http://schemas.openxmlformats.org/officeDocument/2006/relationships/table" Target="../tables/table29.xml"/><Relationship Id="rId4" Type="http://schemas.openxmlformats.org/officeDocument/2006/relationships/table" Target="../tables/table23.xml"/><Relationship Id="rId9" Type="http://schemas.openxmlformats.org/officeDocument/2006/relationships/table" Target="../tables/table28.xml"/></Relationships>
</file>

<file path=xl/worksheets/_rels/sheet4.xml.rels><?xml version="1.0" encoding="UTF-8" standalone="yes"?>
<Relationships xmlns="http://schemas.openxmlformats.org/package/2006/relationships"><Relationship Id="rId8" Type="http://schemas.openxmlformats.org/officeDocument/2006/relationships/table" Target="../tables/table38.xml"/><Relationship Id="rId13" Type="http://schemas.openxmlformats.org/officeDocument/2006/relationships/comments" Target="../comments4.xml"/><Relationship Id="rId3" Type="http://schemas.openxmlformats.org/officeDocument/2006/relationships/table" Target="../tables/table33.xml"/><Relationship Id="rId7" Type="http://schemas.openxmlformats.org/officeDocument/2006/relationships/table" Target="../tables/table37.xml"/><Relationship Id="rId12" Type="http://schemas.openxmlformats.org/officeDocument/2006/relationships/table" Target="../tables/table42.xml"/><Relationship Id="rId2" Type="http://schemas.openxmlformats.org/officeDocument/2006/relationships/table" Target="../tables/table32.xml"/><Relationship Id="rId1" Type="http://schemas.openxmlformats.org/officeDocument/2006/relationships/vmlDrawing" Target="../drawings/vmlDrawing4.vml"/><Relationship Id="rId6" Type="http://schemas.openxmlformats.org/officeDocument/2006/relationships/table" Target="../tables/table36.xml"/><Relationship Id="rId11" Type="http://schemas.openxmlformats.org/officeDocument/2006/relationships/table" Target="../tables/table41.xml"/><Relationship Id="rId5" Type="http://schemas.openxmlformats.org/officeDocument/2006/relationships/table" Target="../tables/table35.xml"/><Relationship Id="rId10" Type="http://schemas.openxmlformats.org/officeDocument/2006/relationships/table" Target="../tables/table40.xml"/><Relationship Id="rId4" Type="http://schemas.openxmlformats.org/officeDocument/2006/relationships/table" Target="../tables/table34.xml"/><Relationship Id="rId9" Type="http://schemas.openxmlformats.org/officeDocument/2006/relationships/table" Target="../tables/table39.xml"/></Relationships>
</file>

<file path=xl/worksheets/_rels/sheet5.xml.rels><?xml version="1.0" encoding="UTF-8" standalone="yes"?>
<Relationships xmlns="http://schemas.openxmlformats.org/package/2006/relationships"><Relationship Id="rId8" Type="http://schemas.openxmlformats.org/officeDocument/2006/relationships/table" Target="../tables/table48.xml"/><Relationship Id="rId13" Type="http://schemas.openxmlformats.org/officeDocument/2006/relationships/table" Target="../tables/table53.xml"/><Relationship Id="rId3" Type="http://schemas.openxmlformats.org/officeDocument/2006/relationships/table" Target="../tables/table43.xml"/><Relationship Id="rId7" Type="http://schemas.openxmlformats.org/officeDocument/2006/relationships/table" Target="../tables/table47.xml"/><Relationship Id="rId12" Type="http://schemas.openxmlformats.org/officeDocument/2006/relationships/table" Target="../tables/table52.xml"/><Relationship Id="rId2" Type="http://schemas.openxmlformats.org/officeDocument/2006/relationships/vmlDrawing" Target="../drawings/vmlDrawing5.vml"/><Relationship Id="rId1" Type="http://schemas.openxmlformats.org/officeDocument/2006/relationships/printerSettings" Target="../printerSettings/printerSettings3.bin"/><Relationship Id="rId6" Type="http://schemas.openxmlformats.org/officeDocument/2006/relationships/table" Target="../tables/table46.xml"/><Relationship Id="rId11" Type="http://schemas.openxmlformats.org/officeDocument/2006/relationships/table" Target="../tables/table51.xml"/><Relationship Id="rId5" Type="http://schemas.openxmlformats.org/officeDocument/2006/relationships/table" Target="../tables/table45.xml"/><Relationship Id="rId10" Type="http://schemas.openxmlformats.org/officeDocument/2006/relationships/table" Target="../tables/table50.xml"/><Relationship Id="rId4" Type="http://schemas.openxmlformats.org/officeDocument/2006/relationships/table" Target="../tables/table44.xml"/><Relationship Id="rId9" Type="http://schemas.openxmlformats.org/officeDocument/2006/relationships/table" Target="../tables/table49.xml"/><Relationship Id="rId1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8" Type="http://schemas.openxmlformats.org/officeDocument/2006/relationships/table" Target="../tables/table60.xml"/><Relationship Id="rId13" Type="http://schemas.openxmlformats.org/officeDocument/2006/relationships/comments" Target="../comments6.xml"/><Relationship Id="rId3" Type="http://schemas.openxmlformats.org/officeDocument/2006/relationships/table" Target="../tables/table55.xml"/><Relationship Id="rId7" Type="http://schemas.openxmlformats.org/officeDocument/2006/relationships/table" Target="../tables/table59.xml"/><Relationship Id="rId12" Type="http://schemas.openxmlformats.org/officeDocument/2006/relationships/table" Target="../tables/table64.xml"/><Relationship Id="rId2" Type="http://schemas.openxmlformats.org/officeDocument/2006/relationships/table" Target="../tables/table54.xml"/><Relationship Id="rId1" Type="http://schemas.openxmlformats.org/officeDocument/2006/relationships/vmlDrawing" Target="../drawings/vmlDrawing6.vml"/><Relationship Id="rId6" Type="http://schemas.openxmlformats.org/officeDocument/2006/relationships/table" Target="../tables/table58.xml"/><Relationship Id="rId11" Type="http://schemas.openxmlformats.org/officeDocument/2006/relationships/table" Target="../tables/table63.xml"/><Relationship Id="rId5" Type="http://schemas.openxmlformats.org/officeDocument/2006/relationships/table" Target="../tables/table57.xml"/><Relationship Id="rId10" Type="http://schemas.openxmlformats.org/officeDocument/2006/relationships/table" Target="../tables/table62.xml"/><Relationship Id="rId4" Type="http://schemas.openxmlformats.org/officeDocument/2006/relationships/table" Target="../tables/table56.xml"/><Relationship Id="rId9" Type="http://schemas.openxmlformats.org/officeDocument/2006/relationships/table" Target="../tables/table6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65.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table" Target="../tables/table68.xml"/><Relationship Id="rId2" Type="http://schemas.openxmlformats.org/officeDocument/2006/relationships/table" Target="../tables/table67.xml"/><Relationship Id="rId1" Type="http://schemas.openxmlformats.org/officeDocument/2006/relationships/table" Target="../tables/table6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6E832-A9C7-423E-B3E3-CF97FC38ECFE}">
  <dimension ref="B2:L46"/>
  <sheetViews>
    <sheetView tabSelected="1" topLeftCell="A2" zoomScale="110" zoomScaleNormal="110" workbookViewId="0">
      <selection activeCell="J9" sqref="J9"/>
    </sheetView>
  </sheetViews>
  <sheetFormatPr defaultColWidth="8.7109375" defaultRowHeight="12" x14ac:dyDescent="0.2"/>
  <cols>
    <col min="1" max="1" width="8.7109375" style="1"/>
    <col min="2" max="2" width="25.140625" style="1" customWidth="1"/>
    <col min="3" max="3" width="20.140625" style="1" customWidth="1"/>
    <col min="4" max="4" width="19.85546875" style="1" customWidth="1"/>
    <col min="5" max="5" width="12.85546875" style="1" bestFit="1" customWidth="1"/>
    <col min="6" max="6" width="13.42578125" style="1" customWidth="1"/>
    <col min="7" max="7" width="17" style="1" bestFit="1" customWidth="1"/>
    <col min="8" max="8" width="19" style="1" customWidth="1"/>
    <col min="9" max="9" width="17.42578125" style="1" customWidth="1"/>
    <col min="10" max="10" width="14.140625" style="1" customWidth="1"/>
    <col min="11" max="11" width="16.85546875" style="1" bestFit="1" customWidth="1"/>
    <col min="12" max="12" width="12.5703125" style="1" bestFit="1" customWidth="1"/>
    <col min="13" max="13" width="8.7109375" style="1"/>
    <col min="14" max="14" width="11.7109375" style="1" customWidth="1"/>
    <col min="15" max="16384" width="8.7109375" style="1"/>
  </cols>
  <sheetData>
    <row r="2" spans="2:11" x14ac:dyDescent="0.2">
      <c r="B2" s="5" t="s">
        <v>52</v>
      </c>
    </row>
    <row r="3" spans="2:11" ht="15" customHeight="1" x14ac:dyDescent="0.2">
      <c r="B3" s="1" t="s">
        <v>0</v>
      </c>
      <c r="C3" s="1" t="s">
        <v>1</v>
      </c>
      <c r="D3" s="1" t="s">
        <v>19</v>
      </c>
      <c r="E3" s="1" t="s">
        <v>20</v>
      </c>
      <c r="F3" s="1" t="s">
        <v>21</v>
      </c>
      <c r="G3" s="1" t="s">
        <v>18</v>
      </c>
      <c r="H3" s="1" t="s">
        <v>41</v>
      </c>
      <c r="I3" s="1" t="s">
        <v>22</v>
      </c>
      <c r="J3" s="1" t="s">
        <v>16</v>
      </c>
      <c r="K3" s="10" t="s">
        <v>11</v>
      </c>
    </row>
    <row r="4" spans="2:11" ht="15" customHeight="1" x14ac:dyDescent="0.2">
      <c r="B4" s="1" t="s">
        <v>212</v>
      </c>
      <c r="C4" s="1" t="s">
        <v>26</v>
      </c>
      <c r="G4" s="1" t="b">
        <f>IF(IL_Enrol_det_in[CompanyAcctNo] &lt;&gt; "", TRUE, FALSE)</f>
        <v>1</v>
      </c>
      <c r="H4" s="1" t="str">
        <f>VLOOKUP(IL_Enrol_det_in[FactoringHouse],RoutingRule!B3:C32,2,FALSE)</f>
        <v>CIMB_Enrol</v>
      </c>
      <c r="I4" s="1">
        <v>999</v>
      </c>
      <c r="J4" s="11" t="s">
        <v>17</v>
      </c>
      <c r="K4" s="1" t="s">
        <v>60</v>
      </c>
    </row>
    <row r="5" spans="2:11" ht="14.1" customHeight="1" x14ac:dyDescent="0.2"/>
    <row r="7" spans="2:11" x14ac:dyDescent="0.2">
      <c r="B7" s="4" t="s">
        <v>53</v>
      </c>
    </row>
    <row r="8" spans="2:11" x14ac:dyDescent="0.2">
      <c r="B8" s="1" t="s">
        <v>222</v>
      </c>
      <c r="C8" s="1" t="s">
        <v>223</v>
      </c>
      <c r="D8" s="10" t="s">
        <v>144</v>
      </c>
      <c r="E8" s="1" t="s">
        <v>224</v>
      </c>
      <c r="F8" s="1" t="s">
        <v>210</v>
      </c>
      <c r="G8" s="1" t="s">
        <v>162</v>
      </c>
      <c r="H8" s="1" t="s">
        <v>25</v>
      </c>
      <c r="I8" s="1" t="s">
        <v>55</v>
      </c>
      <c r="J8" s="10" t="s">
        <v>56</v>
      </c>
    </row>
    <row r="9" spans="2:11" x14ac:dyDescent="0.2">
      <c r="B9" s="24" t="s">
        <v>163</v>
      </c>
      <c r="C9" s="6" t="s">
        <v>211</v>
      </c>
      <c r="D9" s="8">
        <v>12233222</v>
      </c>
      <c r="E9" s="1">
        <v>9999999</v>
      </c>
      <c r="F9" s="1">
        <v>12122</v>
      </c>
      <c r="G9" s="1">
        <v>10010001</v>
      </c>
      <c r="H9" s="1">
        <v>19911</v>
      </c>
      <c r="I9" s="1">
        <v>1000</v>
      </c>
      <c r="J9" s="1" t="s">
        <v>225</v>
      </c>
    </row>
    <row r="12" spans="2:11" x14ac:dyDescent="0.2">
      <c r="B12" s="4" t="s">
        <v>58</v>
      </c>
    </row>
    <row r="13" spans="2:11" x14ac:dyDescent="0.2">
      <c r="B13" s="1" t="s">
        <v>222</v>
      </c>
      <c r="C13" s="1" t="s">
        <v>223</v>
      </c>
      <c r="D13" s="10" t="s">
        <v>144</v>
      </c>
      <c r="E13" s="1" t="s">
        <v>224</v>
      </c>
      <c r="F13" s="1" t="s">
        <v>210</v>
      </c>
      <c r="G13" s="1" t="s">
        <v>162</v>
      </c>
      <c r="H13" s="1" t="s">
        <v>25</v>
      </c>
      <c r="I13" s="1" t="s">
        <v>55</v>
      </c>
      <c r="J13" s="10" t="s">
        <v>56</v>
      </c>
    </row>
    <row r="14" spans="2:11" x14ac:dyDescent="0.2">
      <c r="B14" s="1" t="str">
        <f>IL_Enrol_det_in[CompanyAcctNo]</f>
        <v>12222222</v>
      </c>
      <c r="C14" s="1" t="str">
        <f>IL_Enrol_det_in[PayorBankAcct]</f>
        <v>01012001</v>
      </c>
      <c r="D14" s="13">
        <f>IL_Enrol_det_in[PolicyNo]</f>
        <v>12233222</v>
      </c>
      <c r="E14" s="1">
        <f>IL_Enrol_det_in[FileGenerationDate]</f>
        <v>9999999</v>
      </c>
      <c r="F14" s="1">
        <f>IL_Enrol_det_in[CustomerName]</f>
        <v>12122</v>
      </c>
      <c r="G14" s="1">
        <f>IL_Enrol_det_in[PayorICNo]</f>
        <v>10010001</v>
      </c>
      <c r="H14" s="1">
        <f>IL_Enrol_det_in[Amount]</f>
        <v>19911</v>
      </c>
      <c r="I14" s="1">
        <f>IL_Enrol_det_in[PayorBankCode]</f>
        <v>1000</v>
      </c>
      <c r="J14" s="1" t="str">
        <f>IL_Enrol_det_in[FactoringHouse]</f>
        <v>C1</v>
      </c>
    </row>
    <row r="18" spans="2:12" x14ac:dyDescent="0.2">
      <c r="B18" s="3" t="s">
        <v>59</v>
      </c>
    </row>
    <row r="19" spans="2:12" x14ac:dyDescent="0.2">
      <c r="B19" s="1" t="s">
        <v>144</v>
      </c>
      <c r="C19" s="1" t="s">
        <v>161</v>
      </c>
      <c r="D19" s="1" t="s">
        <v>162</v>
      </c>
      <c r="E19" s="1" t="s">
        <v>210</v>
      </c>
      <c r="F19" s="1" t="s">
        <v>55</v>
      </c>
      <c r="G19" s="1" t="s">
        <v>56</v>
      </c>
      <c r="H19" s="1" t="s">
        <v>51</v>
      </c>
      <c r="I19" s="1" t="s">
        <v>32</v>
      </c>
      <c r="J19" s="1" t="s">
        <v>33</v>
      </c>
    </row>
    <row r="20" spans="2:12" x14ac:dyDescent="0.2">
      <c r="B20" s="1">
        <f>IL_Enrol_det_in_com[PolicyNo]</f>
        <v>12233222</v>
      </c>
      <c r="C20" s="23">
        <f>IL_Enrol_det_in_com[PayorICNo]</f>
        <v>10010001</v>
      </c>
      <c r="D20" s="8">
        <f>IL_Enrol_det_in_com[Amount]</f>
        <v>19911</v>
      </c>
      <c r="E20" s="8" t="str">
        <f>IL_Enrol_det_in_com[CompanyAcctNo]</f>
        <v>12222222</v>
      </c>
      <c r="F20" s="1">
        <f>IL_Enrol_det_in_com[FileGenerationDate]</f>
        <v>9999999</v>
      </c>
      <c r="G20" s="1">
        <f>IL_Enrol_det_in_com[PayorBankCode]</f>
        <v>1000</v>
      </c>
      <c r="H20" s="1" t="s">
        <v>140</v>
      </c>
      <c r="I20" s="1">
        <f>VLOOKUP(IL_Enrol_src_config[Source]&amp;"_"&amp;IL_Enrol_det_out_com[BankRespCode], IL_BankRejectCodeMap[[BankCode]:[RejectCode]],2,FALSE)</f>
        <v>100</v>
      </c>
      <c r="J20" s="1" t="str">
        <f>VLOOKUP(IL_Enrol_det_out_com[RejectCode],RejectCodeMap[[RejectCode]:[RejectDesc]],2,FALSE)</f>
        <v>Desc 1</v>
      </c>
    </row>
    <row r="23" spans="2:12" x14ac:dyDescent="0.2">
      <c r="B23" s="3" t="s">
        <v>77</v>
      </c>
    </row>
    <row r="24" spans="2:12" x14ac:dyDescent="0.2">
      <c r="B24" s="1" t="s">
        <v>14</v>
      </c>
      <c r="C24" s="10" t="s">
        <v>13</v>
      </c>
      <c r="H24" s="20" t="s">
        <v>47</v>
      </c>
      <c r="K24" s="21" t="s">
        <v>48</v>
      </c>
    </row>
    <row r="25" spans="2:12" x14ac:dyDescent="0.2">
      <c r="B25" s="1" t="str">
        <f>("IL" &amp; IL_Enrol_hdr_out_com[currBatch] &amp; ".RES")</f>
        <v>IL0.RES</v>
      </c>
      <c r="C25" s="1">
        <v>0</v>
      </c>
      <c r="D25" s="14"/>
      <c r="H25" s="1" t="s">
        <v>32</v>
      </c>
      <c r="I25" s="1" t="s">
        <v>34</v>
      </c>
      <c r="K25" s="1" t="s">
        <v>15</v>
      </c>
      <c r="L25" s="1" t="s">
        <v>32</v>
      </c>
    </row>
    <row r="26" spans="2:12" x14ac:dyDescent="0.2">
      <c r="H26" s="1">
        <v>0</v>
      </c>
      <c r="I26" s="6" t="s">
        <v>39</v>
      </c>
      <c r="K26" s="1" t="s">
        <v>138</v>
      </c>
      <c r="L26" s="1">
        <v>0</v>
      </c>
    </row>
    <row r="27" spans="2:12" x14ac:dyDescent="0.2">
      <c r="H27" s="1">
        <v>100</v>
      </c>
      <c r="I27" s="1" t="s">
        <v>35</v>
      </c>
      <c r="K27" s="1" t="s">
        <v>139</v>
      </c>
      <c r="L27" s="1">
        <v>100</v>
      </c>
    </row>
    <row r="28" spans="2:12" x14ac:dyDescent="0.2">
      <c r="B28" s="3" t="s">
        <v>78</v>
      </c>
      <c r="H28" s="1">
        <v>101</v>
      </c>
      <c r="I28" s="1" t="s">
        <v>36</v>
      </c>
    </row>
    <row r="29" spans="2:12" x14ac:dyDescent="0.2">
      <c r="B29" s="1" t="s">
        <v>12</v>
      </c>
      <c r="C29" s="1" t="s">
        <v>31</v>
      </c>
      <c r="H29" s="1">
        <v>200</v>
      </c>
      <c r="I29" s="1" t="s">
        <v>37</v>
      </c>
    </row>
    <row r="30" spans="2:12" x14ac:dyDescent="0.2">
      <c r="H30" s="1">
        <v>201</v>
      </c>
      <c r="I30" s="1" t="s">
        <v>38</v>
      </c>
    </row>
    <row r="31" spans="2:12" x14ac:dyDescent="0.2">
      <c r="B31" s="1">
        <f>(IL_Enrol_ftr_out_com[Count]+1)</f>
        <v>1</v>
      </c>
      <c r="C31" s="1">
        <f>(SUM(IL_Enrol_det_out_com[PayorBankAcctNo],IL_Enrol_ftr_out_com[Sum]))</f>
        <v>10010001</v>
      </c>
    </row>
    <row r="33" spans="2:4" x14ac:dyDescent="0.2">
      <c r="B33" s="3" t="s">
        <v>79</v>
      </c>
    </row>
    <row r="34" spans="2:4" x14ac:dyDescent="0.2">
      <c r="B34" s="1" t="s">
        <v>4</v>
      </c>
      <c r="C34" s="1" t="s">
        <v>5</v>
      </c>
      <c r="D34" s="1" t="s">
        <v>6</v>
      </c>
    </row>
    <row r="43" spans="2:4" ht="15" x14ac:dyDescent="0.2">
      <c r="C43" s="30"/>
    </row>
    <row r="46" spans="2:4" ht="15" x14ac:dyDescent="0.2">
      <c r="C46" s="30"/>
    </row>
  </sheetData>
  <dataValidations disablePrompts="1" count="1">
    <dataValidation type="list" allowBlank="1" showInputMessage="1" showErrorMessage="1" sqref="J4" xr:uid="{E1E94D48-5DD0-48E6-87A5-68ED13C86418}">
      <formula1>"Y,N"</formula1>
    </dataValidation>
  </dataValidations>
  <pageMargins left="0.7" right="0.7" top="0.75" bottom="0.75" header="0.3" footer="0.3"/>
  <pageSetup orientation="portrait" r:id="rId1"/>
  <legacyDrawing r:id="rId2"/>
  <tableParts count="9">
    <tablePart r:id="rId3"/>
    <tablePart r:id="rId4"/>
    <tablePart r:id="rId5"/>
    <tablePart r:id="rId6"/>
    <tablePart r:id="rId7"/>
    <tablePart r:id="rId8"/>
    <tablePart r:id="rId9"/>
    <tablePart r:id="rId10"/>
    <tablePart r:id="rId1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9448-0D32-4F35-9E53-5B3DEDBA4FE3}">
  <dimension ref="A1:R48"/>
  <sheetViews>
    <sheetView topLeftCell="A25" workbookViewId="0">
      <selection activeCell="B34" sqref="B34"/>
    </sheetView>
  </sheetViews>
  <sheetFormatPr defaultRowHeight="15" x14ac:dyDescent="0.25"/>
  <cols>
    <col min="2" max="2" width="35.28515625" customWidth="1"/>
    <col min="3" max="3" width="17.42578125" customWidth="1"/>
    <col min="4" max="4" width="12.140625" customWidth="1"/>
    <col min="5" max="5" width="14.5703125" customWidth="1"/>
    <col min="6" max="6" width="13.42578125" bestFit="1" customWidth="1"/>
    <col min="7" max="7" width="18.85546875" customWidth="1"/>
    <col min="8" max="8" width="11.5703125" bestFit="1" customWidth="1"/>
    <col min="9" max="9" width="11.140625" customWidth="1"/>
    <col min="10" max="10" width="13.5703125" bestFit="1" customWidth="1"/>
    <col min="11" max="11" width="13.140625" bestFit="1" customWidth="1"/>
    <col min="12" max="12" width="13.7109375" customWidth="1"/>
    <col min="14" max="14" width="12.7109375" customWidth="1"/>
  </cols>
  <sheetData>
    <row r="1" spans="1:18" x14ac:dyDescent="0.25">
      <c r="A1" s="1"/>
      <c r="B1" s="1"/>
      <c r="C1" s="1"/>
      <c r="D1" s="1"/>
      <c r="E1" s="1"/>
      <c r="F1" s="1"/>
      <c r="G1" s="1"/>
      <c r="H1" s="1"/>
      <c r="I1" s="1"/>
      <c r="J1" s="1"/>
      <c r="K1" s="1"/>
      <c r="L1" s="1"/>
      <c r="M1" s="1"/>
    </row>
    <row r="2" spans="1:18" x14ac:dyDescent="0.25">
      <c r="A2" s="1"/>
      <c r="B2" s="5" t="s">
        <v>61</v>
      </c>
      <c r="C2" s="1"/>
      <c r="D2" s="1"/>
      <c r="E2" s="1"/>
      <c r="F2" s="1"/>
      <c r="G2" s="1"/>
      <c r="H2" s="1"/>
      <c r="I2" s="1"/>
      <c r="J2" s="1"/>
      <c r="K2" s="1"/>
      <c r="L2" s="1"/>
      <c r="M2" s="1"/>
    </row>
    <row r="3" spans="1:18" x14ac:dyDescent="0.25">
      <c r="A3" s="1"/>
      <c r="B3" s="1" t="s">
        <v>0</v>
      </c>
      <c r="C3" s="1" t="s">
        <v>15</v>
      </c>
      <c r="D3" s="1" t="s">
        <v>1</v>
      </c>
      <c r="E3" s="1" t="s">
        <v>19</v>
      </c>
      <c r="F3" s="1" t="s">
        <v>20</v>
      </c>
      <c r="G3" s="1" t="s">
        <v>21</v>
      </c>
      <c r="H3" s="1" t="s">
        <v>18</v>
      </c>
      <c r="I3" s="1" t="s">
        <v>42</v>
      </c>
      <c r="J3" s="1" t="s">
        <v>23</v>
      </c>
      <c r="K3" s="1" t="s">
        <v>16</v>
      </c>
      <c r="L3" s="10" t="s">
        <v>11</v>
      </c>
      <c r="M3" s="1"/>
      <c r="N3" s="1"/>
      <c r="O3" s="1"/>
      <c r="P3" s="1"/>
    </row>
    <row r="4" spans="1:18" x14ac:dyDescent="0.25">
      <c r="A4" s="1"/>
      <c r="B4" s="1" t="s">
        <v>213</v>
      </c>
      <c r="C4" s="1" t="s">
        <v>3</v>
      </c>
      <c r="D4" s="1"/>
      <c r="E4" s="1" t="s">
        <v>27</v>
      </c>
      <c r="F4" s="1" t="s">
        <v>28</v>
      </c>
      <c r="G4" s="1" t="s">
        <v>29</v>
      </c>
      <c r="H4" s="1" t="b">
        <v>1</v>
      </c>
      <c r="I4" s="1" t="s">
        <v>212</v>
      </c>
      <c r="J4" s="1">
        <v>999</v>
      </c>
      <c r="K4" s="11" t="s">
        <v>17</v>
      </c>
      <c r="L4" s="1" t="s">
        <v>57</v>
      </c>
      <c r="M4" s="1"/>
      <c r="N4" s="1"/>
      <c r="O4" s="1"/>
      <c r="P4" s="1"/>
    </row>
    <row r="5" spans="1:18" x14ac:dyDescent="0.25">
      <c r="A5" s="1"/>
      <c r="B5" s="1"/>
      <c r="C5" s="1"/>
      <c r="D5" s="1"/>
      <c r="E5" s="1"/>
      <c r="F5" s="1"/>
      <c r="G5" s="1"/>
      <c r="H5" s="1"/>
      <c r="I5" s="1"/>
      <c r="J5" s="1"/>
      <c r="K5" s="1"/>
      <c r="L5" s="1"/>
      <c r="M5" s="1"/>
    </row>
    <row r="6" spans="1:18" x14ac:dyDescent="0.25">
      <c r="A6" s="1"/>
      <c r="B6" s="9" t="s">
        <v>62</v>
      </c>
      <c r="C6" s="1"/>
      <c r="D6" s="1"/>
      <c r="E6" s="1"/>
      <c r="F6" s="1"/>
      <c r="G6" s="1"/>
      <c r="J6" s="1"/>
      <c r="K6" s="1"/>
      <c r="L6" s="1"/>
      <c r="M6" s="1"/>
    </row>
    <row r="7" spans="1:18" x14ac:dyDescent="0.25">
      <c r="A7" s="1"/>
      <c r="B7" s="10" t="s">
        <v>2</v>
      </c>
      <c r="C7" s="1"/>
      <c r="I7" s="1"/>
      <c r="M7" s="1"/>
    </row>
    <row r="8" spans="1:18" x14ac:dyDescent="0.25">
      <c r="A8" s="1"/>
      <c r="B8" s="1" t="s">
        <v>185</v>
      </c>
      <c r="C8" s="1"/>
      <c r="I8" s="1"/>
      <c r="N8" s="1"/>
    </row>
    <row r="9" spans="1:18" x14ac:dyDescent="0.25">
      <c r="A9" s="1"/>
      <c r="B9" s="1"/>
      <c r="C9" s="1"/>
      <c r="D9" s="1"/>
      <c r="E9" s="1"/>
      <c r="F9" s="1"/>
      <c r="G9" s="1"/>
      <c r="H9" s="1"/>
      <c r="I9" s="1"/>
      <c r="N9" s="1"/>
    </row>
    <row r="10" spans="1:18" x14ac:dyDescent="0.25">
      <c r="A10" s="1"/>
      <c r="B10" s="4" t="s">
        <v>63</v>
      </c>
      <c r="C10" s="1"/>
      <c r="D10" s="1"/>
      <c r="E10" s="1"/>
      <c r="F10" s="1"/>
      <c r="G10" s="1"/>
      <c r="H10" s="1"/>
      <c r="I10" s="1"/>
      <c r="J10" s="1"/>
      <c r="K10" s="1"/>
      <c r="L10" s="1"/>
      <c r="M10" s="1"/>
    </row>
    <row r="11" spans="1:18" x14ac:dyDescent="0.25">
      <c r="A11" s="1"/>
      <c r="B11" s="10" t="s">
        <v>2</v>
      </c>
      <c r="C11" s="1"/>
      <c r="D11" s="1"/>
      <c r="E11" s="1"/>
      <c r="F11" s="1"/>
      <c r="G11" s="1"/>
      <c r="H11" s="1"/>
      <c r="I11" s="1"/>
      <c r="J11" s="1"/>
      <c r="K11" s="1"/>
      <c r="L11" s="1"/>
      <c r="M11" s="1"/>
      <c r="N11" s="1"/>
      <c r="O11" s="1"/>
      <c r="P11" s="1"/>
      <c r="Q11" s="1"/>
      <c r="R11" s="1"/>
    </row>
    <row r="12" spans="1:18" x14ac:dyDescent="0.25">
      <c r="A12" s="1"/>
      <c r="B12" s="1" t="s">
        <v>164</v>
      </c>
      <c r="C12" s="1"/>
      <c r="D12" s="1"/>
      <c r="E12" s="1"/>
      <c r="F12" s="1"/>
      <c r="G12" s="1"/>
      <c r="H12" s="1"/>
      <c r="I12" s="1"/>
      <c r="J12" s="1"/>
      <c r="K12" s="1"/>
      <c r="L12" s="1"/>
      <c r="M12" s="1"/>
      <c r="N12" s="1"/>
      <c r="O12" s="1"/>
      <c r="P12" s="1"/>
    </row>
    <row r="13" spans="1:18" x14ac:dyDescent="0.25">
      <c r="A13" s="1"/>
      <c r="B13" s="1"/>
      <c r="C13" s="1"/>
      <c r="D13" s="1"/>
      <c r="E13" s="1"/>
      <c r="F13" s="1"/>
      <c r="G13" s="1"/>
      <c r="H13" s="1"/>
      <c r="I13" s="1"/>
      <c r="J13" s="1"/>
      <c r="K13" s="1"/>
      <c r="L13" s="1"/>
      <c r="M13" s="1"/>
      <c r="N13" s="1"/>
      <c r="O13" s="1"/>
      <c r="P13" s="1"/>
    </row>
    <row r="14" spans="1:18" x14ac:dyDescent="0.25">
      <c r="A14" s="1"/>
      <c r="B14" s="4" t="s">
        <v>64</v>
      </c>
      <c r="C14" s="1"/>
      <c r="D14" s="1"/>
      <c r="E14" s="1"/>
      <c r="F14" s="1"/>
      <c r="G14" s="1"/>
      <c r="H14" s="1"/>
      <c r="I14" s="1"/>
      <c r="J14" s="1"/>
      <c r="K14" s="1"/>
      <c r="L14" s="1"/>
      <c r="M14" s="1"/>
      <c r="N14" s="1"/>
      <c r="O14" s="1"/>
      <c r="P14" s="1"/>
      <c r="Q14" s="1"/>
      <c r="R14" s="1"/>
    </row>
    <row r="15" spans="1:18" x14ac:dyDescent="0.25">
      <c r="A15" s="1"/>
      <c r="B15" s="10" t="s">
        <v>2</v>
      </c>
      <c r="C15" s="1"/>
      <c r="D15" s="1"/>
      <c r="E15" s="1"/>
      <c r="F15" s="1"/>
      <c r="G15" s="1"/>
      <c r="H15" s="1"/>
      <c r="I15" s="1"/>
      <c r="J15" s="1"/>
      <c r="K15" s="1"/>
      <c r="L15" s="1"/>
      <c r="M15" s="1"/>
      <c r="N15" s="1"/>
      <c r="O15" s="1"/>
      <c r="P15" s="1"/>
      <c r="Q15" s="1"/>
      <c r="R15" s="1"/>
    </row>
    <row r="16" spans="1:18" x14ac:dyDescent="0.25">
      <c r="A16" s="1"/>
      <c r="B16" s="1" t="s">
        <v>186</v>
      </c>
      <c r="C16" s="1"/>
      <c r="D16" s="1"/>
      <c r="E16" s="1"/>
      <c r="F16" s="1"/>
      <c r="G16" s="1"/>
      <c r="H16" s="1"/>
      <c r="I16" s="1"/>
      <c r="J16" s="1"/>
      <c r="K16" s="1"/>
      <c r="L16" s="1"/>
      <c r="M16" s="1"/>
      <c r="N16" s="1"/>
      <c r="O16" s="1"/>
      <c r="P16" s="1"/>
      <c r="Q16" s="1"/>
      <c r="R16" s="1"/>
    </row>
    <row r="17" spans="1:18" x14ac:dyDescent="0.25">
      <c r="A17" s="1"/>
      <c r="B17" s="1"/>
      <c r="C17" s="1"/>
      <c r="D17" s="1"/>
      <c r="E17" s="1"/>
      <c r="F17" s="1"/>
      <c r="G17" s="1"/>
      <c r="H17" s="1"/>
      <c r="I17" s="1"/>
      <c r="J17" s="1"/>
      <c r="K17" s="1"/>
      <c r="L17" s="1"/>
      <c r="M17" s="1"/>
      <c r="N17" s="1"/>
      <c r="O17" s="1"/>
      <c r="P17" s="1"/>
      <c r="Q17" s="1"/>
      <c r="R17" s="1"/>
    </row>
    <row r="18" spans="1:18" x14ac:dyDescent="0.25">
      <c r="A18" s="1"/>
      <c r="B18" s="1"/>
      <c r="C18" s="1"/>
      <c r="D18" s="1"/>
      <c r="E18" s="1"/>
      <c r="F18" s="1"/>
      <c r="G18" s="1"/>
      <c r="H18" s="1"/>
      <c r="I18" s="1"/>
      <c r="J18" s="1"/>
      <c r="K18" s="1"/>
      <c r="L18" s="1"/>
      <c r="M18" s="1"/>
      <c r="N18" s="1"/>
      <c r="O18" s="1"/>
      <c r="P18" s="1"/>
      <c r="Q18" s="1"/>
      <c r="R18" s="1"/>
    </row>
    <row r="19" spans="1:18" x14ac:dyDescent="0.25">
      <c r="A19" s="1"/>
      <c r="B19" s="4" t="s">
        <v>65</v>
      </c>
      <c r="C19" s="1"/>
      <c r="D19" s="1"/>
      <c r="E19" s="1"/>
      <c r="F19" s="1"/>
      <c r="G19" s="1"/>
      <c r="J19" s="1"/>
      <c r="K19" s="1"/>
      <c r="L19" s="1"/>
      <c r="M19" s="1"/>
      <c r="N19" s="1"/>
      <c r="O19" s="1"/>
      <c r="P19" s="1"/>
      <c r="Q19" s="1"/>
      <c r="R19" s="1"/>
    </row>
    <row r="20" spans="1:18" x14ac:dyDescent="0.25">
      <c r="A20" s="1"/>
      <c r="B20" s="1" t="s">
        <v>165</v>
      </c>
      <c r="C20" s="1" t="s">
        <v>169</v>
      </c>
      <c r="D20" s="1" t="s">
        <v>144</v>
      </c>
      <c r="E20" s="1" t="s">
        <v>170</v>
      </c>
      <c r="F20" s="1" t="s">
        <v>171</v>
      </c>
      <c r="G20" s="1" t="s">
        <v>210</v>
      </c>
      <c r="H20" s="1" t="s">
        <v>172</v>
      </c>
      <c r="I20" s="1" t="s">
        <v>173</v>
      </c>
      <c r="J20" s="1"/>
      <c r="K20" s="1"/>
      <c r="L20" s="1"/>
    </row>
    <row r="21" spans="1:18" x14ac:dyDescent="0.25">
      <c r="A21" s="1"/>
      <c r="B21" s="1" t="str">
        <f>MID(MBB_Enrol_det_in[Col1],1,2)</f>
        <v>00</v>
      </c>
      <c r="C21" s="1" t="str">
        <f>MID(MBB_Enrol_det_in[Col1],3,3)</f>
        <v>A96</v>
      </c>
      <c r="D21" s="1" t="str">
        <f>MID(MBB_Enrol_det_in[Col1],6,12)</f>
        <v xml:space="preserve">419745      </v>
      </c>
      <c r="E21" s="1" t="str">
        <f>MID(MBB_Enrol_det_in[Col1],18,12)</f>
        <v>112204064895</v>
      </c>
      <c r="F21" s="1" t="str">
        <f>MID(MBB_Enrol_det_in[Col1],30,8)</f>
        <v>51071610</v>
      </c>
      <c r="G21" s="1" t="str">
        <f>MID(MBB_Enrol_det_in[Col1],38,19)</f>
        <v xml:space="preserve">AZIZAH             </v>
      </c>
      <c r="H21" s="1" t="str">
        <f>MID(MBB_Enrol_det_in[Col1],58,1)</f>
        <v>A</v>
      </c>
      <c r="I21" s="1" t="str">
        <f>MID(MBB_Enrol_det_in[Col1],59,5)</f>
        <v>00000</v>
      </c>
      <c r="J21" s="1"/>
      <c r="K21" s="1"/>
      <c r="L21" s="1"/>
    </row>
    <row r="22" spans="1:18" x14ac:dyDescent="0.25">
      <c r="A22" s="1"/>
      <c r="B22" s="1"/>
      <c r="C22" s="1"/>
      <c r="D22" s="1"/>
      <c r="E22" s="1"/>
      <c r="F22" s="1"/>
      <c r="G22" s="1"/>
      <c r="H22" s="1"/>
      <c r="I22" s="1"/>
      <c r="J22" s="1"/>
      <c r="K22" s="1"/>
      <c r="L22" s="1"/>
      <c r="M22" s="1"/>
    </row>
    <row r="23" spans="1:18" x14ac:dyDescent="0.25">
      <c r="A23" s="1"/>
      <c r="B23" s="4" t="s">
        <v>66</v>
      </c>
      <c r="C23" s="1"/>
      <c r="D23" s="1"/>
      <c r="E23" s="1"/>
      <c r="F23" s="1"/>
      <c r="G23" s="1"/>
      <c r="H23" s="1"/>
      <c r="I23" s="1"/>
      <c r="J23" s="1"/>
      <c r="K23" s="1"/>
      <c r="L23" s="1"/>
      <c r="M23" s="1"/>
    </row>
    <row r="24" spans="1:18" x14ac:dyDescent="0.25">
      <c r="A24" s="1"/>
      <c r="B24" s="1" t="s">
        <v>165</v>
      </c>
      <c r="C24" s="1" t="s">
        <v>166</v>
      </c>
      <c r="D24" s="1" t="s">
        <v>167</v>
      </c>
      <c r="E24" s="1" t="s">
        <v>168</v>
      </c>
      <c r="F24" s="1"/>
      <c r="G24" s="1"/>
      <c r="H24" s="1"/>
      <c r="I24" s="1"/>
    </row>
    <row r="25" spans="1:18" x14ac:dyDescent="0.25">
      <c r="B25" s="1" t="str">
        <f>MID(MBB_Enrol_hdr_in[Col1],1,4)</f>
        <v>CON1</v>
      </c>
      <c r="C25" s="1" t="str">
        <f>MID(MBB_Enrol_hdr_in[Col1],5,5)</f>
        <v>02700</v>
      </c>
      <c r="D25" s="1" t="str">
        <f>MID(MBB_Enrol_hdr_in[Col1],10,5)</f>
        <v>02167</v>
      </c>
      <c r="E25" s="1" t="str">
        <f>MID(MBB_Enrol_hdr_in[Col1],15,13)</f>
        <v>PRUBSNTB</v>
      </c>
      <c r="I25" s="1"/>
    </row>
    <row r="27" spans="1:18" x14ac:dyDescent="0.25">
      <c r="B27" s="4" t="s">
        <v>67</v>
      </c>
      <c r="C27" s="1"/>
      <c r="D27" s="1"/>
      <c r="E27" s="1"/>
      <c r="F27" s="1"/>
    </row>
    <row r="28" spans="1:18" x14ac:dyDescent="0.25">
      <c r="B28" s="1" t="s">
        <v>165</v>
      </c>
      <c r="C28" s="1" t="s">
        <v>174</v>
      </c>
      <c r="D28" s="1" t="s">
        <v>175</v>
      </c>
      <c r="E28" s="1" t="s">
        <v>176</v>
      </c>
      <c r="G28" s="1"/>
      <c r="H28" s="1"/>
      <c r="I28" s="1"/>
      <c r="J28" s="1"/>
      <c r="K28" s="1"/>
      <c r="L28" s="1"/>
      <c r="M28" s="1"/>
      <c r="N28" s="1"/>
      <c r="O28" s="1"/>
    </row>
    <row r="29" spans="1:18" x14ac:dyDescent="0.25">
      <c r="B29" s="1" t="str">
        <f>MID(MBB_Enrol_ftr_in[Col1],1,2)</f>
        <v>FF</v>
      </c>
      <c r="C29" s="1" t="str">
        <f>MID(MBB_Enrol_ftr_in[Col1],3,12)</f>
        <v>000000000187</v>
      </c>
      <c r="D29" s="1" t="str">
        <f>MID(MBB_Enrol_ftr_in[Col1],15,12)</f>
        <v>000000000069</v>
      </c>
      <c r="E29" s="1" t="str">
        <f>MID(MBB_Enrol_ftr_in[Col1],27,12)</f>
        <v>000001257398</v>
      </c>
      <c r="G29" s="1"/>
      <c r="H29" s="1"/>
      <c r="I29" s="1"/>
      <c r="J29" s="1"/>
      <c r="K29" s="1"/>
      <c r="L29" s="1"/>
      <c r="M29" s="1"/>
      <c r="N29" s="1"/>
      <c r="O29" s="1"/>
    </row>
    <row r="30" spans="1:18" x14ac:dyDescent="0.25">
      <c r="J30" s="1"/>
      <c r="K30" s="1"/>
      <c r="L30" s="1"/>
      <c r="M30" s="1"/>
      <c r="N30" s="1"/>
    </row>
    <row r="31" spans="1:18" x14ac:dyDescent="0.25">
      <c r="B31" s="1"/>
      <c r="C31" s="1"/>
      <c r="D31" s="1"/>
      <c r="E31" s="1"/>
      <c r="F31" s="1"/>
      <c r="G31" s="1"/>
      <c r="H31" s="1"/>
      <c r="I31" s="1"/>
    </row>
    <row r="32" spans="1:18" x14ac:dyDescent="0.25">
      <c r="B32" s="3" t="s">
        <v>68</v>
      </c>
      <c r="C32" s="1"/>
      <c r="D32" s="1"/>
      <c r="E32" s="1"/>
      <c r="F32" s="1"/>
      <c r="G32" s="1"/>
    </row>
    <row r="33" spans="2:9" x14ac:dyDescent="0.25">
      <c r="B33" s="1" t="s">
        <v>144</v>
      </c>
      <c r="C33" s="1" t="s">
        <v>170</v>
      </c>
      <c r="D33" s="1" t="s">
        <v>178</v>
      </c>
      <c r="E33" s="1" t="s">
        <v>0</v>
      </c>
      <c r="F33" s="1" t="s">
        <v>179</v>
      </c>
      <c r="G33" s="1" t="s">
        <v>181</v>
      </c>
    </row>
    <row r="34" spans="2:9" x14ac:dyDescent="0.25">
      <c r="B34" s="13"/>
      <c r="C34" s="12"/>
      <c r="D34" s="13"/>
      <c r="E34" s="13"/>
      <c r="F34" s="13"/>
      <c r="G34" s="1"/>
    </row>
    <row r="35" spans="2:9" x14ac:dyDescent="0.25">
      <c r="B35" s="1"/>
      <c r="C35" s="1"/>
      <c r="D35" s="1"/>
      <c r="E35" s="1"/>
      <c r="F35" s="1"/>
      <c r="G35" s="1"/>
      <c r="H35" s="1"/>
      <c r="I35" s="1"/>
    </row>
    <row r="36" spans="2:9" x14ac:dyDescent="0.25">
      <c r="B36" s="3" t="s">
        <v>69</v>
      </c>
      <c r="C36" s="1"/>
      <c r="D36" s="1"/>
      <c r="E36" s="1"/>
      <c r="F36" s="1"/>
      <c r="G36" s="1"/>
      <c r="H36" s="1"/>
      <c r="I36" s="1"/>
    </row>
    <row r="37" spans="2:9" x14ac:dyDescent="0.25">
      <c r="B37" s="1" t="s">
        <v>177</v>
      </c>
      <c r="C37" s="10" t="s">
        <v>54</v>
      </c>
      <c r="D37" s="1" t="s">
        <v>104</v>
      </c>
      <c r="E37" s="1"/>
      <c r="F37" s="1"/>
      <c r="G37" s="1"/>
      <c r="H37" s="1"/>
    </row>
    <row r="38" spans="2:9" x14ac:dyDescent="0.25">
      <c r="B38" s="1"/>
      <c r="C38" s="1"/>
      <c r="D38" s="1"/>
      <c r="E38" s="1"/>
      <c r="F38" s="1"/>
      <c r="G38" s="1"/>
      <c r="H38" s="1"/>
    </row>
    <row r="39" spans="2:9" x14ac:dyDescent="0.25">
      <c r="B39" s="1"/>
      <c r="C39" s="1"/>
      <c r="D39" s="1"/>
      <c r="E39" s="1"/>
      <c r="F39" s="1"/>
      <c r="G39" s="1"/>
      <c r="H39" s="1"/>
      <c r="I39" s="1"/>
    </row>
    <row r="40" spans="2:9" x14ac:dyDescent="0.25">
      <c r="B40" s="3" t="s">
        <v>70</v>
      </c>
      <c r="C40" s="1"/>
      <c r="D40" s="1"/>
      <c r="E40" s="1"/>
      <c r="F40" s="1"/>
      <c r="G40" s="1"/>
      <c r="H40" s="1"/>
      <c r="I40" s="1"/>
    </row>
    <row r="41" spans="2:9" x14ac:dyDescent="0.25">
      <c r="B41" s="1" t="s">
        <v>180</v>
      </c>
      <c r="C41" s="1" t="s">
        <v>175</v>
      </c>
      <c r="D41" s="1" t="s">
        <v>179</v>
      </c>
      <c r="E41" s="1"/>
      <c r="F41" s="1"/>
      <c r="G41" s="1"/>
      <c r="H41" s="1"/>
      <c r="I41" s="1"/>
    </row>
    <row r="42" spans="2:9" x14ac:dyDescent="0.25">
      <c r="B42" s="1"/>
      <c r="C42" s="12"/>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row r="45" spans="2:9" x14ac:dyDescent="0.25">
      <c r="B45" s="3" t="s">
        <v>71</v>
      </c>
      <c r="C45" s="1"/>
      <c r="D45" s="1"/>
      <c r="E45" s="1"/>
    </row>
    <row r="46" spans="2:9" x14ac:dyDescent="0.25">
      <c r="B46" s="1" t="s">
        <v>4</v>
      </c>
      <c r="C46" s="1" t="s">
        <v>5</v>
      </c>
      <c r="D46" s="1" t="s">
        <v>6</v>
      </c>
      <c r="E46" s="1"/>
    </row>
    <row r="47" spans="2:9" x14ac:dyDescent="0.25">
      <c r="B47" s="1"/>
      <c r="C47" s="1"/>
      <c r="D47" s="8"/>
      <c r="E47" s="1"/>
    </row>
    <row r="48" spans="2:9" x14ac:dyDescent="0.25">
      <c r="B48" s="1"/>
      <c r="C48" s="1"/>
      <c r="D48" s="1"/>
      <c r="E48" s="1"/>
      <c r="F48" s="1"/>
      <c r="G48" s="1"/>
      <c r="H48" s="1"/>
      <c r="I48" s="1"/>
    </row>
  </sheetData>
  <dataValidations disablePrompts="1" count="1">
    <dataValidation type="list" allowBlank="1" showInputMessage="1" showErrorMessage="1" sqref="K3:K4" xr:uid="{C6BAD99C-EAEE-4DD0-A26C-63E4A69706AD}">
      <formula1>"Y,N"</formula1>
    </dataValidation>
  </dataValidations>
  <pageMargins left="0.7" right="0.7" top="0.75" bottom="0.75" header="0.3" footer="0.3"/>
  <pageSetup orientation="portrait" r:id="rId1"/>
  <legacy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5AD3E-D5C7-4783-99A2-3BDF78618AFB}">
  <dimension ref="A1:R49"/>
  <sheetViews>
    <sheetView topLeftCell="A16" workbookViewId="0">
      <selection activeCell="D20" sqref="D20"/>
    </sheetView>
  </sheetViews>
  <sheetFormatPr defaultRowHeight="15" x14ac:dyDescent="0.25"/>
  <cols>
    <col min="2" max="2" width="21.85546875" bestFit="1" customWidth="1"/>
    <col min="3" max="3" width="29.140625" customWidth="1"/>
    <col min="4" max="4" width="28.140625" customWidth="1"/>
    <col min="5" max="5" width="16.5703125" customWidth="1"/>
    <col min="6" max="6" width="13.42578125" bestFit="1" customWidth="1"/>
    <col min="7" max="7" width="11.85546875" bestFit="1" customWidth="1"/>
    <col min="8" max="8" width="9.5703125" customWidth="1"/>
    <col min="9" max="9" width="11" bestFit="1" customWidth="1"/>
    <col min="10" max="10" width="12" customWidth="1"/>
    <col min="11" max="11" width="13.140625" bestFit="1" customWidth="1"/>
    <col min="12" max="12" width="8.5703125" bestFit="1" customWidth="1"/>
    <col min="13" max="13" width="11" bestFit="1" customWidth="1"/>
    <col min="14" max="14" width="14.85546875" bestFit="1" customWidth="1"/>
  </cols>
  <sheetData>
    <row r="1" spans="1:18" x14ac:dyDescent="0.25">
      <c r="A1" s="1"/>
      <c r="B1" s="1"/>
      <c r="C1" s="1"/>
      <c r="D1" s="1"/>
      <c r="E1" s="1"/>
      <c r="F1" s="1"/>
      <c r="G1" s="1"/>
      <c r="H1" s="1"/>
      <c r="I1" s="1"/>
      <c r="J1" s="1"/>
      <c r="K1" s="1"/>
    </row>
    <row r="2" spans="1:18" x14ac:dyDescent="0.25">
      <c r="A2" s="1"/>
      <c r="B2" s="2" t="s">
        <v>88</v>
      </c>
      <c r="C2" s="1"/>
      <c r="D2" s="1"/>
      <c r="E2" s="1"/>
      <c r="F2" s="1"/>
      <c r="G2" s="1"/>
      <c r="H2" s="1"/>
      <c r="I2" s="1"/>
      <c r="J2" s="1"/>
      <c r="K2" s="1"/>
    </row>
    <row r="3" spans="1:18" x14ac:dyDescent="0.25">
      <c r="A3" s="1"/>
      <c r="B3" s="1" t="s">
        <v>0</v>
      </c>
      <c r="C3" s="1" t="s">
        <v>15</v>
      </c>
      <c r="D3" s="1" t="s">
        <v>1</v>
      </c>
      <c r="E3" s="1" t="s">
        <v>19</v>
      </c>
      <c r="F3" s="1" t="s">
        <v>20</v>
      </c>
      <c r="G3" s="1" t="s">
        <v>21</v>
      </c>
      <c r="H3" s="1" t="s">
        <v>18</v>
      </c>
      <c r="I3" s="1" t="s">
        <v>42</v>
      </c>
      <c r="J3" s="1" t="s">
        <v>23</v>
      </c>
      <c r="K3" s="1" t="s">
        <v>16</v>
      </c>
      <c r="L3" s="15" t="s">
        <v>11</v>
      </c>
      <c r="M3" s="1"/>
      <c r="N3" s="1"/>
    </row>
    <row r="4" spans="1:18" x14ac:dyDescent="0.25">
      <c r="A4" s="1"/>
      <c r="B4" s="1" t="s">
        <v>214</v>
      </c>
      <c r="C4" s="1" t="s">
        <v>103</v>
      </c>
      <c r="D4" s="1"/>
      <c r="E4" s="1" t="s">
        <v>27</v>
      </c>
      <c r="F4" s="1" t="s">
        <v>29</v>
      </c>
      <c r="G4" s="1" t="s">
        <v>43</v>
      </c>
      <c r="H4" s="1" t="b">
        <v>1</v>
      </c>
      <c r="I4" s="1" t="s">
        <v>212</v>
      </c>
      <c r="J4" s="1">
        <v>999</v>
      </c>
      <c r="K4" s="11" t="s">
        <v>17</v>
      </c>
      <c r="L4" s="1" t="s">
        <v>57</v>
      </c>
      <c r="M4" s="1"/>
      <c r="N4" s="1"/>
    </row>
    <row r="5" spans="1:18" x14ac:dyDescent="0.25">
      <c r="A5" s="1"/>
      <c r="B5" s="1"/>
      <c r="C5" s="1"/>
      <c r="D5" s="1"/>
      <c r="E5" s="1"/>
      <c r="F5" s="1"/>
      <c r="G5" s="1"/>
      <c r="H5" s="1"/>
      <c r="I5" s="1"/>
      <c r="J5" s="1"/>
      <c r="K5" s="1"/>
    </row>
    <row r="6" spans="1:18" x14ac:dyDescent="0.25">
      <c r="A6" s="1"/>
      <c r="B6" s="1"/>
      <c r="C6" s="1"/>
      <c r="D6" s="1"/>
      <c r="E6" s="1"/>
      <c r="F6" s="1"/>
      <c r="G6" s="1"/>
      <c r="H6" s="1"/>
      <c r="I6" s="1"/>
      <c r="J6" s="1"/>
      <c r="K6" s="1"/>
    </row>
    <row r="7" spans="1:18" x14ac:dyDescent="0.25">
      <c r="A7" s="1"/>
      <c r="B7" s="4" t="s">
        <v>89</v>
      </c>
      <c r="C7" s="1"/>
      <c r="D7" s="1"/>
      <c r="E7" s="1"/>
      <c r="F7" s="1"/>
      <c r="G7" s="1"/>
    </row>
    <row r="8" spans="1:18" x14ac:dyDescent="0.25">
      <c r="A8" s="1"/>
      <c r="B8" s="1" t="s">
        <v>2</v>
      </c>
      <c r="C8" s="1"/>
    </row>
    <row r="9" spans="1:18" x14ac:dyDescent="0.25">
      <c r="A9" s="1"/>
      <c r="B9" s="23" t="s">
        <v>187</v>
      </c>
      <c r="C9" s="1"/>
    </row>
    <row r="10" spans="1:18" x14ac:dyDescent="0.25">
      <c r="A10" s="1"/>
      <c r="B10" s="1"/>
      <c r="C10" s="1"/>
      <c r="D10" s="1"/>
      <c r="E10" s="1"/>
      <c r="F10" s="1"/>
      <c r="G10" s="1"/>
      <c r="J10" s="1"/>
      <c r="K10" s="1"/>
    </row>
    <row r="11" spans="1:18" x14ac:dyDescent="0.25">
      <c r="A11" s="1"/>
      <c r="B11" s="4" t="s">
        <v>90</v>
      </c>
      <c r="C11" s="1"/>
      <c r="D11" s="1"/>
      <c r="E11" s="1"/>
      <c r="F11" s="1"/>
      <c r="G11" s="1"/>
      <c r="J11" s="1"/>
      <c r="K11" s="1"/>
      <c r="N11" s="1"/>
      <c r="O11" s="1"/>
      <c r="P11" s="1"/>
      <c r="Q11" s="1"/>
      <c r="R11" s="1"/>
    </row>
    <row r="12" spans="1:18" x14ac:dyDescent="0.25">
      <c r="A12" s="1"/>
      <c r="B12" s="1" t="s">
        <v>2</v>
      </c>
      <c r="C12" s="1"/>
      <c r="F12" s="1"/>
      <c r="G12" s="1"/>
      <c r="J12" s="1"/>
      <c r="K12" s="1"/>
      <c r="L12" s="1"/>
      <c r="M12" s="1"/>
      <c r="N12" s="1"/>
    </row>
    <row r="13" spans="1:18" x14ac:dyDescent="0.25">
      <c r="A13" s="1"/>
      <c r="B13" s="1"/>
      <c r="C13" s="1"/>
      <c r="F13" s="1"/>
      <c r="G13" s="1"/>
      <c r="J13" s="1"/>
      <c r="K13" s="1"/>
      <c r="L13" s="1"/>
      <c r="M13" s="1"/>
      <c r="N13" s="1"/>
    </row>
    <row r="14" spans="1:18" x14ac:dyDescent="0.25">
      <c r="A14" s="1"/>
      <c r="B14" s="1"/>
      <c r="C14" s="1"/>
      <c r="D14" s="1"/>
      <c r="E14" s="1"/>
      <c r="F14" s="1"/>
      <c r="G14" s="1"/>
      <c r="J14" s="1"/>
      <c r="K14" s="1"/>
      <c r="N14" s="1"/>
      <c r="O14" s="1"/>
      <c r="P14" s="1"/>
      <c r="Q14" s="1"/>
      <c r="R14" s="1"/>
    </row>
    <row r="15" spans="1:18" x14ac:dyDescent="0.25">
      <c r="A15" s="1"/>
      <c r="B15" s="4" t="s">
        <v>80</v>
      </c>
      <c r="C15" s="1"/>
      <c r="D15" s="1"/>
      <c r="E15" s="1"/>
      <c r="F15" s="1"/>
      <c r="G15" s="1"/>
      <c r="J15" s="1"/>
      <c r="K15" s="1"/>
      <c r="N15" s="1"/>
      <c r="O15" s="1"/>
      <c r="P15" s="1"/>
      <c r="Q15" s="1"/>
      <c r="R15" s="1"/>
    </row>
    <row r="16" spans="1:18" x14ac:dyDescent="0.25">
      <c r="A16" s="1"/>
      <c r="B16" s="1" t="s">
        <v>2</v>
      </c>
      <c r="C16" s="1"/>
      <c r="F16" s="1"/>
      <c r="G16" s="1"/>
      <c r="J16" s="1"/>
      <c r="K16" s="1"/>
      <c r="L16" s="1"/>
      <c r="M16" s="1"/>
      <c r="N16" s="1"/>
    </row>
    <row r="17" spans="1:18" x14ac:dyDescent="0.25">
      <c r="A17" s="1"/>
      <c r="B17" s="26"/>
      <c r="C17" s="1"/>
      <c r="F17" s="1"/>
      <c r="G17" s="1"/>
      <c r="J17" s="1"/>
      <c r="K17" s="1"/>
      <c r="L17" s="1"/>
      <c r="M17" s="1"/>
      <c r="N17" s="1"/>
    </row>
    <row r="18" spans="1:18" x14ac:dyDescent="0.25">
      <c r="A18" s="1"/>
      <c r="B18" s="1"/>
      <c r="C18" s="1"/>
      <c r="D18" s="1"/>
      <c r="E18" s="1"/>
      <c r="F18" s="1"/>
      <c r="G18" s="1"/>
      <c r="J18" s="1"/>
      <c r="K18" s="1"/>
      <c r="N18" s="1"/>
      <c r="O18" s="1"/>
      <c r="P18" s="1"/>
      <c r="Q18" s="1"/>
      <c r="R18" s="1"/>
    </row>
    <row r="19" spans="1:18" x14ac:dyDescent="0.25">
      <c r="A19" s="1"/>
      <c r="B19" s="4" t="s">
        <v>81</v>
      </c>
      <c r="C19" s="1"/>
      <c r="D19" s="1"/>
      <c r="E19" s="1"/>
      <c r="F19" s="1"/>
      <c r="G19" s="1"/>
      <c r="J19" s="1"/>
      <c r="K19" s="1"/>
    </row>
    <row r="20" spans="1:18" x14ac:dyDescent="0.25">
      <c r="A20" s="1"/>
      <c r="B20" s="1" t="s">
        <v>144</v>
      </c>
      <c r="C20" s="1" t="s">
        <v>170</v>
      </c>
      <c r="D20" s="1" t="s">
        <v>210</v>
      </c>
      <c r="E20" s="1" t="s">
        <v>178</v>
      </c>
      <c r="F20" s="1" t="s">
        <v>76</v>
      </c>
      <c r="I20" s="1"/>
      <c r="J20" s="1"/>
    </row>
    <row r="21" spans="1:18" x14ac:dyDescent="0.25">
      <c r="A21" s="1"/>
      <c r="B21" s="1" t="str">
        <f>MID(RHB_Enrol_det_in[Col1],20,19)</f>
        <v xml:space="preserve">95085864           </v>
      </c>
      <c r="C21" s="1" t="str">
        <f>MID(RHB_Enrol_det_in[Col1],1,14)</f>
        <v>10203200203020</v>
      </c>
      <c r="D21" s="1" t="str">
        <f>MID(RHB_Enrol_det_in[Col1],55,35)</f>
        <v xml:space="preserve">VISALACHI A/P PONNUSAMY            </v>
      </c>
      <c r="E21" s="1" t="str">
        <f>MID(RHB_Enrol_det_in[Col1],90,12)</f>
        <v>760617075654</v>
      </c>
      <c r="F21" s="1" t="str">
        <f>MID(RHB_Enrol_det_in[Col1],135,30)</f>
        <v xml:space="preserve">RJM05                         </v>
      </c>
      <c r="I21" s="1"/>
      <c r="J21" s="1"/>
    </row>
    <row r="22" spans="1:18" x14ac:dyDescent="0.25">
      <c r="A22" s="1"/>
      <c r="B22" s="1"/>
      <c r="C22" s="1"/>
      <c r="D22" s="1"/>
      <c r="E22" s="1"/>
      <c r="F22" s="1"/>
      <c r="G22" s="1"/>
      <c r="J22" s="1"/>
      <c r="K22" s="1"/>
    </row>
    <row r="23" spans="1:18" x14ac:dyDescent="0.25">
      <c r="A23" s="1"/>
      <c r="B23" s="4" t="s">
        <v>82</v>
      </c>
      <c r="C23" s="1"/>
      <c r="D23" s="1"/>
      <c r="E23" s="1"/>
      <c r="F23" s="1"/>
      <c r="G23" s="1"/>
      <c r="H23" s="1"/>
      <c r="I23" s="1"/>
      <c r="J23" s="1"/>
      <c r="K23" s="1"/>
    </row>
    <row r="24" spans="1:18" x14ac:dyDescent="0.25">
      <c r="B24" s="1" t="s">
        <v>24</v>
      </c>
      <c r="C24" s="1" t="s">
        <v>107</v>
      </c>
      <c r="D24" s="1" t="s">
        <v>108</v>
      </c>
      <c r="E24" s="1" t="s">
        <v>109</v>
      </c>
      <c r="F24" s="1" t="s">
        <v>110</v>
      </c>
      <c r="G24" s="1" t="s">
        <v>111</v>
      </c>
      <c r="H24" s="1" t="s">
        <v>112</v>
      </c>
    </row>
    <row r="25" spans="1:18" x14ac:dyDescent="0.25">
      <c r="B25" s="1" t="str">
        <f>MID(RHB_Enrol_hdr_in[Col1],1,8)</f>
        <v/>
      </c>
      <c r="C25" s="1" t="str">
        <f>MID(RHB_Enrol_hdr_in[Col1],9,5)</f>
        <v/>
      </c>
      <c r="D25" s="1" t="str">
        <f>MID(RHB_Enrol_hdr_in[Col1],14,3)</f>
        <v/>
      </c>
      <c r="E25" s="1" t="str">
        <f>MID(RHB_Enrol_hdr_in[Col1],21,14)</f>
        <v/>
      </c>
      <c r="F25" s="1" t="str">
        <f>MID(RHB_Enrol_hdr_in[Col1],86,12)</f>
        <v/>
      </c>
      <c r="G25" s="1" t="str">
        <f>MID(RHB_Enrol_hdr_in[Col1],98,1)</f>
        <v/>
      </c>
      <c r="H25" s="1" t="str">
        <f>MID(RHB_Enrol_hdr_in[Col1],99,1)</f>
        <v/>
      </c>
    </row>
    <row r="27" spans="1:18" x14ac:dyDescent="0.25">
      <c r="B27" s="4" t="s">
        <v>83</v>
      </c>
      <c r="C27" s="1"/>
      <c r="D27" s="1"/>
      <c r="E27" s="1"/>
      <c r="F27" s="1"/>
      <c r="H27" s="1"/>
      <c r="I27" s="1"/>
      <c r="J27" s="1"/>
      <c r="K27" s="1"/>
      <c r="L27" s="1"/>
      <c r="N27" s="1"/>
      <c r="O27" s="1"/>
      <c r="P27" s="1"/>
      <c r="Q27" s="1"/>
      <c r="R27" s="1"/>
    </row>
    <row r="28" spans="1:18" x14ac:dyDescent="0.25">
      <c r="B28" s="1" t="s">
        <v>12</v>
      </c>
      <c r="C28" s="1" t="s">
        <v>31</v>
      </c>
      <c r="D28" s="1" t="s">
        <v>74</v>
      </c>
      <c r="E28" s="1" t="s">
        <v>105</v>
      </c>
      <c r="F28" s="1" t="s">
        <v>113</v>
      </c>
      <c r="G28" s="1" t="s">
        <v>114</v>
      </c>
      <c r="H28" s="1" t="s">
        <v>115</v>
      </c>
      <c r="I28" s="1" t="s">
        <v>116</v>
      </c>
      <c r="K28" s="1"/>
      <c r="L28" s="1"/>
      <c r="M28" s="1"/>
      <c r="N28" s="1"/>
      <c r="O28" s="1"/>
    </row>
    <row r="29" spans="1:18" x14ac:dyDescent="0.25">
      <c r="B29" s="1" t="str">
        <f>MID(RHB_Enrol_ftr_in[Col1],66,12)</f>
        <v/>
      </c>
      <c r="C29" s="1" t="str">
        <f>MID(RHB_Enrol_ftr_in[Col1],51,15)</f>
        <v/>
      </c>
      <c r="D29" s="1" t="str">
        <f>MID(RHB_Enrol_ftr_in[Col1],21,14)</f>
        <v/>
      </c>
      <c r="E29" s="1" t="str">
        <f>MID(RHB_Enrol_ftr_in[Col1],78,16)</f>
        <v/>
      </c>
      <c r="F29" s="1" t="str">
        <f>MID(RHB_Enrol_ftr_in[Col1],109,12)</f>
        <v/>
      </c>
      <c r="G29" s="1" t="str">
        <f>MID(RHB_Enrol_ftr_in[Col1],121,15)</f>
        <v/>
      </c>
      <c r="H29" s="1" t="str">
        <f>MID(RHB_Enrol_ftr_in[Col1],136,12)</f>
        <v/>
      </c>
      <c r="I29" s="1" t="str">
        <f>MID(RHB_Enrol_ftr_in[Col1],148,15)</f>
        <v/>
      </c>
      <c r="K29" s="1"/>
      <c r="L29" s="1"/>
      <c r="M29" s="1"/>
      <c r="N29" s="1"/>
      <c r="O29" s="1"/>
    </row>
    <row r="30" spans="1:18" x14ac:dyDescent="0.25">
      <c r="H30" s="1"/>
      <c r="I30" s="1"/>
      <c r="J30" s="1"/>
      <c r="K30" s="1"/>
      <c r="L30" s="1"/>
      <c r="N30" s="1"/>
      <c r="O30" s="1"/>
      <c r="P30" s="1"/>
      <c r="Q30" s="1"/>
      <c r="R30" s="1"/>
    </row>
    <row r="32" spans="1:18" x14ac:dyDescent="0.25">
      <c r="A32" s="1"/>
      <c r="B32" s="3" t="s">
        <v>84</v>
      </c>
      <c r="C32" s="1"/>
      <c r="D32" s="1"/>
      <c r="E32" s="1"/>
      <c r="F32" s="1"/>
      <c r="G32" s="1"/>
    </row>
    <row r="33" spans="1:9" x14ac:dyDescent="0.25">
      <c r="A33" s="1"/>
      <c r="B33" s="1" t="s">
        <v>106</v>
      </c>
      <c r="C33" s="1" t="s">
        <v>144</v>
      </c>
      <c r="D33" s="1" t="s">
        <v>123</v>
      </c>
      <c r="E33" s="1" t="s">
        <v>0</v>
      </c>
      <c r="F33" s="1" t="s">
        <v>178</v>
      </c>
    </row>
    <row r="34" spans="1:9" x14ac:dyDescent="0.25">
      <c r="A34" s="1"/>
      <c r="B34" s="1" t="s">
        <v>124</v>
      </c>
      <c r="C34" s="1">
        <v>12345678</v>
      </c>
      <c r="D34" s="13">
        <v>12312332323</v>
      </c>
      <c r="E34" s="13" t="s">
        <v>142</v>
      </c>
      <c r="F34" s="13">
        <v>12323232</v>
      </c>
    </row>
    <row r="35" spans="1:9" x14ac:dyDescent="0.25">
      <c r="A35" s="1"/>
      <c r="B35" s="1"/>
      <c r="C35" s="1"/>
      <c r="D35" s="1"/>
      <c r="E35" s="1"/>
      <c r="F35" s="1"/>
      <c r="G35" s="1"/>
      <c r="H35" s="1"/>
      <c r="I35" s="1"/>
    </row>
    <row r="36" spans="1:9" x14ac:dyDescent="0.25">
      <c r="A36" s="1"/>
      <c r="B36" s="3" t="s">
        <v>85</v>
      </c>
      <c r="C36" s="1"/>
      <c r="D36" s="1"/>
      <c r="E36" s="1"/>
      <c r="F36" s="1"/>
      <c r="G36" s="1"/>
      <c r="H36" s="1"/>
      <c r="I36" s="1"/>
    </row>
    <row r="37" spans="1:9" x14ac:dyDescent="0.25">
      <c r="A37" s="1"/>
      <c r="B37" s="1" t="s">
        <v>24</v>
      </c>
      <c r="C37" s="1" t="s">
        <v>107</v>
      </c>
      <c r="D37" s="10" t="s">
        <v>108</v>
      </c>
      <c r="E37" s="1" t="s">
        <v>109</v>
      </c>
      <c r="F37" s="1" t="s">
        <v>0</v>
      </c>
      <c r="G37" s="1" t="s">
        <v>117</v>
      </c>
    </row>
    <row r="38" spans="1:9" x14ac:dyDescent="0.25">
      <c r="A38" s="1"/>
      <c r="B38" s="17" t="s">
        <v>118</v>
      </c>
      <c r="C38" s="23" t="s">
        <v>160</v>
      </c>
      <c r="D38" s="1">
        <v>12345678</v>
      </c>
      <c r="E38" s="16">
        <v>132132132</v>
      </c>
      <c r="F38" s="16" t="s">
        <v>119</v>
      </c>
      <c r="G38" s="28" t="s">
        <v>120</v>
      </c>
    </row>
    <row r="39" spans="1:9" x14ac:dyDescent="0.25">
      <c r="A39" s="1"/>
      <c r="B39" s="16"/>
      <c r="C39" s="1"/>
      <c r="D39" s="1"/>
      <c r="E39" s="16"/>
      <c r="F39" s="16"/>
      <c r="G39" s="16"/>
      <c r="H39" s="1"/>
      <c r="I39" s="1" t="s">
        <v>188</v>
      </c>
    </row>
    <row r="40" spans="1:9" x14ac:dyDescent="0.25">
      <c r="A40" s="1"/>
      <c r="B40" s="3" t="s">
        <v>86</v>
      </c>
      <c r="C40" s="1"/>
      <c r="D40" s="1"/>
      <c r="E40" s="1"/>
      <c r="F40" s="1"/>
      <c r="G40" s="1"/>
      <c r="H40" s="1"/>
      <c r="I40" s="1"/>
    </row>
    <row r="41" spans="1:9" x14ac:dyDescent="0.25">
      <c r="A41" s="1"/>
      <c r="B41" s="1" t="s">
        <v>12</v>
      </c>
      <c r="C41" s="1" t="s">
        <v>31</v>
      </c>
      <c r="D41" s="1" t="s">
        <v>24</v>
      </c>
      <c r="E41" s="1" t="s">
        <v>107</v>
      </c>
      <c r="F41" s="1" t="s">
        <v>108</v>
      </c>
      <c r="G41" s="1" t="s">
        <v>109</v>
      </c>
      <c r="H41" s="1" t="s">
        <v>121</v>
      </c>
    </row>
    <row r="42" spans="1:9" x14ac:dyDescent="0.25">
      <c r="A42" s="1"/>
      <c r="B42" s="1">
        <v>10</v>
      </c>
      <c r="C42" s="1">
        <v>1222222</v>
      </c>
      <c r="D42" s="16" t="s">
        <v>118</v>
      </c>
      <c r="E42" s="16">
        <v>1888</v>
      </c>
      <c r="F42" s="16">
        <v>188188</v>
      </c>
      <c r="G42" s="16">
        <v>23213213</v>
      </c>
      <c r="H42" s="16">
        <v>2132</v>
      </c>
    </row>
    <row r="43" spans="1:9" x14ac:dyDescent="0.25">
      <c r="A43" s="1"/>
      <c r="B43" s="1"/>
      <c r="C43" s="1"/>
      <c r="D43" s="1"/>
      <c r="E43" s="1"/>
      <c r="F43" s="1"/>
      <c r="G43" s="1"/>
      <c r="H43" s="1"/>
    </row>
    <row r="44" spans="1:9" x14ac:dyDescent="0.25">
      <c r="A44" s="1"/>
      <c r="B44" s="1"/>
      <c r="C44" s="1"/>
      <c r="D44" s="1"/>
      <c r="E44" s="1"/>
      <c r="F44" s="1"/>
      <c r="G44" s="1"/>
      <c r="H44" s="1"/>
      <c r="I44" s="1"/>
    </row>
    <row r="45" spans="1:9" x14ac:dyDescent="0.25">
      <c r="A45" s="1"/>
      <c r="B45" s="1"/>
      <c r="C45" s="1"/>
      <c r="D45" s="1"/>
      <c r="E45" s="1"/>
      <c r="F45" s="1"/>
      <c r="G45" s="1"/>
      <c r="H45" s="1"/>
      <c r="I45" s="1"/>
    </row>
    <row r="46" spans="1:9" x14ac:dyDescent="0.25">
      <c r="A46" s="1"/>
      <c r="B46" s="3" t="s">
        <v>87</v>
      </c>
      <c r="C46" s="1"/>
      <c r="D46" s="1"/>
      <c r="E46" s="1"/>
    </row>
    <row r="47" spans="1:9" x14ac:dyDescent="0.25">
      <c r="A47" s="1"/>
      <c r="B47" s="1" t="s">
        <v>4</v>
      </c>
      <c r="C47" s="1" t="s">
        <v>5</v>
      </c>
      <c r="D47" s="1" t="s">
        <v>6</v>
      </c>
      <c r="E47" s="1"/>
    </row>
    <row r="48" spans="1:9" x14ac:dyDescent="0.25">
      <c r="A48" s="1"/>
      <c r="B48" s="1"/>
      <c r="C48" s="1" t="str">
        <f>CONCATENATE(RHB_Enrol_det_out_com[BankAccountNo],RHB_Enrol_det_out_com[OrgCode],RHB_Enrol_det_out_com[PolicyNo],"&amp;&amp;&amp;&amp;&amp;&amp;&amp;&amp;&amp;&amp;&amp;&amp;&amp;&amp;&amp;",RHB_Enrol_det_out_com[Name],RHB_Enrol_det_out_com[ICNumber],"Y","000000100","00000","000000000","000000000",REPT(" ",266))</f>
        <v xml:space="preserve">12312332323NOTPRESENT12345678&amp;&amp;&amp;&amp;&amp;&amp;&amp;&amp;&amp;&amp;&amp;&amp;&amp;&amp;&amp;afasdsad12323232Y00000010000000000000000000000000                                                                                                                                                                                                                                                                          </v>
      </c>
      <c r="D48" s="1"/>
      <c r="E48" s="1"/>
    </row>
    <row r="49" spans="1:9" x14ac:dyDescent="0.25">
      <c r="A49" s="1"/>
      <c r="B49" s="1"/>
      <c r="C49" s="1"/>
      <c r="D49" s="1"/>
      <c r="E49" s="1"/>
      <c r="F49" s="1"/>
      <c r="G49" s="1"/>
      <c r="H49" s="1"/>
      <c r="I49" s="1"/>
    </row>
  </sheetData>
  <dataValidations disablePrompts="1" count="1">
    <dataValidation type="list" allowBlank="1" showInputMessage="1" showErrorMessage="1" sqref="K4" xr:uid="{500052C3-AA48-46CF-8F90-53B3D1B5A804}">
      <formula1>"Y,N"</formula1>
    </dataValidation>
  </dataValidations>
  <pageMargins left="0.7" right="0.7" top="0.75" bottom="0.75" header="0.3" footer="0.3"/>
  <legacyDrawing r:id="rId1"/>
  <tableParts count="11">
    <tablePart r:id="rId2"/>
    <tablePart r:id="rId3"/>
    <tablePart r:id="rId4"/>
    <tablePart r:id="rId5"/>
    <tablePart r:id="rId6"/>
    <tablePart r:id="rId7"/>
    <tablePart r:id="rId8"/>
    <tablePart r:id="rId9"/>
    <tablePart r:id="rId10"/>
    <tablePart r:id="rId11"/>
    <tablePart r:id="rId1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02766-C8A5-4DE8-B89B-437CE26D001A}">
  <dimension ref="A1:R49"/>
  <sheetViews>
    <sheetView workbookViewId="0">
      <selection activeCell="I5" sqref="I5"/>
    </sheetView>
  </sheetViews>
  <sheetFormatPr defaultRowHeight="15" x14ac:dyDescent="0.25"/>
  <cols>
    <col min="2" max="2" width="21.85546875" bestFit="1" customWidth="1"/>
    <col min="3" max="3" width="29.140625" customWidth="1"/>
    <col min="4" max="4" width="28.140625" customWidth="1"/>
    <col min="5" max="5" width="16.5703125" customWidth="1"/>
    <col min="6" max="6" width="13.42578125" bestFit="1" customWidth="1"/>
    <col min="7" max="7" width="11.85546875" bestFit="1" customWidth="1"/>
    <col min="8" max="8" width="9.5703125" customWidth="1"/>
    <col min="9" max="9" width="11" bestFit="1" customWidth="1"/>
    <col min="10" max="10" width="12" customWidth="1"/>
    <col min="11" max="11" width="13.140625" bestFit="1" customWidth="1"/>
    <col min="12" max="12" width="8.5703125" bestFit="1" customWidth="1"/>
    <col min="13" max="13" width="11" bestFit="1" customWidth="1"/>
    <col min="14" max="14" width="14.85546875" bestFit="1" customWidth="1"/>
  </cols>
  <sheetData>
    <row r="1" spans="1:18" x14ac:dyDescent="0.25">
      <c r="A1" s="1"/>
      <c r="B1" s="1"/>
      <c r="C1" s="1"/>
      <c r="D1" s="1"/>
      <c r="E1" s="1"/>
      <c r="F1" s="1"/>
      <c r="G1" s="1"/>
      <c r="H1" s="1"/>
      <c r="I1" s="1"/>
      <c r="J1" s="1"/>
      <c r="K1" s="1"/>
    </row>
    <row r="2" spans="1:18" x14ac:dyDescent="0.25">
      <c r="A2" s="1"/>
      <c r="B2" s="2" t="s">
        <v>98</v>
      </c>
      <c r="C2" s="1"/>
      <c r="D2" s="1"/>
      <c r="E2" s="1"/>
      <c r="F2" s="1"/>
      <c r="G2" s="1"/>
      <c r="H2" s="1"/>
      <c r="I2" s="1"/>
      <c r="J2" s="1"/>
      <c r="K2" s="1"/>
    </row>
    <row r="3" spans="1:18" x14ac:dyDescent="0.25">
      <c r="A3" s="1"/>
      <c r="B3" s="1" t="s">
        <v>0</v>
      </c>
      <c r="C3" s="1" t="s">
        <v>15</v>
      </c>
      <c r="D3" s="1" t="s">
        <v>1</v>
      </c>
      <c r="E3" s="1" t="s">
        <v>19</v>
      </c>
      <c r="F3" s="1" t="s">
        <v>20</v>
      </c>
      <c r="G3" s="1" t="s">
        <v>21</v>
      </c>
      <c r="H3" s="1" t="s">
        <v>18</v>
      </c>
      <c r="I3" s="1" t="s">
        <v>42</v>
      </c>
      <c r="J3" s="1" t="s">
        <v>23</v>
      </c>
      <c r="K3" s="1" t="s">
        <v>16</v>
      </c>
      <c r="L3" s="15" t="s">
        <v>11</v>
      </c>
      <c r="M3" s="1"/>
      <c r="N3" s="1"/>
    </row>
    <row r="4" spans="1:18" x14ac:dyDescent="0.25">
      <c r="A4" s="1"/>
      <c r="B4" s="1" t="s">
        <v>215</v>
      </c>
      <c r="C4" s="1" t="s">
        <v>102</v>
      </c>
      <c r="D4" s="1"/>
      <c r="E4" s="1" t="s">
        <v>27</v>
      </c>
      <c r="F4" s="1" t="s">
        <v>29</v>
      </c>
      <c r="G4" s="1" t="s">
        <v>43</v>
      </c>
      <c r="H4" s="1" t="b">
        <v>1</v>
      </c>
      <c r="I4" s="1" t="s">
        <v>212</v>
      </c>
      <c r="J4" s="1">
        <v>999</v>
      </c>
      <c r="K4" s="11" t="s">
        <v>17</v>
      </c>
      <c r="L4" s="1" t="s">
        <v>57</v>
      </c>
      <c r="M4" s="1"/>
      <c r="N4" s="1"/>
    </row>
    <row r="5" spans="1:18" x14ac:dyDescent="0.25">
      <c r="A5" s="1"/>
      <c r="B5" s="1"/>
      <c r="C5" s="1"/>
      <c r="D5" s="1"/>
      <c r="E5" s="1"/>
      <c r="F5" s="1"/>
      <c r="G5" s="1"/>
      <c r="H5" s="1"/>
      <c r="I5" s="1"/>
      <c r="J5" s="1"/>
      <c r="K5" s="1"/>
    </row>
    <row r="6" spans="1:18" x14ac:dyDescent="0.25">
      <c r="A6" s="1"/>
      <c r="B6" s="1"/>
      <c r="C6" s="1"/>
      <c r="D6" s="1"/>
      <c r="E6" s="1"/>
      <c r="F6" s="1"/>
      <c r="G6" s="1"/>
      <c r="H6" s="1"/>
      <c r="I6" s="1"/>
      <c r="J6" s="1"/>
      <c r="K6" s="1"/>
    </row>
    <row r="7" spans="1:18" x14ac:dyDescent="0.25">
      <c r="A7" s="1"/>
      <c r="B7" s="4" t="s">
        <v>99</v>
      </c>
      <c r="C7" s="1"/>
      <c r="D7" s="1"/>
      <c r="E7" s="1"/>
      <c r="F7" s="1"/>
      <c r="G7" s="1"/>
    </row>
    <row r="8" spans="1:18" x14ac:dyDescent="0.25">
      <c r="A8" s="1"/>
      <c r="B8" s="1" t="s">
        <v>2</v>
      </c>
      <c r="C8" s="1"/>
    </row>
    <row r="9" spans="1:18" x14ac:dyDescent="0.25">
      <c r="A9" s="1"/>
      <c r="B9" s="23" t="s">
        <v>125</v>
      </c>
      <c r="C9" s="1"/>
    </row>
    <row r="10" spans="1:18" x14ac:dyDescent="0.25">
      <c r="A10" s="1"/>
      <c r="B10" s="1"/>
      <c r="C10" s="1"/>
      <c r="D10" s="1"/>
      <c r="E10" s="1"/>
      <c r="F10" s="1"/>
      <c r="G10" s="1"/>
      <c r="J10" s="1"/>
      <c r="K10" s="1"/>
    </row>
    <row r="11" spans="1:18" x14ac:dyDescent="0.25">
      <c r="A11" s="1"/>
      <c r="B11" s="4" t="s">
        <v>100</v>
      </c>
      <c r="C11" s="1"/>
      <c r="D11" s="1"/>
      <c r="E11" s="1"/>
      <c r="F11" s="1"/>
      <c r="G11" s="1"/>
      <c r="J11" s="1"/>
      <c r="K11" s="1"/>
      <c r="N11" s="1"/>
      <c r="O11" s="1"/>
      <c r="P11" s="1"/>
      <c r="Q11" s="1"/>
      <c r="R11" s="1"/>
    </row>
    <row r="12" spans="1:18" x14ac:dyDescent="0.25">
      <c r="A12" s="1"/>
      <c r="B12" s="1" t="s">
        <v>2</v>
      </c>
      <c r="C12" s="1"/>
      <c r="F12" s="1"/>
      <c r="G12" s="1"/>
      <c r="J12" s="1"/>
      <c r="K12" s="1"/>
      <c r="L12" s="1"/>
      <c r="M12" s="1"/>
      <c r="N12" s="1"/>
    </row>
    <row r="13" spans="1:18" x14ac:dyDescent="0.25">
      <c r="A13" s="1"/>
      <c r="B13" s="1" t="s">
        <v>189</v>
      </c>
      <c r="C13" s="1"/>
      <c r="F13" s="1"/>
      <c r="G13" s="1"/>
      <c r="J13" s="1"/>
      <c r="K13" s="1"/>
      <c r="L13" s="1"/>
      <c r="M13" s="1"/>
      <c r="N13" s="1"/>
    </row>
    <row r="14" spans="1:18" x14ac:dyDescent="0.25">
      <c r="A14" s="1"/>
      <c r="B14" s="1"/>
      <c r="C14" s="1"/>
      <c r="D14" s="1"/>
      <c r="E14" s="1"/>
      <c r="F14" s="1"/>
      <c r="G14" s="1"/>
      <c r="J14" s="1"/>
      <c r="K14" s="1"/>
      <c r="N14" s="1"/>
      <c r="O14" s="1"/>
      <c r="P14" s="1"/>
      <c r="Q14" s="1"/>
      <c r="R14" s="1"/>
    </row>
    <row r="15" spans="1:18" x14ac:dyDescent="0.25">
      <c r="A15" s="1"/>
      <c r="B15" s="4" t="s">
        <v>101</v>
      </c>
      <c r="C15" s="1"/>
      <c r="D15" s="1"/>
      <c r="E15" s="1"/>
      <c r="F15" s="1"/>
      <c r="G15" s="1"/>
      <c r="J15" s="1"/>
      <c r="K15" s="1"/>
      <c r="N15" s="1"/>
      <c r="O15" s="1"/>
      <c r="P15" s="1"/>
      <c r="Q15" s="1"/>
      <c r="R15" s="1"/>
    </row>
    <row r="16" spans="1:18" x14ac:dyDescent="0.25">
      <c r="A16" s="1"/>
      <c r="B16" s="1" t="s">
        <v>2</v>
      </c>
      <c r="C16" s="1"/>
      <c r="F16" s="1"/>
      <c r="G16" s="1"/>
      <c r="J16" s="1"/>
      <c r="K16" s="1"/>
      <c r="L16" s="1"/>
      <c r="M16" s="1"/>
      <c r="N16" s="1"/>
    </row>
    <row r="17" spans="1:18" x14ac:dyDescent="0.25">
      <c r="A17" s="1"/>
      <c r="B17" s="25" t="s">
        <v>126</v>
      </c>
      <c r="C17" s="1"/>
      <c r="F17" s="1"/>
      <c r="G17" s="1"/>
      <c r="J17" s="1"/>
      <c r="K17" s="1"/>
      <c r="L17" s="1"/>
      <c r="M17" s="1"/>
      <c r="N17" s="1"/>
    </row>
    <row r="18" spans="1:18" x14ac:dyDescent="0.25">
      <c r="A18" s="1"/>
      <c r="B18" s="1"/>
      <c r="C18" s="1"/>
      <c r="D18" s="1"/>
      <c r="E18" s="1"/>
      <c r="F18" s="1"/>
      <c r="G18" s="1"/>
      <c r="J18" s="1"/>
      <c r="K18" s="1"/>
      <c r="N18" s="1"/>
      <c r="O18" s="1"/>
      <c r="P18" s="1"/>
      <c r="Q18" s="1"/>
      <c r="R18" s="1"/>
    </row>
    <row r="19" spans="1:18" x14ac:dyDescent="0.25">
      <c r="A19" s="1"/>
      <c r="B19" s="4" t="s">
        <v>91</v>
      </c>
      <c r="C19" s="1"/>
      <c r="D19" s="1"/>
      <c r="E19" s="1"/>
      <c r="F19" s="1"/>
      <c r="G19" s="1"/>
      <c r="J19" s="1"/>
      <c r="K19" s="1"/>
    </row>
    <row r="20" spans="1:18" x14ac:dyDescent="0.25">
      <c r="A20" s="1"/>
      <c r="B20" s="1" t="s">
        <v>74</v>
      </c>
      <c r="C20" s="1" t="s">
        <v>75</v>
      </c>
      <c r="D20" s="1" t="s">
        <v>72</v>
      </c>
      <c r="E20" s="1" t="s">
        <v>76</v>
      </c>
      <c r="H20" s="1"/>
      <c r="I20" s="1"/>
    </row>
    <row r="21" spans="1:18" x14ac:dyDescent="0.25">
      <c r="A21" s="1"/>
      <c r="B21" s="1" t="str">
        <f>MID(PBB_Enrol_det_in[Col1],3,20)</f>
        <v xml:space="preserve">4467717911          </v>
      </c>
      <c r="C21" s="1" t="str">
        <f>MID(PBB_Enrol_det_in[Col1],23,16)</f>
        <v>0000000000020394</v>
      </c>
      <c r="D21" s="1" t="str">
        <f>MID(PBB_Enrol_det_in[Col1],47,20)</f>
        <v xml:space="preserve">95001114            </v>
      </c>
      <c r="E21" s="1" t="str">
        <f>MID(PBB_Enrol_det_in[Col1],67,2)</f>
        <v>02</v>
      </c>
      <c r="H21" s="1"/>
      <c r="I21" s="1"/>
    </row>
    <row r="22" spans="1:18" x14ac:dyDescent="0.25">
      <c r="A22" s="1"/>
      <c r="B22" s="1"/>
      <c r="C22" s="1"/>
      <c r="D22" s="1"/>
      <c r="E22" s="1"/>
      <c r="F22" s="1"/>
      <c r="G22" s="1"/>
      <c r="J22" s="1"/>
      <c r="K22" s="1"/>
    </row>
    <row r="23" spans="1:18" x14ac:dyDescent="0.25">
      <c r="A23" s="1"/>
      <c r="B23" s="4" t="s">
        <v>92</v>
      </c>
      <c r="C23" s="1"/>
      <c r="D23" s="1"/>
      <c r="E23" s="1"/>
      <c r="F23" s="1"/>
      <c r="G23" s="1"/>
      <c r="H23" s="1"/>
      <c r="I23" s="1"/>
      <c r="J23" s="1"/>
      <c r="K23" s="1"/>
    </row>
    <row r="24" spans="1:18" x14ac:dyDescent="0.25">
      <c r="B24" s="1" t="s">
        <v>127</v>
      </c>
      <c r="C24" s="1" t="s">
        <v>128</v>
      </c>
      <c r="D24" s="1" t="s">
        <v>129</v>
      </c>
      <c r="E24" s="1" t="s">
        <v>130</v>
      </c>
      <c r="F24" s="1" t="s">
        <v>131</v>
      </c>
    </row>
    <row r="25" spans="1:18" x14ac:dyDescent="0.25">
      <c r="B25" s="1" t="str">
        <f>MID(PBB_Enrol_hdr_in[Col1],3,4)</f>
        <v>0001</v>
      </c>
      <c r="C25" s="1" t="str">
        <f>MID(PBB_Enrol_hdr_in[Col1],7,10)</f>
        <v xml:space="preserve">PBB       </v>
      </c>
      <c r="D25" s="1" t="str">
        <f>MID(PBB_Enrol_hdr_in[Col1],17,10)</f>
        <v>3991921710</v>
      </c>
      <c r="E25" s="1" t="str">
        <f>MID(PBB_Enrol_hdr_in[Col1],27,8)</f>
        <v>20180312</v>
      </c>
      <c r="F25" s="1" t="str">
        <f>MID(PBB_Enrol_hdr_in[Col1],35,20)</f>
        <v xml:space="preserve">PRB-PBB ENROLL      </v>
      </c>
    </row>
    <row r="27" spans="1:18" x14ac:dyDescent="0.25">
      <c r="B27" s="4" t="s">
        <v>93</v>
      </c>
      <c r="C27" s="1"/>
      <c r="D27" s="1"/>
      <c r="E27" s="1"/>
      <c r="F27" s="1"/>
      <c r="H27" s="1"/>
      <c r="I27" s="1"/>
      <c r="J27" s="1"/>
      <c r="K27" s="1"/>
      <c r="L27" s="1"/>
      <c r="N27" s="1"/>
      <c r="O27" s="1"/>
      <c r="P27" s="1"/>
      <c r="Q27" s="1"/>
      <c r="R27" s="1"/>
    </row>
    <row r="28" spans="1:18" x14ac:dyDescent="0.25">
      <c r="B28" s="1" t="s">
        <v>12</v>
      </c>
      <c r="C28" s="1" t="s">
        <v>31</v>
      </c>
      <c r="D28" s="1" t="s">
        <v>115</v>
      </c>
      <c r="E28" s="1" t="s">
        <v>116</v>
      </c>
      <c r="F28" s="1" t="s">
        <v>132</v>
      </c>
      <c r="G28" s="1" t="s">
        <v>133</v>
      </c>
      <c r="H28" s="1" t="s">
        <v>105</v>
      </c>
      <c r="I28" s="1" t="s">
        <v>73</v>
      </c>
      <c r="K28" s="1"/>
      <c r="L28" s="1"/>
      <c r="M28" s="1"/>
      <c r="N28" s="1"/>
      <c r="O28" s="1"/>
    </row>
    <row r="29" spans="1:18" x14ac:dyDescent="0.25">
      <c r="B29" s="1" t="str">
        <f>MID(PBB_Enrol_ftr_in[Col1],35,5)</f>
        <v>00607</v>
      </c>
      <c r="C29" s="1" t="str">
        <f>MID(PBB_Enrol_ftr_in[Col1],40,11)</f>
        <v>00010102535</v>
      </c>
      <c r="D29" s="1" t="str">
        <f>MID(PBB_Enrol_ftr_in[Col1],19,5)</f>
        <v>00482</v>
      </c>
      <c r="E29" s="1" t="str">
        <f>MID(PBB_Enrol_ftr_in[Col1],24,11)</f>
        <v>00007747276</v>
      </c>
      <c r="F29" s="1" t="str">
        <f>MID(PBB_Enrol_ftr_in[Col1],3,5)</f>
        <v>00125</v>
      </c>
      <c r="G29" s="1" t="str">
        <f>MID(PBB_Enrol_ftr_in[Col1],8,11)</f>
        <v>00002355259</v>
      </c>
      <c r="H29" s="1" t="str">
        <f>MID(PBB_Enrol_ftr_in[Col1],51,15)</f>
        <v>000000003018147</v>
      </c>
      <c r="I29" s="1" t="str">
        <f>MID(PBB_Enrol_ftr_in[Col1],70,8)</f>
        <v xml:space="preserve">        </v>
      </c>
      <c r="K29" s="1"/>
      <c r="L29" s="1"/>
      <c r="M29" s="1"/>
      <c r="N29" s="1"/>
      <c r="O29" s="1"/>
    </row>
    <row r="30" spans="1:18" x14ac:dyDescent="0.25">
      <c r="H30" s="1"/>
      <c r="I30" s="1"/>
      <c r="J30" s="1"/>
      <c r="K30" s="1"/>
      <c r="L30" s="1"/>
      <c r="N30" s="1"/>
      <c r="O30" s="1"/>
      <c r="P30" s="1"/>
      <c r="Q30" s="1"/>
      <c r="R30" s="1"/>
    </row>
    <row r="32" spans="1:18" x14ac:dyDescent="0.25">
      <c r="A32" s="1"/>
      <c r="B32" s="3" t="s">
        <v>94</v>
      </c>
      <c r="C32" s="1"/>
      <c r="D32" s="1"/>
      <c r="E32" s="1"/>
      <c r="F32" s="1"/>
      <c r="G32" s="1"/>
    </row>
    <row r="33" spans="1:9" x14ac:dyDescent="0.25">
      <c r="A33" s="1"/>
      <c r="B33" s="1" t="s">
        <v>143</v>
      </c>
      <c r="C33" s="1" t="s">
        <v>25</v>
      </c>
      <c r="D33" s="1" t="s">
        <v>72</v>
      </c>
      <c r="E33" s="1" t="s">
        <v>105</v>
      </c>
    </row>
    <row r="34" spans="1:9" x14ac:dyDescent="0.25">
      <c r="A34" s="1"/>
      <c r="B34" s="13"/>
      <c r="C34" s="12"/>
      <c r="D34" s="13"/>
      <c r="E34" s="13"/>
    </row>
    <row r="35" spans="1:9" x14ac:dyDescent="0.25">
      <c r="A35" s="1"/>
      <c r="B35" s="1"/>
      <c r="C35" s="1"/>
      <c r="D35" s="1"/>
      <c r="E35" s="1"/>
      <c r="F35" s="1"/>
      <c r="G35" s="1"/>
      <c r="H35" s="1"/>
      <c r="I35" s="1"/>
    </row>
    <row r="36" spans="1:9" x14ac:dyDescent="0.25">
      <c r="A36" s="1"/>
      <c r="B36" s="3" t="s">
        <v>95</v>
      </c>
      <c r="C36" s="1"/>
      <c r="D36" s="1"/>
      <c r="E36" s="1"/>
      <c r="F36" s="1"/>
      <c r="G36" s="1"/>
      <c r="H36" s="1"/>
      <c r="I36" s="1"/>
    </row>
    <row r="37" spans="1:9" x14ac:dyDescent="0.25">
      <c r="A37" s="1"/>
      <c r="B37" s="1" t="s">
        <v>134</v>
      </c>
      <c r="C37" s="1" t="s">
        <v>135</v>
      </c>
      <c r="D37" s="10" t="s">
        <v>122</v>
      </c>
      <c r="E37" s="1" t="s">
        <v>136</v>
      </c>
      <c r="F37" s="1" t="s">
        <v>137</v>
      </c>
    </row>
    <row r="38" spans="1:9" x14ac:dyDescent="0.25">
      <c r="A38" s="1"/>
      <c r="B38" s="27"/>
      <c r="C38" s="23"/>
      <c r="D38" s="16"/>
      <c r="E38" s="28"/>
      <c r="F38" s="16"/>
    </row>
    <row r="39" spans="1:9" x14ac:dyDescent="0.25">
      <c r="A39" s="1"/>
      <c r="B39" s="1"/>
      <c r="C39" s="1"/>
      <c r="D39" s="1"/>
      <c r="E39" s="1"/>
      <c r="F39" s="1"/>
      <c r="G39" s="1"/>
      <c r="H39" s="1"/>
      <c r="I39" s="1"/>
    </row>
    <row r="40" spans="1:9" x14ac:dyDescent="0.25">
      <c r="A40" s="1"/>
      <c r="B40" s="3" t="s">
        <v>96</v>
      </c>
      <c r="C40" s="1"/>
      <c r="D40" s="1"/>
      <c r="E40" s="1"/>
      <c r="F40" s="1"/>
      <c r="G40" s="1"/>
      <c r="H40" s="1"/>
      <c r="I40" s="1"/>
    </row>
    <row r="41" spans="1:9" x14ac:dyDescent="0.25">
      <c r="A41" s="1"/>
      <c r="B41" s="1" t="s">
        <v>12</v>
      </c>
      <c r="C41" s="1" t="s">
        <v>31</v>
      </c>
      <c r="D41" s="1" t="s">
        <v>105</v>
      </c>
      <c r="E41" s="1"/>
      <c r="F41" s="1"/>
    </row>
    <row r="42" spans="1:9" x14ac:dyDescent="0.25">
      <c r="A42" s="1"/>
      <c r="B42" s="1"/>
      <c r="C42" s="1"/>
      <c r="D42" s="16"/>
      <c r="E42" s="1"/>
      <c r="F42" s="1"/>
    </row>
    <row r="43" spans="1:9" x14ac:dyDescent="0.25">
      <c r="A43" s="1"/>
      <c r="B43" s="1"/>
      <c r="C43" s="1"/>
      <c r="D43" s="1"/>
      <c r="E43" s="1"/>
      <c r="F43" s="1"/>
    </row>
    <row r="44" spans="1:9" x14ac:dyDescent="0.25">
      <c r="A44" s="1"/>
      <c r="B44" s="1"/>
      <c r="C44" s="1"/>
      <c r="D44" s="1"/>
      <c r="E44" s="1"/>
      <c r="F44" s="1"/>
      <c r="G44" s="1"/>
      <c r="H44" s="1"/>
      <c r="I44" s="1"/>
    </row>
    <row r="45" spans="1:9" x14ac:dyDescent="0.25">
      <c r="A45" s="1"/>
      <c r="B45" s="1"/>
      <c r="C45" s="1"/>
      <c r="D45" s="1"/>
      <c r="E45" s="1"/>
      <c r="F45" s="1"/>
      <c r="G45" s="1"/>
      <c r="H45" s="1"/>
      <c r="I45" s="1"/>
    </row>
    <row r="46" spans="1:9" x14ac:dyDescent="0.25">
      <c r="A46" s="1"/>
      <c r="B46" s="3" t="s">
        <v>97</v>
      </c>
      <c r="C46" s="1"/>
      <c r="D46" s="1"/>
      <c r="E46" s="1"/>
    </row>
    <row r="47" spans="1:9" x14ac:dyDescent="0.25">
      <c r="A47" s="1"/>
      <c r="B47" s="1" t="s">
        <v>4</v>
      </c>
      <c r="C47" s="1" t="s">
        <v>5</v>
      </c>
      <c r="D47" s="1" t="s">
        <v>6</v>
      </c>
      <c r="E47" s="1"/>
    </row>
    <row r="48" spans="1:9" x14ac:dyDescent="0.25">
      <c r="A48" s="1"/>
      <c r="B48" s="1"/>
      <c r="C48" s="1"/>
      <c r="D48" s="1"/>
      <c r="E48" s="1"/>
    </row>
    <row r="49" spans="1:9" x14ac:dyDescent="0.25">
      <c r="A49" s="1"/>
      <c r="B49" s="1"/>
      <c r="C49" s="1"/>
      <c r="D49" s="1"/>
      <c r="E49" s="1"/>
      <c r="F49" s="1"/>
      <c r="G49" s="1"/>
      <c r="H49" s="1"/>
      <c r="I49" s="1"/>
    </row>
  </sheetData>
  <dataValidations disablePrompts="1" count="1">
    <dataValidation type="list" allowBlank="1" showInputMessage="1" showErrorMessage="1" sqref="K4" xr:uid="{B224AC40-9A63-4ED3-ACCA-0956E2B8807B}">
      <formula1>"Y,N"</formula1>
    </dataValidation>
  </dataValidations>
  <pageMargins left="0.7" right="0.7" top="0.75" bottom="0.75" header="0.3" footer="0.3"/>
  <legacyDrawing r:id="rId1"/>
  <tableParts count="11">
    <tablePart r:id="rId2"/>
    <tablePart r:id="rId3"/>
    <tablePart r:id="rId4"/>
    <tablePart r:id="rId5"/>
    <tablePart r:id="rId6"/>
    <tablePart r:id="rId7"/>
    <tablePart r:id="rId8"/>
    <tablePart r:id="rId9"/>
    <tablePart r:id="rId10"/>
    <tablePart r:id="rId11"/>
    <tablePart r:id="rId1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EF200-2CA7-41F0-8B43-F6A45E600555}">
  <dimension ref="A1:R49"/>
  <sheetViews>
    <sheetView workbookViewId="0">
      <selection activeCell="C5" sqref="C5"/>
    </sheetView>
  </sheetViews>
  <sheetFormatPr defaultRowHeight="15" x14ac:dyDescent="0.25"/>
  <cols>
    <col min="2" max="2" width="21.85546875" bestFit="1" customWidth="1"/>
    <col min="3" max="3" width="29.140625" customWidth="1"/>
    <col min="4" max="4" width="28.140625" customWidth="1"/>
    <col min="5" max="5" width="16.5703125" customWidth="1"/>
    <col min="6" max="6" width="13.42578125" bestFit="1" customWidth="1"/>
    <col min="7" max="7" width="11.85546875" bestFit="1" customWidth="1"/>
    <col min="8" max="8" width="9.5703125" customWidth="1"/>
    <col min="9" max="9" width="11" bestFit="1" customWidth="1"/>
    <col min="10" max="10" width="12" customWidth="1"/>
    <col min="11" max="11" width="13.140625" bestFit="1" customWidth="1"/>
    <col min="12" max="12" width="8.5703125" bestFit="1" customWidth="1"/>
    <col min="13" max="13" width="11" bestFit="1" customWidth="1"/>
    <col min="14" max="14" width="14.85546875" bestFit="1" customWidth="1"/>
  </cols>
  <sheetData>
    <row r="1" spans="1:18" x14ac:dyDescent="0.25">
      <c r="A1" s="1"/>
      <c r="B1" s="1"/>
      <c r="C1" s="1"/>
      <c r="D1" s="1"/>
      <c r="E1" s="1"/>
      <c r="F1" s="1"/>
      <c r="G1" s="1"/>
      <c r="H1" s="1"/>
      <c r="I1" s="1"/>
      <c r="J1" s="1"/>
      <c r="K1" s="1"/>
    </row>
    <row r="2" spans="1:18" x14ac:dyDescent="0.25">
      <c r="A2" s="1"/>
      <c r="B2" s="2" t="s">
        <v>199</v>
      </c>
      <c r="C2" s="1"/>
      <c r="D2" s="1"/>
      <c r="E2" s="1"/>
      <c r="F2" s="1"/>
      <c r="G2" s="1"/>
      <c r="H2" s="1"/>
      <c r="I2" s="1"/>
      <c r="J2" s="1"/>
      <c r="K2" s="1"/>
    </row>
    <row r="3" spans="1:18" x14ac:dyDescent="0.25">
      <c r="A3" s="1"/>
      <c r="B3" s="1" t="s">
        <v>0</v>
      </c>
      <c r="C3" s="1" t="s">
        <v>15</v>
      </c>
      <c r="D3" s="1" t="s">
        <v>1</v>
      </c>
      <c r="E3" s="1" t="s">
        <v>19</v>
      </c>
      <c r="F3" s="1" t="s">
        <v>20</v>
      </c>
      <c r="G3" s="1" t="s">
        <v>21</v>
      </c>
      <c r="H3" s="1" t="s">
        <v>18</v>
      </c>
      <c r="I3" s="1" t="s">
        <v>42</v>
      </c>
      <c r="J3" s="1" t="s">
        <v>23</v>
      </c>
      <c r="K3" s="1" t="s">
        <v>16</v>
      </c>
      <c r="L3" s="15" t="s">
        <v>11</v>
      </c>
      <c r="M3" s="1"/>
      <c r="N3" s="1"/>
    </row>
    <row r="4" spans="1:18" x14ac:dyDescent="0.25">
      <c r="A4" s="1"/>
      <c r="B4" s="1" t="s">
        <v>216</v>
      </c>
      <c r="C4" s="1" t="s">
        <v>220</v>
      </c>
      <c r="D4" s="1"/>
      <c r="E4" s="1" t="s">
        <v>27</v>
      </c>
      <c r="F4" s="1" t="s">
        <v>29</v>
      </c>
      <c r="G4" s="1" t="s">
        <v>43</v>
      </c>
      <c r="H4" s="1" t="b">
        <v>1</v>
      </c>
      <c r="I4" s="1" t="s">
        <v>212</v>
      </c>
      <c r="J4" s="1">
        <v>999</v>
      </c>
      <c r="K4" s="11" t="s">
        <v>17</v>
      </c>
      <c r="L4" s="1" t="s">
        <v>57</v>
      </c>
      <c r="M4" s="1"/>
      <c r="N4" s="1"/>
    </row>
    <row r="5" spans="1:18" x14ac:dyDescent="0.25">
      <c r="A5" s="1"/>
      <c r="B5" s="1"/>
      <c r="C5" s="1"/>
      <c r="D5" s="1"/>
      <c r="E5" s="1"/>
      <c r="F5" s="1"/>
      <c r="G5" s="1"/>
      <c r="H5" s="1"/>
      <c r="I5" s="1"/>
      <c r="J5" s="1"/>
      <c r="K5" s="1"/>
    </row>
    <row r="6" spans="1:18" x14ac:dyDescent="0.25">
      <c r="A6" s="1"/>
      <c r="B6" s="1"/>
      <c r="C6" s="1"/>
      <c r="D6" s="1"/>
      <c r="E6" s="1"/>
      <c r="F6" s="1"/>
      <c r="G6" s="1"/>
      <c r="H6" s="1"/>
      <c r="I6" s="1"/>
      <c r="J6" s="1"/>
      <c r="K6" s="1"/>
    </row>
    <row r="7" spans="1:18" x14ac:dyDescent="0.25">
      <c r="A7" s="1"/>
      <c r="B7" s="4" t="s">
        <v>200</v>
      </c>
      <c r="C7" s="1"/>
      <c r="D7" s="1"/>
      <c r="E7" s="1"/>
      <c r="F7" s="1"/>
      <c r="G7" s="1"/>
    </row>
    <row r="8" spans="1:18" x14ac:dyDescent="0.25">
      <c r="A8" s="1"/>
      <c r="B8" s="1" t="s">
        <v>2</v>
      </c>
      <c r="C8" s="1"/>
    </row>
    <row r="9" spans="1:18" x14ac:dyDescent="0.25">
      <c r="A9" s="1"/>
      <c r="B9" s="23"/>
      <c r="C9" s="1"/>
    </row>
    <row r="10" spans="1:18" x14ac:dyDescent="0.25">
      <c r="A10" s="1"/>
      <c r="B10" s="1"/>
      <c r="C10" s="1"/>
      <c r="D10" s="1"/>
      <c r="E10" s="1"/>
      <c r="F10" s="1"/>
      <c r="G10" s="1"/>
      <c r="J10" s="1"/>
      <c r="K10" s="1"/>
    </row>
    <row r="11" spans="1:18" x14ac:dyDescent="0.25">
      <c r="A11" s="1"/>
      <c r="B11" s="4" t="s">
        <v>201</v>
      </c>
      <c r="C11" s="1"/>
      <c r="D11" s="1"/>
      <c r="E11" s="1"/>
      <c r="F11" s="1"/>
      <c r="G11" s="1"/>
      <c r="J11" s="1"/>
      <c r="K11" s="1"/>
      <c r="N11" s="1"/>
      <c r="O11" s="1"/>
      <c r="P11" s="1"/>
      <c r="Q11" s="1"/>
      <c r="R11" s="1"/>
    </row>
    <row r="12" spans="1:18" x14ac:dyDescent="0.25">
      <c r="A12" s="1"/>
      <c r="B12" s="1" t="s">
        <v>2</v>
      </c>
      <c r="C12" s="1"/>
      <c r="F12" s="1"/>
      <c r="G12" s="1"/>
      <c r="J12" s="1"/>
      <c r="K12" s="1"/>
      <c r="L12" s="1"/>
      <c r="M12" s="1"/>
      <c r="N12" s="1"/>
    </row>
    <row r="13" spans="1:18" x14ac:dyDescent="0.25">
      <c r="A13" s="1"/>
      <c r="B13" s="1"/>
      <c r="C13" s="1"/>
      <c r="F13" s="1"/>
      <c r="G13" s="1"/>
      <c r="J13" s="1"/>
      <c r="K13" s="1"/>
      <c r="L13" s="1"/>
      <c r="M13" s="1"/>
      <c r="N13" s="1"/>
    </row>
    <row r="14" spans="1:18" x14ac:dyDescent="0.25">
      <c r="A14" s="1"/>
      <c r="B14" s="1"/>
      <c r="C14" s="1"/>
      <c r="D14" s="1"/>
      <c r="E14" s="1"/>
      <c r="F14" s="1"/>
      <c r="G14" s="1"/>
      <c r="J14" s="1"/>
      <c r="K14" s="1"/>
      <c r="N14" s="1"/>
      <c r="O14" s="1"/>
      <c r="P14" s="1"/>
      <c r="Q14" s="1"/>
      <c r="R14" s="1"/>
    </row>
    <row r="15" spans="1:18" x14ac:dyDescent="0.25">
      <c r="A15" s="1"/>
      <c r="B15" s="4" t="s">
        <v>202</v>
      </c>
      <c r="C15" s="1"/>
      <c r="D15" s="1"/>
      <c r="E15" s="1"/>
      <c r="F15" s="1"/>
      <c r="G15" s="1"/>
      <c r="J15" s="1"/>
      <c r="K15" s="1"/>
      <c r="N15" s="1"/>
      <c r="O15" s="1"/>
      <c r="P15" s="1"/>
      <c r="Q15" s="1"/>
      <c r="R15" s="1"/>
    </row>
    <row r="16" spans="1:18" x14ac:dyDescent="0.25">
      <c r="A16" s="1"/>
      <c r="B16" s="1" t="s">
        <v>2</v>
      </c>
      <c r="C16" s="1"/>
      <c r="F16" s="1"/>
      <c r="G16" s="1"/>
      <c r="J16" s="1"/>
      <c r="K16" s="1"/>
      <c r="L16" s="1"/>
      <c r="M16" s="1"/>
      <c r="N16" s="1"/>
    </row>
    <row r="17" spans="1:18" x14ac:dyDescent="0.25">
      <c r="A17" s="1"/>
      <c r="B17" s="25"/>
      <c r="C17" s="1"/>
      <c r="F17" s="1"/>
      <c r="G17" s="1"/>
      <c r="J17" s="1"/>
      <c r="K17" s="1"/>
      <c r="L17" s="1"/>
      <c r="M17" s="1"/>
      <c r="N17" s="1"/>
    </row>
    <row r="18" spans="1:18" x14ac:dyDescent="0.25">
      <c r="A18" s="1"/>
      <c r="B18" s="1"/>
      <c r="C18" s="1"/>
      <c r="D18" s="1"/>
      <c r="E18" s="1"/>
      <c r="F18" s="1"/>
      <c r="G18" s="1"/>
      <c r="J18" s="1"/>
      <c r="K18" s="1"/>
      <c r="N18" s="1"/>
      <c r="O18" s="1"/>
      <c r="P18" s="1"/>
      <c r="Q18" s="1"/>
      <c r="R18" s="1"/>
    </row>
    <row r="19" spans="1:18" x14ac:dyDescent="0.25">
      <c r="A19" s="1"/>
      <c r="B19" s="4" t="s">
        <v>203</v>
      </c>
      <c r="C19" s="1"/>
      <c r="D19" s="1"/>
      <c r="E19" s="1"/>
      <c r="F19" s="1"/>
      <c r="G19" s="1"/>
      <c r="J19" s="1"/>
      <c r="K19" s="1"/>
    </row>
    <row r="20" spans="1:18" x14ac:dyDescent="0.25">
      <c r="A20" s="1"/>
      <c r="B20" s="1" t="s">
        <v>24</v>
      </c>
      <c r="C20" s="1" t="s">
        <v>178</v>
      </c>
      <c r="D20" s="1" t="s">
        <v>144</v>
      </c>
      <c r="E20" s="1" t="s">
        <v>25</v>
      </c>
      <c r="F20" s="1" t="s">
        <v>184</v>
      </c>
      <c r="G20" s="1" t="s">
        <v>0</v>
      </c>
      <c r="H20" s="1"/>
      <c r="I20" s="1"/>
    </row>
    <row r="21" spans="1:18" x14ac:dyDescent="0.25">
      <c r="A21" s="1"/>
      <c r="B21" s="1" t="str">
        <f>MID(BIMB_Enrol_det_in[Col1],1,8)</f>
        <v/>
      </c>
      <c r="C21" s="1" t="str">
        <f>MID(BIMB_Enrol_det_in[Col1],69,12)</f>
        <v/>
      </c>
      <c r="D21" s="1" t="str">
        <f>MID(BIMB_Enrol_det_in[Col1],29,8)</f>
        <v/>
      </c>
      <c r="E21" s="1" t="str">
        <f>MID(BIMB_Enrol_det_in[Col1],122,9)</f>
        <v/>
      </c>
      <c r="F21" s="1" t="str">
        <f>MID(BIMB_Enrol_det_in[Col1],151,20)</f>
        <v/>
      </c>
      <c r="G21" s="1" t="str">
        <f>MID(BIMB_Enrol_det_in[Col1],82,40)</f>
        <v/>
      </c>
      <c r="H21" s="1"/>
      <c r="I21" s="1"/>
    </row>
    <row r="22" spans="1:18" x14ac:dyDescent="0.25">
      <c r="A22" s="1"/>
      <c r="B22" s="1"/>
      <c r="C22" s="1"/>
      <c r="D22" s="1"/>
      <c r="E22" s="1"/>
      <c r="F22" s="1"/>
      <c r="G22" s="1"/>
      <c r="J22" s="1"/>
      <c r="K22" s="1"/>
    </row>
    <row r="23" spans="1:18" x14ac:dyDescent="0.25">
      <c r="A23" s="1"/>
      <c r="B23" s="4" t="s">
        <v>204</v>
      </c>
      <c r="C23" s="1"/>
      <c r="D23" s="1"/>
      <c r="E23" s="1"/>
      <c r="F23" s="1"/>
      <c r="G23" s="1"/>
      <c r="H23" s="1"/>
      <c r="I23" s="1"/>
      <c r="J23" s="1"/>
      <c r="K23" s="1"/>
    </row>
    <row r="24" spans="1:18" x14ac:dyDescent="0.25">
      <c r="B24" s="1" t="s">
        <v>182</v>
      </c>
      <c r="C24" s="1" t="s">
        <v>183</v>
      </c>
    </row>
    <row r="25" spans="1:18" x14ac:dyDescent="0.25">
      <c r="B25" s="1" t="str">
        <f>MID(BIMB_Enrol_hdr_in[Col1],5,8)</f>
        <v/>
      </c>
      <c r="C25" s="1" t="str">
        <f>MID(BIMB_Enrol_hdr_in[Col1],13,11)</f>
        <v/>
      </c>
    </row>
    <row r="27" spans="1:18" x14ac:dyDescent="0.25">
      <c r="B27" s="4" t="s">
        <v>205</v>
      </c>
      <c r="C27" s="1"/>
      <c r="D27" s="1"/>
      <c r="E27" s="1"/>
      <c r="F27" s="1"/>
      <c r="H27" s="1"/>
      <c r="I27" s="1"/>
      <c r="J27" s="1"/>
      <c r="K27" s="1"/>
      <c r="L27" s="1"/>
      <c r="N27" s="1"/>
      <c r="O27" s="1"/>
      <c r="P27" s="1"/>
      <c r="Q27" s="1"/>
      <c r="R27" s="1"/>
    </row>
    <row r="28" spans="1:18" x14ac:dyDescent="0.25">
      <c r="B28" s="1" t="s">
        <v>12</v>
      </c>
      <c r="C28" s="1" t="s">
        <v>31</v>
      </c>
      <c r="D28" s="1" t="s">
        <v>115</v>
      </c>
      <c r="E28" s="1" t="s">
        <v>116</v>
      </c>
      <c r="F28" s="1" t="s">
        <v>132</v>
      </c>
      <c r="G28" s="1" t="s">
        <v>133</v>
      </c>
      <c r="H28" s="1" t="s">
        <v>105</v>
      </c>
      <c r="I28" s="1" t="s">
        <v>73</v>
      </c>
      <c r="K28" s="1"/>
      <c r="L28" s="1"/>
      <c r="M28" s="1"/>
      <c r="N28" s="1"/>
      <c r="O28" s="1"/>
    </row>
    <row r="29" spans="1:18" x14ac:dyDescent="0.25">
      <c r="B29" s="1" t="str">
        <f>MID(BIMB_Enrol_ftr_in[Col1],35,5)</f>
        <v/>
      </c>
      <c r="C29" s="1" t="str">
        <f>MID(BIMB_Enrol_ftr_in[Col1],40,11)</f>
        <v/>
      </c>
      <c r="D29" s="1" t="str">
        <f>MID(BIMB_Enrol_ftr_in[Col1],19,5)</f>
        <v/>
      </c>
      <c r="E29" s="1" t="str">
        <f>MID(BIMB_Enrol_ftr_in[Col1],24,11)</f>
        <v/>
      </c>
      <c r="F29" s="1" t="str">
        <f>MID(BIMB_Enrol_ftr_in[Col1],3,5)</f>
        <v/>
      </c>
      <c r="G29" s="1" t="str">
        <f>MID(BIMB_Enrol_ftr_in[Col1],8,11)</f>
        <v/>
      </c>
      <c r="H29" s="1" t="str">
        <f>MID(BIMB_Enrol_ftr_in[Col1],51,15)</f>
        <v/>
      </c>
      <c r="I29" s="1" t="str">
        <f>MID(BIMB_Enrol_ftr_in[Col1],70,8)</f>
        <v/>
      </c>
      <c r="K29" s="1"/>
      <c r="L29" s="1"/>
      <c r="M29" s="1"/>
      <c r="N29" s="1"/>
      <c r="O29" s="1"/>
    </row>
    <row r="30" spans="1:18" x14ac:dyDescent="0.25">
      <c r="H30" s="1"/>
      <c r="I30" s="1"/>
      <c r="J30" s="1"/>
      <c r="K30" s="1"/>
      <c r="L30" s="1"/>
      <c r="N30" s="1"/>
      <c r="O30" s="1"/>
      <c r="P30" s="1"/>
      <c r="Q30" s="1"/>
      <c r="R30" s="1"/>
    </row>
    <row r="32" spans="1:18" x14ac:dyDescent="0.25">
      <c r="A32" s="1"/>
      <c r="B32" s="3" t="s">
        <v>206</v>
      </c>
      <c r="C32" s="1"/>
      <c r="D32" s="1"/>
      <c r="E32" s="1"/>
      <c r="F32" s="1"/>
      <c r="G32" s="1"/>
    </row>
    <row r="33" spans="1:9" x14ac:dyDescent="0.25">
      <c r="A33" s="1"/>
      <c r="B33" s="1" t="s">
        <v>24</v>
      </c>
      <c r="C33" s="1" t="s">
        <v>144</v>
      </c>
      <c r="D33" s="1" t="s">
        <v>178</v>
      </c>
      <c r="E33" s="1" t="s">
        <v>25</v>
      </c>
      <c r="F33" s="1" t="s">
        <v>184</v>
      </c>
      <c r="G33" s="1" t="s">
        <v>0</v>
      </c>
    </row>
    <row r="34" spans="1:9" x14ac:dyDescent="0.25">
      <c r="A34" s="1"/>
      <c r="B34" s="13"/>
      <c r="C34" s="12"/>
      <c r="D34" s="13"/>
      <c r="E34" s="13"/>
      <c r="F34" s="16"/>
      <c r="G34" s="16"/>
    </row>
    <row r="35" spans="1:9" x14ac:dyDescent="0.25">
      <c r="A35" s="1"/>
      <c r="B35" s="1"/>
      <c r="C35" s="1"/>
      <c r="D35" s="1"/>
      <c r="E35" s="1"/>
      <c r="F35" s="1"/>
      <c r="G35" s="1"/>
      <c r="H35" s="1"/>
      <c r="I35" s="1"/>
    </row>
    <row r="36" spans="1:9" x14ac:dyDescent="0.25">
      <c r="A36" s="1"/>
      <c r="B36" s="3" t="s">
        <v>207</v>
      </c>
      <c r="C36" s="1"/>
      <c r="D36" s="1"/>
      <c r="E36" s="1"/>
      <c r="F36" s="1"/>
      <c r="G36" s="1"/>
      <c r="H36" s="1"/>
      <c r="I36" s="1"/>
    </row>
    <row r="37" spans="1:9" x14ac:dyDescent="0.25">
      <c r="A37" s="1"/>
      <c r="B37" s="1" t="s">
        <v>182</v>
      </c>
      <c r="C37" s="1" t="s">
        <v>193</v>
      </c>
      <c r="D37" s="10" t="s">
        <v>194</v>
      </c>
      <c r="E37" s="1" t="s">
        <v>136</v>
      </c>
    </row>
    <row r="38" spans="1:9" x14ac:dyDescent="0.25">
      <c r="A38" s="1"/>
      <c r="B38" s="27" t="s">
        <v>195</v>
      </c>
      <c r="C38" s="23">
        <v>12</v>
      </c>
      <c r="D38" s="32" t="s">
        <v>196</v>
      </c>
      <c r="E38" s="32" t="s">
        <v>197</v>
      </c>
      <c r="H38" s="31"/>
    </row>
    <row r="39" spans="1:9" x14ac:dyDescent="0.25">
      <c r="A39" s="1"/>
      <c r="B39" s="1"/>
      <c r="C39" s="1"/>
      <c r="D39" s="1"/>
      <c r="E39" s="1"/>
      <c r="F39" s="1"/>
      <c r="G39" s="1"/>
      <c r="H39" s="1"/>
      <c r="I39" s="1"/>
    </row>
    <row r="40" spans="1:9" x14ac:dyDescent="0.25">
      <c r="A40" s="1"/>
      <c r="B40" s="3" t="s">
        <v>208</v>
      </c>
      <c r="C40" s="1"/>
      <c r="D40" s="1"/>
      <c r="E40" s="1"/>
      <c r="F40" s="1"/>
      <c r="G40" s="1"/>
      <c r="H40" s="1"/>
      <c r="I40" s="1"/>
    </row>
    <row r="41" spans="1:9" x14ac:dyDescent="0.25">
      <c r="A41" s="1"/>
      <c r="B41" s="1" t="s">
        <v>12</v>
      </c>
      <c r="C41" s="1" t="s">
        <v>31</v>
      </c>
      <c r="D41" s="1" t="s">
        <v>105</v>
      </c>
      <c r="E41" s="1"/>
      <c r="F41" s="1"/>
    </row>
    <row r="42" spans="1:9" x14ac:dyDescent="0.25">
      <c r="A42" s="1"/>
      <c r="B42" s="1"/>
      <c r="C42" s="1"/>
      <c r="D42" s="16"/>
      <c r="E42" s="1"/>
      <c r="F42" s="1"/>
    </row>
    <row r="43" spans="1:9" x14ac:dyDescent="0.25">
      <c r="A43" s="1"/>
      <c r="B43" s="1"/>
      <c r="C43" s="1"/>
      <c r="D43" s="1"/>
      <c r="E43" s="1"/>
      <c r="F43" s="1"/>
    </row>
    <row r="44" spans="1:9" x14ac:dyDescent="0.25">
      <c r="A44" s="1"/>
      <c r="B44" s="1"/>
      <c r="C44" s="1"/>
      <c r="D44" s="1"/>
      <c r="E44" s="1"/>
      <c r="F44" s="1"/>
      <c r="G44" s="1"/>
      <c r="H44" s="1"/>
      <c r="I44" s="1"/>
    </row>
    <row r="45" spans="1:9" x14ac:dyDescent="0.25">
      <c r="A45" s="1"/>
      <c r="B45" s="1"/>
      <c r="C45" s="1"/>
      <c r="D45" s="1"/>
      <c r="E45" s="1"/>
      <c r="F45" s="1"/>
      <c r="G45" s="1"/>
      <c r="H45" s="1"/>
      <c r="I45" s="1"/>
    </row>
    <row r="46" spans="1:9" x14ac:dyDescent="0.25">
      <c r="A46" s="1"/>
      <c r="B46" s="3" t="s">
        <v>209</v>
      </c>
      <c r="C46" s="1"/>
      <c r="D46" s="1"/>
      <c r="E46" s="1"/>
    </row>
    <row r="47" spans="1:9" x14ac:dyDescent="0.25">
      <c r="A47" s="1"/>
      <c r="B47" s="1" t="s">
        <v>4</v>
      </c>
      <c r="C47" s="1" t="s">
        <v>5</v>
      </c>
      <c r="D47" s="1" t="s">
        <v>6</v>
      </c>
      <c r="E47" s="1"/>
    </row>
    <row r="48" spans="1:9" x14ac:dyDescent="0.25">
      <c r="A48" s="1"/>
      <c r="B48" s="1" t="str">
        <f>CONCATENATE("887",BIMB_Enrol_hdr_out_com[PrintDate],REPT("0",11-LEN(BIMB_Enrol_hdr_out_com[RecordCount])),BIMB_Enrol_hdr_out_com[[#Headers],[Type]],BIMB_Enrol_hdr_out_com[FileName])</f>
        <v>88701012007000000000TypeREG”[DDMMYYYYHHMMSS</v>
      </c>
      <c r="C48" s="1" t="s">
        <v>198</v>
      </c>
      <c r="D48" s="1"/>
      <c r="E48" s="1"/>
    </row>
    <row r="49" spans="1:9" x14ac:dyDescent="0.25">
      <c r="A49" s="1"/>
      <c r="B49" s="1"/>
      <c r="C49" s="1"/>
      <c r="D49" s="1"/>
      <c r="E49" s="1"/>
      <c r="F49" s="1"/>
      <c r="G49" s="1"/>
      <c r="H49" s="1"/>
      <c r="I49" s="1"/>
    </row>
  </sheetData>
  <dataValidations disablePrompts="1" count="1">
    <dataValidation type="list" allowBlank="1" showInputMessage="1" showErrorMessage="1" sqref="K4" xr:uid="{C62C879A-94BF-4B19-B333-AB231687F8B1}">
      <formula1>"Y,N"</formula1>
    </dataValidation>
  </dataValidations>
  <pageMargins left="0.7" right="0.7" top="0.75" bottom="0.75" header="0.3" footer="0.3"/>
  <pageSetup paperSize="9" orientation="portrait" horizontalDpi="4294967293" verticalDpi="4294967293" r:id="rId1"/>
  <legacy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D251D-9CB0-4C65-B989-A320BA99AFA9}">
  <dimension ref="A1:R49"/>
  <sheetViews>
    <sheetView topLeftCell="A25" workbookViewId="0">
      <selection activeCell="D34" sqref="D34"/>
    </sheetView>
  </sheetViews>
  <sheetFormatPr defaultRowHeight="15" x14ac:dyDescent="0.25"/>
  <cols>
    <col min="2" max="2" width="21.85546875" bestFit="1" customWidth="1"/>
    <col min="3" max="3" width="29.140625" customWidth="1"/>
    <col min="4" max="4" width="28.140625" customWidth="1"/>
    <col min="5" max="5" width="16.5703125" customWidth="1"/>
    <col min="6" max="6" width="13.42578125" bestFit="1" customWidth="1"/>
    <col min="7" max="7" width="11.85546875" bestFit="1" customWidth="1"/>
    <col min="8" max="8" width="9.5703125" customWidth="1"/>
    <col min="9" max="9" width="11" bestFit="1" customWidth="1"/>
    <col min="10" max="10" width="12" customWidth="1"/>
    <col min="11" max="11" width="13.140625" bestFit="1" customWidth="1"/>
    <col min="12" max="12" width="8.5703125" bestFit="1" customWidth="1"/>
    <col min="13" max="13" width="11" bestFit="1" customWidth="1"/>
    <col min="14" max="14" width="14.85546875" bestFit="1" customWidth="1"/>
  </cols>
  <sheetData>
    <row r="1" spans="1:18" x14ac:dyDescent="0.25">
      <c r="A1" s="1"/>
      <c r="B1" s="1"/>
      <c r="C1" s="1"/>
      <c r="D1" s="1"/>
      <c r="E1" s="1"/>
      <c r="F1" s="1"/>
      <c r="G1" s="1"/>
      <c r="H1" s="1"/>
      <c r="I1" s="1"/>
      <c r="J1" s="1"/>
      <c r="K1" s="1"/>
    </row>
    <row r="2" spans="1:18" x14ac:dyDescent="0.25">
      <c r="A2" s="1"/>
      <c r="B2" s="2" t="s">
        <v>145</v>
      </c>
      <c r="C2" s="1"/>
      <c r="D2" s="1"/>
      <c r="E2" s="1"/>
      <c r="F2" s="1"/>
      <c r="G2" s="1"/>
      <c r="H2" s="1"/>
      <c r="I2" s="1"/>
      <c r="J2" s="1"/>
      <c r="K2" s="1"/>
    </row>
    <row r="3" spans="1:18" x14ac:dyDescent="0.25">
      <c r="A3" s="1"/>
      <c r="B3" s="1" t="s">
        <v>0</v>
      </c>
      <c r="C3" s="1" t="s">
        <v>15</v>
      </c>
      <c r="D3" s="1" t="s">
        <v>1</v>
      </c>
      <c r="E3" s="1" t="s">
        <v>19</v>
      </c>
      <c r="F3" s="1" t="s">
        <v>20</v>
      </c>
      <c r="G3" s="1" t="s">
        <v>21</v>
      </c>
      <c r="H3" s="1" t="s">
        <v>18</v>
      </c>
      <c r="I3" s="1" t="s">
        <v>42</v>
      </c>
      <c r="J3" s="1" t="s">
        <v>23</v>
      </c>
      <c r="K3" s="1" t="s">
        <v>16</v>
      </c>
      <c r="L3" s="15" t="s">
        <v>11</v>
      </c>
      <c r="M3" s="1"/>
      <c r="N3" s="1"/>
    </row>
    <row r="4" spans="1:18" x14ac:dyDescent="0.25">
      <c r="A4" s="1"/>
      <c r="B4" s="1" t="s">
        <v>217</v>
      </c>
      <c r="C4" s="1" t="s">
        <v>146</v>
      </c>
      <c r="D4" s="1"/>
      <c r="E4" s="1" t="s">
        <v>27</v>
      </c>
      <c r="F4" s="1" t="s">
        <v>29</v>
      </c>
      <c r="G4" s="1" t="s">
        <v>43</v>
      </c>
      <c r="H4" s="1" t="b">
        <v>1</v>
      </c>
      <c r="I4" s="1" t="s">
        <v>212</v>
      </c>
      <c r="J4" s="1">
        <v>999</v>
      </c>
      <c r="K4" s="11" t="s">
        <v>17</v>
      </c>
      <c r="L4" s="1" t="s">
        <v>57</v>
      </c>
      <c r="M4" s="1"/>
      <c r="N4" s="1"/>
    </row>
    <row r="5" spans="1:18" x14ac:dyDescent="0.25">
      <c r="A5" s="1"/>
      <c r="B5" s="1"/>
      <c r="C5" s="1"/>
      <c r="D5" s="1"/>
      <c r="E5" s="1"/>
      <c r="F5" s="1"/>
      <c r="G5" s="1"/>
      <c r="H5" s="1"/>
      <c r="I5" s="1"/>
      <c r="J5" s="1"/>
      <c r="K5" s="1"/>
    </row>
    <row r="6" spans="1:18" x14ac:dyDescent="0.25">
      <c r="A6" s="1"/>
      <c r="B6" s="1"/>
      <c r="C6" s="1"/>
      <c r="D6" s="1"/>
      <c r="E6" s="1"/>
      <c r="F6" s="1"/>
      <c r="G6" s="1"/>
      <c r="H6" s="1"/>
      <c r="I6" s="1"/>
      <c r="J6" s="1"/>
      <c r="K6" s="1"/>
    </row>
    <row r="7" spans="1:18" x14ac:dyDescent="0.25">
      <c r="A7" s="1"/>
      <c r="B7" s="4" t="s">
        <v>147</v>
      </c>
      <c r="C7" s="1"/>
      <c r="D7" s="1"/>
      <c r="E7" s="1"/>
      <c r="F7" s="1"/>
      <c r="G7" s="1"/>
    </row>
    <row r="8" spans="1:18" x14ac:dyDescent="0.25">
      <c r="A8" s="1"/>
      <c r="B8" s="1" t="s">
        <v>2</v>
      </c>
      <c r="C8" s="1"/>
    </row>
    <row r="9" spans="1:18" x14ac:dyDescent="0.25">
      <c r="A9" s="1"/>
      <c r="B9" s="23" t="s">
        <v>190</v>
      </c>
      <c r="C9" s="1"/>
    </row>
    <row r="10" spans="1:18" x14ac:dyDescent="0.25">
      <c r="A10" s="1"/>
      <c r="B10" s="1"/>
      <c r="C10" s="1"/>
      <c r="D10" s="1"/>
      <c r="E10" s="1"/>
      <c r="F10" s="1"/>
      <c r="G10" s="1"/>
      <c r="J10" s="1"/>
      <c r="K10" s="1"/>
    </row>
    <row r="11" spans="1:18" x14ac:dyDescent="0.25">
      <c r="A11" s="1"/>
      <c r="B11" s="4" t="s">
        <v>148</v>
      </c>
      <c r="C11" s="1"/>
      <c r="D11" s="1"/>
      <c r="E11" s="1"/>
      <c r="F11" s="1"/>
      <c r="G11" s="1"/>
      <c r="J11" s="1"/>
      <c r="K11" s="1"/>
      <c r="N11" s="1"/>
      <c r="O11" s="1"/>
      <c r="P11" s="1"/>
      <c r="Q11" s="1"/>
      <c r="R11" s="1"/>
    </row>
    <row r="12" spans="1:18" x14ac:dyDescent="0.25">
      <c r="A12" s="1"/>
      <c r="B12" s="1" t="s">
        <v>2</v>
      </c>
      <c r="C12" s="1"/>
      <c r="F12" s="1"/>
      <c r="G12" s="1"/>
      <c r="J12" s="1"/>
      <c r="K12" s="1"/>
      <c r="L12" s="1"/>
      <c r="M12" s="1"/>
      <c r="N12" s="1"/>
    </row>
    <row r="13" spans="1:18" x14ac:dyDescent="0.25">
      <c r="A13" s="1"/>
      <c r="B13" s="1"/>
      <c r="C13" s="1"/>
      <c r="F13" s="1"/>
      <c r="G13" s="1"/>
      <c r="J13" s="1"/>
      <c r="K13" s="1"/>
      <c r="L13" s="1"/>
      <c r="M13" s="1"/>
      <c r="N13" s="1"/>
    </row>
    <row r="14" spans="1:18" x14ac:dyDescent="0.25">
      <c r="A14" s="1"/>
      <c r="B14" s="1"/>
      <c r="C14" s="1"/>
      <c r="D14" s="1"/>
      <c r="E14" s="1"/>
      <c r="F14" s="1"/>
      <c r="G14" s="1"/>
      <c r="J14" s="1"/>
      <c r="K14" s="1"/>
      <c r="N14" s="1"/>
      <c r="O14" s="1"/>
      <c r="P14" s="1"/>
      <c r="Q14" s="1"/>
      <c r="R14" s="1"/>
    </row>
    <row r="15" spans="1:18" x14ac:dyDescent="0.25">
      <c r="A15" s="1"/>
      <c r="B15" s="4" t="s">
        <v>149</v>
      </c>
      <c r="C15" s="1"/>
      <c r="D15" s="1"/>
      <c r="E15" s="1"/>
      <c r="F15" s="1"/>
      <c r="G15" s="1"/>
      <c r="J15" s="1"/>
      <c r="K15" s="1"/>
      <c r="N15" s="1"/>
      <c r="O15" s="1"/>
      <c r="P15" s="1"/>
      <c r="Q15" s="1"/>
      <c r="R15" s="1"/>
    </row>
    <row r="16" spans="1:18" x14ac:dyDescent="0.25">
      <c r="A16" s="1"/>
      <c r="B16" s="1" t="s">
        <v>2</v>
      </c>
      <c r="C16" s="1"/>
      <c r="F16" s="1"/>
      <c r="G16" s="1"/>
      <c r="J16" s="1"/>
      <c r="K16" s="1"/>
      <c r="L16" s="1"/>
      <c r="M16" s="1"/>
      <c r="N16" s="1"/>
    </row>
    <row r="17" spans="1:18" x14ac:dyDescent="0.25">
      <c r="A17" s="1"/>
      <c r="B17" s="26"/>
      <c r="C17" s="1"/>
      <c r="F17" s="1"/>
      <c r="G17" s="1"/>
      <c r="J17" s="1"/>
      <c r="K17" s="1"/>
      <c r="L17" s="1"/>
      <c r="M17" s="1"/>
      <c r="N17" s="1"/>
    </row>
    <row r="18" spans="1:18" x14ac:dyDescent="0.25">
      <c r="A18" s="1"/>
      <c r="B18" s="1"/>
      <c r="C18" s="1"/>
      <c r="D18" s="1"/>
      <c r="E18" s="1"/>
      <c r="F18" s="1"/>
      <c r="G18" s="1"/>
      <c r="J18" s="1"/>
      <c r="K18" s="1"/>
      <c r="N18" s="1"/>
      <c r="O18" s="1"/>
      <c r="P18" s="1"/>
      <c r="Q18" s="1"/>
      <c r="R18" s="1"/>
    </row>
    <row r="19" spans="1:18" x14ac:dyDescent="0.25">
      <c r="A19" s="1"/>
      <c r="B19" s="4" t="s">
        <v>150</v>
      </c>
      <c r="C19" s="1"/>
      <c r="D19" s="1"/>
      <c r="E19" s="1"/>
      <c r="F19" s="1"/>
      <c r="G19" s="1"/>
      <c r="J19" s="1"/>
      <c r="K19" s="1"/>
    </row>
    <row r="20" spans="1:18" x14ac:dyDescent="0.25">
      <c r="A20" s="1"/>
      <c r="B20" s="1" t="s">
        <v>76</v>
      </c>
      <c r="C20" s="1" t="s">
        <v>144</v>
      </c>
      <c r="D20" s="1" t="s">
        <v>191</v>
      </c>
      <c r="E20" s="1" t="s">
        <v>143</v>
      </c>
      <c r="G20" s="1"/>
      <c r="H20" s="1"/>
    </row>
    <row r="21" spans="1:18" x14ac:dyDescent="0.25">
      <c r="A21" s="1"/>
      <c r="B21" s="1" t="str">
        <f>MID(BSN_Enrol_det_in[Col1],37,1)</f>
        <v xml:space="preserve"> </v>
      </c>
      <c r="C21" s="1" t="str">
        <f>MID(BSN_Enrol_det_in[Col1],17,20)</f>
        <v xml:space="preserve">95115662            </v>
      </c>
      <c r="D21" s="1" t="str">
        <f>MID(BSN_Enrol_det_in[Col1],38,40)</f>
        <v xml:space="preserve">DUPLICATE ROWS IN T21AUDT               </v>
      </c>
      <c r="E21" s="1" t="str">
        <f>MID(BSN_Enrol_det_in[Col1],1,16)</f>
        <v>0220029000124431</v>
      </c>
      <c r="G21" s="1"/>
      <c r="H21" s="1"/>
    </row>
    <row r="22" spans="1:18" x14ac:dyDescent="0.25">
      <c r="A22" s="1"/>
      <c r="B22" s="1"/>
      <c r="C22" s="1"/>
      <c r="D22" s="1"/>
      <c r="E22" s="1"/>
      <c r="F22" s="1"/>
      <c r="G22" s="1"/>
      <c r="J22" s="1"/>
      <c r="K22" s="1"/>
    </row>
    <row r="23" spans="1:18" x14ac:dyDescent="0.25">
      <c r="A23" s="1"/>
      <c r="B23" s="4" t="s">
        <v>151</v>
      </c>
      <c r="C23" s="1"/>
      <c r="D23" s="1"/>
      <c r="E23" s="1"/>
      <c r="F23" s="1"/>
      <c r="G23" s="1"/>
      <c r="H23" s="1"/>
      <c r="I23" s="1"/>
      <c r="J23" s="1"/>
      <c r="K23" s="1"/>
    </row>
    <row r="24" spans="1:18" x14ac:dyDescent="0.25">
      <c r="B24" s="1" t="s">
        <v>127</v>
      </c>
      <c r="C24" s="1" t="s">
        <v>128</v>
      </c>
      <c r="D24" s="1" t="s">
        <v>129</v>
      </c>
      <c r="E24" s="1" t="s">
        <v>130</v>
      </c>
      <c r="F24" s="1" t="s">
        <v>131</v>
      </c>
    </row>
    <row r="25" spans="1:18" x14ac:dyDescent="0.25">
      <c r="B25" s="1" t="str">
        <f>MID(BSN_Enrol_hdr_in[Col1],3,4)</f>
        <v/>
      </c>
      <c r="C25" s="1" t="str">
        <f>MID(BSN_Enrol_hdr_in[Col1],7,10)</f>
        <v/>
      </c>
      <c r="D25" s="1" t="str">
        <f>MID(BSN_Enrol_hdr_in[Col1],17,10)</f>
        <v/>
      </c>
      <c r="E25" s="1" t="str">
        <f>MID(BSN_Enrol_hdr_in[Col1],27,8)</f>
        <v/>
      </c>
      <c r="F25" s="1" t="str">
        <f>MID(BSN_Enrol_hdr_in[Col1],35,20)</f>
        <v/>
      </c>
    </row>
    <row r="27" spans="1:18" x14ac:dyDescent="0.25">
      <c r="B27" s="4" t="s">
        <v>152</v>
      </c>
      <c r="C27" s="1"/>
      <c r="D27" s="1"/>
      <c r="E27" s="1"/>
      <c r="F27" s="1"/>
      <c r="H27" s="1"/>
      <c r="I27" s="1"/>
      <c r="J27" s="1"/>
      <c r="K27" s="1"/>
      <c r="L27" s="1"/>
      <c r="N27" s="1"/>
      <c r="O27" s="1"/>
      <c r="P27" s="1"/>
      <c r="Q27" s="1"/>
      <c r="R27" s="1"/>
    </row>
    <row r="28" spans="1:18" x14ac:dyDescent="0.25">
      <c r="B28" s="1" t="s">
        <v>12</v>
      </c>
      <c r="C28" s="1" t="s">
        <v>31</v>
      </c>
      <c r="D28" s="1" t="s">
        <v>115</v>
      </c>
      <c r="E28" s="1" t="s">
        <v>116</v>
      </c>
      <c r="F28" s="1" t="s">
        <v>132</v>
      </c>
      <c r="G28" s="1" t="s">
        <v>133</v>
      </c>
      <c r="H28" s="1" t="s">
        <v>105</v>
      </c>
      <c r="I28" s="1" t="s">
        <v>73</v>
      </c>
      <c r="K28" s="1"/>
      <c r="L28" s="1"/>
      <c r="M28" s="1"/>
      <c r="N28" s="1"/>
      <c r="O28" s="1"/>
    </row>
    <row r="29" spans="1:18" x14ac:dyDescent="0.25">
      <c r="B29" s="1" t="str">
        <f>MID(BSN_Enrol_ftr_in[Col1],35,5)</f>
        <v/>
      </c>
      <c r="C29" s="1" t="str">
        <f>MID(BSN_Enrol_ftr_in[Col1],40,11)</f>
        <v/>
      </c>
      <c r="D29" s="1" t="str">
        <f>MID(BSN_Enrol_ftr_in[Col1],19,5)</f>
        <v/>
      </c>
      <c r="E29" s="1" t="str">
        <f>MID(BSN_Enrol_ftr_in[Col1],24,11)</f>
        <v/>
      </c>
      <c r="F29" s="1" t="str">
        <f>MID(BSN_Enrol_ftr_in[Col1],3,5)</f>
        <v/>
      </c>
      <c r="G29" s="1" t="str">
        <f>MID(BSN_Enrol_ftr_in[Col1],8,11)</f>
        <v/>
      </c>
      <c r="H29" s="1" t="str">
        <f>MID(BSN_Enrol_ftr_in[Col1],51,15)</f>
        <v/>
      </c>
      <c r="I29" s="1" t="str">
        <f>MID(BSN_Enrol_ftr_in[Col1],70,8)</f>
        <v/>
      </c>
      <c r="K29" s="1"/>
      <c r="L29" s="1"/>
      <c r="M29" s="1"/>
      <c r="N29" s="1"/>
      <c r="O29" s="1"/>
    </row>
    <row r="30" spans="1:18" x14ac:dyDescent="0.25">
      <c r="H30" s="1"/>
      <c r="I30" s="1"/>
      <c r="J30" s="1"/>
      <c r="K30" s="1"/>
      <c r="L30" s="1"/>
      <c r="N30" s="1"/>
      <c r="O30" s="1"/>
      <c r="P30" s="1"/>
      <c r="Q30" s="1"/>
      <c r="R30" s="1"/>
    </row>
    <row r="32" spans="1:18" x14ac:dyDescent="0.25">
      <c r="A32" s="1"/>
      <c r="B32" s="3" t="s">
        <v>153</v>
      </c>
      <c r="C32" s="1"/>
      <c r="D32" s="1"/>
      <c r="E32" s="1"/>
      <c r="F32" s="1"/>
      <c r="G32" s="1"/>
    </row>
    <row r="33" spans="1:9" x14ac:dyDescent="0.25">
      <c r="A33" s="1"/>
      <c r="B33" s="1" t="s">
        <v>157</v>
      </c>
      <c r="C33" s="1" t="s">
        <v>141</v>
      </c>
      <c r="D33" s="1" t="s">
        <v>221</v>
      </c>
      <c r="E33" s="1" t="s">
        <v>192</v>
      </c>
    </row>
    <row r="34" spans="1:9" x14ac:dyDescent="0.25">
      <c r="A34" s="1"/>
      <c r="B34" s="13">
        <v>12323</v>
      </c>
      <c r="C34" s="12">
        <v>1234567890123</v>
      </c>
      <c r="D34" s="13">
        <v>12345</v>
      </c>
      <c r="E34" s="13"/>
    </row>
    <row r="35" spans="1:9" x14ac:dyDescent="0.25">
      <c r="A35" s="1"/>
      <c r="B35" s="1"/>
      <c r="C35" s="1"/>
      <c r="D35" s="1"/>
      <c r="E35" s="1"/>
      <c r="F35" s="1"/>
      <c r="G35" s="1"/>
      <c r="H35" s="1"/>
      <c r="I35" s="1"/>
    </row>
    <row r="36" spans="1:9" x14ac:dyDescent="0.25">
      <c r="A36" s="1"/>
      <c r="B36" s="3" t="s">
        <v>154</v>
      </c>
      <c r="C36" s="1"/>
      <c r="D36" s="1"/>
      <c r="E36" s="1"/>
      <c r="F36" s="1"/>
      <c r="G36" s="1"/>
      <c r="H36" s="1"/>
      <c r="I36" s="1"/>
    </row>
    <row r="37" spans="1:9" x14ac:dyDescent="0.25">
      <c r="A37" s="1"/>
      <c r="B37" s="1" t="s">
        <v>157</v>
      </c>
      <c r="C37" s="1" t="s">
        <v>24</v>
      </c>
      <c r="D37" s="10" t="s">
        <v>158</v>
      </c>
      <c r="E37" s="1" t="s">
        <v>159</v>
      </c>
    </row>
    <row r="38" spans="1:9" x14ac:dyDescent="0.25">
      <c r="A38" s="1"/>
      <c r="B38" s="27"/>
      <c r="C38" s="23"/>
      <c r="D38" s="16"/>
      <c r="E38" s="29"/>
    </row>
    <row r="39" spans="1:9" x14ac:dyDescent="0.25">
      <c r="A39" s="1"/>
      <c r="B39" s="1"/>
      <c r="C39" s="1"/>
      <c r="D39" s="1"/>
      <c r="E39" s="1"/>
      <c r="F39" s="1"/>
      <c r="G39" s="1"/>
      <c r="H39" s="1"/>
      <c r="I39" s="1"/>
    </row>
    <row r="40" spans="1:9" x14ac:dyDescent="0.25">
      <c r="A40" s="1"/>
      <c r="B40" s="3" t="s">
        <v>155</v>
      </c>
      <c r="C40" s="1"/>
      <c r="D40" s="1"/>
      <c r="E40" s="1"/>
      <c r="F40" s="1"/>
      <c r="G40" s="1"/>
      <c r="H40" s="1"/>
      <c r="I40" s="1"/>
    </row>
    <row r="41" spans="1:9" x14ac:dyDescent="0.25">
      <c r="A41" s="1"/>
      <c r="B41" s="1" t="s">
        <v>12</v>
      </c>
      <c r="C41" s="1" t="s">
        <v>157</v>
      </c>
      <c r="D41" s="1" t="s">
        <v>105</v>
      </c>
      <c r="E41" s="1" t="s">
        <v>158</v>
      </c>
      <c r="F41" s="1" t="s">
        <v>31</v>
      </c>
      <c r="G41" s="1" t="s">
        <v>24</v>
      </c>
    </row>
    <row r="42" spans="1:9" x14ac:dyDescent="0.25">
      <c r="A42" s="1"/>
      <c r="B42" s="1"/>
      <c r="C42" s="1"/>
      <c r="D42" s="16"/>
      <c r="E42" s="16"/>
      <c r="F42" s="16"/>
      <c r="G42" s="16"/>
    </row>
    <row r="43" spans="1:9" x14ac:dyDescent="0.25">
      <c r="A43" s="1"/>
      <c r="B43" s="1"/>
      <c r="C43" s="1"/>
      <c r="D43" s="1"/>
      <c r="E43" s="1"/>
      <c r="F43" s="1"/>
      <c r="G43" s="1"/>
    </row>
    <row r="44" spans="1:9" x14ac:dyDescent="0.25">
      <c r="A44" s="1"/>
      <c r="B44" s="1"/>
      <c r="C44" s="1"/>
      <c r="D44" s="1"/>
      <c r="E44" s="1"/>
      <c r="F44" s="1"/>
      <c r="G44" s="1"/>
      <c r="H44" s="1"/>
      <c r="I44" s="1"/>
    </row>
    <row r="45" spans="1:9" x14ac:dyDescent="0.25">
      <c r="A45" s="1"/>
      <c r="B45" s="1"/>
      <c r="C45" s="1"/>
      <c r="D45" s="1"/>
      <c r="E45" s="1"/>
      <c r="F45" s="1"/>
      <c r="G45" s="1"/>
      <c r="H45" s="1"/>
      <c r="I45" s="1"/>
    </row>
    <row r="46" spans="1:9" x14ac:dyDescent="0.25">
      <c r="A46" s="1"/>
      <c r="B46" s="3" t="s">
        <v>156</v>
      </c>
      <c r="C46" s="1"/>
      <c r="D46" s="1"/>
      <c r="E46" s="1"/>
    </row>
    <row r="47" spans="1:9" x14ac:dyDescent="0.25">
      <c r="A47" s="1"/>
      <c r="B47" s="1" t="s">
        <v>4</v>
      </c>
      <c r="C47" s="1" t="s">
        <v>5</v>
      </c>
      <c r="D47" s="1" t="s">
        <v>6</v>
      </c>
      <c r="E47" s="1"/>
    </row>
    <row r="48" spans="1:9" x14ac:dyDescent="0.25">
      <c r="A48" s="1"/>
      <c r="B48" s="1"/>
      <c r="C48" s="1" t="str">
        <f>CONCATENATE(BSN_Enrol_det_out_com[OriCode],BSN_Enrol_det_out_com[AcctNo],REPT(" ",16-LEN(BSN_Enrol_det_out_com[AcctNo])),BSN_Enrol_det_out_com[BankAccount],REPT(" ",16-LEN(BSN_Enrol_det_out_com[BankAccount])),BSN_Enrol_det_out_com[PollicyNo],REPT(" ",20))</f>
        <v xml:space="preserve">123231234567890123                   12345                    </v>
      </c>
      <c r="D48" s="1"/>
      <c r="E48" s="1"/>
    </row>
    <row r="49" spans="1:9" x14ac:dyDescent="0.25">
      <c r="A49" s="1"/>
      <c r="B49" s="1"/>
      <c r="C49" s="1"/>
      <c r="D49" s="1"/>
      <c r="E49" s="1"/>
      <c r="F49" s="1"/>
      <c r="G49" s="1"/>
      <c r="H49" s="1"/>
      <c r="I49" s="1"/>
    </row>
  </sheetData>
  <dataValidations disablePrompts="1" count="1">
    <dataValidation type="list" allowBlank="1" showInputMessage="1" showErrorMessage="1" sqref="K4" xr:uid="{6A204717-D9F2-4E86-8B10-2EE57E72DE86}">
      <formula1>"Y,N"</formula1>
    </dataValidation>
  </dataValidations>
  <pageMargins left="0.7" right="0.7" top="0.75" bottom="0.75" header="0.3" footer="0.3"/>
  <legacyDrawing r:id="rId1"/>
  <tableParts count="11">
    <tablePart r:id="rId2"/>
    <tablePart r:id="rId3"/>
    <tablePart r:id="rId4"/>
    <tablePart r:id="rId5"/>
    <tablePart r:id="rId6"/>
    <tablePart r:id="rId7"/>
    <tablePart r:id="rId8"/>
    <tablePart r:id="rId9"/>
    <tablePart r:id="rId10"/>
    <tablePart r:id="rId11"/>
    <tablePart r:id="rId1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6390A-467F-42CF-A0B6-6D82E16FFA17}">
  <dimension ref="B2:C6"/>
  <sheetViews>
    <sheetView workbookViewId="0">
      <selection activeCell="C6" sqref="C6"/>
    </sheetView>
  </sheetViews>
  <sheetFormatPr defaultRowHeight="15" x14ac:dyDescent="0.25"/>
  <cols>
    <col min="2" max="2" width="14.28515625" customWidth="1"/>
    <col min="3" max="3" width="16.42578125" customWidth="1"/>
  </cols>
  <sheetData>
    <row r="2" spans="2:3" x14ac:dyDescent="0.25">
      <c r="B2" s="22" t="s">
        <v>55</v>
      </c>
    </row>
    <row r="3" spans="2:3" x14ac:dyDescent="0.25">
      <c r="B3" t="s">
        <v>15</v>
      </c>
      <c r="C3" t="s">
        <v>40</v>
      </c>
    </row>
    <row r="4" spans="2:3" x14ac:dyDescent="0.25">
      <c r="B4">
        <v>123456</v>
      </c>
      <c r="C4" t="s">
        <v>218</v>
      </c>
    </row>
    <row r="5" spans="2:3" x14ac:dyDescent="0.25">
      <c r="B5">
        <v>9999999</v>
      </c>
      <c r="C5" t="s">
        <v>219</v>
      </c>
    </row>
    <row r="6" spans="2:3" x14ac:dyDescent="0.25">
      <c r="B6" t="s">
        <v>225</v>
      </c>
      <c r="C6" t="s">
        <v>219</v>
      </c>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3C11B-002E-4D3C-A51F-20C788B467ED}">
  <dimension ref="B3:L16"/>
  <sheetViews>
    <sheetView zoomScaleNormal="100" workbookViewId="0">
      <selection activeCell="D18" sqref="D18"/>
    </sheetView>
  </sheetViews>
  <sheetFormatPr defaultRowHeight="15" x14ac:dyDescent="0.25"/>
  <cols>
    <col min="2" max="2" width="16.5703125" customWidth="1"/>
    <col min="3" max="3" width="23.7109375" customWidth="1"/>
    <col min="4" max="4" width="19.42578125" customWidth="1"/>
    <col min="6" max="6" width="2.42578125" customWidth="1"/>
    <col min="7" max="7" width="2.5703125" customWidth="1"/>
    <col min="8" max="8" width="3" customWidth="1"/>
    <col min="9" max="9" width="20.42578125" customWidth="1"/>
    <col min="10" max="12" width="20.140625" customWidth="1"/>
  </cols>
  <sheetData>
    <row r="3" spans="2:12" x14ac:dyDescent="0.25">
      <c r="B3" s="7" t="s">
        <v>10</v>
      </c>
      <c r="C3" s="1"/>
      <c r="D3" s="1"/>
      <c r="E3" s="1"/>
      <c r="I3" s="7" t="s">
        <v>7</v>
      </c>
      <c r="J3" s="1"/>
      <c r="K3" s="1"/>
      <c r="L3" s="1"/>
    </row>
    <row r="4" spans="2:12" x14ac:dyDescent="0.25">
      <c r="B4" s="1" t="s">
        <v>4</v>
      </c>
      <c r="C4" s="1" t="s">
        <v>5</v>
      </c>
      <c r="D4" s="1" t="s">
        <v>6</v>
      </c>
      <c r="E4" s="1" t="s">
        <v>8</v>
      </c>
      <c r="I4" s="1" t="s">
        <v>4</v>
      </c>
      <c r="J4" s="1" t="s">
        <v>5</v>
      </c>
      <c r="K4" s="1" t="s">
        <v>6</v>
      </c>
      <c r="L4" s="1" t="s">
        <v>8</v>
      </c>
    </row>
    <row r="5" spans="2:12" x14ac:dyDescent="0.25">
      <c r="B5" s="1" t="s">
        <v>44</v>
      </c>
      <c r="C5" s="6" t="s">
        <v>49</v>
      </c>
      <c r="D5" s="1" t="e">
        <f>CONCATENATE("T",(TEXT(#REF!,"000000")),TEXT(INT(#REF!),"00000000000"),RIGHT((TEXT(MOD(MBB_Enrol_ftr_out_com[[#Totals],[DelRec]],1),"0.00")),2))</f>
        <v>#REF!</v>
      </c>
      <c r="E5" s="1" t="e">
        <f>IF(AND(#REF! = CIMB_out_expected3738[detail],#REF! = CIMB_out_expected3738[header],#REF! = CIMB_out_expected3738[footer]),"PASS","FAIL")</f>
        <v>#REF!</v>
      </c>
      <c r="I5" s="1" t="e">
        <f>("H|" &amp; TEXT(#REF!,"YYYYMMDD"))</f>
        <v>#REF!</v>
      </c>
      <c r="J5" s="1" t="e">
        <f>("D|" &amp; IL_Enrol_det_out_com[PayorBankAcctNo] &amp; "|RM|" &amp; IL_Enrol_det_out_com[PolicyNo] &amp; "|" &amp;#REF! &amp; "|" &amp; IL_Enrol_det_out_com[FactoringHouse] &amp;"|"&amp;IL_Enrol_det_out_com[BankRespCode])</f>
        <v>#REF!</v>
      </c>
      <c r="K5" s="1" t="str">
        <f>("T|"&amp; IL_Enrol_ftr_out_com[[#Totals],[Count]]&amp;"|" &amp; IL_Enrol_ftr_out_com[[#Totals],[Sum]])</f>
        <v>T|1|10010001</v>
      </c>
      <c r="L5" s="1" t="e">
        <f>IF(AND(IL_Enrol_out[detail] = IL_out_expected[detail],IL_Enrol_out[header] = IL_out_expected[header],IL_Enrol_out[footer] = IL_out_expected[footer]),"PASS","FAIL")</f>
        <v>#REF!</v>
      </c>
    </row>
    <row r="8" spans="2:12" x14ac:dyDescent="0.25">
      <c r="B8" s="7" t="s">
        <v>9</v>
      </c>
      <c r="C8" s="1"/>
      <c r="D8" s="1"/>
      <c r="E8" s="1"/>
    </row>
    <row r="9" spans="2:12" x14ac:dyDescent="0.25">
      <c r="B9" s="1" t="s">
        <v>4</v>
      </c>
      <c r="C9" s="1" t="s">
        <v>5</v>
      </c>
      <c r="D9" s="1" t="s">
        <v>6</v>
      </c>
      <c r="E9" s="1" t="s">
        <v>8</v>
      </c>
    </row>
    <row r="10" spans="2:12" ht="36.75" x14ac:dyDescent="0.25">
      <c r="B10" s="6" t="s">
        <v>30</v>
      </c>
      <c r="C10" s="19" t="s">
        <v>46</v>
      </c>
      <c r="D10" s="18" t="s">
        <v>45</v>
      </c>
      <c r="E10" s="1" t="str">
        <f>IF(AND(MBB_Enrol_out[detail] = MBB_out_expected37[detail],MBB_Enrol_out[header] = MBB_out_expected37[header],MBB_Enrol_out[footer] = MBB_out_expected37[footer]),"PASS","FAIL")</f>
        <v>FAIL</v>
      </c>
    </row>
    <row r="14" spans="2:12" x14ac:dyDescent="0.25">
      <c r="C14" s="33" t="s">
        <v>50</v>
      </c>
      <c r="D14" s="34"/>
      <c r="E14" s="34"/>
      <c r="F14" s="34"/>
      <c r="G14" s="34"/>
      <c r="H14" s="34"/>
      <c r="I14" s="34"/>
    </row>
    <row r="15" spans="2:12" x14ac:dyDescent="0.25">
      <c r="C15" s="34"/>
      <c r="D15" s="34"/>
      <c r="E15" s="34"/>
      <c r="F15" s="34"/>
      <c r="G15" s="34"/>
      <c r="H15" s="34"/>
      <c r="I15" s="34"/>
    </row>
    <row r="16" spans="2:12" x14ac:dyDescent="0.25">
      <c r="C16" s="34"/>
      <c r="D16" s="34"/>
      <c r="E16" s="34"/>
      <c r="F16" s="34"/>
      <c r="G16" s="34"/>
      <c r="H16" s="34"/>
      <c r="I16" s="34"/>
    </row>
  </sheetData>
  <mergeCells count="1">
    <mergeCell ref="C14:I16"/>
  </mergeCells>
  <conditionalFormatting sqref="E5">
    <cfRule type="cellIs" dxfId="29" priority="7" operator="equal">
      <formula>"FAIL"</formula>
    </cfRule>
    <cfRule type="cellIs" dxfId="28" priority="8" operator="equal">
      <formula>"FAIL"</formula>
    </cfRule>
    <cfRule type="cellIs" dxfId="27" priority="9" operator="equal">
      <formula>"PASS"</formula>
    </cfRule>
  </conditionalFormatting>
  <conditionalFormatting sqref="C10">
    <cfRule type="cellIs" dxfId="26" priority="5" operator="equal">
      <formula>"FAIL"</formula>
    </cfRule>
    <cfRule type="cellIs" dxfId="25" priority="6" operator="equal">
      <formula>"PASS"</formula>
    </cfRule>
  </conditionalFormatting>
  <conditionalFormatting sqref="E10">
    <cfRule type="cellIs" dxfId="24" priority="3" operator="equal">
      <formula>"FAIL"</formula>
    </cfRule>
    <cfRule type="cellIs" dxfId="23" priority="4" operator="equal">
      <formula>"PASS"</formula>
    </cfRule>
  </conditionalFormatting>
  <conditionalFormatting sqref="L5">
    <cfRule type="cellIs" dxfId="22" priority="1" operator="equal">
      <formula>"PASS"</formula>
    </cfRule>
    <cfRule type="cellIs" dxfId="21" priority="2" operator="equal">
      <formula>"FAIL"</formula>
    </cfRule>
  </conditionalFormatting>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g D A A B Q S w M E F A A C A A g A P X + D T H j 8 j e O o A A A A + A A A A B I A H A B D b 2 5 m a W c v U G F j a 2 F n Z S 5 4 b W w g o h g A K K A U A A A A A A A A A A A A A A A A A A A A A A A A A A A A h Y / R C o I w G I V f R X b v N p d C y O + 8 6 C r I C I L o d s y l I 5 3 h Z v P d u u i R e o W E s r r r 8 h y + A 9 9 5 3 O 6 Q j 2 0 T X F V v d W c y F G G K A m V k V 2 p T Z W h w p 3 C J c g 4 7 I c + i U s E E G 5 u O V m e o d u 6 S E u K 9 x 3 6 B u 7 4 i j N K I H I v N X t a q F a E 2 1 g k j F f q s y v 8 r x O H w k u E M J w l O a E R x H D M g c w 2 F N l + E T c a Y A v k p Y T U 0 b u g V V y Z c b 4 H M E c j 7 B X 8 C U E s D B B Q A A g A I A D 1 / g 0 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9 f 4 N M K I p H u A 4 A A A A R A A A A E w A c A E Z v c m 1 1 b G F z L 1 N l Y 3 R p b 2 4 x L m 0 g o h g A K K A U A A A A A A A A A A A A A A A A A A A A A A A A A A A A K 0 5 N L s n M z 1 M I h t C G 1 g B Q S w E C L Q A U A A I A C A A 9 f 4 N M e P y N 4 6 g A A A D 4 A A A A E g A A A A A A A A A A A A A A A A A A A A A A Q 2 9 u Z m l n L 1 B h Y 2 t h Z 2 U u e G 1 s U E s B A i 0 A F A A C A A g A P X + D T A / K 6 a u k A A A A 6 Q A A A B M A A A A A A A A A A A A A A A A A 9 A A A A F t D b 2 5 0 Z W 5 0 X 1 R 5 c G V z X S 5 4 b W x Q S w E C L Q A U A A I A C A A 9 f 4 N M 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D 1 Q v x i S b a U u D X 8 f K b K b L R A A A A A A C A A A A A A A D Z g A A w A A A A B A A A A C b 2 P p M F F R f 0 S 8 L W x s a 4 r z r A A A A A A S A A A C g A A A A E A A A A K D r 5 J i s b q r q b J m e T c B t Y Y 5 Q A A A A J A j G X C F 8 u o l + G 8 7 9 c U A W y 4 4 8 l 2 J 1 p Y J g K W l 1 3 2 g K n 7 o M F h z 4 M M r V B k n I 1 I 3 / c K U p U h x d 6 S m P k U G X a x w O U / z D k v P i f F f A 4 G y a 3 Z I y p r 2 p O 9 c U A A A A e 2 D h j C T G T 2 N z d r K L 9 Y z n X + R w u 8 8 = < / D a t a M a s h u p > 
</file>

<file path=customXml/item2.xml><?xml version="1.0" encoding="utf-8"?>
<ct:contentTypeSchema xmlns:ct="http://schemas.microsoft.com/office/2006/metadata/contentType" xmlns:ma="http://schemas.microsoft.com/office/2006/metadata/properties/metaAttributes" ct:_="" ma:_="" ma:contentTypeName="Document" ma:contentTypeID="0x01010029344949C7153444B546AE18064FE5F1" ma:contentTypeVersion="8" ma:contentTypeDescription="Create a new document." ma:contentTypeScope="" ma:versionID="ecf31199b90239bebda7eb9e8dabc34e">
  <xsd:schema xmlns:xsd="http://www.w3.org/2001/XMLSchema" xmlns:xs="http://www.w3.org/2001/XMLSchema" xmlns:p="http://schemas.microsoft.com/office/2006/metadata/properties" xmlns:ns2="37006f9a-488d-4b29-809a-52d5b226b86a" xmlns:ns3="2c14bb70-915b-4620-8990-73acc10f3d42" targetNamespace="http://schemas.microsoft.com/office/2006/metadata/properties" ma:root="true" ma:fieldsID="5c133667510a1b30f86de7d77ccf72d6" ns2:_="" ns3:_="">
    <xsd:import namespace="37006f9a-488d-4b29-809a-52d5b226b86a"/>
    <xsd:import namespace="2c14bb70-915b-4620-8990-73acc10f3d42"/>
    <xsd:element name="properties">
      <xsd:complexType>
        <xsd:sequence>
          <xsd:element name="documentManagement">
            <xsd:complexType>
              <xsd:all>
                <xsd:element ref="ns2:SharedWithUsers" minOccurs="0"/>
                <xsd:element ref="ns2:SharingHintHash"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006f9a-488d-4b29-809a-52d5b226b86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c14bb70-915b-4620-8990-73acc10f3d42"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DB0102-5D80-4296-B5D8-D5197D07C796}">
  <ds:schemaRefs>
    <ds:schemaRef ds:uri="http://schemas.microsoft.com/DataMashup"/>
  </ds:schemaRefs>
</ds:datastoreItem>
</file>

<file path=customXml/itemProps2.xml><?xml version="1.0" encoding="utf-8"?>
<ds:datastoreItem xmlns:ds="http://schemas.openxmlformats.org/officeDocument/2006/customXml" ds:itemID="{5EDDA6D0-A571-4792-81E5-3C05C5DF5F89}"/>
</file>

<file path=customXml/itemProps3.xml><?xml version="1.0" encoding="utf-8"?>
<ds:datastoreItem xmlns:ds="http://schemas.openxmlformats.org/officeDocument/2006/customXml" ds:itemID="{330FC89B-7734-4275-8485-DC1A6D331A72}"/>
</file>

<file path=customXml/itemProps4.xml><?xml version="1.0" encoding="utf-8"?>
<ds:datastoreItem xmlns:ds="http://schemas.openxmlformats.org/officeDocument/2006/customXml" ds:itemID="{1DC739AC-E221-45C8-93A9-3A6F114CD8F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IL_Enrol</vt:lpstr>
      <vt:lpstr>MBB_Enrol</vt:lpstr>
      <vt:lpstr>RHB_Enrol</vt:lpstr>
      <vt:lpstr>PBB_Enrol</vt:lpstr>
      <vt:lpstr>BIMB_Enrol</vt:lpstr>
      <vt:lpstr>BSN_Enrol</vt:lpstr>
      <vt:lpstr>RoutingRule</vt:lpstr>
      <vt:lpstr>Enrol_TestResult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Sajal Gupta</dc:creator>
  <cp:lastModifiedBy>Kalaiyappan PL</cp:lastModifiedBy>
  <dcterms:created xsi:type="dcterms:W3CDTF">2018-03-20T14:21:00Z</dcterms:created>
  <dcterms:modified xsi:type="dcterms:W3CDTF">2018-06-21T12:50:22Z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0x01010029344949C7153444B546AE18064FE5F1</vt:lpwstr>
  </property>
</Properties>
</file>