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epleaf_by_masai\Revision\Placement Assignment\Cointab\"/>
    </mc:Choice>
  </mc:AlternateContent>
  <xr:revisionPtr revIDLastSave="0" documentId="13_ncr:1_{7607DBFF-0289-4D83-A713-57B77D6258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utput_Data1" sheetId="7" r:id="rId1"/>
    <sheet name="Rough_data" sheetId="8" state="hidden" r:id="rId2"/>
  </sheets>
  <definedNames>
    <definedName name="_xlnm._FilterDatabase" localSheetId="1" hidden="1">Rough_data!$A$1:$T$2</definedName>
    <definedName name="ExternalData_6" localSheetId="0" hidden="1">Output_Data1!$A$1:$T$568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7" l="1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522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2" i="7"/>
  <c r="W2" i="7"/>
  <c r="X2" i="7"/>
  <c r="U3" i="7"/>
  <c r="U4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2" i="7"/>
  <c r="I2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F2" i="7"/>
  <c r="Q2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J2" i="7"/>
  <c r="O2" i="7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G13" i="8"/>
  <c r="G15" i="8"/>
  <c r="F12" i="8"/>
  <c r="D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12" i="8"/>
  <c r="M14" i="8"/>
  <c r="K14" i="8"/>
  <c r="D19" i="8"/>
  <c r="M13" i="8" s="1"/>
  <c r="D20" i="8"/>
  <c r="D27" i="8"/>
  <c r="D28" i="8"/>
  <c r="C15" i="8"/>
  <c r="C16" i="8"/>
  <c r="C23" i="8"/>
  <c r="C24" i="8"/>
  <c r="C31" i="8"/>
  <c r="A12" i="8" a="1"/>
  <c r="A12" i="8" s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Q17" i="7" s="1"/>
  <c r="F18" i="7"/>
  <c r="M18" i="7" s="1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Q41" i="7" s="1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Q65" i="7" s="1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O81" i="7" s="1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M94" i="7" s="1"/>
  <c r="F95" i="7"/>
  <c r="F96" i="7"/>
  <c r="F97" i="7"/>
  <c r="F98" i="7"/>
  <c r="F99" i="7"/>
  <c r="F100" i="7"/>
  <c r="F101" i="7"/>
  <c r="F102" i="7"/>
  <c r="F103" i="7"/>
  <c r="G103" i="7" s="1"/>
  <c r="F104" i="7"/>
  <c r="F105" i="7"/>
  <c r="F106" i="7"/>
  <c r="F107" i="7"/>
  <c r="F108" i="7"/>
  <c r="F109" i="7"/>
  <c r="F110" i="7"/>
  <c r="F111" i="7"/>
  <c r="F112" i="7"/>
  <c r="F113" i="7"/>
  <c r="O113" i="7" s="1"/>
  <c r="F114" i="7"/>
  <c r="F115" i="7"/>
  <c r="F116" i="7"/>
  <c r="M116" i="7" s="1"/>
  <c r="F117" i="7"/>
  <c r="F118" i="7"/>
  <c r="F119" i="7"/>
  <c r="F120" i="7"/>
  <c r="F121" i="7"/>
  <c r="F122" i="7"/>
  <c r="F123" i="7"/>
  <c r="F124" i="7"/>
  <c r="M124" i="7" s="1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M140" i="7" s="1"/>
  <c r="F141" i="7"/>
  <c r="F142" i="7"/>
  <c r="F143" i="7"/>
  <c r="F144" i="7"/>
  <c r="F145" i="7"/>
  <c r="Q145" i="7" s="1"/>
  <c r="F146" i="7"/>
  <c r="F147" i="7"/>
  <c r="F148" i="7"/>
  <c r="M148" i="7" s="1"/>
  <c r="F149" i="7"/>
  <c r="F150" i="7"/>
  <c r="F151" i="7"/>
  <c r="F152" i="7"/>
  <c r="F153" i="7"/>
  <c r="F154" i="7"/>
  <c r="F155" i="7"/>
  <c r="F156" i="7"/>
  <c r="M156" i="7" s="1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Q169" i="7" s="1"/>
  <c r="F170" i="7"/>
  <c r="F171" i="7"/>
  <c r="F172" i="7"/>
  <c r="M172" i="7" s="1"/>
  <c r="F173" i="7"/>
  <c r="F174" i="7"/>
  <c r="F175" i="7"/>
  <c r="F176" i="7"/>
  <c r="F177" i="7"/>
  <c r="O177" i="7" s="1"/>
  <c r="F178" i="7"/>
  <c r="F179" i="7"/>
  <c r="F180" i="7"/>
  <c r="M180" i="7" s="1"/>
  <c r="F181" i="7"/>
  <c r="F182" i="7"/>
  <c r="F183" i="7"/>
  <c r="F184" i="7"/>
  <c r="F185" i="7"/>
  <c r="F186" i="7"/>
  <c r="F187" i="7"/>
  <c r="F188" i="7"/>
  <c r="M188" i="7" s="1"/>
  <c r="F189" i="7"/>
  <c r="F190" i="7"/>
  <c r="F191" i="7"/>
  <c r="F192" i="7"/>
  <c r="F193" i="7"/>
  <c r="F194" i="7"/>
  <c r="F195" i="7"/>
  <c r="F196" i="7"/>
  <c r="M196" i="7" s="1"/>
  <c r="F197" i="7"/>
  <c r="F198" i="7"/>
  <c r="F199" i="7"/>
  <c r="F200" i="7"/>
  <c r="F201" i="7"/>
  <c r="F202" i="7"/>
  <c r="F203" i="7"/>
  <c r="F204" i="7"/>
  <c r="F205" i="7"/>
  <c r="F206" i="7"/>
  <c r="G206" i="7" s="1"/>
  <c r="F207" i="7"/>
  <c r="F208" i="7"/>
  <c r="F209" i="7"/>
  <c r="Q209" i="7" s="1"/>
  <c r="F210" i="7"/>
  <c r="F211" i="7"/>
  <c r="F212" i="7"/>
  <c r="F213" i="7"/>
  <c r="F214" i="7"/>
  <c r="G214" i="7" s="1"/>
  <c r="F215" i="7"/>
  <c r="F216" i="7"/>
  <c r="F217" i="7"/>
  <c r="F218" i="7"/>
  <c r="N218" i="7" s="1"/>
  <c r="F219" i="7"/>
  <c r="F220" i="7"/>
  <c r="F221" i="7"/>
  <c r="F222" i="7"/>
  <c r="F223" i="7"/>
  <c r="F224" i="7"/>
  <c r="F225" i="7"/>
  <c r="Q225" i="7" s="1"/>
  <c r="F226" i="7"/>
  <c r="F227" i="7"/>
  <c r="F228" i="7"/>
  <c r="M228" i="7" s="1"/>
  <c r="F229" i="7"/>
  <c r="F230" i="7"/>
  <c r="F231" i="7"/>
  <c r="F232" i="7"/>
  <c r="F233" i="7"/>
  <c r="O233" i="7" s="1"/>
  <c r="F234" i="7"/>
  <c r="F235" i="7"/>
  <c r="F236" i="7"/>
  <c r="F237" i="7"/>
  <c r="F238" i="7"/>
  <c r="F239" i="7"/>
  <c r="F240" i="7"/>
  <c r="F241" i="7"/>
  <c r="O241" i="7" s="1"/>
  <c r="F242" i="7"/>
  <c r="F243" i="7"/>
  <c r="F244" i="7"/>
  <c r="M244" i="7" s="1"/>
  <c r="F245" i="7"/>
  <c r="F246" i="7"/>
  <c r="F247" i="7"/>
  <c r="F248" i="7"/>
  <c r="F249" i="7"/>
  <c r="F250" i="7"/>
  <c r="F251" i="7"/>
  <c r="F252" i="7"/>
  <c r="M252" i="7" s="1"/>
  <c r="F253" i="7"/>
  <c r="F254" i="7"/>
  <c r="F255" i="7"/>
  <c r="F256" i="7"/>
  <c r="F257" i="7"/>
  <c r="F258" i="7"/>
  <c r="F259" i="7"/>
  <c r="F260" i="7"/>
  <c r="M260" i="7" s="1"/>
  <c r="F261" i="7"/>
  <c r="F262" i="7"/>
  <c r="F263" i="7"/>
  <c r="F264" i="7"/>
  <c r="F265" i="7"/>
  <c r="F266" i="7"/>
  <c r="F267" i="7"/>
  <c r="F268" i="7"/>
  <c r="F269" i="7"/>
  <c r="F270" i="7"/>
  <c r="G270" i="7" s="1"/>
  <c r="F271" i="7"/>
  <c r="F272" i="7"/>
  <c r="F273" i="7"/>
  <c r="O273" i="7" s="1"/>
  <c r="F274" i="7"/>
  <c r="F275" i="7"/>
  <c r="F276" i="7"/>
  <c r="F277" i="7"/>
  <c r="F278" i="7"/>
  <c r="G278" i="7" s="1"/>
  <c r="F279" i="7"/>
  <c r="F280" i="7"/>
  <c r="F281" i="7"/>
  <c r="F282" i="7"/>
  <c r="N282" i="7" s="1"/>
  <c r="F283" i="7"/>
  <c r="F284" i="7"/>
  <c r="F285" i="7"/>
  <c r="F286" i="7"/>
  <c r="F287" i="7"/>
  <c r="F288" i="7"/>
  <c r="F289" i="7"/>
  <c r="O289" i="7" s="1"/>
  <c r="F290" i="7"/>
  <c r="F291" i="7"/>
  <c r="F292" i="7"/>
  <c r="M292" i="7" s="1"/>
  <c r="F293" i="7"/>
  <c r="F294" i="7"/>
  <c r="F295" i="7"/>
  <c r="F296" i="7"/>
  <c r="F297" i="7"/>
  <c r="O297" i="7" s="1"/>
  <c r="F298" i="7"/>
  <c r="F299" i="7"/>
  <c r="F300" i="7"/>
  <c r="F301" i="7"/>
  <c r="M301" i="7" s="1"/>
  <c r="F302" i="7"/>
  <c r="F303" i="7"/>
  <c r="F304" i="7"/>
  <c r="F305" i="7"/>
  <c r="O305" i="7" s="1"/>
  <c r="F306" i="7"/>
  <c r="F307" i="7"/>
  <c r="F308" i="7"/>
  <c r="F309" i="7"/>
  <c r="F310" i="7"/>
  <c r="F311" i="7"/>
  <c r="F312" i="7"/>
  <c r="F313" i="7"/>
  <c r="F314" i="7"/>
  <c r="F315" i="7"/>
  <c r="F316" i="7"/>
  <c r="M316" i="7" s="1"/>
  <c r="F317" i="7"/>
  <c r="F318" i="7"/>
  <c r="F319" i="7"/>
  <c r="F320" i="7"/>
  <c r="F321" i="7"/>
  <c r="F322" i="7"/>
  <c r="F323" i="7"/>
  <c r="F324" i="7"/>
  <c r="M324" i="7" s="1"/>
  <c r="F325" i="7"/>
  <c r="F326" i="7"/>
  <c r="M326" i="7" s="1"/>
  <c r="F327" i="7"/>
  <c r="F328" i="7"/>
  <c r="F329" i="7"/>
  <c r="F330" i="7"/>
  <c r="F331" i="7"/>
  <c r="F332" i="7"/>
  <c r="F333" i="7"/>
  <c r="M333" i="7" s="1"/>
  <c r="F334" i="7"/>
  <c r="G334" i="7" s="1"/>
  <c r="F335" i="7"/>
  <c r="F336" i="7"/>
  <c r="F337" i="7"/>
  <c r="O337" i="7" s="1"/>
  <c r="F338" i="7"/>
  <c r="F339" i="7"/>
  <c r="F340" i="7"/>
  <c r="F341" i="7"/>
  <c r="F342" i="7"/>
  <c r="G342" i="7" s="1"/>
  <c r="F343" i="7"/>
  <c r="F344" i="7"/>
  <c r="F345" i="7"/>
  <c r="F346" i="7"/>
  <c r="F347" i="7"/>
  <c r="F348" i="7"/>
  <c r="F349" i="7"/>
  <c r="F350" i="7"/>
  <c r="F351" i="7"/>
  <c r="F352" i="7"/>
  <c r="F353" i="7"/>
  <c r="O353" i="7" s="1"/>
  <c r="F354" i="7"/>
  <c r="F355" i="7"/>
  <c r="F356" i="7"/>
  <c r="M356" i="7" s="1"/>
  <c r="F357" i="7"/>
  <c r="F358" i="7"/>
  <c r="F359" i="7"/>
  <c r="F360" i="7"/>
  <c r="F361" i="7"/>
  <c r="O361" i="7" s="1"/>
  <c r="F362" i="7"/>
  <c r="M362" i="7" s="1"/>
  <c r="F363" i="7"/>
  <c r="F364" i="7"/>
  <c r="M364" i="7" s="1"/>
  <c r="F365" i="7"/>
  <c r="F366" i="7"/>
  <c r="F367" i="7"/>
  <c r="F368" i="7"/>
  <c r="F369" i="7"/>
  <c r="O369" i="7" s="1"/>
  <c r="F370" i="7"/>
  <c r="M370" i="7" s="1"/>
  <c r="F371" i="7"/>
  <c r="F372" i="7"/>
  <c r="M372" i="7" s="1"/>
  <c r="F373" i="7"/>
  <c r="F374" i="7"/>
  <c r="F375" i="7"/>
  <c r="F376" i="7"/>
  <c r="F377" i="7"/>
  <c r="Q377" i="7" s="1"/>
  <c r="F378" i="7"/>
  <c r="F379" i="7"/>
  <c r="F380" i="7"/>
  <c r="F381" i="7"/>
  <c r="F382" i="7"/>
  <c r="F383" i="7"/>
  <c r="F384" i="7"/>
  <c r="F385" i="7"/>
  <c r="G385" i="7" s="1"/>
  <c r="F386" i="7"/>
  <c r="F387" i="7"/>
  <c r="F388" i="7"/>
  <c r="F389" i="7"/>
  <c r="F390" i="7"/>
  <c r="F391" i="7"/>
  <c r="F392" i="7"/>
  <c r="F393" i="7"/>
  <c r="G393" i="7" s="1"/>
  <c r="F394" i="7"/>
  <c r="F395" i="7"/>
  <c r="F396" i="7"/>
  <c r="F397" i="7"/>
  <c r="F398" i="7"/>
  <c r="F399" i="7"/>
  <c r="F400" i="7"/>
  <c r="F401" i="7"/>
  <c r="O401" i="7" s="1"/>
  <c r="F402" i="7"/>
  <c r="F403" i="7"/>
  <c r="F404" i="7"/>
  <c r="F405" i="7"/>
  <c r="F406" i="7"/>
  <c r="F407" i="7"/>
  <c r="F408" i="7"/>
  <c r="F409" i="7"/>
  <c r="O409" i="7" s="1"/>
  <c r="F410" i="7"/>
  <c r="G410" i="7" s="1"/>
  <c r="F411" i="7"/>
  <c r="F412" i="7"/>
  <c r="F413" i="7"/>
  <c r="F414" i="7"/>
  <c r="F415" i="7"/>
  <c r="F416" i="7"/>
  <c r="F417" i="7"/>
  <c r="O417" i="7" s="1"/>
  <c r="F418" i="7"/>
  <c r="G418" i="7" s="1"/>
  <c r="F419" i="7"/>
  <c r="F420" i="7"/>
  <c r="F421" i="7"/>
  <c r="F422" i="7"/>
  <c r="F423" i="7"/>
  <c r="F424" i="7"/>
  <c r="F425" i="7"/>
  <c r="O425" i="7" s="1"/>
  <c r="F426" i="7"/>
  <c r="F427" i="7"/>
  <c r="F428" i="7"/>
  <c r="F429" i="7"/>
  <c r="F430" i="7"/>
  <c r="F431" i="7"/>
  <c r="G431" i="7" s="1"/>
  <c r="F432" i="7"/>
  <c r="F433" i="7"/>
  <c r="Q433" i="7" s="1"/>
  <c r="F434" i="7"/>
  <c r="F435" i="7"/>
  <c r="F436" i="7"/>
  <c r="F437" i="7"/>
  <c r="F438" i="7"/>
  <c r="F439" i="7"/>
  <c r="G439" i="7" s="1"/>
  <c r="F440" i="7"/>
  <c r="F441" i="7"/>
  <c r="Q441" i="7" s="1"/>
  <c r="F442" i="7"/>
  <c r="F443" i="7"/>
  <c r="F444" i="7"/>
  <c r="F445" i="7"/>
  <c r="F446" i="7"/>
  <c r="F447" i="7"/>
  <c r="F448" i="7"/>
  <c r="F449" i="7"/>
  <c r="G449" i="7" s="1"/>
  <c r="F450" i="7"/>
  <c r="F451" i="7"/>
  <c r="F452" i="7"/>
  <c r="F453" i="7"/>
  <c r="F454" i="7"/>
  <c r="F455" i="7"/>
  <c r="F456" i="7"/>
  <c r="F457" i="7"/>
  <c r="G457" i="7" s="1"/>
  <c r="F458" i="7"/>
  <c r="G458" i="7" s="1"/>
  <c r="F459" i="7"/>
  <c r="F460" i="7"/>
  <c r="F461" i="7"/>
  <c r="F462" i="7"/>
  <c r="F463" i="7"/>
  <c r="F464" i="7"/>
  <c r="F465" i="7"/>
  <c r="G465" i="7" s="1"/>
  <c r="F466" i="7"/>
  <c r="F467" i="7"/>
  <c r="F468" i="7"/>
  <c r="F469" i="7"/>
  <c r="F470" i="7"/>
  <c r="F471" i="7"/>
  <c r="G471" i="7" s="1"/>
  <c r="F472" i="7"/>
  <c r="F473" i="7"/>
  <c r="O473" i="7" s="1"/>
  <c r="F474" i="7"/>
  <c r="G474" i="7" s="1"/>
  <c r="F475" i="7"/>
  <c r="F476" i="7"/>
  <c r="F477" i="7"/>
  <c r="F478" i="7"/>
  <c r="F479" i="7"/>
  <c r="F480" i="7"/>
  <c r="F481" i="7"/>
  <c r="O481" i="7" s="1"/>
  <c r="F482" i="7"/>
  <c r="G482" i="7" s="1"/>
  <c r="F483" i="7"/>
  <c r="F484" i="7"/>
  <c r="F485" i="7"/>
  <c r="F486" i="7"/>
  <c r="F487" i="7"/>
  <c r="G487" i="7" s="1"/>
  <c r="F488" i="7"/>
  <c r="F489" i="7"/>
  <c r="O489" i="7" s="1"/>
  <c r="F490" i="7"/>
  <c r="G490" i="7" s="1"/>
  <c r="F491" i="7"/>
  <c r="F492" i="7"/>
  <c r="F493" i="7"/>
  <c r="F494" i="7"/>
  <c r="F495" i="7"/>
  <c r="G495" i="7" s="1"/>
  <c r="F496" i="7"/>
  <c r="F497" i="7"/>
  <c r="G497" i="7" s="1"/>
  <c r="F498" i="7"/>
  <c r="F499" i="7"/>
  <c r="F500" i="7"/>
  <c r="F501" i="7"/>
  <c r="F502" i="7"/>
  <c r="F503" i="7"/>
  <c r="G503" i="7" s="1"/>
  <c r="F504" i="7"/>
  <c r="F505" i="7"/>
  <c r="O505" i="7" s="1"/>
  <c r="F506" i="7"/>
  <c r="F507" i="7"/>
  <c r="F508" i="7"/>
  <c r="F509" i="7"/>
  <c r="F510" i="7"/>
  <c r="F511" i="7"/>
  <c r="F512" i="7"/>
  <c r="F513" i="7"/>
  <c r="G513" i="7" s="1"/>
  <c r="F514" i="7"/>
  <c r="F515" i="7"/>
  <c r="F516" i="7"/>
  <c r="F517" i="7"/>
  <c r="F518" i="7"/>
  <c r="F519" i="7"/>
  <c r="F520" i="7"/>
  <c r="F521" i="7"/>
  <c r="G521" i="7" s="1"/>
  <c r="F522" i="7"/>
  <c r="G522" i="7" s="1"/>
  <c r="F523" i="7"/>
  <c r="F524" i="7"/>
  <c r="F525" i="7"/>
  <c r="F526" i="7"/>
  <c r="F527" i="7"/>
  <c r="F528" i="7"/>
  <c r="F529" i="7"/>
  <c r="G529" i="7" s="1"/>
  <c r="F530" i="7"/>
  <c r="F531" i="7"/>
  <c r="F532" i="7"/>
  <c r="F533" i="7"/>
  <c r="F534" i="7"/>
  <c r="F535" i="7"/>
  <c r="G535" i="7" s="1"/>
  <c r="F536" i="7"/>
  <c r="F537" i="7"/>
  <c r="O537" i="7" s="1"/>
  <c r="F538" i="7"/>
  <c r="G538" i="7" s="1"/>
  <c r="F539" i="7"/>
  <c r="F540" i="7"/>
  <c r="F541" i="7"/>
  <c r="F542" i="7"/>
  <c r="F543" i="7"/>
  <c r="F544" i="7"/>
  <c r="F545" i="7"/>
  <c r="O545" i="7" s="1"/>
  <c r="F546" i="7"/>
  <c r="G546" i="7" s="1"/>
  <c r="F547" i="7"/>
  <c r="G547" i="7" s="1"/>
  <c r="F548" i="7"/>
  <c r="F549" i="7"/>
  <c r="F550" i="7"/>
  <c r="M550" i="7" s="1"/>
  <c r="F551" i="7"/>
  <c r="G551" i="7" s="1"/>
  <c r="F552" i="7"/>
  <c r="F553" i="7"/>
  <c r="O553" i="7" s="1"/>
  <c r="F554" i="7"/>
  <c r="G554" i="7" s="1"/>
  <c r="F555" i="7"/>
  <c r="F556" i="7"/>
  <c r="F557" i="7"/>
  <c r="F558" i="7"/>
  <c r="M558" i="7" s="1"/>
  <c r="F559" i="7"/>
  <c r="G559" i="7" s="1"/>
  <c r="F560" i="7"/>
  <c r="F561" i="7"/>
  <c r="G561" i="7" s="1"/>
  <c r="F562" i="7"/>
  <c r="F563" i="7"/>
  <c r="G563" i="7" s="1"/>
  <c r="F564" i="7"/>
  <c r="F565" i="7"/>
  <c r="F566" i="7"/>
  <c r="M566" i="7" s="1"/>
  <c r="F567" i="7"/>
  <c r="G567" i="7" s="1"/>
  <c r="F568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2" i="7"/>
  <c r="R218" i="7" l="1" a="1"/>
  <c r="R218" i="7" s="1"/>
  <c r="Q532" i="7"/>
  <c r="Q60" i="7"/>
  <c r="Q333" i="7"/>
  <c r="Q205" i="7"/>
  <c r="Q508" i="7"/>
  <c r="Q316" i="7"/>
  <c r="Q188" i="7"/>
  <c r="Q34" i="7"/>
  <c r="Q506" i="7"/>
  <c r="Q314" i="7"/>
  <c r="Q186" i="7"/>
  <c r="Y218" i="7" a="1"/>
  <c r="Y218" i="7" s="1"/>
  <c r="Q566" i="7"/>
  <c r="Q482" i="7"/>
  <c r="Q278" i="7"/>
  <c r="Q166" i="7"/>
  <c r="Q558" i="7"/>
  <c r="Q468" i="7"/>
  <c r="Q261" i="7"/>
  <c r="Q125" i="7"/>
  <c r="Q550" i="7"/>
  <c r="Q444" i="7"/>
  <c r="Q260" i="7"/>
  <c r="Q124" i="7"/>
  <c r="Q541" i="7"/>
  <c r="Q442" i="7"/>
  <c r="Q242" i="7"/>
  <c r="Q102" i="7"/>
  <c r="Q533" i="7"/>
  <c r="Q334" i="7"/>
  <c r="Q206" i="7"/>
  <c r="Q61" i="7"/>
  <c r="O345" i="7"/>
  <c r="Q345" i="7"/>
  <c r="O329" i="7"/>
  <c r="Q329" i="7"/>
  <c r="O321" i="7"/>
  <c r="Q321" i="7"/>
  <c r="O313" i="7"/>
  <c r="Q313" i="7"/>
  <c r="O281" i="7"/>
  <c r="Q281" i="7"/>
  <c r="O265" i="7"/>
  <c r="Q265" i="7"/>
  <c r="O257" i="7"/>
  <c r="Q257" i="7"/>
  <c r="O249" i="7"/>
  <c r="Q249" i="7"/>
  <c r="O217" i="7"/>
  <c r="Q217" i="7"/>
  <c r="O201" i="7"/>
  <c r="Q201" i="7"/>
  <c r="N193" i="7"/>
  <c r="Q193" i="7"/>
  <c r="O185" i="7"/>
  <c r="Q185" i="7"/>
  <c r="O161" i="7"/>
  <c r="Q161" i="7"/>
  <c r="O153" i="7"/>
  <c r="Q153" i="7"/>
  <c r="O137" i="7"/>
  <c r="Q137" i="7"/>
  <c r="O129" i="7"/>
  <c r="Q129" i="7"/>
  <c r="O121" i="7"/>
  <c r="Q121" i="7"/>
  <c r="O105" i="7"/>
  <c r="Q105" i="7"/>
  <c r="O97" i="7"/>
  <c r="Q97" i="7"/>
  <c r="O89" i="7"/>
  <c r="Q89" i="7"/>
  <c r="O73" i="7"/>
  <c r="Q73" i="7"/>
  <c r="O57" i="7"/>
  <c r="Q57" i="7"/>
  <c r="O49" i="7"/>
  <c r="Q49" i="7"/>
  <c r="O33" i="7"/>
  <c r="Q33" i="7"/>
  <c r="O25" i="7"/>
  <c r="Q25" i="7"/>
  <c r="O9" i="7"/>
  <c r="Q9" i="7"/>
  <c r="Q568" i="7"/>
  <c r="Q560" i="7"/>
  <c r="Q552" i="7"/>
  <c r="Q544" i="7"/>
  <c r="Q535" i="7"/>
  <c r="Q522" i="7"/>
  <c r="Q511" i="7"/>
  <c r="Q497" i="7"/>
  <c r="Q484" i="7"/>
  <c r="Q472" i="7"/>
  <c r="Q458" i="7"/>
  <c r="Q447" i="7"/>
  <c r="Q418" i="7"/>
  <c r="Q402" i="7"/>
  <c r="Q386" i="7"/>
  <c r="Q370" i="7"/>
  <c r="Q353" i="7"/>
  <c r="Q335" i="7"/>
  <c r="Q317" i="7"/>
  <c r="Q298" i="7"/>
  <c r="Q280" i="7"/>
  <c r="Q262" i="7"/>
  <c r="Q244" i="7"/>
  <c r="Q207" i="7"/>
  <c r="Q189" i="7"/>
  <c r="Q168" i="7"/>
  <c r="Q148" i="7"/>
  <c r="Q126" i="7"/>
  <c r="Q104" i="7"/>
  <c r="Q84" i="7"/>
  <c r="Q62" i="7"/>
  <c r="Q36" i="7"/>
  <c r="Q4" i="7"/>
  <c r="Q304" i="7"/>
  <c r="Q272" i="7"/>
  <c r="Q192" i="7"/>
  <c r="Q88" i="7"/>
  <c r="Q48" i="7"/>
  <c r="Q567" i="7"/>
  <c r="Q559" i="7"/>
  <c r="Q551" i="7"/>
  <c r="Q543" i="7"/>
  <c r="Q521" i="7"/>
  <c r="Q496" i="7"/>
  <c r="Q471" i="7"/>
  <c r="Q457" i="7"/>
  <c r="Q432" i="7"/>
  <c r="Q417" i="7"/>
  <c r="Q401" i="7"/>
  <c r="Q385" i="7"/>
  <c r="Q369" i="7"/>
  <c r="Q352" i="7"/>
  <c r="Q297" i="7"/>
  <c r="Q279" i="7"/>
  <c r="Q224" i="7"/>
  <c r="Q167" i="7"/>
  <c r="Q103" i="7"/>
  <c r="Q81" i="7"/>
  <c r="Q312" i="7"/>
  <c r="Q248" i="7"/>
  <c r="Q152" i="7"/>
  <c r="Q391" i="7"/>
  <c r="Q239" i="7"/>
  <c r="Q143" i="7"/>
  <c r="M7" i="7"/>
  <c r="Q7" i="7"/>
  <c r="Q495" i="7"/>
  <c r="Q384" i="7"/>
  <c r="Q296" i="7"/>
  <c r="Q336" i="7"/>
  <c r="Q184" i="7"/>
  <c r="Q24" i="7"/>
  <c r="Q407" i="7"/>
  <c r="G367" i="7"/>
  <c r="Q367" i="7"/>
  <c r="Q231" i="7"/>
  <c r="Q151" i="7"/>
  <c r="Q87" i="7"/>
  <c r="Q431" i="7"/>
  <c r="Q400" i="7"/>
  <c r="Q351" i="7"/>
  <c r="Q223" i="7"/>
  <c r="G542" i="7"/>
  <c r="Q542" i="7"/>
  <c r="G534" i="7"/>
  <c r="Q534" i="7"/>
  <c r="G526" i="7"/>
  <c r="Q526" i="7"/>
  <c r="M518" i="7"/>
  <c r="Q518" i="7"/>
  <c r="G510" i="7"/>
  <c r="Q510" i="7"/>
  <c r="M502" i="7"/>
  <c r="Q502" i="7"/>
  <c r="M494" i="7"/>
  <c r="Q494" i="7"/>
  <c r="M486" i="7"/>
  <c r="Q486" i="7"/>
  <c r="G478" i="7"/>
  <c r="Q478" i="7"/>
  <c r="G470" i="7"/>
  <c r="Q470" i="7"/>
  <c r="G462" i="7"/>
  <c r="Q462" i="7"/>
  <c r="Q454" i="7"/>
  <c r="G446" i="7"/>
  <c r="Q446" i="7"/>
  <c r="Q438" i="7"/>
  <c r="M430" i="7"/>
  <c r="Q430" i="7"/>
  <c r="Q422" i="7"/>
  <c r="Q414" i="7"/>
  <c r="G406" i="7"/>
  <c r="Q406" i="7"/>
  <c r="G398" i="7"/>
  <c r="Q398" i="7"/>
  <c r="M390" i="7"/>
  <c r="Q390" i="7"/>
  <c r="Q382" i="7"/>
  <c r="M374" i="7"/>
  <c r="Q374" i="7"/>
  <c r="M366" i="7"/>
  <c r="Q366" i="7"/>
  <c r="M358" i="7"/>
  <c r="Q358" i="7"/>
  <c r="Q350" i="7"/>
  <c r="Q318" i="7"/>
  <c r="M302" i="7"/>
  <c r="Q302" i="7"/>
  <c r="Q294" i="7"/>
  <c r="Q286" i="7"/>
  <c r="Q254" i="7"/>
  <c r="Q238" i="7"/>
  <c r="Q230" i="7"/>
  <c r="Q222" i="7"/>
  <c r="Q190" i="7"/>
  <c r="Q174" i="7"/>
  <c r="G142" i="7"/>
  <c r="Q142" i="7"/>
  <c r="Q110" i="7"/>
  <c r="G78" i="7"/>
  <c r="Q78" i="7"/>
  <c r="Q38" i="7"/>
  <c r="Q30" i="7"/>
  <c r="Q14" i="7"/>
  <c r="Q565" i="7"/>
  <c r="Q557" i="7"/>
  <c r="Q549" i="7"/>
  <c r="Q540" i="7"/>
  <c r="Q530" i="7"/>
  <c r="Q519" i="7"/>
  <c r="Q505" i="7"/>
  <c r="Q492" i="7"/>
  <c r="Q480" i="7"/>
  <c r="Q466" i="7"/>
  <c r="Q455" i="7"/>
  <c r="Q428" i="7"/>
  <c r="Q412" i="7"/>
  <c r="Q396" i="7"/>
  <c r="Q380" i="7"/>
  <c r="Q364" i="7"/>
  <c r="Q346" i="7"/>
  <c r="Q328" i="7"/>
  <c r="Q310" i="7"/>
  <c r="Q292" i="7"/>
  <c r="Q273" i="7"/>
  <c r="Q255" i="7"/>
  <c r="Q237" i="7"/>
  <c r="Q218" i="7"/>
  <c r="Q200" i="7"/>
  <c r="Q182" i="7"/>
  <c r="Q160" i="7"/>
  <c r="Q140" i="7"/>
  <c r="Q118" i="7"/>
  <c r="Q96" i="7"/>
  <c r="Q76" i="7"/>
  <c r="Q54" i="7"/>
  <c r="Q22" i="7"/>
  <c r="Q240" i="7"/>
  <c r="Q40" i="7"/>
  <c r="Q383" i="7"/>
  <c r="G303" i="7"/>
  <c r="Q303" i="7"/>
  <c r="Q263" i="7"/>
  <c r="Q183" i="7"/>
  <c r="Q111" i="7"/>
  <c r="Q95" i="7"/>
  <c r="Q520" i="7"/>
  <c r="Q481" i="7"/>
  <c r="Q456" i="7"/>
  <c r="Q416" i="7"/>
  <c r="Q368" i="7"/>
  <c r="Q241" i="7"/>
  <c r="Q144" i="7"/>
  <c r="Q80" i="7"/>
  <c r="Q31" i="7"/>
  <c r="Q525" i="7"/>
  <c r="Q517" i="7"/>
  <c r="Q509" i="7"/>
  <c r="Q501" i="7"/>
  <c r="Q493" i="7"/>
  <c r="Q485" i="7"/>
  <c r="Q477" i="7"/>
  <c r="Q469" i="7"/>
  <c r="Q461" i="7"/>
  <c r="Q453" i="7"/>
  <c r="Q445" i="7"/>
  <c r="Q437" i="7"/>
  <c r="Q429" i="7"/>
  <c r="Q421" i="7"/>
  <c r="Q413" i="7"/>
  <c r="Q405" i="7"/>
  <c r="Q397" i="7"/>
  <c r="Q389" i="7"/>
  <c r="Q381" i="7"/>
  <c r="M373" i="7"/>
  <c r="Q373" i="7"/>
  <c r="M365" i="7"/>
  <c r="Q365" i="7"/>
  <c r="M357" i="7"/>
  <c r="Q357" i="7"/>
  <c r="Q349" i="7"/>
  <c r="Q341" i="7"/>
  <c r="Q309" i="7"/>
  <c r="Q293" i="7"/>
  <c r="Q285" i="7"/>
  <c r="Q277" i="7"/>
  <c r="Q245" i="7"/>
  <c r="Q229" i="7"/>
  <c r="Q221" i="7"/>
  <c r="Q213" i="7"/>
  <c r="Q181" i="7"/>
  <c r="Q173" i="7"/>
  <c r="Q165" i="7"/>
  <c r="Q149" i="7"/>
  <c r="Q141" i="7"/>
  <c r="Q133" i="7"/>
  <c r="Q117" i="7"/>
  <c r="Q109" i="7"/>
  <c r="Q101" i="7"/>
  <c r="Q85" i="7"/>
  <c r="Q77" i="7"/>
  <c r="Q69" i="7"/>
  <c r="Q53" i="7"/>
  <c r="Q45" i="7"/>
  <c r="Q37" i="7"/>
  <c r="Q29" i="7"/>
  <c r="Q21" i="7"/>
  <c r="Q13" i="7"/>
  <c r="Q5" i="7"/>
  <c r="Q564" i="7"/>
  <c r="Q556" i="7"/>
  <c r="Q548" i="7"/>
  <c r="Q539" i="7"/>
  <c r="Q529" i="7"/>
  <c r="Q516" i="7"/>
  <c r="Q504" i="7"/>
  <c r="Q490" i="7"/>
  <c r="Q479" i="7"/>
  <c r="Q465" i="7"/>
  <c r="Q452" i="7"/>
  <c r="Q440" i="7"/>
  <c r="Q426" i="7"/>
  <c r="Q410" i="7"/>
  <c r="Q394" i="7"/>
  <c r="Q378" i="7"/>
  <c r="Q362" i="7"/>
  <c r="Q344" i="7"/>
  <c r="Q326" i="7"/>
  <c r="Q308" i="7"/>
  <c r="Q289" i="7"/>
  <c r="Q271" i="7"/>
  <c r="Q253" i="7"/>
  <c r="Q234" i="7"/>
  <c r="Q216" i="7"/>
  <c r="Q198" i="7"/>
  <c r="Q180" i="7"/>
  <c r="Q158" i="7"/>
  <c r="Q136" i="7"/>
  <c r="Q116" i="7"/>
  <c r="Q94" i="7"/>
  <c r="Q72" i="7"/>
  <c r="Q52" i="7"/>
  <c r="Q20" i="7"/>
  <c r="Q320" i="7"/>
  <c r="Q256" i="7"/>
  <c r="Q8" i="7"/>
  <c r="Q415" i="7"/>
  <c r="M375" i="7"/>
  <c r="Q375" i="7"/>
  <c r="N295" i="7"/>
  <c r="Q295" i="7"/>
  <c r="Q199" i="7"/>
  <c r="Q159" i="7"/>
  <c r="Q119" i="7"/>
  <c r="Q55" i="7"/>
  <c r="M348" i="7"/>
  <c r="Q348" i="7"/>
  <c r="Q340" i="7"/>
  <c r="M332" i="7"/>
  <c r="Q332" i="7"/>
  <c r="M300" i="7"/>
  <c r="Q300" i="7"/>
  <c r="M284" i="7"/>
  <c r="Q284" i="7"/>
  <c r="M276" i="7"/>
  <c r="Q276" i="7"/>
  <c r="M268" i="7"/>
  <c r="Q268" i="7"/>
  <c r="M236" i="7"/>
  <c r="Q236" i="7"/>
  <c r="M220" i="7"/>
  <c r="Q220" i="7"/>
  <c r="M212" i="7"/>
  <c r="Q212" i="7"/>
  <c r="M204" i="7"/>
  <c r="Q204" i="7"/>
  <c r="M164" i="7"/>
  <c r="Q164" i="7"/>
  <c r="M132" i="7"/>
  <c r="Q132" i="7"/>
  <c r="Q100" i="7"/>
  <c r="M68" i="7"/>
  <c r="Q68" i="7"/>
  <c r="M44" i="7"/>
  <c r="Q44" i="7"/>
  <c r="Q28" i="7"/>
  <c r="Q12" i="7"/>
  <c r="Q563" i="7"/>
  <c r="Q555" i="7"/>
  <c r="Q547" i="7"/>
  <c r="Q538" i="7"/>
  <c r="Q528" i="7"/>
  <c r="Q514" i="7"/>
  <c r="Q503" i="7"/>
  <c r="Q489" i="7"/>
  <c r="Q476" i="7"/>
  <c r="Q464" i="7"/>
  <c r="Q450" i="7"/>
  <c r="Q439" i="7"/>
  <c r="Q425" i="7"/>
  <c r="Q409" i="7"/>
  <c r="Q393" i="7"/>
  <c r="Q361" i="7"/>
  <c r="Q343" i="7"/>
  <c r="Q325" i="7"/>
  <c r="Q306" i="7"/>
  <c r="Q288" i="7"/>
  <c r="Q270" i="7"/>
  <c r="Q252" i="7"/>
  <c r="Q233" i="7"/>
  <c r="Q215" i="7"/>
  <c r="Q197" i="7"/>
  <c r="Q177" i="7"/>
  <c r="Q157" i="7"/>
  <c r="Q135" i="7"/>
  <c r="Q113" i="7"/>
  <c r="Q93" i="7"/>
  <c r="Q71" i="7"/>
  <c r="Q47" i="7"/>
  <c r="Q18" i="7"/>
  <c r="Q208" i="7"/>
  <c r="Q32" i="7"/>
  <c r="G423" i="7"/>
  <c r="Q423" i="7"/>
  <c r="G39" i="7"/>
  <c r="Q39" i="7"/>
  <c r="Q523" i="7"/>
  <c r="G499" i="7"/>
  <c r="Q499" i="7"/>
  <c r="G483" i="7"/>
  <c r="Q483" i="7"/>
  <c r="Q459" i="7"/>
  <c r="G443" i="7"/>
  <c r="Q443" i="7"/>
  <c r="G435" i="7"/>
  <c r="Q435" i="7"/>
  <c r="Q395" i="7"/>
  <c r="G371" i="7"/>
  <c r="Q371" i="7"/>
  <c r="M355" i="7"/>
  <c r="Q355" i="7"/>
  <c r="Q339" i="7"/>
  <c r="M323" i="7"/>
  <c r="Q323" i="7"/>
  <c r="Q291" i="7"/>
  <c r="M267" i="7"/>
  <c r="Q267" i="7"/>
  <c r="Q259" i="7"/>
  <c r="G251" i="7"/>
  <c r="Q251" i="7"/>
  <c r="G243" i="7"/>
  <c r="Q243" i="7"/>
  <c r="Q227" i="7"/>
  <c r="M219" i="7"/>
  <c r="Q219" i="7"/>
  <c r="Q211" i="7"/>
  <c r="M203" i="7"/>
  <c r="Q203" i="7"/>
  <c r="Q195" i="7"/>
  <c r="M187" i="7"/>
  <c r="Q187" i="7"/>
  <c r="G179" i="7"/>
  <c r="Q179" i="7"/>
  <c r="M171" i="7"/>
  <c r="Q171" i="7"/>
  <c r="Q163" i="7"/>
  <c r="M155" i="7"/>
  <c r="Q155" i="7"/>
  <c r="Q147" i="7"/>
  <c r="M139" i="7"/>
  <c r="Q139" i="7"/>
  <c r="Q131" i="7"/>
  <c r="M123" i="7"/>
  <c r="Q123" i="7"/>
  <c r="G115" i="7"/>
  <c r="Q115" i="7"/>
  <c r="M107" i="7"/>
  <c r="Q107" i="7"/>
  <c r="Q99" i="7"/>
  <c r="M91" i="7"/>
  <c r="Q91" i="7"/>
  <c r="Q83" i="7"/>
  <c r="Q75" i="7"/>
  <c r="M67" i="7"/>
  <c r="Q67" i="7"/>
  <c r="Q59" i="7"/>
  <c r="G51" i="7"/>
  <c r="Q51" i="7"/>
  <c r="M43" i="7"/>
  <c r="Q43" i="7"/>
  <c r="Q35" i="7"/>
  <c r="Q27" i="7"/>
  <c r="M19" i="7"/>
  <c r="Q19" i="7"/>
  <c r="Q11" i="7"/>
  <c r="Q3" i="7"/>
  <c r="Q562" i="7"/>
  <c r="Q554" i="7"/>
  <c r="Q546" i="7"/>
  <c r="Q537" i="7"/>
  <c r="Q527" i="7"/>
  <c r="Q513" i="7"/>
  <c r="Q500" i="7"/>
  <c r="Q488" i="7"/>
  <c r="Q474" i="7"/>
  <c r="Q463" i="7"/>
  <c r="Q449" i="7"/>
  <c r="Q436" i="7"/>
  <c r="Q424" i="7"/>
  <c r="Q408" i="7"/>
  <c r="Q392" i="7"/>
  <c r="Q376" i="7"/>
  <c r="Q360" i="7"/>
  <c r="Q342" i="7"/>
  <c r="Q324" i="7"/>
  <c r="Q305" i="7"/>
  <c r="Q287" i="7"/>
  <c r="Q269" i="7"/>
  <c r="Q250" i="7"/>
  <c r="Q232" i="7"/>
  <c r="Q214" i="7"/>
  <c r="Q196" i="7"/>
  <c r="Q176" i="7"/>
  <c r="Q156" i="7"/>
  <c r="Q134" i="7"/>
  <c r="Q112" i="7"/>
  <c r="Q92" i="7"/>
  <c r="Q70" i="7"/>
  <c r="Q46" i="7"/>
  <c r="Q15" i="7"/>
  <c r="Q120" i="7"/>
  <c r="Q56" i="7"/>
  <c r="Q16" i="7"/>
  <c r="Q399" i="7"/>
  <c r="G359" i="7"/>
  <c r="Q359" i="7"/>
  <c r="Q327" i="7"/>
  <c r="Q311" i="7"/>
  <c r="Q247" i="7"/>
  <c r="Q175" i="7"/>
  <c r="Q127" i="7"/>
  <c r="M79" i="7"/>
  <c r="Q79" i="7"/>
  <c r="Q63" i="7"/>
  <c r="Q23" i="7"/>
  <c r="Q531" i="7"/>
  <c r="G515" i="7"/>
  <c r="Q515" i="7"/>
  <c r="G507" i="7"/>
  <c r="Q507" i="7"/>
  <c r="Q491" i="7"/>
  <c r="Q475" i="7"/>
  <c r="Q467" i="7"/>
  <c r="G451" i="7"/>
  <c r="Q451" i="7"/>
  <c r="Q427" i="7"/>
  <c r="Q419" i="7"/>
  <c r="Q411" i="7"/>
  <c r="Q403" i="7"/>
  <c r="Q387" i="7"/>
  <c r="G379" i="7"/>
  <c r="Q379" i="7"/>
  <c r="M363" i="7"/>
  <c r="Q363" i="7"/>
  <c r="M347" i="7"/>
  <c r="Q347" i="7"/>
  <c r="M331" i="7"/>
  <c r="Q331" i="7"/>
  <c r="G315" i="7"/>
  <c r="Q315" i="7"/>
  <c r="G307" i="7"/>
  <c r="Q307" i="7"/>
  <c r="M299" i="7"/>
  <c r="Q299" i="7"/>
  <c r="M283" i="7"/>
  <c r="Q283" i="7"/>
  <c r="Q275" i="7"/>
  <c r="M235" i="7"/>
  <c r="Q235" i="7"/>
  <c r="N354" i="7"/>
  <c r="Q354" i="7"/>
  <c r="Q338" i="7"/>
  <c r="Q330" i="7"/>
  <c r="Q322" i="7"/>
  <c r="N290" i="7"/>
  <c r="Q290" i="7"/>
  <c r="Y282" i="7" a="1"/>
  <c r="Y282" i="7" s="1"/>
  <c r="R282" i="7" a="1"/>
  <c r="R282" i="7" s="1"/>
  <c r="Q274" i="7"/>
  <c r="Q266" i="7"/>
  <c r="Q258" i="7"/>
  <c r="N226" i="7"/>
  <c r="Q226" i="7"/>
  <c r="Q210" i="7"/>
  <c r="Q202" i="7"/>
  <c r="Q194" i="7"/>
  <c r="Q178" i="7"/>
  <c r="Q170" i="7"/>
  <c r="Q162" i="7"/>
  <c r="N154" i="7"/>
  <c r="Q154" i="7"/>
  <c r="Q146" i="7"/>
  <c r="Q138" i="7"/>
  <c r="Q130" i="7"/>
  <c r="Q122" i="7"/>
  <c r="Q114" i="7"/>
  <c r="M106" i="7"/>
  <c r="Q106" i="7"/>
  <c r="M98" i="7"/>
  <c r="Q98" i="7"/>
  <c r="Q90" i="7"/>
  <c r="Q82" i="7"/>
  <c r="M74" i="7"/>
  <c r="Q74" i="7"/>
  <c r="Q66" i="7"/>
  <c r="M58" i="7"/>
  <c r="Q58" i="7"/>
  <c r="Q50" i="7"/>
  <c r="G26" i="7"/>
  <c r="Q26" i="7"/>
  <c r="Q10" i="7"/>
  <c r="N2" i="7"/>
  <c r="Y2" i="7" s="1" a="1"/>
  <c r="Y2" i="7" s="1"/>
  <c r="Z2" i="7" s="1" a="1"/>
  <c r="Z2" i="7" s="1"/>
  <c r="Q561" i="7"/>
  <c r="Q553" i="7"/>
  <c r="Q545" i="7"/>
  <c r="Q536" i="7"/>
  <c r="Q524" i="7"/>
  <c r="Q512" i="7"/>
  <c r="Q498" i="7"/>
  <c r="Q487" i="7"/>
  <c r="Q473" i="7"/>
  <c r="Q460" i="7"/>
  <c r="Q448" i="7"/>
  <c r="Q434" i="7"/>
  <c r="Q420" i="7"/>
  <c r="Q404" i="7"/>
  <c r="Q388" i="7"/>
  <c r="Q372" i="7"/>
  <c r="Q356" i="7"/>
  <c r="Q337" i="7"/>
  <c r="Q319" i="7"/>
  <c r="Q301" i="7"/>
  <c r="Q282" i="7"/>
  <c r="Q264" i="7"/>
  <c r="Q246" i="7"/>
  <c r="Q228" i="7"/>
  <c r="Q191" i="7"/>
  <c r="Q172" i="7"/>
  <c r="Q150" i="7"/>
  <c r="Q128" i="7"/>
  <c r="Q108" i="7"/>
  <c r="Q86" i="7"/>
  <c r="Q64" i="7"/>
  <c r="Q42" i="7"/>
  <c r="Q6" i="7"/>
  <c r="O557" i="7"/>
  <c r="O485" i="7"/>
  <c r="O413" i="7"/>
  <c r="O325" i="7"/>
  <c r="O261" i="7"/>
  <c r="O181" i="7"/>
  <c r="O93" i="7"/>
  <c r="M25" i="7"/>
  <c r="O549" i="7"/>
  <c r="O477" i="7"/>
  <c r="O405" i="7"/>
  <c r="O317" i="7"/>
  <c r="O253" i="7"/>
  <c r="O157" i="7"/>
  <c r="O85" i="7"/>
  <c r="O541" i="7"/>
  <c r="O469" i="7"/>
  <c r="O397" i="7"/>
  <c r="O309" i="7"/>
  <c r="O245" i="7"/>
  <c r="O149" i="7"/>
  <c r="O77" i="7"/>
  <c r="O533" i="7"/>
  <c r="O453" i="7"/>
  <c r="O373" i="7"/>
  <c r="O301" i="7"/>
  <c r="O237" i="7"/>
  <c r="O133" i="7"/>
  <c r="O69" i="7"/>
  <c r="O493" i="7"/>
  <c r="O461" i="7"/>
  <c r="O389" i="7"/>
  <c r="O381" i="7"/>
  <c r="O365" i="7"/>
  <c r="O221" i="7"/>
  <c r="O205" i="7"/>
  <c r="O173" i="7"/>
  <c r="O165" i="7"/>
  <c r="O141" i="7"/>
  <c r="O61" i="7"/>
  <c r="O53" i="7"/>
  <c r="O21" i="7"/>
  <c r="O13" i="7"/>
  <c r="O525" i="7"/>
  <c r="O445" i="7"/>
  <c r="O357" i="7"/>
  <c r="O293" i="7"/>
  <c r="O229" i="7"/>
  <c r="O125" i="7"/>
  <c r="O45" i="7"/>
  <c r="O517" i="7"/>
  <c r="O437" i="7"/>
  <c r="O349" i="7"/>
  <c r="O285" i="7"/>
  <c r="O213" i="7"/>
  <c r="O117" i="7"/>
  <c r="O37" i="7"/>
  <c r="O509" i="7"/>
  <c r="O429" i="7"/>
  <c r="O341" i="7"/>
  <c r="O277" i="7"/>
  <c r="O197" i="7"/>
  <c r="O109" i="7"/>
  <c r="O29" i="7"/>
  <c r="O441" i="7"/>
  <c r="O433" i="7"/>
  <c r="O377" i="7"/>
  <c r="O225" i="7"/>
  <c r="O209" i="7"/>
  <c r="O169" i="7"/>
  <c r="O145" i="7"/>
  <c r="O65" i="7"/>
  <c r="O41" i="7"/>
  <c r="O17" i="7"/>
  <c r="O565" i="7"/>
  <c r="O501" i="7"/>
  <c r="O421" i="7"/>
  <c r="O333" i="7"/>
  <c r="O269" i="7"/>
  <c r="O189" i="7"/>
  <c r="O101" i="7"/>
  <c r="O5" i="7"/>
  <c r="O561" i="7"/>
  <c r="O529" i="7"/>
  <c r="O521" i="7"/>
  <c r="O513" i="7"/>
  <c r="O497" i="7"/>
  <c r="O465" i="7"/>
  <c r="O457" i="7"/>
  <c r="O449" i="7"/>
  <c r="O393" i="7"/>
  <c r="O385" i="7"/>
  <c r="O193" i="7"/>
  <c r="O568" i="7"/>
  <c r="O560" i="7"/>
  <c r="O552" i="7"/>
  <c r="O544" i="7"/>
  <c r="O536" i="7"/>
  <c r="O528" i="7"/>
  <c r="O520" i="7"/>
  <c r="O512" i="7"/>
  <c r="O504" i="7"/>
  <c r="O496" i="7"/>
  <c r="O488" i="7"/>
  <c r="O480" i="7"/>
  <c r="O472" i="7"/>
  <c r="O464" i="7"/>
  <c r="O456" i="7"/>
  <c r="O448" i="7"/>
  <c r="O440" i="7"/>
  <c r="O432" i="7"/>
  <c r="O424" i="7"/>
  <c r="O416" i="7"/>
  <c r="O408" i="7"/>
  <c r="O400" i="7"/>
  <c r="O392" i="7"/>
  <c r="O384" i="7"/>
  <c r="O376" i="7"/>
  <c r="O368" i="7"/>
  <c r="O360" i="7"/>
  <c r="O352" i="7"/>
  <c r="O344" i="7"/>
  <c r="O336" i="7"/>
  <c r="O328" i="7"/>
  <c r="O320" i="7"/>
  <c r="O312" i="7"/>
  <c r="O304" i="7"/>
  <c r="O296" i="7"/>
  <c r="O288" i="7"/>
  <c r="O280" i="7"/>
  <c r="O272" i="7"/>
  <c r="O264" i="7"/>
  <c r="O256" i="7"/>
  <c r="O248" i="7"/>
  <c r="O240" i="7"/>
  <c r="O232" i="7"/>
  <c r="O224" i="7"/>
  <c r="O216" i="7"/>
  <c r="O208" i="7"/>
  <c r="O200" i="7"/>
  <c r="O192" i="7"/>
  <c r="O184" i="7"/>
  <c r="O176" i="7"/>
  <c r="O168" i="7"/>
  <c r="O160" i="7"/>
  <c r="O152" i="7"/>
  <c r="O144" i="7"/>
  <c r="O136" i="7"/>
  <c r="O128" i="7"/>
  <c r="O120" i="7"/>
  <c r="O112" i="7"/>
  <c r="O104" i="7"/>
  <c r="O96" i="7"/>
  <c r="O88" i="7"/>
  <c r="O80" i="7"/>
  <c r="O72" i="7"/>
  <c r="O64" i="7"/>
  <c r="O56" i="7"/>
  <c r="O48" i="7"/>
  <c r="O40" i="7"/>
  <c r="O32" i="7"/>
  <c r="O24" i="7"/>
  <c r="O16" i="7"/>
  <c r="O8" i="7"/>
  <c r="O567" i="7"/>
  <c r="O559" i="7"/>
  <c r="O551" i="7"/>
  <c r="O543" i="7"/>
  <c r="O535" i="7"/>
  <c r="O527" i="7"/>
  <c r="O519" i="7"/>
  <c r="O511" i="7"/>
  <c r="O503" i="7"/>
  <c r="O495" i="7"/>
  <c r="O487" i="7"/>
  <c r="O479" i="7"/>
  <c r="O471" i="7"/>
  <c r="O463" i="7"/>
  <c r="O455" i="7"/>
  <c r="O447" i="7"/>
  <c r="O439" i="7"/>
  <c r="O431" i="7"/>
  <c r="O423" i="7"/>
  <c r="O415" i="7"/>
  <c r="O407" i="7"/>
  <c r="O399" i="7"/>
  <c r="O391" i="7"/>
  <c r="O383" i="7"/>
  <c r="O375" i="7"/>
  <c r="O367" i="7"/>
  <c r="O359" i="7"/>
  <c r="O351" i="7"/>
  <c r="O343" i="7"/>
  <c r="O335" i="7"/>
  <c r="O327" i="7"/>
  <c r="O319" i="7"/>
  <c r="O311" i="7"/>
  <c r="O303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1" i="7"/>
  <c r="O103" i="7"/>
  <c r="O95" i="7"/>
  <c r="O87" i="7"/>
  <c r="O79" i="7"/>
  <c r="O71" i="7"/>
  <c r="O63" i="7"/>
  <c r="O55" i="7"/>
  <c r="O47" i="7"/>
  <c r="O39" i="7"/>
  <c r="O31" i="7"/>
  <c r="O23" i="7"/>
  <c r="O15" i="7"/>
  <c r="O7" i="7"/>
  <c r="O566" i="7"/>
  <c r="O558" i="7"/>
  <c r="O550" i="7"/>
  <c r="O542" i="7"/>
  <c r="O534" i="7"/>
  <c r="O526" i="7"/>
  <c r="O518" i="7"/>
  <c r="O510" i="7"/>
  <c r="O502" i="7"/>
  <c r="O494" i="7"/>
  <c r="O486" i="7"/>
  <c r="O478" i="7"/>
  <c r="O470" i="7"/>
  <c r="O462" i="7"/>
  <c r="O454" i="7"/>
  <c r="O446" i="7"/>
  <c r="O438" i="7"/>
  <c r="O430" i="7"/>
  <c r="O422" i="7"/>
  <c r="O414" i="7"/>
  <c r="O406" i="7"/>
  <c r="O398" i="7"/>
  <c r="O390" i="7"/>
  <c r="O382" i="7"/>
  <c r="O374" i="7"/>
  <c r="O366" i="7"/>
  <c r="O358" i="7"/>
  <c r="O350" i="7"/>
  <c r="O342" i="7"/>
  <c r="O334" i="7"/>
  <c r="O326" i="7"/>
  <c r="O318" i="7"/>
  <c r="O310" i="7"/>
  <c r="O302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10" i="7"/>
  <c r="O102" i="7"/>
  <c r="O94" i="7"/>
  <c r="O86" i="7"/>
  <c r="O78" i="7"/>
  <c r="O70" i="7"/>
  <c r="O62" i="7"/>
  <c r="O54" i="7"/>
  <c r="O46" i="7"/>
  <c r="O38" i="7"/>
  <c r="O30" i="7"/>
  <c r="O22" i="7"/>
  <c r="O14" i="7"/>
  <c r="O6" i="7"/>
  <c r="O564" i="7"/>
  <c r="O556" i="7"/>
  <c r="O548" i="7"/>
  <c r="O540" i="7"/>
  <c r="O532" i="7"/>
  <c r="O524" i="7"/>
  <c r="O516" i="7"/>
  <c r="O508" i="7"/>
  <c r="O500" i="7"/>
  <c r="O492" i="7"/>
  <c r="O484" i="7"/>
  <c r="O476" i="7"/>
  <c r="O468" i="7"/>
  <c r="O460" i="7"/>
  <c r="O452" i="7"/>
  <c r="O444" i="7"/>
  <c r="O436" i="7"/>
  <c r="O428" i="7"/>
  <c r="O420" i="7"/>
  <c r="O412" i="7"/>
  <c r="O404" i="7"/>
  <c r="O396" i="7"/>
  <c r="O388" i="7"/>
  <c r="O380" i="7"/>
  <c r="O372" i="7"/>
  <c r="O364" i="7"/>
  <c r="O356" i="7"/>
  <c r="O348" i="7"/>
  <c r="O340" i="7"/>
  <c r="O332" i="7"/>
  <c r="O324" i="7"/>
  <c r="O316" i="7"/>
  <c r="O308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O4" i="7"/>
  <c r="O563" i="7"/>
  <c r="O555" i="7"/>
  <c r="O547" i="7"/>
  <c r="O539" i="7"/>
  <c r="O531" i="7"/>
  <c r="O523" i="7"/>
  <c r="O515" i="7"/>
  <c r="O507" i="7"/>
  <c r="O499" i="7"/>
  <c r="O491" i="7"/>
  <c r="O483" i="7"/>
  <c r="O475" i="7"/>
  <c r="O467" i="7"/>
  <c r="O459" i="7"/>
  <c r="O451" i="7"/>
  <c r="O443" i="7"/>
  <c r="O435" i="7"/>
  <c r="O427" i="7"/>
  <c r="O419" i="7"/>
  <c r="O411" i="7"/>
  <c r="O403" i="7"/>
  <c r="O395" i="7"/>
  <c r="O387" i="7"/>
  <c r="O379" i="7"/>
  <c r="O371" i="7"/>
  <c r="O363" i="7"/>
  <c r="O355" i="7"/>
  <c r="O347" i="7"/>
  <c r="O339" i="7"/>
  <c r="O331" i="7"/>
  <c r="O323" i="7"/>
  <c r="O315" i="7"/>
  <c r="O307" i="7"/>
  <c r="O299" i="7"/>
  <c r="O291" i="7"/>
  <c r="O283" i="7"/>
  <c r="O275" i="7"/>
  <c r="O267" i="7"/>
  <c r="O259" i="7"/>
  <c r="O251" i="7"/>
  <c r="O243" i="7"/>
  <c r="O235" i="7"/>
  <c r="O227" i="7"/>
  <c r="O219" i="7"/>
  <c r="O211" i="7"/>
  <c r="O203" i="7"/>
  <c r="O195" i="7"/>
  <c r="O187" i="7"/>
  <c r="O179" i="7"/>
  <c r="O171" i="7"/>
  <c r="O163" i="7"/>
  <c r="O155" i="7"/>
  <c r="O147" i="7"/>
  <c r="O139" i="7"/>
  <c r="O131" i="7"/>
  <c r="O123" i="7"/>
  <c r="O115" i="7"/>
  <c r="O107" i="7"/>
  <c r="O99" i="7"/>
  <c r="O91" i="7"/>
  <c r="O83" i="7"/>
  <c r="O75" i="7"/>
  <c r="O67" i="7"/>
  <c r="O59" i="7"/>
  <c r="O51" i="7"/>
  <c r="O43" i="7"/>
  <c r="O35" i="7"/>
  <c r="O27" i="7"/>
  <c r="O19" i="7"/>
  <c r="O11" i="7"/>
  <c r="O3" i="7"/>
  <c r="O562" i="7"/>
  <c r="O554" i="7"/>
  <c r="O546" i="7"/>
  <c r="O538" i="7"/>
  <c r="O530" i="7"/>
  <c r="O522" i="7"/>
  <c r="O514" i="7"/>
  <c r="O506" i="7"/>
  <c r="O498" i="7"/>
  <c r="O490" i="7"/>
  <c r="O482" i="7"/>
  <c r="O474" i="7"/>
  <c r="O466" i="7"/>
  <c r="O458" i="7"/>
  <c r="O450" i="7"/>
  <c r="O442" i="7"/>
  <c r="O434" i="7"/>
  <c r="O426" i="7"/>
  <c r="O418" i="7"/>
  <c r="O410" i="7"/>
  <c r="O402" i="7"/>
  <c r="O394" i="7"/>
  <c r="O386" i="7"/>
  <c r="O378" i="7"/>
  <c r="O370" i="7"/>
  <c r="O362" i="7"/>
  <c r="O354" i="7"/>
  <c r="O346" i="7"/>
  <c r="O338" i="7"/>
  <c r="O330" i="7"/>
  <c r="O322" i="7"/>
  <c r="O314" i="7"/>
  <c r="O306" i="7"/>
  <c r="O298" i="7"/>
  <c r="O290" i="7"/>
  <c r="O282" i="7"/>
  <c r="O274" i="7"/>
  <c r="O266" i="7"/>
  <c r="O258" i="7"/>
  <c r="O250" i="7"/>
  <c r="O242" i="7"/>
  <c r="O234" i="7"/>
  <c r="O226" i="7"/>
  <c r="O218" i="7"/>
  <c r="O210" i="7"/>
  <c r="O202" i="7"/>
  <c r="O194" i="7"/>
  <c r="O186" i="7"/>
  <c r="O178" i="7"/>
  <c r="O170" i="7"/>
  <c r="O162" i="7"/>
  <c r="O154" i="7"/>
  <c r="O146" i="7"/>
  <c r="O138" i="7"/>
  <c r="O130" i="7"/>
  <c r="O122" i="7"/>
  <c r="O114" i="7"/>
  <c r="O106" i="7"/>
  <c r="O98" i="7"/>
  <c r="O90" i="7"/>
  <c r="O82" i="7"/>
  <c r="O74" i="7"/>
  <c r="O66" i="7"/>
  <c r="O58" i="7"/>
  <c r="O50" i="7"/>
  <c r="O42" i="7"/>
  <c r="O34" i="7"/>
  <c r="O26" i="7"/>
  <c r="O18" i="7"/>
  <c r="O10" i="7"/>
  <c r="M335" i="7"/>
  <c r="M227" i="7"/>
  <c r="M97" i="7"/>
  <c r="N443" i="7"/>
  <c r="M325" i="7"/>
  <c r="M211" i="7"/>
  <c r="M78" i="7"/>
  <c r="N398" i="7"/>
  <c r="M315" i="7"/>
  <c r="M195" i="7"/>
  <c r="M31" i="7"/>
  <c r="N346" i="7"/>
  <c r="M303" i="7"/>
  <c r="M179" i="7"/>
  <c r="M4" i="7"/>
  <c r="M291" i="7"/>
  <c r="M163" i="7"/>
  <c r="N546" i="7"/>
  <c r="N243" i="7"/>
  <c r="M275" i="7"/>
  <c r="M147" i="7"/>
  <c r="N521" i="7"/>
  <c r="M259" i="7"/>
  <c r="M131" i="7"/>
  <c r="N495" i="7"/>
  <c r="N90" i="7"/>
  <c r="M243" i="7"/>
  <c r="M115" i="7"/>
  <c r="N470" i="7"/>
  <c r="G560" i="7"/>
  <c r="N560" i="7"/>
  <c r="Y560" i="7" s="1" a="1"/>
  <c r="Y560" i="7" s="1"/>
  <c r="M560" i="7"/>
  <c r="G480" i="7"/>
  <c r="N480" i="7"/>
  <c r="M480" i="7"/>
  <c r="G448" i="7"/>
  <c r="N448" i="7"/>
  <c r="Y448" i="7" s="1" a="1"/>
  <c r="Y448" i="7" s="1"/>
  <c r="M448" i="7"/>
  <c r="G408" i="7"/>
  <c r="N408" i="7"/>
  <c r="Y408" i="7" s="1" a="1"/>
  <c r="Y408" i="7" s="1"/>
  <c r="M408" i="7"/>
  <c r="G368" i="7"/>
  <c r="N368" i="7"/>
  <c r="Y368" i="7" s="1" a="1"/>
  <c r="Y368" i="7" s="1"/>
  <c r="M368" i="7"/>
  <c r="G336" i="7"/>
  <c r="N336" i="7"/>
  <c r="Y336" i="7" s="1" a="1"/>
  <c r="Y336" i="7" s="1"/>
  <c r="M336" i="7"/>
  <c r="G304" i="7"/>
  <c r="N304" i="7"/>
  <c r="Y304" i="7" s="1" a="1"/>
  <c r="Y304" i="7" s="1"/>
  <c r="M304" i="7"/>
  <c r="G280" i="7"/>
  <c r="N280" i="7"/>
  <c r="M280" i="7"/>
  <c r="G240" i="7"/>
  <c r="N240" i="7"/>
  <c r="Y240" i="7" s="1" a="1"/>
  <c r="Y240" i="7" s="1"/>
  <c r="M240" i="7"/>
  <c r="G192" i="7"/>
  <c r="N192" i="7"/>
  <c r="Y192" i="7" s="1" a="1"/>
  <c r="Y192" i="7" s="1"/>
  <c r="M192" i="7"/>
  <c r="G160" i="7"/>
  <c r="N160" i="7"/>
  <c r="Y160" i="7" s="1" a="1"/>
  <c r="Y160" i="7" s="1"/>
  <c r="M160" i="7"/>
  <c r="G88" i="7"/>
  <c r="N88" i="7"/>
  <c r="Y88" i="7" s="1" a="1"/>
  <c r="Y88" i="7" s="1"/>
  <c r="M88" i="7"/>
  <c r="G48" i="7"/>
  <c r="N48" i="7"/>
  <c r="Y48" i="7" s="1" a="1"/>
  <c r="Y48" i="7" s="1"/>
  <c r="M48" i="7"/>
  <c r="G544" i="7"/>
  <c r="N544" i="7"/>
  <c r="Y544" i="7" s="1" a="1"/>
  <c r="Y544" i="7" s="1"/>
  <c r="M544" i="7"/>
  <c r="G504" i="7"/>
  <c r="N504" i="7"/>
  <c r="Y504" i="7" s="1" a="1"/>
  <c r="Y504" i="7" s="1"/>
  <c r="M504" i="7"/>
  <c r="G432" i="7"/>
  <c r="N432" i="7"/>
  <c r="M432" i="7"/>
  <c r="G384" i="7"/>
  <c r="N384" i="7"/>
  <c r="Y384" i="7" s="1" a="1"/>
  <c r="Y384" i="7" s="1"/>
  <c r="M384" i="7"/>
  <c r="G296" i="7"/>
  <c r="N296" i="7"/>
  <c r="Y296" i="7" s="1" a="1"/>
  <c r="Y296" i="7" s="1"/>
  <c r="M296" i="7"/>
  <c r="G248" i="7"/>
  <c r="N248" i="7"/>
  <c r="M248" i="7"/>
  <c r="G224" i="7"/>
  <c r="N224" i="7"/>
  <c r="Y224" i="7" s="1" a="1"/>
  <c r="Y224" i="7" s="1"/>
  <c r="M224" i="7"/>
  <c r="G200" i="7"/>
  <c r="N200" i="7"/>
  <c r="Y200" i="7" s="1" a="1"/>
  <c r="Y200" i="7" s="1"/>
  <c r="M200" i="7"/>
  <c r="G168" i="7"/>
  <c r="N168" i="7"/>
  <c r="Y168" i="7" s="1" a="1"/>
  <c r="Y168" i="7" s="1"/>
  <c r="M168" i="7"/>
  <c r="G128" i="7"/>
  <c r="N128" i="7"/>
  <c r="Y128" i="7" s="1" a="1"/>
  <c r="Y128" i="7" s="1"/>
  <c r="M128" i="7"/>
  <c r="G112" i="7"/>
  <c r="N112" i="7"/>
  <c r="Y112" i="7" s="1" a="1"/>
  <c r="Y112" i="7" s="1"/>
  <c r="M112" i="7"/>
  <c r="G96" i="7"/>
  <c r="N96" i="7"/>
  <c r="Y96" i="7" s="1" a="1"/>
  <c r="Y96" i="7" s="1"/>
  <c r="M96" i="7"/>
  <c r="G40" i="7"/>
  <c r="N40" i="7"/>
  <c r="Y40" i="7" s="1" a="1"/>
  <c r="Y40" i="7" s="1"/>
  <c r="M40" i="7"/>
  <c r="G16" i="7"/>
  <c r="N16" i="7"/>
  <c r="Y16" i="7" s="1" a="1"/>
  <c r="Y16" i="7" s="1"/>
  <c r="M16" i="7"/>
  <c r="G536" i="7"/>
  <c r="N536" i="7"/>
  <c r="Y536" i="7" s="1" a="1"/>
  <c r="Y536" i="7" s="1"/>
  <c r="M536" i="7"/>
  <c r="G488" i="7"/>
  <c r="N488" i="7"/>
  <c r="Y488" i="7" s="1" a="1"/>
  <c r="Y488" i="7" s="1"/>
  <c r="M488" i="7"/>
  <c r="G424" i="7"/>
  <c r="N424" i="7"/>
  <c r="Y424" i="7" s="1" a="1"/>
  <c r="Y424" i="7" s="1"/>
  <c r="M424" i="7"/>
  <c r="G376" i="7"/>
  <c r="N376" i="7"/>
  <c r="Y376" i="7" s="1" a="1"/>
  <c r="Y376" i="7" s="1"/>
  <c r="M376" i="7"/>
  <c r="G288" i="7"/>
  <c r="N288" i="7"/>
  <c r="Y288" i="7" s="1" a="1"/>
  <c r="Y288" i="7" s="1"/>
  <c r="M288" i="7"/>
  <c r="G232" i="7"/>
  <c r="N232" i="7"/>
  <c r="Y232" i="7" s="1" a="1"/>
  <c r="Y232" i="7" s="1"/>
  <c r="M232" i="7"/>
  <c r="G176" i="7"/>
  <c r="N176" i="7"/>
  <c r="Y176" i="7" s="1" a="1"/>
  <c r="Y176" i="7" s="1"/>
  <c r="M176" i="7"/>
  <c r="G144" i="7"/>
  <c r="N144" i="7"/>
  <c r="Y144" i="7" s="1" a="1"/>
  <c r="Y144" i="7" s="1"/>
  <c r="M144" i="7"/>
  <c r="G56" i="7"/>
  <c r="N56" i="7"/>
  <c r="Y56" i="7" s="1" a="1"/>
  <c r="Y56" i="7" s="1"/>
  <c r="M56" i="7"/>
  <c r="G552" i="7"/>
  <c r="N552" i="7"/>
  <c r="Y552" i="7" s="1" a="1"/>
  <c r="Y552" i="7" s="1"/>
  <c r="M552" i="7"/>
  <c r="G528" i="7"/>
  <c r="N528" i="7"/>
  <c r="M528" i="7"/>
  <c r="G496" i="7"/>
  <c r="N496" i="7"/>
  <c r="Y496" i="7" s="1" a="1"/>
  <c r="Y496" i="7" s="1"/>
  <c r="M496" i="7"/>
  <c r="G464" i="7"/>
  <c r="N464" i="7"/>
  <c r="Y464" i="7" s="1" a="1"/>
  <c r="Y464" i="7" s="1"/>
  <c r="M464" i="7"/>
  <c r="G440" i="7"/>
  <c r="N440" i="7"/>
  <c r="Y440" i="7" s="1" a="1"/>
  <c r="Y440" i="7" s="1"/>
  <c r="M440" i="7"/>
  <c r="G392" i="7"/>
  <c r="N392" i="7"/>
  <c r="Y392" i="7" s="1" a="1"/>
  <c r="Y392" i="7" s="1"/>
  <c r="M392" i="7"/>
  <c r="G352" i="7"/>
  <c r="N352" i="7"/>
  <c r="M352" i="7"/>
  <c r="G320" i="7"/>
  <c r="N320" i="7"/>
  <c r="Y320" i="7" s="1" a="1"/>
  <c r="Y320" i="7" s="1"/>
  <c r="M320" i="7"/>
  <c r="G264" i="7"/>
  <c r="N264" i="7"/>
  <c r="Y264" i="7" s="1" a="1"/>
  <c r="Y264" i="7" s="1"/>
  <c r="M264" i="7"/>
  <c r="G152" i="7"/>
  <c r="N152" i="7"/>
  <c r="Y152" i="7" s="1" a="1"/>
  <c r="Y152" i="7" s="1"/>
  <c r="M152" i="7"/>
  <c r="G80" i="7"/>
  <c r="N80" i="7"/>
  <c r="Y80" i="7" s="1" a="1"/>
  <c r="Y80" i="7" s="1"/>
  <c r="M80" i="7"/>
  <c r="G64" i="7"/>
  <c r="N64" i="7"/>
  <c r="Y64" i="7" s="1" a="1"/>
  <c r="Y64" i="7" s="1"/>
  <c r="M64" i="7"/>
  <c r="G24" i="7"/>
  <c r="N24" i="7"/>
  <c r="Y24" i="7" s="1" a="1"/>
  <c r="Y24" i="7" s="1"/>
  <c r="M24" i="7"/>
  <c r="G520" i="7"/>
  <c r="N520" i="7"/>
  <c r="Y520" i="7" s="1" a="1"/>
  <c r="Y520" i="7" s="1"/>
  <c r="M520" i="7"/>
  <c r="G456" i="7"/>
  <c r="N456" i="7"/>
  <c r="Y456" i="7" s="1" a="1"/>
  <c r="Y456" i="7" s="1"/>
  <c r="M456" i="7"/>
  <c r="G400" i="7"/>
  <c r="N400" i="7"/>
  <c r="M400" i="7"/>
  <c r="G344" i="7"/>
  <c r="N344" i="7"/>
  <c r="Y344" i="7" s="1" a="1"/>
  <c r="Y344" i="7" s="1"/>
  <c r="M344" i="7"/>
  <c r="G256" i="7"/>
  <c r="N256" i="7"/>
  <c r="Y256" i="7" s="1" a="1"/>
  <c r="Y256" i="7" s="1"/>
  <c r="M256" i="7"/>
  <c r="G184" i="7"/>
  <c r="N184" i="7"/>
  <c r="Y184" i="7" s="1" a="1"/>
  <c r="Y184" i="7" s="1"/>
  <c r="M184" i="7"/>
  <c r="G120" i="7"/>
  <c r="N120" i="7"/>
  <c r="Y120" i="7" s="1" a="1"/>
  <c r="Y120" i="7" s="1"/>
  <c r="M120" i="7"/>
  <c r="G104" i="7"/>
  <c r="N104" i="7"/>
  <c r="Y104" i="7" s="1" a="1"/>
  <c r="Y104" i="7" s="1"/>
  <c r="M104" i="7"/>
  <c r="G32" i="7"/>
  <c r="N32" i="7"/>
  <c r="Y32" i="7" s="1" a="1"/>
  <c r="Y32" i="7" s="1"/>
  <c r="M32" i="7"/>
  <c r="G568" i="7"/>
  <c r="N568" i="7"/>
  <c r="M568" i="7"/>
  <c r="G512" i="7"/>
  <c r="N512" i="7"/>
  <c r="Y512" i="7" s="1" a="1"/>
  <c r="Y512" i="7" s="1"/>
  <c r="M512" i="7"/>
  <c r="G472" i="7"/>
  <c r="N472" i="7"/>
  <c r="M472" i="7"/>
  <c r="G416" i="7"/>
  <c r="N416" i="7"/>
  <c r="Y416" i="7" s="1" a="1"/>
  <c r="Y416" i="7" s="1"/>
  <c r="M416" i="7"/>
  <c r="G360" i="7"/>
  <c r="N360" i="7"/>
  <c r="Y360" i="7" s="1" a="1"/>
  <c r="Y360" i="7" s="1"/>
  <c r="M360" i="7"/>
  <c r="G328" i="7"/>
  <c r="N328" i="7"/>
  <c r="Y328" i="7" s="1" a="1"/>
  <c r="Y328" i="7" s="1"/>
  <c r="M328" i="7"/>
  <c r="G312" i="7"/>
  <c r="N312" i="7"/>
  <c r="M312" i="7"/>
  <c r="G272" i="7"/>
  <c r="N272" i="7"/>
  <c r="Y272" i="7" s="1" a="1"/>
  <c r="Y272" i="7" s="1"/>
  <c r="M272" i="7"/>
  <c r="G216" i="7"/>
  <c r="N216" i="7"/>
  <c r="Y216" i="7" s="1" a="1"/>
  <c r="Y216" i="7" s="1"/>
  <c r="M216" i="7"/>
  <c r="G208" i="7"/>
  <c r="N208" i="7"/>
  <c r="Y208" i="7" s="1" a="1"/>
  <c r="Y208" i="7" s="1"/>
  <c r="M208" i="7"/>
  <c r="G136" i="7"/>
  <c r="N136" i="7"/>
  <c r="Y136" i="7" s="1" a="1"/>
  <c r="Y136" i="7" s="1"/>
  <c r="M136" i="7"/>
  <c r="G72" i="7"/>
  <c r="N72" i="7"/>
  <c r="Y72" i="7" s="1" a="1"/>
  <c r="Y72" i="7" s="1"/>
  <c r="M72" i="7"/>
  <c r="G8" i="7"/>
  <c r="N8" i="7"/>
  <c r="Y8" i="7" s="1" a="1"/>
  <c r="Y8" i="7" s="1"/>
  <c r="M8" i="7"/>
  <c r="G2" i="7"/>
  <c r="M2" i="7"/>
  <c r="G553" i="7"/>
  <c r="N553" i="7"/>
  <c r="G545" i="7"/>
  <c r="N545" i="7"/>
  <c r="G537" i="7"/>
  <c r="N537" i="7"/>
  <c r="G505" i="7"/>
  <c r="N505" i="7"/>
  <c r="G489" i="7"/>
  <c r="N489" i="7"/>
  <c r="G481" i="7"/>
  <c r="N481" i="7"/>
  <c r="G473" i="7"/>
  <c r="N473" i="7"/>
  <c r="G441" i="7"/>
  <c r="N441" i="7"/>
  <c r="G433" i="7"/>
  <c r="N433" i="7"/>
  <c r="G425" i="7"/>
  <c r="N425" i="7"/>
  <c r="G417" i="7"/>
  <c r="N417" i="7"/>
  <c r="G409" i="7"/>
  <c r="N409" i="7"/>
  <c r="G401" i="7"/>
  <c r="N401" i="7"/>
  <c r="G377" i="7"/>
  <c r="N377" i="7"/>
  <c r="M377" i="7"/>
  <c r="G369" i="7"/>
  <c r="M369" i="7"/>
  <c r="N369" i="7"/>
  <c r="G361" i="7"/>
  <c r="N361" i="7"/>
  <c r="M361" i="7"/>
  <c r="G353" i="7"/>
  <c r="M353" i="7"/>
  <c r="N353" i="7"/>
  <c r="G345" i="7"/>
  <c r="M345" i="7"/>
  <c r="N345" i="7"/>
  <c r="G337" i="7"/>
  <c r="N337" i="7"/>
  <c r="M337" i="7"/>
  <c r="G329" i="7"/>
  <c r="M329" i="7"/>
  <c r="G321" i="7"/>
  <c r="M321" i="7"/>
  <c r="G313" i="7"/>
  <c r="N313" i="7"/>
  <c r="M313" i="7"/>
  <c r="G305" i="7"/>
  <c r="M305" i="7"/>
  <c r="N305" i="7"/>
  <c r="G297" i="7"/>
  <c r="N297" i="7"/>
  <c r="M297" i="7"/>
  <c r="G289" i="7"/>
  <c r="M289" i="7"/>
  <c r="N289" i="7"/>
  <c r="G281" i="7"/>
  <c r="M281" i="7"/>
  <c r="N281" i="7"/>
  <c r="G273" i="7"/>
  <c r="N273" i="7"/>
  <c r="M273" i="7"/>
  <c r="G265" i="7"/>
  <c r="M265" i="7"/>
  <c r="G257" i="7"/>
  <c r="M257" i="7"/>
  <c r="G249" i="7"/>
  <c r="N249" i="7"/>
  <c r="M249" i="7"/>
  <c r="G241" i="7"/>
  <c r="M241" i="7"/>
  <c r="N241" i="7"/>
  <c r="G233" i="7"/>
  <c r="N233" i="7"/>
  <c r="M233" i="7"/>
  <c r="G225" i="7"/>
  <c r="M225" i="7"/>
  <c r="N225" i="7"/>
  <c r="G217" i="7"/>
  <c r="M217" i="7"/>
  <c r="N217" i="7"/>
  <c r="G209" i="7"/>
  <c r="N209" i="7"/>
  <c r="M209" i="7"/>
  <c r="G201" i="7"/>
  <c r="M201" i="7"/>
  <c r="G193" i="7"/>
  <c r="M193" i="7"/>
  <c r="G185" i="7"/>
  <c r="N185" i="7"/>
  <c r="M185" i="7"/>
  <c r="G177" i="7"/>
  <c r="M177" i="7"/>
  <c r="N177" i="7"/>
  <c r="G169" i="7"/>
  <c r="N169" i="7"/>
  <c r="M169" i="7"/>
  <c r="G161" i="7"/>
  <c r="M161" i="7"/>
  <c r="N161" i="7"/>
  <c r="G153" i="7"/>
  <c r="M153" i="7"/>
  <c r="N153" i="7"/>
  <c r="G145" i="7"/>
  <c r="N145" i="7"/>
  <c r="M145" i="7"/>
  <c r="G137" i="7"/>
  <c r="M137" i="7"/>
  <c r="N137" i="7"/>
  <c r="G129" i="7"/>
  <c r="M129" i="7"/>
  <c r="G121" i="7"/>
  <c r="N121" i="7"/>
  <c r="M121" i="7"/>
  <c r="G113" i="7"/>
  <c r="M113" i="7"/>
  <c r="N113" i="7"/>
  <c r="G105" i="7"/>
  <c r="N105" i="7"/>
  <c r="M105" i="7"/>
  <c r="G97" i="7"/>
  <c r="N97" i="7"/>
  <c r="G89" i="7"/>
  <c r="N89" i="7"/>
  <c r="G81" i="7"/>
  <c r="M81" i="7"/>
  <c r="N81" i="7"/>
  <c r="G73" i="7"/>
  <c r="M73" i="7"/>
  <c r="N73" i="7"/>
  <c r="G65" i="7"/>
  <c r="M65" i="7"/>
  <c r="G57" i="7"/>
  <c r="M57" i="7"/>
  <c r="N57" i="7"/>
  <c r="G49" i="7"/>
  <c r="M49" i="7"/>
  <c r="N49" i="7"/>
  <c r="G41" i="7"/>
  <c r="M41" i="7"/>
  <c r="N41" i="7"/>
  <c r="G33" i="7"/>
  <c r="M33" i="7"/>
  <c r="N33" i="7"/>
  <c r="G25" i="7"/>
  <c r="N25" i="7"/>
  <c r="G17" i="7"/>
  <c r="M17" i="7"/>
  <c r="N17" i="7"/>
  <c r="G9" i="7"/>
  <c r="M9" i="7"/>
  <c r="N9" i="7"/>
  <c r="M561" i="7"/>
  <c r="M553" i="7"/>
  <c r="M545" i="7"/>
  <c r="M537" i="7"/>
  <c r="M529" i="7"/>
  <c r="M521" i="7"/>
  <c r="M513" i="7"/>
  <c r="M505" i="7"/>
  <c r="M497" i="7"/>
  <c r="M489" i="7"/>
  <c r="M481" i="7"/>
  <c r="M473" i="7"/>
  <c r="M465" i="7"/>
  <c r="M457" i="7"/>
  <c r="M449" i="7"/>
  <c r="M441" i="7"/>
  <c r="M433" i="7"/>
  <c r="M425" i="7"/>
  <c r="M417" i="7"/>
  <c r="M409" i="7"/>
  <c r="M401" i="7"/>
  <c r="M393" i="7"/>
  <c r="M385" i="7"/>
  <c r="M367" i="7"/>
  <c r="N547" i="7"/>
  <c r="N522" i="7"/>
  <c r="N497" i="7"/>
  <c r="N471" i="7"/>
  <c r="N446" i="7"/>
  <c r="N406" i="7"/>
  <c r="N303" i="7"/>
  <c r="N251" i="7"/>
  <c r="N201" i="7"/>
  <c r="N103" i="7"/>
  <c r="G543" i="7"/>
  <c r="N543" i="7"/>
  <c r="G527" i="7"/>
  <c r="N527" i="7"/>
  <c r="G519" i="7"/>
  <c r="N519" i="7"/>
  <c r="G511" i="7"/>
  <c r="N511" i="7"/>
  <c r="G479" i="7"/>
  <c r="N479" i="7"/>
  <c r="G463" i="7"/>
  <c r="N463" i="7"/>
  <c r="G455" i="7"/>
  <c r="N455" i="7"/>
  <c r="G447" i="7"/>
  <c r="N447" i="7"/>
  <c r="G415" i="7"/>
  <c r="N415" i="7"/>
  <c r="G407" i="7"/>
  <c r="N407" i="7"/>
  <c r="G399" i="7"/>
  <c r="N399" i="7"/>
  <c r="G391" i="7"/>
  <c r="N391" i="7"/>
  <c r="G383" i="7"/>
  <c r="N383" i="7"/>
  <c r="G375" i="7"/>
  <c r="N375" i="7"/>
  <c r="G351" i="7"/>
  <c r="N351" i="7"/>
  <c r="G343" i="7"/>
  <c r="N343" i="7"/>
  <c r="G335" i="7"/>
  <c r="N335" i="7"/>
  <c r="G327" i="7"/>
  <c r="N327" i="7"/>
  <c r="G319" i="7"/>
  <c r="N319" i="7"/>
  <c r="G311" i="7"/>
  <c r="N311" i="7"/>
  <c r="G295" i="7"/>
  <c r="M295" i="7"/>
  <c r="G287" i="7"/>
  <c r="M287" i="7"/>
  <c r="N287" i="7"/>
  <c r="G279" i="7"/>
  <c r="M279" i="7"/>
  <c r="N279" i="7"/>
  <c r="G271" i="7"/>
  <c r="N271" i="7"/>
  <c r="M271" i="7"/>
  <c r="G263" i="7"/>
  <c r="M263" i="7"/>
  <c r="N263" i="7"/>
  <c r="G255" i="7"/>
  <c r="M255" i="7"/>
  <c r="N255" i="7"/>
  <c r="G247" i="7"/>
  <c r="M247" i="7"/>
  <c r="N247" i="7"/>
  <c r="G239" i="7"/>
  <c r="M239" i="7"/>
  <c r="G231" i="7"/>
  <c r="M231" i="7"/>
  <c r="G223" i="7"/>
  <c r="M223" i="7"/>
  <c r="N223" i="7"/>
  <c r="G215" i="7"/>
  <c r="M215" i="7"/>
  <c r="N215" i="7"/>
  <c r="G207" i="7"/>
  <c r="N207" i="7"/>
  <c r="M207" i="7"/>
  <c r="G199" i="7"/>
  <c r="M199" i="7"/>
  <c r="N199" i="7"/>
  <c r="G191" i="7"/>
  <c r="M191" i="7"/>
  <c r="N191" i="7"/>
  <c r="G183" i="7"/>
  <c r="M183" i="7"/>
  <c r="N183" i="7"/>
  <c r="G175" i="7"/>
  <c r="M175" i="7"/>
  <c r="N175" i="7"/>
  <c r="G167" i="7"/>
  <c r="M167" i="7"/>
  <c r="G159" i="7"/>
  <c r="M159" i="7"/>
  <c r="N159" i="7"/>
  <c r="G151" i="7"/>
  <c r="M151" i="7"/>
  <c r="N151" i="7"/>
  <c r="G143" i="7"/>
  <c r="N143" i="7"/>
  <c r="M143" i="7"/>
  <c r="G135" i="7"/>
  <c r="M135" i="7"/>
  <c r="N135" i="7"/>
  <c r="G127" i="7"/>
  <c r="M127" i="7"/>
  <c r="N127" i="7"/>
  <c r="G119" i="7"/>
  <c r="M119" i="7"/>
  <c r="N119" i="7"/>
  <c r="G111" i="7"/>
  <c r="M111" i="7"/>
  <c r="N111" i="7"/>
  <c r="G95" i="7"/>
  <c r="N95" i="7"/>
  <c r="M95" i="7"/>
  <c r="G87" i="7"/>
  <c r="M87" i="7"/>
  <c r="N87" i="7"/>
  <c r="G79" i="7"/>
  <c r="N79" i="7"/>
  <c r="G71" i="7"/>
  <c r="N71" i="7"/>
  <c r="G63" i="7"/>
  <c r="N63" i="7"/>
  <c r="G55" i="7"/>
  <c r="N55" i="7"/>
  <c r="M55" i="7"/>
  <c r="G47" i="7"/>
  <c r="N47" i="7"/>
  <c r="M47" i="7"/>
  <c r="G31" i="7"/>
  <c r="N31" i="7"/>
  <c r="G23" i="7"/>
  <c r="N23" i="7"/>
  <c r="G15" i="7"/>
  <c r="N15" i="7"/>
  <c r="M15" i="7"/>
  <c r="G7" i="7"/>
  <c r="N7" i="7"/>
  <c r="M567" i="7"/>
  <c r="M559" i="7"/>
  <c r="M551" i="7"/>
  <c r="M543" i="7"/>
  <c r="M535" i="7"/>
  <c r="M527" i="7"/>
  <c r="M519" i="7"/>
  <c r="M511" i="7"/>
  <c r="M503" i="7"/>
  <c r="M495" i="7"/>
  <c r="M487" i="7"/>
  <c r="M479" i="7"/>
  <c r="M471" i="7"/>
  <c r="M463" i="7"/>
  <c r="M455" i="7"/>
  <c r="M447" i="7"/>
  <c r="M439" i="7"/>
  <c r="M431" i="7"/>
  <c r="M423" i="7"/>
  <c r="M415" i="7"/>
  <c r="M407" i="7"/>
  <c r="M399" i="7"/>
  <c r="M391" i="7"/>
  <c r="M383" i="7"/>
  <c r="M334" i="7"/>
  <c r="M51" i="7"/>
  <c r="M26" i="7"/>
  <c r="N567" i="7"/>
  <c r="N542" i="7"/>
  <c r="N515" i="7"/>
  <c r="N490" i="7"/>
  <c r="N465" i="7"/>
  <c r="N439" i="7"/>
  <c r="N393" i="7"/>
  <c r="N342" i="7"/>
  <c r="N239" i="7"/>
  <c r="N179" i="7"/>
  <c r="N78" i="7"/>
  <c r="G454" i="7"/>
  <c r="N454" i="7"/>
  <c r="G438" i="7"/>
  <c r="N438" i="7"/>
  <c r="G422" i="7"/>
  <c r="N422" i="7"/>
  <c r="G414" i="7"/>
  <c r="N414" i="7"/>
  <c r="G382" i="7"/>
  <c r="N382" i="7"/>
  <c r="G374" i="7"/>
  <c r="N374" i="7"/>
  <c r="G366" i="7"/>
  <c r="N366" i="7"/>
  <c r="G358" i="7"/>
  <c r="N358" i="7"/>
  <c r="G350" i="7"/>
  <c r="N350" i="7"/>
  <c r="G326" i="7"/>
  <c r="N326" i="7"/>
  <c r="G318" i="7"/>
  <c r="N318" i="7"/>
  <c r="G310" i="7"/>
  <c r="N310" i="7"/>
  <c r="G302" i="7"/>
  <c r="N302" i="7"/>
  <c r="G294" i="7"/>
  <c r="N294" i="7"/>
  <c r="G286" i="7"/>
  <c r="N286" i="7"/>
  <c r="G262" i="7"/>
  <c r="N262" i="7"/>
  <c r="G254" i="7"/>
  <c r="N254" i="7"/>
  <c r="G246" i="7"/>
  <c r="N246" i="7"/>
  <c r="G238" i="7"/>
  <c r="N238" i="7"/>
  <c r="G230" i="7"/>
  <c r="N230" i="7"/>
  <c r="G222" i="7"/>
  <c r="N222" i="7"/>
  <c r="G198" i="7"/>
  <c r="N198" i="7"/>
  <c r="G190" i="7"/>
  <c r="N190" i="7"/>
  <c r="G182" i="7"/>
  <c r="N182" i="7"/>
  <c r="G174" i="7"/>
  <c r="N174" i="7"/>
  <c r="G166" i="7"/>
  <c r="N166" i="7"/>
  <c r="G158" i="7"/>
  <c r="N158" i="7"/>
  <c r="G150" i="7"/>
  <c r="N150" i="7"/>
  <c r="G134" i="7"/>
  <c r="N134" i="7"/>
  <c r="G126" i="7"/>
  <c r="N126" i="7"/>
  <c r="G118" i="7"/>
  <c r="N118" i="7"/>
  <c r="G110" i="7"/>
  <c r="N110" i="7"/>
  <c r="G102" i="7"/>
  <c r="M102" i="7"/>
  <c r="N102" i="7"/>
  <c r="G94" i="7"/>
  <c r="N94" i="7"/>
  <c r="G86" i="7"/>
  <c r="M86" i="7"/>
  <c r="N86" i="7"/>
  <c r="G70" i="7"/>
  <c r="N70" i="7"/>
  <c r="M70" i="7"/>
  <c r="G62" i="7"/>
  <c r="M62" i="7"/>
  <c r="N62" i="7"/>
  <c r="G54" i="7"/>
  <c r="M54" i="7"/>
  <c r="N54" i="7"/>
  <c r="G46" i="7"/>
  <c r="M46" i="7"/>
  <c r="N46" i="7"/>
  <c r="G38" i="7"/>
  <c r="M38" i="7"/>
  <c r="N38" i="7"/>
  <c r="G30" i="7"/>
  <c r="M30" i="7"/>
  <c r="N30" i="7"/>
  <c r="G22" i="7"/>
  <c r="M22" i="7"/>
  <c r="N22" i="7"/>
  <c r="G14" i="7"/>
  <c r="M14" i="7"/>
  <c r="G6" i="7"/>
  <c r="M6" i="7"/>
  <c r="N6" i="7"/>
  <c r="M542" i="7"/>
  <c r="M534" i="7"/>
  <c r="M526" i="7"/>
  <c r="M510" i="7"/>
  <c r="M478" i="7"/>
  <c r="M470" i="7"/>
  <c r="M462" i="7"/>
  <c r="M454" i="7"/>
  <c r="M446" i="7"/>
  <c r="M438" i="7"/>
  <c r="M422" i="7"/>
  <c r="M414" i="7"/>
  <c r="M406" i="7"/>
  <c r="M398" i="7"/>
  <c r="M382" i="7"/>
  <c r="M343" i="7"/>
  <c r="M311" i="7"/>
  <c r="M286" i="7"/>
  <c r="M270" i="7"/>
  <c r="M254" i="7"/>
  <c r="M238" i="7"/>
  <c r="M222" i="7"/>
  <c r="M206" i="7"/>
  <c r="M190" i="7"/>
  <c r="M174" i="7"/>
  <c r="M158" i="7"/>
  <c r="M142" i="7"/>
  <c r="M126" i="7"/>
  <c r="M110" i="7"/>
  <c r="M71" i="7"/>
  <c r="M23" i="7"/>
  <c r="N563" i="7"/>
  <c r="N538" i="7"/>
  <c r="N513" i="7"/>
  <c r="N487" i="7"/>
  <c r="N462" i="7"/>
  <c r="N435" i="7"/>
  <c r="N385" i="7"/>
  <c r="N334" i="7"/>
  <c r="N231" i="7"/>
  <c r="N167" i="7"/>
  <c r="N65" i="7"/>
  <c r="G566" i="7"/>
  <c r="N566" i="7"/>
  <c r="G550" i="7"/>
  <c r="N550" i="7"/>
  <c r="G518" i="7"/>
  <c r="N518" i="7"/>
  <c r="G502" i="7"/>
  <c r="N502" i="7"/>
  <c r="G486" i="7"/>
  <c r="N486" i="7"/>
  <c r="G565" i="7"/>
  <c r="N565" i="7"/>
  <c r="G557" i="7"/>
  <c r="N557" i="7"/>
  <c r="G549" i="7"/>
  <c r="N549" i="7"/>
  <c r="G541" i="7"/>
  <c r="N541" i="7"/>
  <c r="G533" i="7"/>
  <c r="N533" i="7"/>
  <c r="G525" i="7"/>
  <c r="N525" i="7"/>
  <c r="G517" i="7"/>
  <c r="N517" i="7"/>
  <c r="G509" i="7"/>
  <c r="N509" i="7"/>
  <c r="G501" i="7"/>
  <c r="N501" i="7"/>
  <c r="G493" i="7"/>
  <c r="N493" i="7"/>
  <c r="G485" i="7"/>
  <c r="N485" i="7"/>
  <c r="G477" i="7"/>
  <c r="N477" i="7"/>
  <c r="G469" i="7"/>
  <c r="N469" i="7"/>
  <c r="G461" i="7"/>
  <c r="N461" i="7"/>
  <c r="G453" i="7"/>
  <c r="N453" i="7"/>
  <c r="G445" i="7"/>
  <c r="N445" i="7"/>
  <c r="G437" i="7"/>
  <c r="N437" i="7"/>
  <c r="G429" i="7"/>
  <c r="N429" i="7"/>
  <c r="G421" i="7"/>
  <c r="N421" i="7"/>
  <c r="G413" i="7"/>
  <c r="N413" i="7"/>
  <c r="G405" i="7"/>
  <c r="N405" i="7"/>
  <c r="G397" i="7"/>
  <c r="N397" i="7"/>
  <c r="G389" i="7"/>
  <c r="N389" i="7"/>
  <c r="G381" i="7"/>
  <c r="N381" i="7"/>
  <c r="G373" i="7"/>
  <c r="N373" i="7"/>
  <c r="G365" i="7"/>
  <c r="N365" i="7"/>
  <c r="G357" i="7"/>
  <c r="N357" i="7"/>
  <c r="G349" i="7"/>
  <c r="N349" i="7"/>
  <c r="G341" i="7"/>
  <c r="N341" i="7"/>
  <c r="G333" i="7"/>
  <c r="N333" i="7"/>
  <c r="G325" i="7"/>
  <c r="N325" i="7"/>
  <c r="G317" i="7"/>
  <c r="N317" i="7"/>
  <c r="G309" i="7"/>
  <c r="N309" i="7"/>
  <c r="G301" i="7"/>
  <c r="N301" i="7"/>
  <c r="G293" i="7"/>
  <c r="N293" i="7"/>
  <c r="M293" i="7"/>
  <c r="G285" i="7"/>
  <c r="N285" i="7"/>
  <c r="M285" i="7"/>
  <c r="G277" i="7"/>
  <c r="N277" i="7"/>
  <c r="M277" i="7"/>
  <c r="G269" i="7"/>
  <c r="N269" i="7"/>
  <c r="M269" i="7"/>
  <c r="G261" i="7"/>
  <c r="N261" i="7"/>
  <c r="M261" i="7"/>
  <c r="G253" i="7"/>
  <c r="N253" i="7"/>
  <c r="M253" i="7"/>
  <c r="G245" i="7"/>
  <c r="N245" i="7"/>
  <c r="M245" i="7"/>
  <c r="G237" i="7"/>
  <c r="N237" i="7"/>
  <c r="M237" i="7"/>
  <c r="G229" i="7"/>
  <c r="N229" i="7"/>
  <c r="M229" i="7"/>
  <c r="G221" i="7"/>
  <c r="N221" i="7"/>
  <c r="M221" i="7"/>
  <c r="G213" i="7"/>
  <c r="N213" i="7"/>
  <c r="M213" i="7"/>
  <c r="G205" i="7"/>
  <c r="N205" i="7"/>
  <c r="M205" i="7"/>
  <c r="G197" i="7"/>
  <c r="N197" i="7"/>
  <c r="M197" i="7"/>
  <c r="G189" i="7"/>
  <c r="N189" i="7"/>
  <c r="M189" i="7"/>
  <c r="G181" i="7"/>
  <c r="N181" i="7"/>
  <c r="M181" i="7"/>
  <c r="G173" i="7"/>
  <c r="N173" i="7"/>
  <c r="M173" i="7"/>
  <c r="G165" i="7"/>
  <c r="N165" i="7"/>
  <c r="M165" i="7"/>
  <c r="G157" i="7"/>
  <c r="N157" i="7"/>
  <c r="M157" i="7"/>
  <c r="G149" i="7"/>
  <c r="N149" i="7"/>
  <c r="M149" i="7"/>
  <c r="G141" i="7"/>
  <c r="N141" i="7"/>
  <c r="M141" i="7"/>
  <c r="G133" i="7"/>
  <c r="N133" i="7"/>
  <c r="M133" i="7"/>
  <c r="G125" i="7"/>
  <c r="N125" i="7"/>
  <c r="M125" i="7"/>
  <c r="G117" i="7"/>
  <c r="N117" i="7"/>
  <c r="M117" i="7"/>
  <c r="G109" i="7"/>
  <c r="M109" i="7"/>
  <c r="N109" i="7"/>
  <c r="G101" i="7"/>
  <c r="M101" i="7"/>
  <c r="N101" i="7"/>
  <c r="G93" i="7"/>
  <c r="M93" i="7"/>
  <c r="N93" i="7"/>
  <c r="G85" i="7"/>
  <c r="M85" i="7"/>
  <c r="N85" i="7"/>
  <c r="G77" i="7"/>
  <c r="M77" i="7"/>
  <c r="N77" i="7"/>
  <c r="G69" i="7"/>
  <c r="M69" i="7"/>
  <c r="N69" i="7"/>
  <c r="G61" i="7"/>
  <c r="M61" i="7"/>
  <c r="N61" i="7"/>
  <c r="G53" i="7"/>
  <c r="M53" i="7"/>
  <c r="N53" i="7"/>
  <c r="G45" i="7"/>
  <c r="M45" i="7"/>
  <c r="N45" i="7"/>
  <c r="G37" i="7"/>
  <c r="M37" i="7"/>
  <c r="N37" i="7"/>
  <c r="G29" i="7"/>
  <c r="M29" i="7"/>
  <c r="N29" i="7"/>
  <c r="G21" i="7"/>
  <c r="M21" i="7"/>
  <c r="N21" i="7"/>
  <c r="G13" i="7"/>
  <c r="M13" i="7"/>
  <c r="N13" i="7"/>
  <c r="G5" i="7"/>
  <c r="M5" i="7"/>
  <c r="N5" i="7"/>
  <c r="M565" i="7"/>
  <c r="M557" i="7"/>
  <c r="M549" i="7"/>
  <c r="M541" i="7"/>
  <c r="M533" i="7"/>
  <c r="M525" i="7"/>
  <c r="M517" i="7"/>
  <c r="M509" i="7"/>
  <c r="M501" i="7"/>
  <c r="M493" i="7"/>
  <c r="M485" i="7"/>
  <c r="M477" i="7"/>
  <c r="M469" i="7"/>
  <c r="M461" i="7"/>
  <c r="M453" i="7"/>
  <c r="M445" i="7"/>
  <c r="M437" i="7"/>
  <c r="M429" i="7"/>
  <c r="M421" i="7"/>
  <c r="M413" i="7"/>
  <c r="M405" i="7"/>
  <c r="M397" i="7"/>
  <c r="M389" i="7"/>
  <c r="M381" i="7"/>
  <c r="M342" i="7"/>
  <c r="M310" i="7"/>
  <c r="M89" i="7"/>
  <c r="N561" i="7"/>
  <c r="N535" i="7"/>
  <c r="N510" i="7"/>
  <c r="N483" i="7"/>
  <c r="N458" i="7"/>
  <c r="N431" i="7"/>
  <c r="N379" i="7"/>
  <c r="N329" i="7"/>
  <c r="N278" i="7"/>
  <c r="N51" i="7"/>
  <c r="G558" i="7"/>
  <c r="N558" i="7"/>
  <c r="G494" i="7"/>
  <c r="N494" i="7"/>
  <c r="G430" i="7"/>
  <c r="N430" i="7"/>
  <c r="G390" i="7"/>
  <c r="N390" i="7"/>
  <c r="G564" i="7"/>
  <c r="N564" i="7"/>
  <c r="G556" i="7"/>
  <c r="N556" i="7"/>
  <c r="G548" i="7"/>
  <c r="N548" i="7"/>
  <c r="G540" i="7"/>
  <c r="N540" i="7"/>
  <c r="G532" i="7"/>
  <c r="N532" i="7"/>
  <c r="G524" i="7"/>
  <c r="N524" i="7"/>
  <c r="G516" i="7"/>
  <c r="N516" i="7"/>
  <c r="G508" i="7"/>
  <c r="N508" i="7"/>
  <c r="G500" i="7"/>
  <c r="N500" i="7"/>
  <c r="G492" i="7"/>
  <c r="N492" i="7"/>
  <c r="G484" i="7"/>
  <c r="N484" i="7"/>
  <c r="G476" i="7"/>
  <c r="N476" i="7"/>
  <c r="G468" i="7"/>
  <c r="N468" i="7"/>
  <c r="G460" i="7"/>
  <c r="N460" i="7"/>
  <c r="G452" i="7"/>
  <c r="N452" i="7"/>
  <c r="G444" i="7"/>
  <c r="N444" i="7"/>
  <c r="G436" i="7"/>
  <c r="N436" i="7"/>
  <c r="G428" i="7"/>
  <c r="N428" i="7"/>
  <c r="G420" i="7"/>
  <c r="N420" i="7"/>
  <c r="G412" i="7"/>
  <c r="N412" i="7"/>
  <c r="G404" i="7"/>
  <c r="N404" i="7"/>
  <c r="G396" i="7"/>
  <c r="N396" i="7"/>
  <c r="G388" i="7"/>
  <c r="N388" i="7"/>
  <c r="G380" i="7"/>
  <c r="N380" i="7"/>
  <c r="G372" i="7"/>
  <c r="N372" i="7"/>
  <c r="G364" i="7"/>
  <c r="N364" i="7"/>
  <c r="G356" i="7"/>
  <c r="N356" i="7"/>
  <c r="G348" i="7"/>
  <c r="N348" i="7"/>
  <c r="G340" i="7"/>
  <c r="N340" i="7"/>
  <c r="G332" i="7"/>
  <c r="N332" i="7"/>
  <c r="G324" i="7"/>
  <c r="N324" i="7"/>
  <c r="G316" i="7"/>
  <c r="N316" i="7"/>
  <c r="G308" i="7"/>
  <c r="N308" i="7"/>
  <c r="G300" i="7"/>
  <c r="N300" i="7"/>
  <c r="G292" i="7"/>
  <c r="N292" i="7"/>
  <c r="G284" i="7"/>
  <c r="N284" i="7"/>
  <c r="G276" i="7"/>
  <c r="N276" i="7"/>
  <c r="G268" i="7"/>
  <c r="N268" i="7"/>
  <c r="G260" i="7"/>
  <c r="N260" i="7"/>
  <c r="G252" i="7"/>
  <c r="N252" i="7"/>
  <c r="G244" i="7"/>
  <c r="N244" i="7"/>
  <c r="G236" i="7"/>
  <c r="N236" i="7"/>
  <c r="G228" i="7"/>
  <c r="N228" i="7"/>
  <c r="G220" i="7"/>
  <c r="N220" i="7"/>
  <c r="G212" i="7"/>
  <c r="N212" i="7"/>
  <c r="G204" i="7"/>
  <c r="N204" i="7"/>
  <c r="G196" i="7"/>
  <c r="N196" i="7"/>
  <c r="G188" i="7"/>
  <c r="N188" i="7"/>
  <c r="G180" i="7"/>
  <c r="N180" i="7"/>
  <c r="G172" i="7"/>
  <c r="N172" i="7"/>
  <c r="G164" i="7"/>
  <c r="N164" i="7"/>
  <c r="G156" i="7"/>
  <c r="N156" i="7"/>
  <c r="G148" i="7"/>
  <c r="N148" i="7"/>
  <c r="G140" i="7"/>
  <c r="N140" i="7"/>
  <c r="G132" i="7"/>
  <c r="N132" i="7"/>
  <c r="G124" i="7"/>
  <c r="N124" i="7"/>
  <c r="G116" i="7"/>
  <c r="N116" i="7"/>
  <c r="G108" i="7"/>
  <c r="N108" i="7"/>
  <c r="M108" i="7"/>
  <c r="G100" i="7"/>
  <c r="N100" i="7"/>
  <c r="G92" i="7"/>
  <c r="N92" i="7"/>
  <c r="M92" i="7"/>
  <c r="G84" i="7"/>
  <c r="N84" i="7"/>
  <c r="G76" i="7"/>
  <c r="N76" i="7"/>
  <c r="M76" i="7"/>
  <c r="G68" i="7"/>
  <c r="N68" i="7"/>
  <c r="G60" i="7"/>
  <c r="N60" i="7"/>
  <c r="G52" i="7"/>
  <c r="N52" i="7"/>
  <c r="M52" i="7"/>
  <c r="G44" i="7"/>
  <c r="N44" i="7"/>
  <c r="G36" i="7"/>
  <c r="N36" i="7"/>
  <c r="M36" i="7"/>
  <c r="G28" i="7"/>
  <c r="N28" i="7"/>
  <c r="M28" i="7"/>
  <c r="G20" i="7"/>
  <c r="N20" i="7"/>
  <c r="M20" i="7"/>
  <c r="G12" i="7"/>
  <c r="N12" i="7"/>
  <c r="G4" i="7"/>
  <c r="N4" i="7"/>
  <c r="M564" i="7"/>
  <c r="M556" i="7"/>
  <c r="M548" i="7"/>
  <c r="M540" i="7"/>
  <c r="M532" i="7"/>
  <c r="M524" i="7"/>
  <c r="M516" i="7"/>
  <c r="M508" i="7"/>
  <c r="M500" i="7"/>
  <c r="M492" i="7"/>
  <c r="M484" i="7"/>
  <c r="M476" i="7"/>
  <c r="M468" i="7"/>
  <c r="M460" i="7"/>
  <c r="M452" i="7"/>
  <c r="M444" i="7"/>
  <c r="M436" i="7"/>
  <c r="M428" i="7"/>
  <c r="M420" i="7"/>
  <c r="M412" i="7"/>
  <c r="M404" i="7"/>
  <c r="M396" i="7"/>
  <c r="M388" i="7"/>
  <c r="M380" i="7"/>
  <c r="M371" i="7"/>
  <c r="M351" i="7"/>
  <c r="M341" i="7"/>
  <c r="M319" i="7"/>
  <c r="M309" i="7"/>
  <c r="M251" i="7"/>
  <c r="N559" i="7"/>
  <c r="N534" i="7"/>
  <c r="N507" i="7"/>
  <c r="N482" i="7"/>
  <c r="N457" i="7"/>
  <c r="N423" i="7"/>
  <c r="N371" i="7"/>
  <c r="N321" i="7"/>
  <c r="N270" i="7"/>
  <c r="N142" i="7"/>
  <c r="N39" i="7"/>
  <c r="G555" i="7"/>
  <c r="N555" i="7"/>
  <c r="G539" i="7"/>
  <c r="N539" i="7"/>
  <c r="G531" i="7"/>
  <c r="N531" i="7"/>
  <c r="G523" i="7"/>
  <c r="N523" i="7"/>
  <c r="G491" i="7"/>
  <c r="N491" i="7"/>
  <c r="G475" i="7"/>
  <c r="N475" i="7"/>
  <c r="G467" i="7"/>
  <c r="N467" i="7"/>
  <c r="G459" i="7"/>
  <c r="N459" i="7"/>
  <c r="G427" i="7"/>
  <c r="N427" i="7"/>
  <c r="G419" i="7"/>
  <c r="N419" i="7"/>
  <c r="G411" i="7"/>
  <c r="N411" i="7"/>
  <c r="G403" i="7"/>
  <c r="N403" i="7"/>
  <c r="G395" i="7"/>
  <c r="N395" i="7"/>
  <c r="G387" i="7"/>
  <c r="N387" i="7"/>
  <c r="G363" i="7"/>
  <c r="N363" i="7"/>
  <c r="G355" i="7"/>
  <c r="N355" i="7"/>
  <c r="G347" i="7"/>
  <c r="N347" i="7"/>
  <c r="G339" i="7"/>
  <c r="N339" i="7"/>
  <c r="G331" i="7"/>
  <c r="N331" i="7"/>
  <c r="G323" i="7"/>
  <c r="N323" i="7"/>
  <c r="G299" i="7"/>
  <c r="N299" i="7"/>
  <c r="G291" i="7"/>
  <c r="N291" i="7"/>
  <c r="G283" i="7"/>
  <c r="N283" i="7"/>
  <c r="G275" i="7"/>
  <c r="N275" i="7"/>
  <c r="G267" i="7"/>
  <c r="N267" i="7"/>
  <c r="G259" i="7"/>
  <c r="N259" i="7"/>
  <c r="G235" i="7"/>
  <c r="N235" i="7"/>
  <c r="G227" i="7"/>
  <c r="N227" i="7"/>
  <c r="G219" i="7"/>
  <c r="N219" i="7"/>
  <c r="G211" i="7"/>
  <c r="N211" i="7"/>
  <c r="G203" i="7"/>
  <c r="N203" i="7"/>
  <c r="G195" i="7"/>
  <c r="N195" i="7"/>
  <c r="G187" i="7"/>
  <c r="N187" i="7"/>
  <c r="G171" i="7"/>
  <c r="N171" i="7"/>
  <c r="G163" i="7"/>
  <c r="N163" i="7"/>
  <c r="G155" i="7"/>
  <c r="N155" i="7"/>
  <c r="G147" i="7"/>
  <c r="N147" i="7"/>
  <c r="G139" i="7"/>
  <c r="N139" i="7"/>
  <c r="G131" i="7"/>
  <c r="N131" i="7"/>
  <c r="G123" i="7"/>
  <c r="N123" i="7"/>
  <c r="G107" i="7"/>
  <c r="N107" i="7"/>
  <c r="G99" i="7"/>
  <c r="N99" i="7"/>
  <c r="M99" i="7"/>
  <c r="G91" i="7"/>
  <c r="N91" i="7"/>
  <c r="G83" i="7"/>
  <c r="M83" i="7"/>
  <c r="N83" i="7"/>
  <c r="G75" i="7"/>
  <c r="M75" i="7"/>
  <c r="N75" i="7"/>
  <c r="G67" i="7"/>
  <c r="N67" i="7"/>
  <c r="G59" i="7"/>
  <c r="N59" i="7"/>
  <c r="M59" i="7"/>
  <c r="G43" i="7"/>
  <c r="N43" i="7"/>
  <c r="G35" i="7"/>
  <c r="N35" i="7"/>
  <c r="G27" i="7"/>
  <c r="N27" i="7"/>
  <c r="M27" i="7"/>
  <c r="G19" i="7"/>
  <c r="N19" i="7"/>
  <c r="G11" i="7"/>
  <c r="M11" i="7"/>
  <c r="N11" i="7"/>
  <c r="G3" i="7"/>
  <c r="N3" i="7"/>
  <c r="M3" i="7"/>
  <c r="M563" i="7"/>
  <c r="M555" i="7"/>
  <c r="M547" i="7"/>
  <c r="M539" i="7"/>
  <c r="M531" i="7"/>
  <c r="M523" i="7"/>
  <c r="M515" i="7"/>
  <c r="M507" i="7"/>
  <c r="M499" i="7"/>
  <c r="M491" i="7"/>
  <c r="M483" i="7"/>
  <c r="M475" i="7"/>
  <c r="M467" i="7"/>
  <c r="M459" i="7"/>
  <c r="M451" i="7"/>
  <c r="M443" i="7"/>
  <c r="M435" i="7"/>
  <c r="M427" i="7"/>
  <c r="M419" i="7"/>
  <c r="M411" i="7"/>
  <c r="M403" i="7"/>
  <c r="M395" i="7"/>
  <c r="M387" i="7"/>
  <c r="M379" i="7"/>
  <c r="M350" i="7"/>
  <c r="M340" i="7"/>
  <c r="M318" i="7"/>
  <c r="M308" i="7"/>
  <c r="M103" i="7"/>
  <c r="M84" i="7"/>
  <c r="M63" i="7"/>
  <c r="M39" i="7"/>
  <c r="M12" i="7"/>
  <c r="N554" i="7"/>
  <c r="N529" i="7"/>
  <c r="N503" i="7"/>
  <c r="N478" i="7"/>
  <c r="N451" i="7"/>
  <c r="N418" i="7"/>
  <c r="N367" i="7"/>
  <c r="N315" i="7"/>
  <c r="N265" i="7"/>
  <c r="N214" i="7"/>
  <c r="N129" i="7"/>
  <c r="N26" i="7"/>
  <c r="G562" i="7"/>
  <c r="N562" i="7"/>
  <c r="G530" i="7"/>
  <c r="N530" i="7"/>
  <c r="G514" i="7"/>
  <c r="N514" i="7"/>
  <c r="G506" i="7"/>
  <c r="N506" i="7"/>
  <c r="G498" i="7"/>
  <c r="N498" i="7"/>
  <c r="G466" i="7"/>
  <c r="N466" i="7"/>
  <c r="G450" i="7"/>
  <c r="N450" i="7"/>
  <c r="G442" i="7"/>
  <c r="N442" i="7"/>
  <c r="G434" i="7"/>
  <c r="N434" i="7"/>
  <c r="G426" i="7"/>
  <c r="N426" i="7"/>
  <c r="G402" i="7"/>
  <c r="N402" i="7"/>
  <c r="G394" i="7"/>
  <c r="N394" i="7"/>
  <c r="G386" i="7"/>
  <c r="N386" i="7"/>
  <c r="G378" i="7"/>
  <c r="N378" i="7"/>
  <c r="G370" i="7"/>
  <c r="N370" i="7"/>
  <c r="G362" i="7"/>
  <c r="N362" i="7"/>
  <c r="G354" i="7"/>
  <c r="M354" i="7"/>
  <c r="G346" i="7"/>
  <c r="M346" i="7"/>
  <c r="G338" i="7"/>
  <c r="N338" i="7"/>
  <c r="M338" i="7"/>
  <c r="G330" i="7"/>
  <c r="M330" i="7"/>
  <c r="N330" i="7"/>
  <c r="G322" i="7"/>
  <c r="N322" i="7"/>
  <c r="M322" i="7"/>
  <c r="G314" i="7"/>
  <c r="N314" i="7"/>
  <c r="M314" i="7"/>
  <c r="G306" i="7"/>
  <c r="M306" i="7"/>
  <c r="N306" i="7"/>
  <c r="G298" i="7"/>
  <c r="N298" i="7"/>
  <c r="M298" i="7"/>
  <c r="G290" i="7"/>
  <c r="M290" i="7"/>
  <c r="G282" i="7"/>
  <c r="M282" i="7"/>
  <c r="G274" i="7"/>
  <c r="N274" i="7"/>
  <c r="M274" i="7"/>
  <c r="G266" i="7"/>
  <c r="M266" i="7"/>
  <c r="N266" i="7"/>
  <c r="G258" i="7"/>
  <c r="N258" i="7"/>
  <c r="M258" i="7"/>
  <c r="G250" i="7"/>
  <c r="N250" i="7"/>
  <c r="M250" i="7"/>
  <c r="G242" i="7"/>
  <c r="M242" i="7"/>
  <c r="N242" i="7"/>
  <c r="G234" i="7"/>
  <c r="N234" i="7"/>
  <c r="M234" i="7"/>
  <c r="G226" i="7"/>
  <c r="M226" i="7"/>
  <c r="G218" i="7"/>
  <c r="M218" i="7"/>
  <c r="G210" i="7"/>
  <c r="N210" i="7"/>
  <c r="M210" i="7"/>
  <c r="G202" i="7"/>
  <c r="M202" i="7"/>
  <c r="N202" i="7"/>
  <c r="G194" i="7"/>
  <c r="N194" i="7"/>
  <c r="M194" i="7"/>
  <c r="G186" i="7"/>
  <c r="N186" i="7"/>
  <c r="M186" i="7"/>
  <c r="G178" i="7"/>
  <c r="M178" i="7"/>
  <c r="N178" i="7"/>
  <c r="G170" i="7"/>
  <c r="N170" i="7"/>
  <c r="M170" i="7"/>
  <c r="G162" i="7"/>
  <c r="M162" i="7"/>
  <c r="N162" i="7"/>
  <c r="G154" i="7"/>
  <c r="M154" i="7"/>
  <c r="G146" i="7"/>
  <c r="N146" i="7"/>
  <c r="M146" i="7"/>
  <c r="G138" i="7"/>
  <c r="M138" i="7"/>
  <c r="N138" i="7"/>
  <c r="G130" i="7"/>
  <c r="N130" i="7"/>
  <c r="M130" i="7"/>
  <c r="G122" i="7"/>
  <c r="N122" i="7"/>
  <c r="M122" i="7"/>
  <c r="G114" i="7"/>
  <c r="M114" i="7"/>
  <c r="N114" i="7"/>
  <c r="G106" i="7"/>
  <c r="N106" i="7"/>
  <c r="G98" i="7"/>
  <c r="N98" i="7"/>
  <c r="G90" i="7"/>
  <c r="M90" i="7"/>
  <c r="G82" i="7"/>
  <c r="N82" i="7"/>
  <c r="G74" i="7"/>
  <c r="N74" i="7"/>
  <c r="G66" i="7"/>
  <c r="N66" i="7"/>
  <c r="M66" i="7"/>
  <c r="G58" i="7"/>
  <c r="N58" i="7"/>
  <c r="G50" i="7"/>
  <c r="M50" i="7"/>
  <c r="N50" i="7"/>
  <c r="G42" i="7"/>
  <c r="N42" i="7"/>
  <c r="M42" i="7"/>
  <c r="G34" i="7"/>
  <c r="N34" i="7"/>
  <c r="M34" i="7"/>
  <c r="G18" i="7"/>
  <c r="N18" i="7"/>
  <c r="G10" i="7"/>
  <c r="N10" i="7"/>
  <c r="M562" i="7"/>
  <c r="M554" i="7"/>
  <c r="M546" i="7"/>
  <c r="M538" i="7"/>
  <c r="M530" i="7"/>
  <c r="M522" i="7"/>
  <c r="M514" i="7"/>
  <c r="M506" i="7"/>
  <c r="M498" i="7"/>
  <c r="M490" i="7"/>
  <c r="M482" i="7"/>
  <c r="M474" i="7"/>
  <c r="M466" i="7"/>
  <c r="M458" i="7"/>
  <c r="M450" i="7"/>
  <c r="M442" i="7"/>
  <c r="M434" i="7"/>
  <c r="M426" i="7"/>
  <c r="M418" i="7"/>
  <c r="M410" i="7"/>
  <c r="M402" i="7"/>
  <c r="M394" i="7"/>
  <c r="M386" i="7"/>
  <c r="M378" i="7"/>
  <c r="M359" i="7"/>
  <c r="M349" i="7"/>
  <c r="M339" i="7"/>
  <c r="M327" i="7"/>
  <c r="M317" i="7"/>
  <c r="M307" i="7"/>
  <c r="M294" i="7"/>
  <c r="M278" i="7"/>
  <c r="M262" i="7"/>
  <c r="M246" i="7"/>
  <c r="M230" i="7"/>
  <c r="M214" i="7"/>
  <c r="M198" i="7"/>
  <c r="M182" i="7"/>
  <c r="M166" i="7"/>
  <c r="M150" i="7"/>
  <c r="M134" i="7"/>
  <c r="M118" i="7"/>
  <c r="M100" i="7"/>
  <c r="M82" i="7"/>
  <c r="M60" i="7"/>
  <c r="M35" i="7"/>
  <c r="M10" i="7"/>
  <c r="N551" i="7"/>
  <c r="N526" i="7"/>
  <c r="N499" i="7"/>
  <c r="N474" i="7"/>
  <c r="N449" i="7"/>
  <c r="N410" i="7"/>
  <c r="N359" i="7"/>
  <c r="N307" i="7"/>
  <c r="N257" i="7"/>
  <c r="N206" i="7"/>
  <c r="N115" i="7"/>
  <c r="N14" i="7"/>
  <c r="H24" i="8"/>
  <c r="C30" i="8"/>
  <c r="C22" i="8"/>
  <c r="C14" i="8"/>
  <c r="D26" i="8"/>
  <c r="D18" i="8"/>
  <c r="K13" i="8"/>
  <c r="L13" i="8" s="1"/>
  <c r="C29" i="8"/>
  <c r="C21" i="8"/>
  <c r="C13" i="8"/>
  <c r="D25" i="8"/>
  <c r="D17" i="8"/>
  <c r="C28" i="8"/>
  <c r="C20" i="8"/>
  <c r="C12" i="8"/>
  <c r="D24" i="8"/>
  <c r="D16" i="8"/>
  <c r="C27" i="8"/>
  <c r="C19" i="8"/>
  <c r="L14" i="8"/>
  <c r="D31" i="8"/>
  <c r="D23" i="8"/>
  <c r="D15" i="8"/>
  <c r="C26" i="8"/>
  <c r="C18" i="8"/>
  <c r="D30" i="8"/>
  <c r="D22" i="8"/>
  <c r="D14" i="8"/>
  <c r="C25" i="8"/>
  <c r="C17" i="8"/>
  <c r="D29" i="8"/>
  <c r="D21" i="8"/>
  <c r="D13" i="8"/>
  <c r="I24" i="8"/>
  <c r="J24" i="8" s="1"/>
  <c r="AA184" i="7" l="1"/>
  <c r="Z184" i="7" a="1"/>
  <c r="Z184" i="7" s="1"/>
  <c r="AA208" i="7"/>
  <c r="Z208" i="7" a="1"/>
  <c r="Z208" i="7" s="1"/>
  <c r="AA512" i="7"/>
  <c r="Z512" i="7" a="1"/>
  <c r="Z512" i="7" s="1"/>
  <c r="AA320" i="7"/>
  <c r="Z320" i="7" a="1"/>
  <c r="Z320" i="7" s="1"/>
  <c r="AA56" i="7"/>
  <c r="Z56" i="7" a="1"/>
  <c r="Z56" i="7" s="1"/>
  <c r="AA536" i="7"/>
  <c r="Z536" i="7" a="1"/>
  <c r="Z536" i="7" s="1"/>
  <c r="AA224" i="7"/>
  <c r="Z224" i="7" a="1"/>
  <c r="Z224" i="7" s="1"/>
  <c r="AA88" i="7"/>
  <c r="Z88" i="7" a="1"/>
  <c r="Z88" i="7" s="1"/>
  <c r="AA408" i="7"/>
  <c r="Z408" i="7" a="1"/>
  <c r="Z408" i="7" s="1"/>
  <c r="AA8" i="7"/>
  <c r="Z8" i="7" a="1"/>
  <c r="Z8" i="7" s="1"/>
  <c r="AA104" i="7"/>
  <c r="Z104" i="7" a="1"/>
  <c r="Z104" i="7" s="1"/>
  <c r="AA24" i="7"/>
  <c r="Z24" i="7" a="1"/>
  <c r="Z24" i="7" s="1"/>
  <c r="AA440" i="7"/>
  <c r="Z440" i="7" a="1"/>
  <c r="Z440" i="7" s="1"/>
  <c r="AA232" i="7"/>
  <c r="Z232" i="7" a="1"/>
  <c r="Z232" i="7" s="1"/>
  <c r="AA96" i="7"/>
  <c r="Z96" i="7" a="1"/>
  <c r="Z96" i="7" s="1"/>
  <c r="AA384" i="7"/>
  <c r="Z384" i="7" a="1"/>
  <c r="Z384" i="7" s="1"/>
  <c r="AA240" i="7"/>
  <c r="Z240" i="7" a="1"/>
  <c r="Z240" i="7" s="1"/>
  <c r="AA560" i="7"/>
  <c r="Z560" i="7" a="1"/>
  <c r="Z560" i="7" s="1"/>
  <c r="AA376" i="7"/>
  <c r="Z376" i="7" a="1"/>
  <c r="Z376" i="7" s="1"/>
  <c r="AA72" i="7"/>
  <c r="Z72" i="7" a="1"/>
  <c r="Z72" i="7" s="1"/>
  <c r="AA416" i="7"/>
  <c r="Z416" i="7" a="1"/>
  <c r="Z416" i="7" s="1"/>
  <c r="AA256" i="7"/>
  <c r="Z256" i="7" a="1"/>
  <c r="Z256" i="7" s="1"/>
  <c r="AA152" i="7"/>
  <c r="Z152" i="7" a="1"/>
  <c r="Z152" i="7" s="1"/>
  <c r="AA424" i="7"/>
  <c r="Z424" i="7" a="1"/>
  <c r="Z424" i="7" s="1"/>
  <c r="AA168" i="7"/>
  <c r="Z168" i="7" a="1"/>
  <c r="Z168" i="7" s="1"/>
  <c r="AA544" i="7"/>
  <c r="Z544" i="7" a="1"/>
  <c r="Z544" i="7" s="1"/>
  <c r="AA336" i="7"/>
  <c r="Z336" i="7" a="1"/>
  <c r="Z336" i="7" s="1"/>
  <c r="AA282" i="7"/>
  <c r="Z282" i="7" a="1"/>
  <c r="Z282" i="7" s="1"/>
  <c r="AA218" i="7"/>
  <c r="Z218" i="7" a="1"/>
  <c r="Z218" i="7" s="1"/>
  <c r="AA360" i="7"/>
  <c r="Z360" i="7" a="1"/>
  <c r="Z360" i="7" s="1"/>
  <c r="AA304" i="7"/>
  <c r="Z304" i="7" a="1"/>
  <c r="Z304" i="7" s="1"/>
  <c r="AA216" i="7"/>
  <c r="Z216" i="7" a="1"/>
  <c r="Z216" i="7" s="1"/>
  <c r="AA456" i="7"/>
  <c r="Z456" i="7" a="1"/>
  <c r="Z456" i="7" s="1"/>
  <c r="AA144" i="7"/>
  <c r="Z144" i="7" a="1"/>
  <c r="Z144" i="7" s="1"/>
  <c r="AA16" i="7"/>
  <c r="Z16" i="7" a="1"/>
  <c r="Z16" i="7" s="1"/>
  <c r="AA160" i="7"/>
  <c r="Z160" i="7" a="1"/>
  <c r="Z160" i="7" s="1"/>
  <c r="AA448" i="7"/>
  <c r="Z448" i="7" a="1"/>
  <c r="Z448" i="7" s="1"/>
  <c r="AA496" i="7"/>
  <c r="Z496" i="7" a="1"/>
  <c r="Z496" i="7" s="1"/>
  <c r="AA328" i="7"/>
  <c r="Z328" i="7" a="1"/>
  <c r="Z328" i="7" s="1"/>
  <c r="AA120" i="7"/>
  <c r="Z120" i="7" a="1"/>
  <c r="Z120" i="7" s="1"/>
  <c r="AA64" i="7"/>
  <c r="Z64" i="7" a="1"/>
  <c r="Z64" i="7" s="1"/>
  <c r="AA464" i="7"/>
  <c r="Z464" i="7" a="1"/>
  <c r="Z464" i="7" s="1"/>
  <c r="AA288" i="7"/>
  <c r="Z288" i="7" a="1"/>
  <c r="Z288" i="7" s="1"/>
  <c r="AA112" i="7"/>
  <c r="Z112" i="7" a="1"/>
  <c r="Z112" i="7" s="1"/>
  <c r="AA80" i="7"/>
  <c r="Z80" i="7" a="1"/>
  <c r="Z80" i="7" s="1"/>
  <c r="AA128" i="7"/>
  <c r="Z128" i="7" a="1"/>
  <c r="Z128" i="7" s="1"/>
  <c r="AA136" i="7"/>
  <c r="Z136" i="7" a="1"/>
  <c r="Z136" i="7" s="1"/>
  <c r="AA344" i="7"/>
  <c r="Z344" i="7" a="1"/>
  <c r="Z344" i="7" s="1"/>
  <c r="AA264" i="7"/>
  <c r="Z264" i="7" a="1"/>
  <c r="Z264" i="7" s="1"/>
  <c r="AA552" i="7"/>
  <c r="Z552" i="7" a="1"/>
  <c r="Z552" i="7" s="1"/>
  <c r="AA488" i="7"/>
  <c r="Z488" i="7" a="1"/>
  <c r="Z488" i="7" s="1"/>
  <c r="AA200" i="7"/>
  <c r="Z200" i="7" a="1"/>
  <c r="Z200" i="7" s="1"/>
  <c r="AA48" i="7"/>
  <c r="Z48" i="7" a="1"/>
  <c r="Z48" i="7" s="1"/>
  <c r="AA368" i="7"/>
  <c r="Z368" i="7" a="1"/>
  <c r="Z368" i="7" s="1"/>
  <c r="AA504" i="7"/>
  <c r="Z504" i="7" a="1"/>
  <c r="Z504" i="7" s="1"/>
  <c r="AA272" i="7"/>
  <c r="Z272" i="7" a="1"/>
  <c r="Z272" i="7" s="1"/>
  <c r="AA32" i="7"/>
  <c r="Z32" i="7" a="1"/>
  <c r="Z32" i="7" s="1"/>
  <c r="AA520" i="7"/>
  <c r="Z520" i="7" a="1"/>
  <c r="Z520" i="7" s="1"/>
  <c r="AA392" i="7"/>
  <c r="Z392" i="7" a="1"/>
  <c r="Z392" i="7" s="1"/>
  <c r="AA176" i="7"/>
  <c r="Z176" i="7" a="1"/>
  <c r="Z176" i="7" s="1"/>
  <c r="AA40" i="7"/>
  <c r="Z40" i="7" a="1"/>
  <c r="Z40" i="7" s="1"/>
  <c r="AA296" i="7"/>
  <c r="Z296" i="7" a="1"/>
  <c r="Z296" i="7" s="1"/>
  <c r="AA192" i="7"/>
  <c r="Z192" i="7" a="1"/>
  <c r="Z192" i="7" s="1"/>
  <c r="R2" i="7" a="1"/>
  <c r="R2" i="7" s="1"/>
  <c r="Y19" i="7" a="1"/>
  <c r="Y19" i="7" s="1"/>
  <c r="R19" i="7" a="1"/>
  <c r="R19" i="7" s="1"/>
  <c r="Y499" i="7" a="1"/>
  <c r="Y499" i="7" s="1"/>
  <c r="R499" i="7" a="1"/>
  <c r="R499" i="7" s="1"/>
  <c r="Y186" i="7" a="1"/>
  <c r="Y186" i="7" s="1"/>
  <c r="R186" i="7" a="1"/>
  <c r="R186" i="7" s="1"/>
  <c r="R257" i="7" a="1"/>
  <c r="R257" i="7" s="1"/>
  <c r="Y257" i="7" a="1"/>
  <c r="Y257" i="7" s="1"/>
  <c r="Y551" i="7" a="1"/>
  <c r="Y551" i="7" s="1"/>
  <c r="R551" i="7" a="1"/>
  <c r="R551" i="7" s="1"/>
  <c r="Y10" i="7" a="1"/>
  <c r="Y10" i="7" s="1"/>
  <c r="R10" i="7" a="1"/>
  <c r="R10" i="7" s="1"/>
  <c r="Y42" i="7" a="1"/>
  <c r="Y42" i="7" s="1"/>
  <c r="R42" i="7" a="1"/>
  <c r="R42" i="7" s="1"/>
  <c r="Y66" i="7" a="1"/>
  <c r="Y66" i="7" s="1"/>
  <c r="R66" i="7" a="1"/>
  <c r="R66" i="7" s="1"/>
  <c r="Y98" i="7" a="1"/>
  <c r="Y98" i="7" s="1"/>
  <c r="R98" i="7" a="1"/>
  <c r="R98" i="7" s="1"/>
  <c r="Y122" i="7" a="1"/>
  <c r="Y122" i="7" s="1"/>
  <c r="R122" i="7" a="1"/>
  <c r="R122" i="7" s="1"/>
  <c r="Y210" i="7" a="1"/>
  <c r="Y210" i="7" s="1"/>
  <c r="R210" i="7" a="1"/>
  <c r="R210" i="7" s="1"/>
  <c r="Y258" i="7" a="1"/>
  <c r="Y258" i="7" s="1"/>
  <c r="R258" i="7" a="1"/>
  <c r="R258" i="7" s="1"/>
  <c r="Y330" i="7" a="1"/>
  <c r="Y330" i="7" s="1"/>
  <c r="R330" i="7" a="1"/>
  <c r="R330" i="7" s="1"/>
  <c r="Y386" i="7" a="1"/>
  <c r="Y386" i="7" s="1"/>
  <c r="R386" i="7" a="1"/>
  <c r="R386" i="7" s="1"/>
  <c r="Y434" i="7" a="1"/>
  <c r="Y434" i="7" s="1"/>
  <c r="R434" i="7" a="1"/>
  <c r="R434" i="7" s="1"/>
  <c r="Y498" i="7" a="1"/>
  <c r="Y498" i="7" s="1"/>
  <c r="R498" i="7" a="1"/>
  <c r="R498" i="7" s="1"/>
  <c r="Y562" i="7" a="1"/>
  <c r="Y562" i="7" s="1"/>
  <c r="R562" i="7" a="1"/>
  <c r="R562" i="7" s="1"/>
  <c r="Y418" i="7" a="1"/>
  <c r="Y418" i="7" s="1"/>
  <c r="R418" i="7" a="1"/>
  <c r="R418" i="7" s="1"/>
  <c r="Y3" i="7" a="1"/>
  <c r="Y3" i="7" s="1"/>
  <c r="R3" i="7" a="1"/>
  <c r="R3" i="7" s="1"/>
  <c r="Y27" i="7" a="1"/>
  <c r="Y27" i="7" s="1"/>
  <c r="R27" i="7" a="1"/>
  <c r="R27" i="7" s="1"/>
  <c r="Y123" i="7" a="1"/>
  <c r="Y123" i="7" s="1"/>
  <c r="R123" i="7" a="1"/>
  <c r="R123" i="7" s="1"/>
  <c r="Y155" i="7" a="1"/>
  <c r="Y155" i="7" s="1"/>
  <c r="R155" i="7" a="1"/>
  <c r="R155" i="7" s="1"/>
  <c r="Y195" i="7" a="1"/>
  <c r="Y195" i="7" s="1"/>
  <c r="R195" i="7" a="1"/>
  <c r="R195" i="7" s="1"/>
  <c r="Y227" i="7" a="1"/>
  <c r="Y227" i="7" s="1"/>
  <c r="R227" i="7" a="1"/>
  <c r="R227" i="7" s="1"/>
  <c r="Y275" i="7" a="1"/>
  <c r="Y275" i="7" s="1"/>
  <c r="R275" i="7" a="1"/>
  <c r="R275" i="7" s="1"/>
  <c r="Y323" i="7" a="1"/>
  <c r="Y323" i="7" s="1"/>
  <c r="R323" i="7" a="1"/>
  <c r="R323" i="7" s="1"/>
  <c r="Y355" i="7" a="1"/>
  <c r="Y355" i="7" s="1"/>
  <c r="R355" i="7" a="1"/>
  <c r="R355" i="7" s="1"/>
  <c r="Y403" i="7" a="1"/>
  <c r="Y403" i="7" s="1"/>
  <c r="R403" i="7" a="1"/>
  <c r="R403" i="7" s="1"/>
  <c r="Y459" i="7" a="1"/>
  <c r="Y459" i="7" s="1"/>
  <c r="R459" i="7" a="1"/>
  <c r="R459" i="7" s="1"/>
  <c r="Y523" i="7" a="1"/>
  <c r="Y523" i="7" s="1"/>
  <c r="R523" i="7" a="1"/>
  <c r="R523" i="7" s="1"/>
  <c r="Y39" i="7" a="1"/>
  <c r="Y39" i="7" s="1"/>
  <c r="R39" i="7" a="1"/>
  <c r="R39" i="7" s="1"/>
  <c r="Y507" i="7" a="1"/>
  <c r="Y507" i="7" s="1"/>
  <c r="R507" i="7" a="1"/>
  <c r="R507" i="7" s="1"/>
  <c r="Y76" i="7" a="1"/>
  <c r="Y76" i="7" s="1"/>
  <c r="R76" i="7" a="1"/>
  <c r="R76" i="7" s="1"/>
  <c r="Y132" i="7" a="1"/>
  <c r="Y132" i="7" s="1"/>
  <c r="R132" i="7" a="1"/>
  <c r="R132" i="7" s="1"/>
  <c r="Y164" i="7" a="1"/>
  <c r="Y164" i="7" s="1"/>
  <c r="R164" i="7" a="1"/>
  <c r="R164" i="7" s="1"/>
  <c r="Y196" i="7" a="1"/>
  <c r="Y196" i="7" s="1"/>
  <c r="R196" i="7" a="1"/>
  <c r="R196" i="7" s="1"/>
  <c r="Y228" i="7" a="1"/>
  <c r="Y228" i="7" s="1"/>
  <c r="R228" i="7" a="1"/>
  <c r="R228" i="7" s="1"/>
  <c r="Y260" i="7" a="1"/>
  <c r="Y260" i="7" s="1"/>
  <c r="R260" i="7" a="1"/>
  <c r="R260" i="7" s="1"/>
  <c r="Y292" i="7" a="1"/>
  <c r="Y292" i="7" s="1"/>
  <c r="R292" i="7" a="1"/>
  <c r="R292" i="7" s="1"/>
  <c r="Y324" i="7" a="1"/>
  <c r="Y324" i="7" s="1"/>
  <c r="R324" i="7" a="1"/>
  <c r="R324" i="7" s="1"/>
  <c r="Y356" i="7" a="1"/>
  <c r="Y356" i="7" s="1"/>
  <c r="R356" i="7" a="1"/>
  <c r="R356" i="7" s="1"/>
  <c r="Y388" i="7" a="1"/>
  <c r="Y388" i="7" s="1"/>
  <c r="R388" i="7" a="1"/>
  <c r="R388" i="7" s="1"/>
  <c r="Y420" i="7" a="1"/>
  <c r="Y420" i="7" s="1"/>
  <c r="R420" i="7" a="1"/>
  <c r="R420" i="7" s="1"/>
  <c r="Y452" i="7" a="1"/>
  <c r="Y452" i="7" s="1"/>
  <c r="R452" i="7" a="1"/>
  <c r="R452" i="7" s="1"/>
  <c r="R484" i="7" a="1"/>
  <c r="R484" i="7" s="1"/>
  <c r="Y484" i="7" a="1"/>
  <c r="Y484" i="7" s="1"/>
  <c r="Y516" i="7" a="1"/>
  <c r="Y516" i="7" s="1"/>
  <c r="R516" i="7" a="1"/>
  <c r="R516" i="7" s="1"/>
  <c r="Y548" i="7" a="1"/>
  <c r="Y548" i="7" s="1"/>
  <c r="R548" i="7" a="1"/>
  <c r="R548" i="7" s="1"/>
  <c r="R430" i="7" a="1"/>
  <c r="R430" i="7" s="1"/>
  <c r="Y430" i="7" a="1"/>
  <c r="Y430" i="7" s="1"/>
  <c r="R329" i="7" a="1"/>
  <c r="R329" i="7" s="1"/>
  <c r="Y329" i="7" a="1"/>
  <c r="Y329" i="7" s="1"/>
  <c r="Y61" i="7" a="1"/>
  <c r="Y61" i="7" s="1"/>
  <c r="R61" i="7" a="1"/>
  <c r="R61" i="7" s="1"/>
  <c r="Y165" i="7" a="1"/>
  <c r="Y165" i="7" s="1"/>
  <c r="R165" i="7" a="1"/>
  <c r="R165" i="7" s="1"/>
  <c r="Y229" i="7" a="1"/>
  <c r="Y229" i="7" s="1"/>
  <c r="R229" i="7" a="1"/>
  <c r="R229" i="7" s="1"/>
  <c r="Y293" i="7" a="1"/>
  <c r="Y293" i="7" s="1"/>
  <c r="R293" i="7" a="1"/>
  <c r="R293" i="7" s="1"/>
  <c r="R325" i="7" a="1"/>
  <c r="R325" i="7" s="1"/>
  <c r="Y325" i="7" a="1"/>
  <c r="Y325" i="7" s="1"/>
  <c r="Y357" i="7" a="1"/>
  <c r="Y357" i="7" s="1"/>
  <c r="R357" i="7" a="1"/>
  <c r="R357" i="7" s="1"/>
  <c r="Y389" i="7" a="1"/>
  <c r="Y389" i="7" s="1"/>
  <c r="R389" i="7" a="1"/>
  <c r="R389" i="7" s="1"/>
  <c r="Y421" i="7" a="1"/>
  <c r="Y421" i="7" s="1"/>
  <c r="R421" i="7" a="1"/>
  <c r="R421" i="7" s="1"/>
  <c r="Y453" i="7" a="1"/>
  <c r="Y453" i="7" s="1"/>
  <c r="R453" i="7" a="1"/>
  <c r="R453" i="7" s="1"/>
  <c r="R485" i="7" a="1"/>
  <c r="R485" i="7" s="1"/>
  <c r="Y485" i="7" a="1"/>
  <c r="Y485" i="7" s="1"/>
  <c r="Y517" i="7" a="1"/>
  <c r="Y517" i="7" s="1"/>
  <c r="R517" i="7" a="1"/>
  <c r="R517" i="7" s="1"/>
  <c r="Y549" i="7" a="1"/>
  <c r="Y549" i="7" s="1"/>
  <c r="R549" i="7" a="1"/>
  <c r="R549" i="7" s="1"/>
  <c r="Y502" i="7" a="1"/>
  <c r="Y502" i="7" s="1"/>
  <c r="R502" i="7" a="1"/>
  <c r="R502" i="7" s="1"/>
  <c r="Y65" i="7" a="1"/>
  <c r="Y65" i="7" s="1"/>
  <c r="R65" i="7" a="1"/>
  <c r="R65" i="7" s="1"/>
  <c r="R513" i="7" a="1"/>
  <c r="R513" i="7" s="1"/>
  <c r="Y513" i="7" a="1"/>
  <c r="Y513" i="7" s="1"/>
  <c r="Y46" i="7" a="1"/>
  <c r="Y46" i="7" s="1"/>
  <c r="R46" i="7" a="1"/>
  <c r="R46" i="7" s="1"/>
  <c r="R126" i="7" a="1"/>
  <c r="R126" i="7" s="1"/>
  <c r="Y126" i="7" a="1"/>
  <c r="Y126" i="7" s="1"/>
  <c r="Y166" i="7" a="1"/>
  <c r="Y166" i="7" s="1"/>
  <c r="R166" i="7" a="1"/>
  <c r="R166" i="7" s="1"/>
  <c r="Y198" i="7" a="1"/>
  <c r="Y198" i="7" s="1"/>
  <c r="R198" i="7" a="1"/>
  <c r="R198" i="7" s="1"/>
  <c r="Y246" i="7" a="1"/>
  <c r="Y246" i="7" s="1"/>
  <c r="R246" i="7" a="1"/>
  <c r="R246" i="7" s="1"/>
  <c r="Y294" i="7" a="1"/>
  <c r="Y294" i="7" s="1"/>
  <c r="R294" i="7" a="1"/>
  <c r="R294" i="7" s="1"/>
  <c r="Y326" i="7" a="1"/>
  <c r="Y326" i="7" s="1"/>
  <c r="R326" i="7" a="1"/>
  <c r="R326" i="7" s="1"/>
  <c r="Y374" i="7" a="1"/>
  <c r="Y374" i="7" s="1"/>
  <c r="R374" i="7" a="1"/>
  <c r="R374" i="7" s="1"/>
  <c r="Y438" i="7" a="1"/>
  <c r="Y438" i="7" s="1"/>
  <c r="R438" i="7" a="1"/>
  <c r="R438" i="7" s="1"/>
  <c r="Y393" i="7" a="1"/>
  <c r="Y393" i="7" s="1"/>
  <c r="R393" i="7" a="1"/>
  <c r="R393" i="7" s="1"/>
  <c r="Y119" i="7" a="1"/>
  <c r="Y119" i="7" s="1"/>
  <c r="R119" i="7" a="1"/>
  <c r="R119" i="7" s="1"/>
  <c r="Y255" i="7" a="1"/>
  <c r="Y255" i="7" s="1"/>
  <c r="R255" i="7" a="1"/>
  <c r="R255" i="7" s="1"/>
  <c r="Y497" i="7" a="1"/>
  <c r="Y497" i="7" s="1"/>
  <c r="R497" i="7" a="1"/>
  <c r="R497" i="7" s="1"/>
  <c r="Y209" i="7" a="1"/>
  <c r="Y209" i="7" s="1"/>
  <c r="R209" i="7" a="1"/>
  <c r="R209" i="7" s="1"/>
  <c r="Y281" i="7" a="1"/>
  <c r="Y281" i="7" s="1"/>
  <c r="R281" i="7" a="1"/>
  <c r="R281" i="7" s="1"/>
  <c r="Y472" i="7" a="1"/>
  <c r="Y472" i="7" s="1"/>
  <c r="R472" i="7" a="1"/>
  <c r="R472" i="7" s="1"/>
  <c r="Y90" i="7" a="1"/>
  <c r="Y90" i="7" s="1"/>
  <c r="R90" i="7" a="1"/>
  <c r="R90" i="7" s="1"/>
  <c r="R368" i="7" a="1"/>
  <c r="R368" i="7" s="1"/>
  <c r="R360" i="7" a="1"/>
  <c r="R360" i="7" s="1"/>
  <c r="R56" i="7" a="1"/>
  <c r="R56" i="7" s="1"/>
  <c r="R120" i="7" a="1"/>
  <c r="R120" i="7" s="1"/>
  <c r="R184" i="7" a="1"/>
  <c r="R184" i="7" s="1"/>
  <c r="R256" i="7" a="1"/>
  <c r="R256" i="7" s="1"/>
  <c r="R336" i="7" a="1"/>
  <c r="R336" i="7" s="1"/>
  <c r="R440" i="7" a="1"/>
  <c r="R440" i="7" s="1"/>
  <c r="Y67" i="7" a="1"/>
  <c r="Y67" i="7" s="1"/>
  <c r="R67" i="7" a="1"/>
  <c r="R67" i="7" s="1"/>
  <c r="Y28" i="7" a="1"/>
  <c r="Y28" i="7" s="1"/>
  <c r="R28" i="7" a="1"/>
  <c r="R28" i="7" s="1"/>
  <c r="Y379" i="7" a="1"/>
  <c r="Y379" i="7" s="1"/>
  <c r="R379" i="7" a="1"/>
  <c r="R379" i="7" s="1"/>
  <c r="Y21" i="7" a="1"/>
  <c r="Y21" i="7" s="1"/>
  <c r="R21" i="7" a="1"/>
  <c r="R21" i="7" s="1"/>
  <c r="Y85" i="7" a="1"/>
  <c r="Y85" i="7" s="1"/>
  <c r="R85" i="7" a="1"/>
  <c r="R85" i="7" s="1"/>
  <c r="Y125" i="7" a="1"/>
  <c r="Y125" i="7" s="1"/>
  <c r="R125" i="7" a="1"/>
  <c r="R125" i="7" s="1"/>
  <c r="Y189" i="7" a="1"/>
  <c r="Y189" i="7" s="1"/>
  <c r="R189" i="7" a="1"/>
  <c r="R189" i="7" s="1"/>
  <c r="Y253" i="7" a="1"/>
  <c r="Y253" i="7" s="1"/>
  <c r="R253" i="7" a="1"/>
  <c r="R253" i="7" s="1"/>
  <c r="Y167" i="7" a="1"/>
  <c r="Y167" i="7" s="1"/>
  <c r="R167" i="7" a="1"/>
  <c r="R167" i="7" s="1"/>
  <c r="Y538" i="7" a="1"/>
  <c r="Y538" i="7" s="1"/>
  <c r="R538" i="7" a="1"/>
  <c r="R538" i="7" s="1"/>
  <c r="Y102" i="7" a="1"/>
  <c r="Y102" i="7" s="1"/>
  <c r="R102" i="7" a="1"/>
  <c r="R102" i="7" s="1"/>
  <c r="Y439" i="7" a="1"/>
  <c r="Y439" i="7" s="1"/>
  <c r="R439" i="7" a="1"/>
  <c r="R439" i="7" s="1"/>
  <c r="Y31" i="7" a="1"/>
  <c r="Y31" i="7" s="1"/>
  <c r="R31" i="7" a="1"/>
  <c r="R31" i="7" s="1"/>
  <c r="Y63" i="7" a="1"/>
  <c r="Y63" i="7" s="1"/>
  <c r="R63" i="7" a="1"/>
  <c r="R63" i="7" s="1"/>
  <c r="Y207" i="7" a="1"/>
  <c r="Y207" i="7" s="1"/>
  <c r="R207" i="7" a="1"/>
  <c r="R207" i="7" s="1"/>
  <c r="Y279" i="7" a="1"/>
  <c r="Y279" i="7" s="1"/>
  <c r="R279" i="7" a="1"/>
  <c r="R279" i="7" s="1"/>
  <c r="Y311" i="7" a="1"/>
  <c r="Y311" i="7" s="1"/>
  <c r="R311" i="7" a="1"/>
  <c r="R311" i="7" s="1"/>
  <c r="Y343" i="7" a="1"/>
  <c r="Y343" i="7" s="1"/>
  <c r="R343" i="7" a="1"/>
  <c r="R343" i="7" s="1"/>
  <c r="Y391" i="7" a="1"/>
  <c r="Y391" i="7" s="1"/>
  <c r="R391" i="7" a="1"/>
  <c r="R391" i="7" s="1"/>
  <c r="Y447" i="7" a="1"/>
  <c r="Y447" i="7" s="1"/>
  <c r="R447" i="7" a="1"/>
  <c r="R447" i="7" s="1"/>
  <c r="Y511" i="7" a="1"/>
  <c r="Y511" i="7" s="1"/>
  <c r="R511" i="7" a="1"/>
  <c r="R511" i="7" s="1"/>
  <c r="Y103" i="7" a="1"/>
  <c r="Y103" i="7" s="1"/>
  <c r="R103" i="7" a="1"/>
  <c r="R103" i="7" s="1"/>
  <c r="Y522" i="7" a="1"/>
  <c r="Y522" i="7" s="1"/>
  <c r="R522" i="7" a="1"/>
  <c r="R522" i="7" s="1"/>
  <c r="Y25" i="7" a="1"/>
  <c r="Y25" i="7" s="1"/>
  <c r="R25" i="7" a="1"/>
  <c r="R25" i="7" s="1"/>
  <c r="Y49" i="7" a="1"/>
  <c r="Y49" i="7" s="1"/>
  <c r="R49" i="7" a="1"/>
  <c r="R49" i="7" s="1"/>
  <c r="Y73" i="7" a="1"/>
  <c r="Y73" i="7" s="1"/>
  <c r="R73" i="7" a="1"/>
  <c r="R73" i="7" s="1"/>
  <c r="Y97" i="7" a="1"/>
  <c r="Y97" i="7" s="1"/>
  <c r="R97" i="7" a="1"/>
  <c r="R97" i="7" s="1"/>
  <c r="R185" i="7" a="1"/>
  <c r="R185" i="7" s="1"/>
  <c r="Y185" i="7" a="1"/>
  <c r="Y185" i="7" s="1"/>
  <c r="Y233" i="7" a="1"/>
  <c r="Y233" i="7" s="1"/>
  <c r="R233" i="7" a="1"/>
  <c r="R233" i="7" s="1"/>
  <c r="Y305" i="7" a="1"/>
  <c r="Y305" i="7" s="1"/>
  <c r="R305" i="7" a="1"/>
  <c r="R305" i="7" s="1"/>
  <c r="Y353" i="7" a="1"/>
  <c r="Y353" i="7" s="1"/>
  <c r="R353" i="7" a="1"/>
  <c r="R353" i="7" s="1"/>
  <c r="Y417" i="7" a="1"/>
  <c r="Y417" i="7" s="1"/>
  <c r="R417" i="7" a="1"/>
  <c r="R417" i="7" s="1"/>
  <c r="Y473" i="7" a="1"/>
  <c r="Y473" i="7" s="1"/>
  <c r="R473" i="7" a="1"/>
  <c r="R473" i="7" s="1"/>
  <c r="Y537" i="7" a="1"/>
  <c r="Y537" i="7" s="1"/>
  <c r="R537" i="7" a="1"/>
  <c r="R537" i="7" s="1"/>
  <c r="Y480" i="7" a="1"/>
  <c r="Y480" i="7" s="1"/>
  <c r="R480" i="7" a="1"/>
  <c r="R480" i="7" s="1"/>
  <c r="Y495" i="7" a="1"/>
  <c r="Y495" i="7" s="1"/>
  <c r="R495" i="7" a="1"/>
  <c r="R495" i="7" s="1"/>
  <c r="R346" i="7" a="1"/>
  <c r="R346" i="7" s="1"/>
  <c r="Y346" i="7" a="1"/>
  <c r="Y346" i="7" s="1"/>
  <c r="R443" i="7" a="1"/>
  <c r="R443" i="7" s="1"/>
  <c r="Y443" i="7" a="1"/>
  <c r="Y443" i="7" s="1"/>
  <c r="Y226" i="7" a="1"/>
  <c r="Y226" i="7" s="1"/>
  <c r="R226" i="7" a="1"/>
  <c r="R226" i="7" s="1"/>
  <c r="R496" i="7" a="1"/>
  <c r="R496" i="7" s="1"/>
  <c r="R464" i="7" a="1"/>
  <c r="R464" i="7" s="1"/>
  <c r="R64" i="7" a="1"/>
  <c r="R64" i="7" s="1"/>
  <c r="R128" i="7" a="1"/>
  <c r="R128" i="7" s="1"/>
  <c r="R192" i="7" a="1"/>
  <c r="R192" i="7" s="1"/>
  <c r="R264" i="7" a="1"/>
  <c r="R264" i="7" s="1"/>
  <c r="R344" i="7" a="1"/>
  <c r="R344" i="7" s="1"/>
  <c r="R456" i="7" a="1"/>
  <c r="R456" i="7" s="1"/>
  <c r="Y242" i="7" a="1"/>
  <c r="Y242" i="7" s="1"/>
  <c r="R242" i="7" a="1"/>
  <c r="R242" i="7" s="1"/>
  <c r="Y50" i="7" a="1"/>
  <c r="Y50" i="7" s="1"/>
  <c r="R50" i="7" a="1"/>
  <c r="R50" i="7" s="1"/>
  <c r="Y74" i="7" a="1"/>
  <c r="Y74" i="7" s="1"/>
  <c r="R74" i="7" a="1"/>
  <c r="R74" i="7" s="1"/>
  <c r="Y106" i="7" a="1"/>
  <c r="Y106" i="7" s="1"/>
  <c r="R106" i="7" a="1"/>
  <c r="R106" i="7" s="1"/>
  <c r="Y194" i="7" a="1"/>
  <c r="Y194" i="7" s="1"/>
  <c r="R194" i="7" a="1"/>
  <c r="R194" i="7" s="1"/>
  <c r="Y266" i="7" a="1"/>
  <c r="Y266" i="7" s="1"/>
  <c r="R266" i="7" a="1"/>
  <c r="R266" i="7" s="1"/>
  <c r="Y362" i="7" a="1"/>
  <c r="Y362" i="7" s="1"/>
  <c r="R362" i="7" a="1"/>
  <c r="R362" i="7" s="1"/>
  <c r="R394" i="7" a="1"/>
  <c r="R394" i="7" s="1"/>
  <c r="Y394" i="7" a="1"/>
  <c r="Y394" i="7" s="1"/>
  <c r="Y442" i="7" a="1"/>
  <c r="Y442" i="7" s="1"/>
  <c r="R442" i="7" a="1"/>
  <c r="R442" i="7" s="1"/>
  <c r="Y506" i="7" a="1"/>
  <c r="Y506" i="7" s="1"/>
  <c r="R506" i="7" a="1"/>
  <c r="R506" i="7" s="1"/>
  <c r="Y26" i="7" a="1"/>
  <c r="Y26" i="7" s="1"/>
  <c r="R26" i="7" a="1"/>
  <c r="R26" i="7" s="1"/>
  <c r="Y478" i="7" a="1"/>
  <c r="Y478" i="7" s="1"/>
  <c r="R478" i="7" a="1"/>
  <c r="R478" i="7" s="1"/>
  <c r="Y11" i="7" a="1"/>
  <c r="Y11" i="7" s="1"/>
  <c r="R11" i="7" a="1"/>
  <c r="R11" i="7" s="1"/>
  <c r="Y35" i="7" a="1"/>
  <c r="Y35" i="7" s="1"/>
  <c r="R35" i="7" a="1"/>
  <c r="R35" i="7" s="1"/>
  <c r="Y131" i="7" a="1"/>
  <c r="Y131" i="7" s="1"/>
  <c r="R131" i="7" a="1"/>
  <c r="R131" i="7" s="1"/>
  <c r="Y163" i="7" a="1"/>
  <c r="Y163" i="7" s="1"/>
  <c r="R163" i="7" a="1"/>
  <c r="R163" i="7" s="1"/>
  <c r="Y203" i="7" a="1"/>
  <c r="Y203" i="7" s="1"/>
  <c r="R203" i="7" a="1"/>
  <c r="R203" i="7" s="1"/>
  <c r="Y235" i="7" a="1"/>
  <c r="Y235" i="7" s="1"/>
  <c r="R235" i="7" a="1"/>
  <c r="R235" i="7" s="1"/>
  <c r="Y283" i="7" a="1"/>
  <c r="Y283" i="7" s="1"/>
  <c r="R283" i="7" a="1"/>
  <c r="R283" i="7" s="1"/>
  <c r="Y331" i="7" a="1"/>
  <c r="Y331" i="7" s="1"/>
  <c r="R331" i="7" a="1"/>
  <c r="R331" i="7" s="1"/>
  <c r="Y363" i="7" a="1"/>
  <c r="Y363" i="7" s="1"/>
  <c r="R363" i="7" a="1"/>
  <c r="R363" i="7" s="1"/>
  <c r="Y411" i="7" a="1"/>
  <c r="Y411" i="7" s="1"/>
  <c r="R411" i="7" a="1"/>
  <c r="R411" i="7" s="1"/>
  <c r="Y467" i="7" a="1"/>
  <c r="Y467" i="7" s="1"/>
  <c r="R467" i="7" a="1"/>
  <c r="R467" i="7" s="1"/>
  <c r="Y531" i="7" a="1"/>
  <c r="Y531" i="7" s="1"/>
  <c r="R531" i="7" a="1"/>
  <c r="R531" i="7" s="1"/>
  <c r="Y270" i="7" a="1"/>
  <c r="Y270" i="7" s="1"/>
  <c r="R270" i="7" a="1"/>
  <c r="R270" i="7" s="1"/>
  <c r="Y559" i="7" a="1"/>
  <c r="Y559" i="7" s="1"/>
  <c r="R559" i="7" a="1"/>
  <c r="R559" i="7" s="1"/>
  <c r="Y84" i="7" a="1"/>
  <c r="Y84" i="7" s="1"/>
  <c r="R84" i="7" a="1"/>
  <c r="R84" i="7" s="1"/>
  <c r="Y108" i="7" a="1"/>
  <c r="Y108" i="7" s="1"/>
  <c r="R108" i="7" a="1"/>
  <c r="R108" i="7" s="1"/>
  <c r="Y140" i="7" a="1"/>
  <c r="Y140" i="7" s="1"/>
  <c r="R140" i="7" a="1"/>
  <c r="R140" i="7" s="1"/>
  <c r="Y172" i="7" a="1"/>
  <c r="Y172" i="7" s="1"/>
  <c r="R172" i="7" a="1"/>
  <c r="R172" i="7" s="1"/>
  <c r="Y204" i="7" a="1"/>
  <c r="Y204" i="7" s="1"/>
  <c r="R204" i="7" a="1"/>
  <c r="R204" i="7" s="1"/>
  <c r="Y236" i="7" a="1"/>
  <c r="Y236" i="7" s="1"/>
  <c r="R236" i="7" a="1"/>
  <c r="R236" i="7" s="1"/>
  <c r="Y268" i="7" a="1"/>
  <c r="Y268" i="7" s="1"/>
  <c r="R268" i="7" a="1"/>
  <c r="R268" i="7" s="1"/>
  <c r="Y300" i="7" a="1"/>
  <c r="Y300" i="7" s="1"/>
  <c r="R300" i="7" a="1"/>
  <c r="R300" i="7" s="1"/>
  <c r="Y332" i="7" a="1"/>
  <c r="Y332" i="7" s="1"/>
  <c r="R332" i="7" a="1"/>
  <c r="R332" i="7" s="1"/>
  <c r="Y364" i="7" a="1"/>
  <c r="Y364" i="7" s="1"/>
  <c r="R364" i="7" a="1"/>
  <c r="R364" i="7" s="1"/>
  <c r="Y396" i="7" a="1"/>
  <c r="Y396" i="7" s="1"/>
  <c r="R396" i="7" a="1"/>
  <c r="R396" i="7" s="1"/>
  <c r="Y428" i="7" a="1"/>
  <c r="Y428" i="7" s="1"/>
  <c r="R428" i="7" a="1"/>
  <c r="R428" i="7" s="1"/>
  <c r="Y460" i="7" a="1"/>
  <c r="Y460" i="7" s="1"/>
  <c r="R460" i="7" a="1"/>
  <c r="R460" i="7" s="1"/>
  <c r="Y492" i="7" a="1"/>
  <c r="Y492" i="7" s="1"/>
  <c r="R492" i="7" a="1"/>
  <c r="R492" i="7" s="1"/>
  <c r="Y524" i="7" a="1"/>
  <c r="Y524" i="7" s="1"/>
  <c r="R524" i="7" a="1"/>
  <c r="R524" i="7" s="1"/>
  <c r="Y556" i="7" a="1"/>
  <c r="Y556" i="7" s="1"/>
  <c r="R556" i="7" a="1"/>
  <c r="R556" i="7" s="1"/>
  <c r="Y494" i="7" a="1"/>
  <c r="Y494" i="7" s="1"/>
  <c r="R494" i="7" a="1"/>
  <c r="R494" i="7" s="1"/>
  <c r="Y431" i="7" a="1"/>
  <c r="Y431" i="7" s="1"/>
  <c r="R431" i="7" a="1"/>
  <c r="R431" i="7" s="1"/>
  <c r="R45" i="7" a="1"/>
  <c r="R45" i="7" s="1"/>
  <c r="Y45" i="7" a="1"/>
  <c r="Y45" i="7" s="1"/>
  <c r="Y109" i="7" a="1"/>
  <c r="Y109" i="7" s="1"/>
  <c r="R109" i="7" a="1"/>
  <c r="R109" i="7" s="1"/>
  <c r="Y149" i="7" a="1"/>
  <c r="Y149" i="7" s="1"/>
  <c r="R149" i="7" a="1"/>
  <c r="R149" i="7" s="1"/>
  <c r="R213" i="7" a="1"/>
  <c r="R213" i="7" s="1"/>
  <c r="Y213" i="7" a="1"/>
  <c r="Y213" i="7" s="1"/>
  <c r="R277" i="7" a="1"/>
  <c r="R277" i="7" s="1"/>
  <c r="Y277" i="7" a="1"/>
  <c r="Y277" i="7" s="1"/>
  <c r="R301" i="7" a="1"/>
  <c r="R301" i="7" s="1"/>
  <c r="Y301" i="7" a="1"/>
  <c r="Y301" i="7" s="1"/>
  <c r="Y333" i="7" a="1"/>
  <c r="Y333" i="7" s="1"/>
  <c r="R333" i="7" a="1"/>
  <c r="R333" i="7" s="1"/>
  <c r="Y365" i="7" a="1"/>
  <c r="Y365" i="7" s="1"/>
  <c r="R365" i="7" a="1"/>
  <c r="R365" i="7" s="1"/>
  <c r="Y397" i="7" a="1"/>
  <c r="Y397" i="7" s="1"/>
  <c r="R397" i="7" a="1"/>
  <c r="R397" i="7" s="1"/>
  <c r="Y429" i="7" a="1"/>
  <c r="Y429" i="7" s="1"/>
  <c r="R429" i="7" a="1"/>
  <c r="R429" i="7" s="1"/>
  <c r="Y461" i="7" a="1"/>
  <c r="Y461" i="7" s="1"/>
  <c r="R461" i="7" a="1"/>
  <c r="R461" i="7" s="1"/>
  <c r="Y493" i="7" a="1"/>
  <c r="Y493" i="7" s="1"/>
  <c r="R493" i="7" a="1"/>
  <c r="R493" i="7" s="1"/>
  <c r="Y525" i="7" a="1"/>
  <c r="Y525" i="7" s="1"/>
  <c r="R525" i="7" a="1"/>
  <c r="R525" i="7" s="1"/>
  <c r="Y557" i="7" a="1"/>
  <c r="Y557" i="7" s="1"/>
  <c r="R557" i="7" a="1"/>
  <c r="R557" i="7" s="1"/>
  <c r="Y518" i="7" a="1"/>
  <c r="Y518" i="7" s="1"/>
  <c r="R518" i="7" a="1"/>
  <c r="R518" i="7" s="1"/>
  <c r="Y231" i="7" a="1"/>
  <c r="Y231" i="7" s="1"/>
  <c r="R231" i="7" a="1"/>
  <c r="R231" i="7" s="1"/>
  <c r="Y563" i="7" a="1"/>
  <c r="Y563" i="7" s="1"/>
  <c r="R563" i="7" a="1"/>
  <c r="R563" i="7" s="1"/>
  <c r="Y6" i="7" a="1"/>
  <c r="Y6" i="7" s="1"/>
  <c r="R6" i="7" a="1"/>
  <c r="R6" i="7" s="1"/>
  <c r="R30" i="7" a="1"/>
  <c r="R30" i="7" s="1"/>
  <c r="Y30" i="7" a="1"/>
  <c r="Y30" i="7" s="1"/>
  <c r="R70" i="7" a="1"/>
  <c r="R70" i="7" s="1"/>
  <c r="Y70" i="7" a="1"/>
  <c r="Y70" i="7" s="1"/>
  <c r="Y134" i="7" a="1"/>
  <c r="Y134" i="7" s="1"/>
  <c r="R134" i="7" a="1"/>
  <c r="R134" i="7" s="1"/>
  <c r="Y174" i="7" a="1"/>
  <c r="Y174" i="7" s="1"/>
  <c r="R174" i="7" a="1"/>
  <c r="R174" i="7" s="1"/>
  <c r="Y222" i="7" a="1"/>
  <c r="Y222" i="7" s="1"/>
  <c r="R222" i="7" a="1"/>
  <c r="R222" i="7" s="1"/>
  <c r="R254" i="7" a="1"/>
  <c r="R254" i="7" s="1"/>
  <c r="Y254" i="7" a="1"/>
  <c r="Y254" i="7" s="1"/>
  <c r="Y302" i="7" a="1"/>
  <c r="Y302" i="7" s="1"/>
  <c r="R302" i="7" a="1"/>
  <c r="R302" i="7" s="1"/>
  <c r="Y350" i="7" a="1"/>
  <c r="Y350" i="7" s="1"/>
  <c r="R350" i="7" a="1"/>
  <c r="R350" i="7" s="1"/>
  <c r="Y382" i="7" a="1"/>
  <c r="Y382" i="7" s="1"/>
  <c r="R382" i="7" a="1"/>
  <c r="R382" i="7" s="1"/>
  <c r="Y454" i="7" a="1"/>
  <c r="Y454" i="7" s="1"/>
  <c r="R454" i="7" a="1"/>
  <c r="R454" i="7" s="1"/>
  <c r="Y465" i="7" a="1"/>
  <c r="Y465" i="7" s="1"/>
  <c r="R465" i="7" a="1"/>
  <c r="R465" i="7" s="1"/>
  <c r="Y7" i="7" a="1"/>
  <c r="Y7" i="7" s="1"/>
  <c r="R7" i="7" a="1"/>
  <c r="R7" i="7" s="1"/>
  <c r="Y143" i="7" a="1"/>
  <c r="Y143" i="7" s="1"/>
  <c r="R143" i="7" a="1"/>
  <c r="R143" i="7" s="1"/>
  <c r="Y191" i="7" a="1"/>
  <c r="Y191" i="7" s="1"/>
  <c r="R191" i="7" a="1"/>
  <c r="R191" i="7" s="1"/>
  <c r="Y201" i="7" a="1"/>
  <c r="Y201" i="7" s="1"/>
  <c r="R201" i="7" a="1"/>
  <c r="R201" i="7" s="1"/>
  <c r="Y547" i="7" a="1"/>
  <c r="Y547" i="7" s="1"/>
  <c r="R547" i="7" a="1"/>
  <c r="R547" i="7" s="1"/>
  <c r="Y121" i="7" a="1"/>
  <c r="Y121" i="7" s="1"/>
  <c r="R121" i="7" a="1"/>
  <c r="R121" i="7" s="1"/>
  <c r="Y145" i="7" a="1"/>
  <c r="Y145" i="7" s="1"/>
  <c r="R145" i="7" a="1"/>
  <c r="R145" i="7" s="1"/>
  <c r="Y217" i="7" a="1"/>
  <c r="Y217" i="7" s="1"/>
  <c r="R217" i="7" a="1"/>
  <c r="R217" i="7" s="1"/>
  <c r="R520" i="7" a="1"/>
  <c r="R520" i="7" s="1"/>
  <c r="R488" i="7" a="1"/>
  <c r="R488" i="7" s="1"/>
  <c r="R8" i="7" a="1"/>
  <c r="R8" i="7" s="1"/>
  <c r="R72" i="7" a="1"/>
  <c r="R72" i="7" s="1"/>
  <c r="R136" i="7" a="1"/>
  <c r="R136" i="7" s="1"/>
  <c r="R200" i="7" a="1"/>
  <c r="R200" i="7" s="1"/>
  <c r="R272" i="7" a="1"/>
  <c r="R272" i="7" s="1"/>
  <c r="R376" i="7" a="1"/>
  <c r="R376" i="7" s="1"/>
  <c r="R504" i="7" a="1"/>
  <c r="R504" i="7" s="1"/>
  <c r="Y307" i="7" a="1"/>
  <c r="Y307" i="7" s="1"/>
  <c r="R307" i="7" a="1"/>
  <c r="R307" i="7" s="1"/>
  <c r="Y91" i="7" a="1"/>
  <c r="Y91" i="7" s="1"/>
  <c r="R91" i="7" a="1"/>
  <c r="R91" i="7" s="1"/>
  <c r="Y534" i="7" a="1"/>
  <c r="Y534" i="7" s="1"/>
  <c r="R534" i="7" a="1"/>
  <c r="R534" i="7" s="1"/>
  <c r="Y4" i="7" a="1"/>
  <c r="Y4" i="7" s="1"/>
  <c r="R4" i="7" a="1"/>
  <c r="R4" i="7" s="1"/>
  <c r="Y52" i="7" a="1"/>
  <c r="Y52" i="7" s="1"/>
  <c r="R52" i="7" a="1"/>
  <c r="R52" i="7" s="1"/>
  <c r="Y359" i="7" a="1"/>
  <c r="Y359" i="7" s="1"/>
  <c r="R359" i="7" a="1"/>
  <c r="R359" i="7" s="1"/>
  <c r="Y18" i="7" a="1"/>
  <c r="Y18" i="7" s="1"/>
  <c r="R18" i="7" a="1"/>
  <c r="R18" i="7" s="1"/>
  <c r="Y178" i="7" a="1"/>
  <c r="Y178" i="7" s="1"/>
  <c r="R178" i="7" a="1"/>
  <c r="R178" i="7" s="1"/>
  <c r="Y314" i="7" a="1"/>
  <c r="Y314" i="7" s="1"/>
  <c r="R314" i="7" a="1"/>
  <c r="R314" i="7" s="1"/>
  <c r="Y129" i="7" a="1"/>
  <c r="Y129" i="7" s="1"/>
  <c r="R129" i="7" a="1"/>
  <c r="R129" i="7" s="1"/>
  <c r="Y75" i="7" a="1"/>
  <c r="Y75" i="7" s="1"/>
  <c r="R75" i="7" a="1"/>
  <c r="R75" i="7" s="1"/>
  <c r="Y321" i="7" a="1"/>
  <c r="Y321" i="7" s="1"/>
  <c r="R321" i="7" a="1"/>
  <c r="R321" i="7" s="1"/>
  <c r="Y12" i="7" a="1"/>
  <c r="Y12" i="7" s="1"/>
  <c r="R12" i="7" a="1"/>
  <c r="R12" i="7" s="1"/>
  <c r="Y60" i="7" a="1"/>
  <c r="Y60" i="7" s="1"/>
  <c r="R60" i="7" a="1"/>
  <c r="R60" i="7" s="1"/>
  <c r="Y458" i="7" a="1"/>
  <c r="Y458" i="7" s="1"/>
  <c r="R458" i="7" a="1"/>
  <c r="R458" i="7" s="1"/>
  <c r="Y5" i="7" a="1"/>
  <c r="Y5" i="7" s="1"/>
  <c r="R5" i="7" a="1"/>
  <c r="R5" i="7" s="1"/>
  <c r="Y69" i="7" a="1"/>
  <c r="Y69" i="7" s="1"/>
  <c r="R69" i="7" a="1"/>
  <c r="R69" i="7" s="1"/>
  <c r="Y173" i="7" a="1"/>
  <c r="Y173" i="7" s="1"/>
  <c r="R173" i="7" a="1"/>
  <c r="R173" i="7" s="1"/>
  <c r="Y237" i="7" a="1"/>
  <c r="Y237" i="7" s="1"/>
  <c r="R237" i="7" a="1"/>
  <c r="R237" i="7" s="1"/>
  <c r="Y334" i="7" a="1"/>
  <c r="Y334" i="7" s="1"/>
  <c r="R334" i="7" a="1"/>
  <c r="R334" i="7" s="1"/>
  <c r="Y54" i="7" a="1"/>
  <c r="Y54" i="7" s="1"/>
  <c r="R54" i="7" a="1"/>
  <c r="R54" i="7" s="1"/>
  <c r="Y490" i="7" a="1"/>
  <c r="Y490" i="7" s="1"/>
  <c r="R490" i="7" a="1"/>
  <c r="R490" i="7" s="1"/>
  <c r="Y71" i="7" a="1"/>
  <c r="Y71" i="7" s="1"/>
  <c r="R71" i="7" a="1"/>
  <c r="R71" i="7" s="1"/>
  <c r="Y95" i="7" a="1"/>
  <c r="Y95" i="7" s="1"/>
  <c r="R95" i="7" a="1"/>
  <c r="R95" i="7" s="1"/>
  <c r="Y127" i="7" a="1"/>
  <c r="Y127" i="7" s="1"/>
  <c r="R127" i="7" a="1"/>
  <c r="R127" i="7" s="1"/>
  <c r="Y215" i="7" a="1"/>
  <c r="Y215" i="7" s="1"/>
  <c r="R215" i="7" a="1"/>
  <c r="R215" i="7" s="1"/>
  <c r="Y263" i="7" a="1"/>
  <c r="Y263" i="7" s="1"/>
  <c r="R263" i="7" a="1"/>
  <c r="R263" i="7" s="1"/>
  <c r="Y319" i="7" a="1"/>
  <c r="Y319" i="7" s="1"/>
  <c r="R319" i="7" a="1"/>
  <c r="R319" i="7" s="1"/>
  <c r="Y351" i="7" a="1"/>
  <c r="Y351" i="7" s="1"/>
  <c r="R351" i="7" a="1"/>
  <c r="R351" i="7" s="1"/>
  <c r="Y399" i="7" a="1"/>
  <c r="Y399" i="7" s="1"/>
  <c r="R399" i="7" a="1"/>
  <c r="R399" i="7" s="1"/>
  <c r="Y455" i="7" a="1"/>
  <c r="Y455" i="7" s="1"/>
  <c r="R455" i="7" a="1"/>
  <c r="R455" i="7" s="1"/>
  <c r="Y519" i="7" a="1"/>
  <c r="Y519" i="7" s="1"/>
  <c r="R519" i="7" a="1"/>
  <c r="R519" i="7" s="1"/>
  <c r="Y251" i="7" a="1"/>
  <c r="Y251" i="7" s="1"/>
  <c r="R251" i="7" a="1"/>
  <c r="R251" i="7" s="1"/>
  <c r="R9" i="7" a="1"/>
  <c r="R9" i="7" s="1"/>
  <c r="Y9" i="7" a="1"/>
  <c r="Y9" i="7" s="1"/>
  <c r="R33" i="7" a="1"/>
  <c r="R33" i="7" s="1"/>
  <c r="Y33" i="7" a="1"/>
  <c r="Y33" i="7" s="1"/>
  <c r="Y169" i="7" a="1"/>
  <c r="Y169" i="7" s="1"/>
  <c r="R169" i="7" a="1"/>
  <c r="R169" i="7" s="1"/>
  <c r="Y241" i="7" a="1"/>
  <c r="Y241" i="7" s="1"/>
  <c r="R241" i="7" a="1"/>
  <c r="R241" i="7" s="1"/>
  <c r="Y289" i="7" a="1"/>
  <c r="Y289" i="7" s="1"/>
  <c r="R289" i="7" a="1"/>
  <c r="R289" i="7" s="1"/>
  <c r="Y377" i="7" a="1"/>
  <c r="Y377" i="7" s="1"/>
  <c r="R377" i="7" a="1"/>
  <c r="R377" i="7" s="1"/>
  <c r="Y425" i="7" a="1"/>
  <c r="Y425" i="7" s="1"/>
  <c r="R425" i="7" a="1"/>
  <c r="R425" i="7" s="1"/>
  <c r="Y481" i="7" a="1"/>
  <c r="Y481" i="7" s="1"/>
  <c r="R481" i="7" a="1"/>
  <c r="R481" i="7" s="1"/>
  <c r="Y545" i="7" a="1"/>
  <c r="Y545" i="7" s="1"/>
  <c r="R545" i="7" a="1"/>
  <c r="R545" i="7" s="1"/>
  <c r="Y400" i="7" a="1"/>
  <c r="Y400" i="7" s="1"/>
  <c r="R400" i="7" a="1"/>
  <c r="R400" i="7" s="1"/>
  <c r="Y154" i="7" a="1"/>
  <c r="Y154" i="7" s="1"/>
  <c r="R154" i="7" a="1"/>
  <c r="R154" i="7" s="1"/>
  <c r="Y290" i="7" a="1"/>
  <c r="Y290" i="7" s="1"/>
  <c r="R290" i="7" a="1"/>
  <c r="R290" i="7" s="1"/>
  <c r="Y354" i="7" a="1"/>
  <c r="Y354" i="7" s="1"/>
  <c r="R354" i="7" a="1"/>
  <c r="R354" i="7" s="1"/>
  <c r="R448" i="7" a="1"/>
  <c r="R448" i="7" s="1"/>
  <c r="R544" i="7" a="1"/>
  <c r="R544" i="7" s="1"/>
  <c r="R512" i="7" a="1"/>
  <c r="R512" i="7" s="1"/>
  <c r="R16" i="7" a="1"/>
  <c r="R16" i="7" s="1"/>
  <c r="R80" i="7" a="1"/>
  <c r="R80" i="7" s="1"/>
  <c r="R144" i="7" a="1"/>
  <c r="R144" i="7" s="1"/>
  <c r="R208" i="7" a="1"/>
  <c r="R208" i="7" s="1"/>
  <c r="R288" i="7" a="1"/>
  <c r="R288" i="7" s="1"/>
  <c r="R384" i="7" a="1"/>
  <c r="R384" i="7" s="1"/>
  <c r="R552" i="7" a="1"/>
  <c r="R552" i="7" s="1"/>
  <c r="Y193" i="7" a="1"/>
  <c r="Y193" i="7" s="1"/>
  <c r="R193" i="7" a="1"/>
  <c r="R193" i="7" s="1"/>
  <c r="Y146" i="7" a="1"/>
  <c r="Y146" i="7" s="1"/>
  <c r="R146" i="7" a="1"/>
  <c r="R146" i="7" s="1"/>
  <c r="Y170" i="7" a="1"/>
  <c r="Y170" i="7" s="1"/>
  <c r="R170" i="7" a="1"/>
  <c r="R170" i="7" s="1"/>
  <c r="Y451" i="7" a="1"/>
  <c r="Y451" i="7" s="1"/>
  <c r="R451" i="7" a="1"/>
  <c r="R451" i="7" s="1"/>
  <c r="Y142" i="7" a="1"/>
  <c r="Y142" i="7" s="1"/>
  <c r="R142" i="7" a="1"/>
  <c r="R142" i="7" s="1"/>
  <c r="Y410" i="7" a="1"/>
  <c r="Y410" i="7" s="1"/>
  <c r="R410" i="7" a="1"/>
  <c r="R410" i="7" s="1"/>
  <c r="Y130" i="7" a="1"/>
  <c r="Y130" i="7" s="1"/>
  <c r="R130" i="7" a="1"/>
  <c r="R130" i="7" s="1"/>
  <c r="Y503" i="7" a="1"/>
  <c r="Y503" i="7" s="1"/>
  <c r="R503" i="7" a="1"/>
  <c r="R503" i="7" s="1"/>
  <c r="Y449" i="7" a="1"/>
  <c r="Y449" i="7" s="1"/>
  <c r="R449" i="7" a="1"/>
  <c r="R449" i="7" s="1"/>
  <c r="Y82" i="7" a="1"/>
  <c r="Y82" i="7" s="1"/>
  <c r="R82" i="7" a="1"/>
  <c r="R82" i="7" s="1"/>
  <c r="Y114" i="7" a="1"/>
  <c r="Y114" i="7" s="1"/>
  <c r="R114" i="7" a="1"/>
  <c r="R114" i="7" s="1"/>
  <c r="Y202" i="7" a="1"/>
  <c r="Y202" i="7" s="1"/>
  <c r="R202" i="7" a="1"/>
  <c r="R202" i="7" s="1"/>
  <c r="Y338" i="7" a="1"/>
  <c r="Y338" i="7" s="1"/>
  <c r="R338" i="7" a="1"/>
  <c r="R338" i="7" s="1"/>
  <c r="Y370" i="7" a="1"/>
  <c r="Y370" i="7" s="1"/>
  <c r="R370" i="7" a="1"/>
  <c r="R370" i="7" s="1"/>
  <c r="R402" i="7" a="1"/>
  <c r="R402" i="7" s="1"/>
  <c r="Y402" i="7" a="1"/>
  <c r="Y402" i="7" s="1"/>
  <c r="Y450" i="7" a="1"/>
  <c r="Y450" i="7" s="1"/>
  <c r="R450" i="7" a="1"/>
  <c r="R450" i="7" s="1"/>
  <c r="Y514" i="7" a="1"/>
  <c r="Y514" i="7" s="1"/>
  <c r="R514" i="7" a="1"/>
  <c r="R514" i="7" s="1"/>
  <c r="Y214" i="7" a="1"/>
  <c r="Y214" i="7" s="1"/>
  <c r="R214" i="7" a="1"/>
  <c r="R214" i="7" s="1"/>
  <c r="Y529" i="7" a="1"/>
  <c r="Y529" i="7" s="1"/>
  <c r="R529" i="7" a="1"/>
  <c r="R529" i="7" s="1"/>
  <c r="Y43" i="7" a="1"/>
  <c r="Y43" i="7" s="1"/>
  <c r="R43" i="7" a="1"/>
  <c r="R43" i="7" s="1"/>
  <c r="Y99" i="7" a="1"/>
  <c r="Y99" i="7" s="1"/>
  <c r="R99" i="7" a="1"/>
  <c r="R99" i="7" s="1"/>
  <c r="Y139" i="7" a="1"/>
  <c r="Y139" i="7" s="1"/>
  <c r="R139" i="7" a="1"/>
  <c r="R139" i="7" s="1"/>
  <c r="Y171" i="7" a="1"/>
  <c r="Y171" i="7" s="1"/>
  <c r="R171" i="7" a="1"/>
  <c r="R171" i="7" s="1"/>
  <c r="Y211" i="7" a="1"/>
  <c r="Y211" i="7" s="1"/>
  <c r="R211" i="7" a="1"/>
  <c r="R211" i="7" s="1"/>
  <c r="Y259" i="7" a="1"/>
  <c r="Y259" i="7" s="1"/>
  <c r="R259" i="7" a="1"/>
  <c r="R259" i="7" s="1"/>
  <c r="Y291" i="7" a="1"/>
  <c r="Y291" i="7" s="1"/>
  <c r="R291" i="7" a="1"/>
  <c r="R291" i="7" s="1"/>
  <c r="Y339" i="7" a="1"/>
  <c r="Y339" i="7" s="1"/>
  <c r="R339" i="7" a="1"/>
  <c r="R339" i="7" s="1"/>
  <c r="Y387" i="7" a="1"/>
  <c r="Y387" i="7" s="1"/>
  <c r="R387" i="7" a="1"/>
  <c r="R387" i="7" s="1"/>
  <c r="Y419" i="7" a="1"/>
  <c r="Y419" i="7" s="1"/>
  <c r="R419" i="7" a="1"/>
  <c r="R419" i="7" s="1"/>
  <c r="Y475" i="7" a="1"/>
  <c r="Y475" i="7" s="1"/>
  <c r="R475" i="7" a="1"/>
  <c r="R475" i="7" s="1"/>
  <c r="Y539" i="7" a="1"/>
  <c r="Y539" i="7" s="1"/>
  <c r="R539" i="7" a="1"/>
  <c r="R539" i="7" s="1"/>
  <c r="Y371" i="7" a="1"/>
  <c r="Y371" i="7" s="1"/>
  <c r="R371" i="7" a="1"/>
  <c r="R371" i="7" s="1"/>
  <c r="Y36" i="7" a="1"/>
  <c r="Y36" i="7" s="1"/>
  <c r="R36" i="7" a="1"/>
  <c r="R36" i="7" s="1"/>
  <c r="Y116" i="7" a="1"/>
  <c r="Y116" i="7" s="1"/>
  <c r="R116" i="7" a="1"/>
  <c r="R116" i="7" s="1"/>
  <c r="Y148" i="7" a="1"/>
  <c r="Y148" i="7" s="1"/>
  <c r="R148" i="7" a="1"/>
  <c r="R148" i="7" s="1"/>
  <c r="Y180" i="7" a="1"/>
  <c r="Y180" i="7" s="1"/>
  <c r="R180" i="7" a="1"/>
  <c r="R180" i="7" s="1"/>
  <c r="Y212" i="7" a="1"/>
  <c r="Y212" i="7" s="1"/>
  <c r="R212" i="7" a="1"/>
  <c r="R212" i="7" s="1"/>
  <c r="Y244" i="7" a="1"/>
  <c r="Y244" i="7" s="1"/>
  <c r="R244" i="7" a="1"/>
  <c r="R244" i="7" s="1"/>
  <c r="Y276" i="7" a="1"/>
  <c r="Y276" i="7" s="1"/>
  <c r="R276" i="7" a="1"/>
  <c r="R276" i="7" s="1"/>
  <c r="Y308" i="7" a="1"/>
  <c r="Y308" i="7" s="1"/>
  <c r="R308" i="7" a="1"/>
  <c r="R308" i="7" s="1"/>
  <c r="Y340" i="7" a="1"/>
  <c r="Y340" i="7" s="1"/>
  <c r="R340" i="7" a="1"/>
  <c r="R340" i="7" s="1"/>
  <c r="Y372" i="7" a="1"/>
  <c r="Y372" i="7" s="1"/>
  <c r="R372" i="7" a="1"/>
  <c r="R372" i="7" s="1"/>
  <c r="Y404" i="7" a="1"/>
  <c r="Y404" i="7" s="1"/>
  <c r="R404" i="7" a="1"/>
  <c r="R404" i="7" s="1"/>
  <c r="Y436" i="7" a="1"/>
  <c r="Y436" i="7" s="1"/>
  <c r="R436" i="7" a="1"/>
  <c r="R436" i="7" s="1"/>
  <c r="Y468" i="7" a="1"/>
  <c r="Y468" i="7" s="1"/>
  <c r="R468" i="7" a="1"/>
  <c r="R468" i="7" s="1"/>
  <c r="Y500" i="7" a="1"/>
  <c r="Y500" i="7" s="1"/>
  <c r="R500" i="7" a="1"/>
  <c r="R500" i="7" s="1"/>
  <c r="Y532" i="7" a="1"/>
  <c r="Y532" i="7" s="1"/>
  <c r="R532" i="7" a="1"/>
  <c r="R532" i="7" s="1"/>
  <c r="Y564" i="7" a="1"/>
  <c r="Y564" i="7" s="1"/>
  <c r="R564" i="7" a="1"/>
  <c r="R564" i="7" s="1"/>
  <c r="Y558" i="7" a="1"/>
  <c r="Y558" i="7" s="1"/>
  <c r="R558" i="7" a="1"/>
  <c r="R558" i="7" s="1"/>
  <c r="Y483" i="7" a="1"/>
  <c r="Y483" i="7" s="1"/>
  <c r="R483" i="7" a="1"/>
  <c r="R483" i="7" s="1"/>
  <c r="R29" i="7" a="1"/>
  <c r="R29" i="7" s="1"/>
  <c r="Y29" i="7" a="1"/>
  <c r="Y29" i="7" s="1"/>
  <c r="Y93" i="7" a="1"/>
  <c r="Y93" i="7" s="1"/>
  <c r="R93" i="7" a="1"/>
  <c r="R93" i="7" s="1"/>
  <c r="Y133" i="7" a="1"/>
  <c r="Y133" i="7" s="1"/>
  <c r="R133" i="7" a="1"/>
  <c r="R133" i="7" s="1"/>
  <c r="Y197" i="7" a="1"/>
  <c r="Y197" i="7" s="1"/>
  <c r="R197" i="7" a="1"/>
  <c r="R197" i="7" s="1"/>
  <c r="Y261" i="7" a="1"/>
  <c r="Y261" i="7" s="1"/>
  <c r="R261" i="7" a="1"/>
  <c r="R261" i="7" s="1"/>
  <c r="R309" i="7" a="1"/>
  <c r="R309" i="7" s="1"/>
  <c r="Y309" i="7" a="1"/>
  <c r="Y309" i="7" s="1"/>
  <c r="Y341" i="7" a="1"/>
  <c r="Y341" i="7" s="1"/>
  <c r="R341" i="7" a="1"/>
  <c r="R341" i="7" s="1"/>
  <c r="Y373" i="7" a="1"/>
  <c r="Y373" i="7" s="1"/>
  <c r="R373" i="7" a="1"/>
  <c r="R373" i="7" s="1"/>
  <c r="Y405" i="7" a="1"/>
  <c r="Y405" i="7" s="1"/>
  <c r="R405" i="7" a="1"/>
  <c r="R405" i="7" s="1"/>
  <c r="Y437" i="7" a="1"/>
  <c r="Y437" i="7" s="1"/>
  <c r="R437" i="7" a="1"/>
  <c r="R437" i="7" s="1"/>
  <c r="Y469" i="7" a="1"/>
  <c r="Y469" i="7" s="1"/>
  <c r="R469" i="7" a="1"/>
  <c r="R469" i="7" s="1"/>
  <c r="Y501" i="7" a="1"/>
  <c r="Y501" i="7" s="1"/>
  <c r="R501" i="7" a="1"/>
  <c r="R501" i="7" s="1"/>
  <c r="Y533" i="7" a="1"/>
  <c r="Y533" i="7" s="1"/>
  <c r="R533" i="7" a="1"/>
  <c r="R533" i="7" s="1"/>
  <c r="Y565" i="7" a="1"/>
  <c r="Y565" i="7" s="1"/>
  <c r="R565" i="7" a="1"/>
  <c r="R565" i="7" s="1"/>
  <c r="Y550" i="7" a="1"/>
  <c r="Y550" i="7" s="1"/>
  <c r="R550" i="7" a="1"/>
  <c r="R550" i="7" s="1"/>
  <c r="Y385" i="7" a="1"/>
  <c r="Y385" i="7" s="1"/>
  <c r="R385" i="7" a="1"/>
  <c r="R385" i="7" s="1"/>
  <c r="Y86" i="7" a="1"/>
  <c r="Y86" i="7" s="1"/>
  <c r="R86" i="7" a="1"/>
  <c r="R86" i="7" s="1"/>
  <c r="Y110" i="7" a="1"/>
  <c r="Y110" i="7" s="1"/>
  <c r="R110" i="7" a="1"/>
  <c r="R110" i="7" s="1"/>
  <c r="Y150" i="7" a="1"/>
  <c r="Y150" i="7" s="1"/>
  <c r="R150" i="7" a="1"/>
  <c r="R150" i="7" s="1"/>
  <c r="Y182" i="7" a="1"/>
  <c r="Y182" i="7" s="1"/>
  <c r="R182" i="7" a="1"/>
  <c r="R182" i="7" s="1"/>
  <c r="Y230" i="7" a="1"/>
  <c r="Y230" i="7" s="1"/>
  <c r="R230" i="7" a="1"/>
  <c r="R230" i="7" s="1"/>
  <c r="Y262" i="7" a="1"/>
  <c r="Y262" i="7" s="1"/>
  <c r="R262" i="7" a="1"/>
  <c r="R262" i="7" s="1"/>
  <c r="Y310" i="7" a="1"/>
  <c r="Y310" i="7" s="1"/>
  <c r="R310" i="7" a="1"/>
  <c r="R310" i="7" s="1"/>
  <c r="Y358" i="7" a="1"/>
  <c r="Y358" i="7" s="1"/>
  <c r="R358" i="7" a="1"/>
  <c r="R358" i="7" s="1"/>
  <c r="Y414" i="7" a="1"/>
  <c r="Y414" i="7" s="1"/>
  <c r="R414" i="7" a="1"/>
  <c r="R414" i="7" s="1"/>
  <c r="Y78" i="7" a="1"/>
  <c r="Y78" i="7" s="1"/>
  <c r="R78" i="7" a="1"/>
  <c r="R78" i="7" s="1"/>
  <c r="Y515" i="7" a="1"/>
  <c r="Y515" i="7" s="1"/>
  <c r="R515" i="7" a="1"/>
  <c r="R515" i="7" s="1"/>
  <c r="Y47" i="7" a="1"/>
  <c r="Y47" i="7" s="1"/>
  <c r="R47" i="7" a="1"/>
  <c r="R47" i="7" s="1"/>
  <c r="Y151" i="7" a="1"/>
  <c r="Y151" i="7" s="1"/>
  <c r="R151" i="7" a="1"/>
  <c r="R151" i="7" s="1"/>
  <c r="Y175" i="7" a="1"/>
  <c r="Y175" i="7" s="1"/>
  <c r="R175" i="7" a="1"/>
  <c r="R175" i="7" s="1"/>
  <c r="Y287" i="7" a="1"/>
  <c r="Y287" i="7" s="1"/>
  <c r="R287" i="7" a="1"/>
  <c r="R287" i="7" s="1"/>
  <c r="Y303" i="7" a="1"/>
  <c r="Y303" i="7" s="1"/>
  <c r="R303" i="7" a="1"/>
  <c r="R303" i="7" s="1"/>
  <c r="Y57" i="7" a="1"/>
  <c r="Y57" i="7" s="1"/>
  <c r="R57" i="7" a="1"/>
  <c r="R57" i="7" s="1"/>
  <c r="Y81" i="7" a="1"/>
  <c r="Y81" i="7" s="1"/>
  <c r="R81" i="7" a="1"/>
  <c r="R81" i="7" s="1"/>
  <c r="R105" i="7" a="1"/>
  <c r="R105" i="7" s="1"/>
  <c r="Y105" i="7" a="1"/>
  <c r="Y105" i="7" s="1"/>
  <c r="Y153" i="7" a="1"/>
  <c r="Y153" i="7" s="1"/>
  <c r="R153" i="7" a="1"/>
  <c r="R153" i="7" s="1"/>
  <c r="R337" i="7" a="1"/>
  <c r="R337" i="7" s="1"/>
  <c r="Y337" i="7" a="1"/>
  <c r="Y337" i="7" s="1"/>
  <c r="Y312" i="7" a="1"/>
  <c r="Y312" i="7" s="1"/>
  <c r="R312" i="7" a="1"/>
  <c r="R312" i="7" s="1"/>
  <c r="R536" i="7" a="1"/>
  <c r="R536" i="7" s="1"/>
  <c r="R24" i="7" a="1"/>
  <c r="R24" i="7" s="1"/>
  <c r="R88" i="7" a="1"/>
  <c r="R88" i="7" s="1"/>
  <c r="R152" i="7" a="1"/>
  <c r="R152" i="7" s="1"/>
  <c r="R216" i="7" a="1"/>
  <c r="R216" i="7" s="1"/>
  <c r="R296" i="7" a="1"/>
  <c r="R296" i="7" s="1"/>
  <c r="R392" i="7" a="1"/>
  <c r="R392" i="7" s="1"/>
  <c r="Y474" i="7" a="1"/>
  <c r="Y474" i="7" s="1"/>
  <c r="R474" i="7" a="1"/>
  <c r="R474" i="7" s="1"/>
  <c r="Y138" i="7" a="1"/>
  <c r="Y138" i="7" s="1"/>
  <c r="R138" i="7" a="1"/>
  <c r="R138" i="7" s="1"/>
  <c r="Y554" i="7" a="1"/>
  <c r="Y554" i="7" s="1"/>
  <c r="R554" i="7" a="1"/>
  <c r="R554" i="7" s="1"/>
  <c r="Y423" i="7" a="1"/>
  <c r="Y423" i="7" s="1"/>
  <c r="R423" i="7" a="1"/>
  <c r="R423" i="7" s="1"/>
  <c r="Y68" i="7" a="1"/>
  <c r="Y68" i="7" s="1"/>
  <c r="R68" i="7" a="1"/>
  <c r="R68" i="7" s="1"/>
  <c r="Y510" i="7" a="1"/>
  <c r="Y510" i="7" s="1"/>
  <c r="R510" i="7" a="1"/>
  <c r="R510" i="7" s="1"/>
  <c r="R53" i="7" a="1"/>
  <c r="R53" i="7" s="1"/>
  <c r="Y53" i="7" a="1"/>
  <c r="Y53" i="7" s="1"/>
  <c r="Y157" i="7" a="1"/>
  <c r="Y157" i="7" s="1"/>
  <c r="R157" i="7" a="1"/>
  <c r="R157" i="7" s="1"/>
  <c r="Y221" i="7" a="1"/>
  <c r="Y221" i="7" s="1"/>
  <c r="R221" i="7" a="1"/>
  <c r="R221" i="7" s="1"/>
  <c r="Y285" i="7" a="1"/>
  <c r="Y285" i="7" s="1"/>
  <c r="R285" i="7" a="1"/>
  <c r="R285" i="7" s="1"/>
  <c r="Y435" i="7" a="1"/>
  <c r="Y435" i="7" s="1"/>
  <c r="R435" i="7" a="1"/>
  <c r="R435" i="7" s="1"/>
  <c r="Y38" i="7" a="1"/>
  <c r="Y38" i="7" s="1"/>
  <c r="R38" i="7" a="1"/>
  <c r="R38" i="7" s="1"/>
  <c r="Y179" i="7" a="1"/>
  <c r="Y179" i="7" s="1"/>
  <c r="R179" i="7" a="1"/>
  <c r="R179" i="7" s="1"/>
  <c r="Y542" i="7" a="1"/>
  <c r="Y542" i="7" s="1"/>
  <c r="R542" i="7" a="1"/>
  <c r="R542" i="7" s="1"/>
  <c r="Y15" i="7" a="1"/>
  <c r="Y15" i="7" s="1"/>
  <c r="R15" i="7" a="1"/>
  <c r="R15" i="7" s="1"/>
  <c r="Y79" i="7" a="1"/>
  <c r="Y79" i="7" s="1"/>
  <c r="R79" i="7" a="1"/>
  <c r="R79" i="7" s="1"/>
  <c r="Y111" i="7" a="1"/>
  <c r="Y111" i="7" s="1"/>
  <c r="R111" i="7" a="1"/>
  <c r="R111" i="7" s="1"/>
  <c r="Y199" i="7" a="1"/>
  <c r="Y199" i="7" s="1"/>
  <c r="R199" i="7" a="1"/>
  <c r="R199" i="7" s="1"/>
  <c r="Y247" i="7" a="1"/>
  <c r="Y247" i="7" s="1"/>
  <c r="R247" i="7" a="1"/>
  <c r="R247" i="7" s="1"/>
  <c r="Y327" i="7" a="1"/>
  <c r="Y327" i="7" s="1"/>
  <c r="R327" i="7" a="1"/>
  <c r="R327" i="7" s="1"/>
  <c r="R375" i="7" a="1"/>
  <c r="R375" i="7" s="1"/>
  <c r="Y375" i="7" a="1"/>
  <c r="Y375" i="7" s="1"/>
  <c r="Y407" i="7" a="1"/>
  <c r="Y407" i="7" s="1"/>
  <c r="R407" i="7" a="1"/>
  <c r="R407" i="7" s="1"/>
  <c r="Y463" i="7" a="1"/>
  <c r="Y463" i="7" s="1"/>
  <c r="R463" i="7" a="1"/>
  <c r="R463" i="7" s="1"/>
  <c r="Y527" i="7" a="1"/>
  <c r="Y527" i="7" s="1"/>
  <c r="R527" i="7" a="1"/>
  <c r="R527" i="7" s="1"/>
  <c r="Y406" i="7" a="1"/>
  <c r="Y406" i="7" s="1"/>
  <c r="R406" i="7" a="1"/>
  <c r="R406" i="7" s="1"/>
  <c r="Y177" i="7" a="1"/>
  <c r="Y177" i="7" s="1"/>
  <c r="R177" i="7" a="1"/>
  <c r="R177" i="7" s="1"/>
  <c r="Y225" i="7" a="1"/>
  <c r="Y225" i="7" s="1"/>
  <c r="R225" i="7" a="1"/>
  <c r="R225" i="7" s="1"/>
  <c r="Y313" i="7" a="1"/>
  <c r="Y313" i="7" s="1"/>
  <c r="R313" i="7" a="1"/>
  <c r="R313" i="7" s="1"/>
  <c r="R361" i="7" a="1"/>
  <c r="R361" i="7" s="1"/>
  <c r="Y361" i="7" a="1"/>
  <c r="Y361" i="7" s="1"/>
  <c r="R401" i="7" a="1"/>
  <c r="R401" i="7" s="1"/>
  <c r="Y401" i="7" a="1"/>
  <c r="Y401" i="7" s="1"/>
  <c r="Y433" i="7" a="1"/>
  <c r="Y433" i="7" s="1"/>
  <c r="R433" i="7" a="1"/>
  <c r="R433" i="7" s="1"/>
  <c r="Y489" i="7" a="1"/>
  <c r="Y489" i="7" s="1"/>
  <c r="R489" i="7" a="1"/>
  <c r="R489" i="7" s="1"/>
  <c r="Y553" i="7" a="1"/>
  <c r="Y553" i="7" s="1"/>
  <c r="R553" i="7" a="1"/>
  <c r="R553" i="7" s="1"/>
  <c r="Y528" i="7" a="1"/>
  <c r="Y528" i="7" s="1"/>
  <c r="R528" i="7" a="1"/>
  <c r="R528" i="7" s="1"/>
  <c r="Y521" i="7" a="1"/>
  <c r="Y521" i="7" s="1"/>
  <c r="R521" i="7" a="1"/>
  <c r="R521" i="7" s="1"/>
  <c r="Y243" i="7" a="1"/>
  <c r="Y243" i="7" s="1"/>
  <c r="R243" i="7" a="1"/>
  <c r="R243" i="7" s="1"/>
  <c r="Y398" i="7" a="1"/>
  <c r="Y398" i="7" s="1"/>
  <c r="R398" i="7" a="1"/>
  <c r="R398" i="7" s="1"/>
  <c r="Y295" i="7" a="1"/>
  <c r="Y295" i="7" s="1"/>
  <c r="R295" i="7" a="1"/>
  <c r="R295" i="7" s="1"/>
  <c r="R560" i="7" a="1"/>
  <c r="R560" i="7" s="1"/>
  <c r="R32" i="7" a="1"/>
  <c r="R32" i="7" s="1"/>
  <c r="R96" i="7" a="1"/>
  <c r="R96" i="7" s="1"/>
  <c r="R160" i="7" a="1"/>
  <c r="R160" i="7" s="1"/>
  <c r="R224" i="7" a="1"/>
  <c r="R224" i="7" s="1"/>
  <c r="R304" i="7" a="1"/>
  <c r="R304" i="7" s="1"/>
  <c r="R408" i="7" a="1"/>
  <c r="R408" i="7" s="1"/>
  <c r="Y14" i="7" a="1"/>
  <c r="Y14" i="7" s="1"/>
  <c r="R14" i="7" a="1"/>
  <c r="R14" i="7" s="1"/>
  <c r="Y58" i="7" a="1"/>
  <c r="Y58" i="7" s="1"/>
  <c r="R58" i="7" a="1"/>
  <c r="R58" i="7" s="1"/>
  <c r="Y162" i="7" a="1"/>
  <c r="Y162" i="7" s="1"/>
  <c r="R162" i="7" a="1"/>
  <c r="R162" i="7" s="1"/>
  <c r="Y250" i="7" a="1"/>
  <c r="Y250" i="7" s="1"/>
  <c r="R250" i="7" a="1"/>
  <c r="R250" i="7" s="1"/>
  <c r="Y298" i="7" a="1"/>
  <c r="Y298" i="7" s="1"/>
  <c r="R298" i="7" a="1"/>
  <c r="R298" i="7" s="1"/>
  <c r="Y274" i="7" a="1"/>
  <c r="Y274" i="7" s="1"/>
  <c r="R274" i="7" a="1"/>
  <c r="R274" i="7" s="1"/>
  <c r="Y322" i="7" a="1"/>
  <c r="Y322" i="7" s="1"/>
  <c r="R322" i="7" a="1"/>
  <c r="R322" i="7" s="1"/>
  <c r="Y378" i="7" a="1"/>
  <c r="Y378" i="7" s="1"/>
  <c r="R378" i="7" a="1"/>
  <c r="R378" i="7" s="1"/>
  <c r="Y426" i="7" a="1"/>
  <c r="Y426" i="7" s="1"/>
  <c r="R426" i="7" a="1"/>
  <c r="R426" i="7" s="1"/>
  <c r="Y466" i="7" a="1"/>
  <c r="Y466" i="7" s="1"/>
  <c r="R466" i="7" a="1"/>
  <c r="R466" i="7" s="1"/>
  <c r="Y530" i="7" a="1"/>
  <c r="Y530" i="7" s="1"/>
  <c r="R530" i="7" a="1"/>
  <c r="R530" i="7" s="1"/>
  <c r="Y315" i="7" a="1"/>
  <c r="Y315" i="7" s="1"/>
  <c r="R315" i="7" a="1"/>
  <c r="R315" i="7" s="1"/>
  <c r="Y83" i="7" a="1"/>
  <c r="Y83" i="7" s="1"/>
  <c r="R83" i="7" a="1"/>
  <c r="R83" i="7" s="1"/>
  <c r="Y107" i="7" a="1"/>
  <c r="Y107" i="7" s="1"/>
  <c r="R107" i="7" a="1"/>
  <c r="R107" i="7" s="1"/>
  <c r="Y147" i="7" a="1"/>
  <c r="Y147" i="7" s="1"/>
  <c r="R147" i="7" a="1"/>
  <c r="R147" i="7" s="1"/>
  <c r="Y187" i="7" a="1"/>
  <c r="Y187" i="7" s="1"/>
  <c r="R187" i="7" a="1"/>
  <c r="R187" i="7" s="1"/>
  <c r="Y219" i="7" a="1"/>
  <c r="Y219" i="7" s="1"/>
  <c r="R219" i="7" a="1"/>
  <c r="R219" i="7" s="1"/>
  <c r="Y267" i="7" a="1"/>
  <c r="Y267" i="7" s="1"/>
  <c r="R267" i="7" a="1"/>
  <c r="R267" i="7" s="1"/>
  <c r="Y299" i="7" a="1"/>
  <c r="Y299" i="7" s="1"/>
  <c r="R299" i="7" a="1"/>
  <c r="R299" i="7" s="1"/>
  <c r="R347" i="7" a="1"/>
  <c r="R347" i="7" s="1"/>
  <c r="Y347" i="7" a="1"/>
  <c r="Y347" i="7" s="1"/>
  <c r="Y395" i="7" a="1"/>
  <c r="Y395" i="7" s="1"/>
  <c r="R395" i="7" a="1"/>
  <c r="R395" i="7" s="1"/>
  <c r="Y427" i="7" a="1"/>
  <c r="Y427" i="7" s="1"/>
  <c r="R427" i="7" a="1"/>
  <c r="R427" i="7" s="1"/>
  <c r="Y491" i="7" a="1"/>
  <c r="Y491" i="7" s="1"/>
  <c r="R491" i="7" a="1"/>
  <c r="R491" i="7" s="1"/>
  <c r="Y555" i="7" a="1"/>
  <c r="Y555" i="7" s="1"/>
  <c r="R555" i="7" a="1"/>
  <c r="R555" i="7" s="1"/>
  <c r="Y457" i="7" a="1"/>
  <c r="Y457" i="7" s="1"/>
  <c r="R457" i="7" a="1"/>
  <c r="R457" i="7" s="1"/>
  <c r="Y20" i="7" a="1"/>
  <c r="Y20" i="7" s="1"/>
  <c r="R20" i="7" a="1"/>
  <c r="R20" i="7" s="1"/>
  <c r="Y44" i="7" a="1"/>
  <c r="Y44" i="7" s="1"/>
  <c r="R44" i="7" a="1"/>
  <c r="R44" i="7" s="1"/>
  <c r="Y124" i="7" a="1"/>
  <c r="Y124" i="7" s="1"/>
  <c r="R124" i="7" a="1"/>
  <c r="R124" i="7" s="1"/>
  <c r="Y156" i="7" a="1"/>
  <c r="Y156" i="7" s="1"/>
  <c r="R156" i="7" a="1"/>
  <c r="R156" i="7" s="1"/>
  <c r="Y188" i="7" a="1"/>
  <c r="Y188" i="7" s="1"/>
  <c r="R188" i="7" a="1"/>
  <c r="R188" i="7" s="1"/>
  <c r="Y220" i="7" a="1"/>
  <c r="Y220" i="7" s="1"/>
  <c r="R220" i="7" a="1"/>
  <c r="R220" i="7" s="1"/>
  <c r="Y252" i="7" a="1"/>
  <c r="Y252" i="7" s="1"/>
  <c r="R252" i="7" a="1"/>
  <c r="R252" i="7" s="1"/>
  <c r="Y284" i="7" a="1"/>
  <c r="Y284" i="7" s="1"/>
  <c r="R284" i="7" a="1"/>
  <c r="R284" i="7" s="1"/>
  <c r="Y316" i="7" a="1"/>
  <c r="Y316" i="7" s="1"/>
  <c r="R316" i="7" a="1"/>
  <c r="R316" i="7" s="1"/>
  <c r="Y348" i="7" a="1"/>
  <c r="Y348" i="7" s="1"/>
  <c r="R348" i="7" a="1"/>
  <c r="R348" i="7" s="1"/>
  <c r="Y380" i="7" a="1"/>
  <c r="Y380" i="7" s="1"/>
  <c r="R380" i="7" a="1"/>
  <c r="R380" i="7" s="1"/>
  <c r="Y412" i="7" a="1"/>
  <c r="Y412" i="7" s="1"/>
  <c r="R412" i="7" a="1"/>
  <c r="R412" i="7" s="1"/>
  <c r="Y444" i="7" a="1"/>
  <c r="Y444" i="7" s="1"/>
  <c r="R444" i="7" a="1"/>
  <c r="R444" i="7" s="1"/>
  <c r="Y476" i="7" a="1"/>
  <c r="Y476" i="7" s="1"/>
  <c r="R476" i="7" a="1"/>
  <c r="R476" i="7" s="1"/>
  <c r="Y508" i="7" a="1"/>
  <c r="Y508" i="7" s="1"/>
  <c r="R508" i="7" a="1"/>
  <c r="R508" i="7" s="1"/>
  <c r="Y540" i="7" a="1"/>
  <c r="Y540" i="7" s="1"/>
  <c r="R540" i="7" a="1"/>
  <c r="R540" i="7" s="1"/>
  <c r="Y390" i="7" a="1"/>
  <c r="Y390" i="7" s="1"/>
  <c r="R390" i="7" a="1"/>
  <c r="R390" i="7" s="1"/>
  <c r="Y51" i="7" a="1"/>
  <c r="Y51" i="7" s="1"/>
  <c r="R51" i="7" a="1"/>
  <c r="R51" i="7" s="1"/>
  <c r="R535" i="7" a="1"/>
  <c r="R535" i="7" s="1"/>
  <c r="Y535" i="7" a="1"/>
  <c r="Y535" i="7" s="1"/>
  <c r="Y13" i="7" a="1"/>
  <c r="Y13" i="7" s="1"/>
  <c r="R13" i="7" a="1"/>
  <c r="R13" i="7" s="1"/>
  <c r="Y77" i="7" a="1"/>
  <c r="Y77" i="7" s="1"/>
  <c r="R77" i="7" a="1"/>
  <c r="R77" i="7" s="1"/>
  <c r="R117" i="7" a="1"/>
  <c r="R117" i="7" s="1"/>
  <c r="Y117" i="7" a="1"/>
  <c r="Y117" i="7" s="1"/>
  <c r="Y181" i="7" a="1"/>
  <c r="Y181" i="7" s="1"/>
  <c r="R181" i="7" a="1"/>
  <c r="R181" i="7" s="1"/>
  <c r="R245" i="7" a="1"/>
  <c r="R245" i="7" s="1"/>
  <c r="Y245" i="7" a="1"/>
  <c r="Y245" i="7" s="1"/>
  <c r="Y317" i="7" a="1"/>
  <c r="Y317" i="7" s="1"/>
  <c r="R317" i="7" a="1"/>
  <c r="R317" i="7" s="1"/>
  <c r="Y349" i="7" a="1"/>
  <c r="Y349" i="7" s="1"/>
  <c r="R349" i="7" a="1"/>
  <c r="R349" i="7" s="1"/>
  <c r="Y381" i="7" a="1"/>
  <c r="Y381" i="7" s="1"/>
  <c r="R381" i="7" a="1"/>
  <c r="R381" i="7" s="1"/>
  <c r="Y413" i="7" a="1"/>
  <c r="Y413" i="7" s="1"/>
  <c r="R413" i="7" a="1"/>
  <c r="R413" i="7" s="1"/>
  <c r="Y445" i="7" a="1"/>
  <c r="Y445" i="7" s="1"/>
  <c r="R445" i="7" a="1"/>
  <c r="R445" i="7" s="1"/>
  <c r="Y477" i="7" a="1"/>
  <c r="Y477" i="7" s="1"/>
  <c r="R477" i="7" a="1"/>
  <c r="R477" i="7" s="1"/>
  <c r="Y509" i="7" a="1"/>
  <c r="Y509" i="7" s="1"/>
  <c r="R509" i="7" a="1"/>
  <c r="R509" i="7" s="1"/>
  <c r="Y541" i="7" a="1"/>
  <c r="Y541" i="7" s="1"/>
  <c r="R541" i="7" a="1"/>
  <c r="R541" i="7" s="1"/>
  <c r="Y486" i="7" a="1"/>
  <c r="Y486" i="7" s="1"/>
  <c r="R486" i="7" a="1"/>
  <c r="R486" i="7" s="1"/>
  <c r="Y566" i="7" a="1"/>
  <c r="Y566" i="7" s="1"/>
  <c r="R566" i="7" a="1"/>
  <c r="R566" i="7" s="1"/>
  <c r="Y462" i="7" a="1"/>
  <c r="Y462" i="7" s="1"/>
  <c r="R462" i="7" a="1"/>
  <c r="R462" i="7" s="1"/>
  <c r="Y62" i="7" a="1"/>
  <c r="Y62" i="7" s="1"/>
  <c r="R62" i="7" a="1"/>
  <c r="R62" i="7" s="1"/>
  <c r="Y118" i="7" a="1"/>
  <c r="Y118" i="7" s="1"/>
  <c r="R118" i="7" a="1"/>
  <c r="R118" i="7" s="1"/>
  <c r="Y158" i="7" a="1"/>
  <c r="Y158" i="7" s="1"/>
  <c r="R158" i="7" a="1"/>
  <c r="R158" i="7" s="1"/>
  <c r="Y190" i="7" a="1"/>
  <c r="Y190" i="7" s="1"/>
  <c r="R190" i="7" a="1"/>
  <c r="R190" i="7" s="1"/>
  <c r="Y238" i="7" a="1"/>
  <c r="Y238" i="7" s="1"/>
  <c r="R238" i="7" a="1"/>
  <c r="R238" i="7" s="1"/>
  <c r="Y286" i="7" a="1"/>
  <c r="Y286" i="7" s="1"/>
  <c r="R286" i="7" a="1"/>
  <c r="R286" i="7" s="1"/>
  <c r="Y318" i="7" a="1"/>
  <c r="Y318" i="7" s="1"/>
  <c r="R318" i="7" a="1"/>
  <c r="R318" i="7" s="1"/>
  <c r="Y366" i="7" a="1"/>
  <c r="Y366" i="7" s="1"/>
  <c r="R366" i="7" a="1"/>
  <c r="R366" i="7" s="1"/>
  <c r="Y422" i="7" a="1"/>
  <c r="Y422" i="7" s="1"/>
  <c r="R422" i="7" a="1"/>
  <c r="R422" i="7" s="1"/>
  <c r="Y239" i="7" a="1"/>
  <c r="Y239" i="7" s="1"/>
  <c r="R239" i="7" a="1"/>
  <c r="R239" i="7" s="1"/>
  <c r="R567" i="7" a="1"/>
  <c r="R567" i="7" s="1"/>
  <c r="Y567" i="7" a="1"/>
  <c r="Y567" i="7" s="1"/>
  <c r="Y135" i="7" a="1"/>
  <c r="Y135" i="7" s="1"/>
  <c r="R135" i="7" a="1"/>
  <c r="R135" i="7" s="1"/>
  <c r="Y223" i="7" a="1"/>
  <c r="Y223" i="7" s="1"/>
  <c r="R223" i="7" a="1"/>
  <c r="R223" i="7" s="1"/>
  <c r="Y446" i="7" a="1"/>
  <c r="Y446" i="7" s="1"/>
  <c r="R446" i="7" a="1"/>
  <c r="R446" i="7" s="1"/>
  <c r="Y17" i="7" a="1"/>
  <c r="Y17" i="7" s="1"/>
  <c r="R17" i="7" a="1"/>
  <c r="R17" i="7" s="1"/>
  <c r="Y41" i="7" a="1"/>
  <c r="Y41" i="7" s="1"/>
  <c r="R41" i="7" a="1"/>
  <c r="R41" i="7" s="1"/>
  <c r="Y113" i="7" a="1"/>
  <c r="Y113" i="7" s="1"/>
  <c r="R113" i="7" a="1"/>
  <c r="R113" i="7" s="1"/>
  <c r="Y137" i="7" a="1"/>
  <c r="Y137" i="7" s="1"/>
  <c r="R137" i="7" a="1"/>
  <c r="R137" i="7" s="1"/>
  <c r="Y273" i="7" a="1"/>
  <c r="Y273" i="7" s="1"/>
  <c r="R273" i="7" a="1"/>
  <c r="R273" i="7" s="1"/>
  <c r="R345" i="7" a="1"/>
  <c r="R345" i="7" s="1"/>
  <c r="Y345" i="7" a="1"/>
  <c r="Y345" i="7" s="1"/>
  <c r="Y568" i="7" a="1"/>
  <c r="Y568" i="7" s="1"/>
  <c r="R568" i="7" a="1"/>
  <c r="R568" i="7" s="1"/>
  <c r="Y352" i="7" a="1"/>
  <c r="Y352" i="7" s="1"/>
  <c r="R352" i="7" a="1"/>
  <c r="R352" i="7" s="1"/>
  <c r="Y248" i="7" a="1"/>
  <c r="Y248" i="7" s="1"/>
  <c r="R248" i="7" a="1"/>
  <c r="R248" i="7" s="1"/>
  <c r="Y470" i="7" a="1"/>
  <c r="Y470" i="7" s="1"/>
  <c r="R470" i="7" a="1"/>
  <c r="R470" i="7" s="1"/>
  <c r="Y546" i="7" a="1"/>
  <c r="Y546" i="7" s="1"/>
  <c r="R546" i="7" a="1"/>
  <c r="R546" i="7" s="1"/>
  <c r="R40" i="7" a="1"/>
  <c r="R40" i="7" s="1"/>
  <c r="R104" i="7" a="1"/>
  <c r="R104" i="7" s="1"/>
  <c r="R168" i="7" a="1"/>
  <c r="R168" i="7" s="1"/>
  <c r="R232" i="7" a="1"/>
  <c r="R232" i="7" s="1"/>
  <c r="R320" i="7" a="1"/>
  <c r="R320" i="7" s="1"/>
  <c r="R416" i="7" a="1"/>
  <c r="R416" i="7" s="1"/>
  <c r="Y34" i="7" a="1"/>
  <c r="Y34" i="7" s="1"/>
  <c r="R34" i="7" a="1"/>
  <c r="R34" i="7" s="1"/>
  <c r="Y265" i="7" a="1"/>
  <c r="Y265" i="7" s="1"/>
  <c r="R265" i="7" a="1"/>
  <c r="R265" i="7" s="1"/>
  <c r="Y92" i="7" a="1"/>
  <c r="Y92" i="7" s="1"/>
  <c r="R92" i="7" a="1"/>
  <c r="R92" i="7" s="1"/>
  <c r="Y115" i="7" a="1"/>
  <c r="Y115" i="7" s="1"/>
  <c r="R115" i="7" a="1"/>
  <c r="R115" i="7" s="1"/>
  <c r="Y206" i="7" a="1"/>
  <c r="Y206" i="7" s="1"/>
  <c r="R206" i="7" a="1"/>
  <c r="R206" i="7" s="1"/>
  <c r="Y526" i="7" a="1"/>
  <c r="Y526" i="7" s="1"/>
  <c r="R526" i="7" a="1"/>
  <c r="R526" i="7" s="1"/>
  <c r="Y234" i="7" a="1"/>
  <c r="Y234" i="7" s="1"/>
  <c r="R234" i="7" a="1"/>
  <c r="R234" i="7" s="1"/>
  <c r="Y306" i="7" a="1"/>
  <c r="Y306" i="7" s="1"/>
  <c r="R306" i="7" a="1"/>
  <c r="R306" i="7" s="1"/>
  <c r="Y367" i="7" a="1"/>
  <c r="Y367" i="7" s="1"/>
  <c r="R367" i="7" a="1"/>
  <c r="R367" i="7" s="1"/>
  <c r="Y59" i="7" a="1"/>
  <c r="Y59" i="7" s="1"/>
  <c r="R59" i="7" a="1"/>
  <c r="R59" i="7" s="1"/>
  <c r="Y482" i="7" a="1"/>
  <c r="Y482" i="7" s="1"/>
  <c r="R482" i="7" a="1"/>
  <c r="R482" i="7" s="1"/>
  <c r="Y100" i="7" a="1"/>
  <c r="Y100" i="7" s="1"/>
  <c r="R100" i="7" a="1"/>
  <c r="R100" i="7" s="1"/>
  <c r="Y278" i="7" a="1"/>
  <c r="Y278" i="7" s="1"/>
  <c r="R278" i="7" a="1"/>
  <c r="R278" i="7" s="1"/>
  <c r="Y561" i="7" a="1"/>
  <c r="Y561" i="7" s="1"/>
  <c r="R561" i="7" a="1"/>
  <c r="R561" i="7" s="1"/>
  <c r="Y37" i="7" a="1"/>
  <c r="Y37" i="7" s="1"/>
  <c r="R37" i="7" a="1"/>
  <c r="R37" i="7" s="1"/>
  <c r="Y101" i="7" a="1"/>
  <c r="Y101" i="7" s="1"/>
  <c r="R101" i="7" a="1"/>
  <c r="R101" i="7" s="1"/>
  <c r="Y141" i="7" a="1"/>
  <c r="Y141" i="7" s="1"/>
  <c r="R141" i="7" a="1"/>
  <c r="R141" i="7" s="1"/>
  <c r="R205" i="7" a="1"/>
  <c r="R205" i="7" s="1"/>
  <c r="Y205" i="7" a="1"/>
  <c r="Y205" i="7" s="1"/>
  <c r="Y269" i="7" a="1"/>
  <c r="Y269" i="7" s="1"/>
  <c r="R269" i="7" a="1"/>
  <c r="R269" i="7" s="1"/>
  <c r="Y487" i="7" a="1"/>
  <c r="Y487" i="7" s="1"/>
  <c r="R487" i="7" a="1"/>
  <c r="R487" i="7" s="1"/>
  <c r="Y22" i="7" a="1"/>
  <c r="Y22" i="7" s="1"/>
  <c r="R22" i="7" a="1"/>
  <c r="R22" i="7" s="1"/>
  <c r="R94" i="7" a="1"/>
  <c r="R94" i="7" s="1"/>
  <c r="Y94" i="7" a="1"/>
  <c r="Y94" i="7" s="1"/>
  <c r="Y342" i="7" a="1"/>
  <c r="Y342" i="7" s="1"/>
  <c r="R342" i="7" a="1"/>
  <c r="R342" i="7" s="1"/>
  <c r="R23" i="7" a="1"/>
  <c r="R23" i="7" s="1"/>
  <c r="Y23" i="7" a="1"/>
  <c r="Y23" i="7" s="1"/>
  <c r="Y55" i="7" a="1"/>
  <c r="Y55" i="7" s="1"/>
  <c r="R55" i="7" a="1"/>
  <c r="R55" i="7" s="1"/>
  <c r="Y87" i="7" a="1"/>
  <c r="Y87" i="7" s="1"/>
  <c r="R87" i="7" a="1"/>
  <c r="R87" i="7" s="1"/>
  <c r="Y159" i="7" a="1"/>
  <c r="Y159" i="7" s="1"/>
  <c r="R159" i="7" a="1"/>
  <c r="R159" i="7" s="1"/>
  <c r="Y183" i="7" a="1"/>
  <c r="Y183" i="7" s="1"/>
  <c r="R183" i="7" a="1"/>
  <c r="R183" i="7" s="1"/>
  <c r="Y271" i="7" a="1"/>
  <c r="Y271" i="7" s="1"/>
  <c r="R271" i="7" a="1"/>
  <c r="R271" i="7" s="1"/>
  <c r="Y335" i="7" a="1"/>
  <c r="Y335" i="7" s="1"/>
  <c r="R335" i="7" a="1"/>
  <c r="R335" i="7" s="1"/>
  <c r="Y383" i="7" a="1"/>
  <c r="Y383" i="7" s="1"/>
  <c r="R383" i="7" a="1"/>
  <c r="R383" i="7" s="1"/>
  <c r="Y415" i="7" a="1"/>
  <c r="Y415" i="7" s="1"/>
  <c r="R415" i="7" a="1"/>
  <c r="R415" i="7" s="1"/>
  <c r="Y479" i="7" a="1"/>
  <c r="Y479" i="7" s="1"/>
  <c r="R479" i="7" a="1"/>
  <c r="R479" i="7" s="1"/>
  <c r="R543" i="7" a="1"/>
  <c r="R543" i="7" s="1"/>
  <c r="Y543" i="7" a="1"/>
  <c r="Y543" i="7" s="1"/>
  <c r="Y471" i="7" a="1"/>
  <c r="Y471" i="7" s="1"/>
  <c r="R471" i="7" a="1"/>
  <c r="R471" i="7" s="1"/>
  <c r="Y89" i="7" a="1"/>
  <c r="Y89" i="7" s="1"/>
  <c r="R89" i="7" a="1"/>
  <c r="R89" i="7" s="1"/>
  <c r="Y161" i="7" a="1"/>
  <c r="Y161" i="7" s="1"/>
  <c r="R161" i="7" a="1"/>
  <c r="R161" i="7" s="1"/>
  <c r="Y249" i="7" a="1"/>
  <c r="Y249" i="7" s="1"/>
  <c r="R249" i="7" a="1"/>
  <c r="R249" i="7" s="1"/>
  <c r="Y297" i="7" a="1"/>
  <c r="Y297" i="7" s="1"/>
  <c r="R297" i="7" a="1"/>
  <c r="R297" i="7" s="1"/>
  <c r="Y369" i="7" a="1"/>
  <c r="Y369" i="7" s="1"/>
  <c r="R369" i="7" a="1"/>
  <c r="R369" i="7" s="1"/>
  <c r="R409" i="7" a="1"/>
  <c r="R409" i="7" s="1"/>
  <c r="Y409" i="7" a="1"/>
  <c r="Y409" i="7" s="1"/>
  <c r="Y441" i="7" a="1"/>
  <c r="Y441" i="7" s="1"/>
  <c r="R441" i="7" a="1"/>
  <c r="R441" i="7" s="1"/>
  <c r="Y505" i="7" a="1"/>
  <c r="Y505" i="7" s="1"/>
  <c r="R505" i="7" a="1"/>
  <c r="R505" i="7" s="1"/>
  <c r="Y432" i="7" a="1"/>
  <c r="Y432" i="7" s="1"/>
  <c r="R432" i="7" a="1"/>
  <c r="R432" i="7" s="1"/>
  <c r="Y280" i="7" a="1"/>
  <c r="Y280" i="7" s="1"/>
  <c r="R280" i="7" a="1"/>
  <c r="R280" i="7" s="1"/>
  <c r="R48" i="7" a="1"/>
  <c r="R48" i="7" s="1"/>
  <c r="R112" i="7" a="1"/>
  <c r="R112" i="7" s="1"/>
  <c r="R176" i="7" a="1"/>
  <c r="R176" i="7" s="1"/>
  <c r="R240" i="7" a="1"/>
  <c r="R240" i="7" s="1"/>
  <c r="R328" i="7" a="1"/>
  <c r="R328" i="7" s="1"/>
  <c r="R424" i="7" a="1"/>
  <c r="R424" i="7" s="1"/>
  <c r="M7" i="8"/>
  <c r="K7" i="8"/>
  <c r="L7" i="8" s="1"/>
  <c r="M8" i="8"/>
  <c r="K8" i="8"/>
  <c r="L8" i="8" s="1"/>
  <c r="M6" i="8"/>
  <c r="K6" i="8"/>
  <c r="L6" i="8" s="1"/>
  <c r="M10" i="8"/>
  <c r="K10" i="8"/>
  <c r="L10" i="8" s="1"/>
  <c r="M11" i="8"/>
  <c r="K11" i="8"/>
  <c r="L11" i="8" s="1"/>
  <c r="M9" i="8"/>
  <c r="K9" i="8"/>
  <c r="L9" i="8" s="1"/>
  <c r="M12" i="8"/>
  <c r="K12" i="8"/>
  <c r="L12" i="8" s="1"/>
  <c r="AA406" i="7" l="1"/>
  <c r="Z406" i="7" a="1"/>
  <c r="Z406" i="7" s="1"/>
  <c r="AA474" i="7"/>
  <c r="Z474" i="7" a="1"/>
  <c r="Z474" i="7" s="1"/>
  <c r="AA134" i="7"/>
  <c r="Z134" i="7" a="1"/>
  <c r="Z134" i="7" s="1"/>
  <c r="AA270" i="7"/>
  <c r="Z270" i="7" a="1"/>
  <c r="Z270" i="7" s="1"/>
  <c r="AA194" i="7"/>
  <c r="Z194" i="7" a="1"/>
  <c r="Z194" i="7" s="1"/>
  <c r="AA417" i="7"/>
  <c r="Z417" i="7" a="1"/>
  <c r="Z417" i="7" s="1"/>
  <c r="AA447" i="7"/>
  <c r="Z447" i="7" a="1"/>
  <c r="Z447" i="7" s="1"/>
  <c r="AA438" i="7"/>
  <c r="Z438" i="7" a="1"/>
  <c r="Z438" i="7" s="1"/>
  <c r="AA421" i="7"/>
  <c r="Z421" i="7" a="1"/>
  <c r="Z421" i="7" s="1"/>
  <c r="AA293" i="7"/>
  <c r="Z293" i="7" a="1"/>
  <c r="Z293" i="7" s="1"/>
  <c r="AA228" i="7"/>
  <c r="Z228" i="7" a="1"/>
  <c r="Z228" i="7" s="1"/>
  <c r="AA123" i="7"/>
  <c r="Z123" i="7" a="1"/>
  <c r="Z123" i="7" s="1"/>
  <c r="AA562" i="7"/>
  <c r="Z562" i="7" a="1"/>
  <c r="Z562" i="7" s="1"/>
  <c r="AA330" i="7"/>
  <c r="Z330" i="7" a="1"/>
  <c r="Z330" i="7" s="1"/>
  <c r="AA98" i="7"/>
  <c r="Z98" i="7" a="1"/>
  <c r="Z98" i="7" s="1"/>
  <c r="AA551" i="7"/>
  <c r="Z551" i="7" a="1"/>
  <c r="Z551" i="7" s="1"/>
  <c r="AA19" i="7"/>
  <c r="Z19" i="7" a="1"/>
  <c r="Z19" i="7" s="1"/>
  <c r="AA505" i="7"/>
  <c r="Z505" i="7" a="1"/>
  <c r="Z505" i="7" s="1"/>
  <c r="AA297" i="7"/>
  <c r="Z297" i="7" a="1"/>
  <c r="Z297" i="7" s="1"/>
  <c r="AA471" i="7"/>
  <c r="Z471" i="7" a="1"/>
  <c r="Z471" i="7" s="1"/>
  <c r="AA383" i="7"/>
  <c r="Z383" i="7" a="1"/>
  <c r="Z383" i="7" s="1"/>
  <c r="AA159" i="7"/>
  <c r="Z159" i="7" a="1"/>
  <c r="Z159" i="7" s="1"/>
  <c r="AA342" i="7"/>
  <c r="Z342" i="7" a="1"/>
  <c r="Z342" i="7" s="1"/>
  <c r="AA269" i="7"/>
  <c r="Z269" i="7" a="1"/>
  <c r="Z269" i="7" s="1"/>
  <c r="AA37" i="7"/>
  <c r="Z37" i="7" a="1"/>
  <c r="Z37" i="7" s="1"/>
  <c r="AA482" i="7"/>
  <c r="Z482" i="7" a="1"/>
  <c r="Z482" i="7" s="1"/>
  <c r="AA234" i="7"/>
  <c r="Z234" i="7" a="1"/>
  <c r="Z234" i="7" s="1"/>
  <c r="AA92" i="7"/>
  <c r="Z92" i="7" a="1"/>
  <c r="Z92" i="7" s="1"/>
  <c r="AA248" i="7"/>
  <c r="Z248" i="7" a="1"/>
  <c r="Z248" i="7" s="1"/>
  <c r="AA273" i="7"/>
  <c r="Z273" i="7" a="1"/>
  <c r="Z273" i="7" s="1"/>
  <c r="AA17" i="7"/>
  <c r="Z17" i="7" a="1"/>
  <c r="Z17" i="7" s="1"/>
  <c r="AA318" i="7"/>
  <c r="Z318" i="7" a="1"/>
  <c r="Z318" i="7" s="1"/>
  <c r="AA158" i="7"/>
  <c r="Z158" i="7" a="1"/>
  <c r="Z158" i="7" s="1"/>
  <c r="AA566" i="7"/>
  <c r="Z566" i="7" a="1"/>
  <c r="Z566" i="7" s="1"/>
  <c r="AA477" i="7"/>
  <c r="Z477" i="7" a="1"/>
  <c r="Z477" i="7" s="1"/>
  <c r="AA349" i="7"/>
  <c r="Z349" i="7" a="1"/>
  <c r="Z349" i="7" s="1"/>
  <c r="AA51" i="7"/>
  <c r="Z51" i="7" a="1"/>
  <c r="Z51" i="7" s="1"/>
  <c r="AA476" i="7"/>
  <c r="Z476" i="7" a="1"/>
  <c r="Z476" i="7" s="1"/>
  <c r="AA348" i="7"/>
  <c r="Z348" i="7" a="1"/>
  <c r="Z348" i="7" s="1"/>
  <c r="AA220" i="7"/>
  <c r="Z220" i="7" a="1"/>
  <c r="Z220" i="7" s="1"/>
  <c r="AA44" i="7"/>
  <c r="Z44" i="7" a="1"/>
  <c r="Z44" i="7" s="1"/>
  <c r="AA491" i="7"/>
  <c r="Z491" i="7" a="1"/>
  <c r="Z491" i="7" s="1"/>
  <c r="AA299" i="7"/>
  <c r="Z299" i="7" a="1"/>
  <c r="Z299" i="7" s="1"/>
  <c r="AA147" i="7"/>
  <c r="Z147" i="7" a="1"/>
  <c r="Z147" i="7" s="1"/>
  <c r="AA530" i="7"/>
  <c r="Z530" i="7" a="1"/>
  <c r="Z530" i="7" s="1"/>
  <c r="AA322" i="7"/>
  <c r="Z322" i="7" a="1"/>
  <c r="Z322" i="7" s="1"/>
  <c r="AA162" i="7"/>
  <c r="Z162" i="7" a="1"/>
  <c r="Z162" i="7" s="1"/>
  <c r="AA312" i="7"/>
  <c r="Z312" i="7" a="1"/>
  <c r="Z312" i="7" s="1"/>
  <c r="AA81" i="7"/>
  <c r="Z81" i="7" a="1"/>
  <c r="Z81" i="7" s="1"/>
  <c r="AA175" i="7"/>
  <c r="Z175" i="7" a="1"/>
  <c r="Z175" i="7" s="1"/>
  <c r="AA78" i="7"/>
  <c r="Z78" i="7" a="1"/>
  <c r="Z78" i="7" s="1"/>
  <c r="AA262" i="7"/>
  <c r="Z262" i="7" a="1"/>
  <c r="Z262" i="7" s="1"/>
  <c r="AA110" i="7"/>
  <c r="Z110" i="7" a="1"/>
  <c r="Z110" i="7" s="1"/>
  <c r="AA565" i="7"/>
  <c r="Z565" i="7" a="1"/>
  <c r="Z565" i="7" s="1"/>
  <c r="AA437" i="7"/>
  <c r="Z437" i="7" a="1"/>
  <c r="Z437" i="7" s="1"/>
  <c r="AA93" i="7"/>
  <c r="Z93" i="7" a="1"/>
  <c r="Z93" i="7" s="1"/>
  <c r="AA564" i="7"/>
  <c r="Z564" i="7" a="1"/>
  <c r="Z564" i="7" s="1"/>
  <c r="AA436" i="7"/>
  <c r="Z436" i="7" a="1"/>
  <c r="Z436" i="7" s="1"/>
  <c r="AA308" i="7"/>
  <c r="Z308" i="7" a="1"/>
  <c r="Z308" i="7" s="1"/>
  <c r="AA180" i="7"/>
  <c r="Z180" i="7" a="1"/>
  <c r="Z180" i="7" s="1"/>
  <c r="AA371" i="7"/>
  <c r="Z371" i="7" a="1"/>
  <c r="Z371" i="7" s="1"/>
  <c r="AA387" i="7"/>
  <c r="Z387" i="7" a="1"/>
  <c r="Z387" i="7" s="1"/>
  <c r="AA211" i="7"/>
  <c r="Z211" i="7" a="1"/>
  <c r="Z211" i="7" s="1"/>
  <c r="AA43" i="7"/>
  <c r="Z43" i="7" a="1"/>
  <c r="Z43" i="7" s="1"/>
  <c r="AA450" i="7"/>
  <c r="Z450" i="7" a="1"/>
  <c r="Z450" i="7" s="1"/>
  <c r="AA202" i="7"/>
  <c r="Z202" i="7" a="1"/>
  <c r="Z202" i="7" s="1"/>
  <c r="AA503" i="7"/>
  <c r="Z503" i="7" a="1"/>
  <c r="Z503" i="7" s="1"/>
  <c r="AA451" i="7"/>
  <c r="Z451" i="7" a="1"/>
  <c r="Z451" i="7" s="1"/>
  <c r="AA400" i="7"/>
  <c r="Z400" i="7" a="1"/>
  <c r="Z400" i="7" s="1"/>
  <c r="AA377" i="7"/>
  <c r="Z377" i="7" a="1"/>
  <c r="Z377" i="7" s="1"/>
  <c r="AA455" i="7"/>
  <c r="Z455" i="7" a="1"/>
  <c r="Z455" i="7" s="1"/>
  <c r="AA263" i="7"/>
  <c r="Z263" i="7" a="1"/>
  <c r="Z263" i="7" s="1"/>
  <c r="AA71" i="7"/>
  <c r="Z71" i="7" a="1"/>
  <c r="Z71" i="7" s="1"/>
  <c r="AA237" i="7"/>
  <c r="Z237" i="7" a="1"/>
  <c r="Z237" i="7" s="1"/>
  <c r="AA458" i="7"/>
  <c r="Z458" i="7" a="1"/>
  <c r="Z458" i="7" s="1"/>
  <c r="AA75" i="7"/>
  <c r="Z75" i="7" a="1"/>
  <c r="Z75" i="7" s="1"/>
  <c r="AA18" i="7"/>
  <c r="Z18" i="7" a="1"/>
  <c r="Z18" i="7" s="1"/>
  <c r="AA534" i="7"/>
  <c r="Z534" i="7" a="1"/>
  <c r="Z534" i="7" s="1"/>
  <c r="AA254" i="7"/>
  <c r="Z254" i="7" a="1"/>
  <c r="Z254" i="7" s="1"/>
  <c r="AA70" i="7"/>
  <c r="Z70" i="7" a="1"/>
  <c r="Z70" i="7" s="1"/>
  <c r="AA213" i="7"/>
  <c r="Z213" i="7" a="1"/>
  <c r="Z213" i="7" s="1"/>
  <c r="AA394" i="7"/>
  <c r="Z394" i="7" a="1"/>
  <c r="Z394" i="7" s="1"/>
  <c r="AA513" i="7"/>
  <c r="Z513" i="7" a="1"/>
  <c r="Z513" i="7" s="1"/>
  <c r="AA430" i="7"/>
  <c r="Z430" i="7" a="1"/>
  <c r="Z430" i="7" s="1"/>
  <c r="AA257" i="7"/>
  <c r="Z257" i="7" a="1"/>
  <c r="Z257" i="7" s="1"/>
  <c r="AA302" i="7"/>
  <c r="Z302" i="7" a="1"/>
  <c r="Z302" i="7" s="1"/>
  <c r="AA396" i="7"/>
  <c r="Z396" i="7" a="1"/>
  <c r="Z396" i="7" s="1"/>
  <c r="AA363" i="7"/>
  <c r="Z363" i="7" a="1"/>
  <c r="Z363" i="7" s="1"/>
  <c r="AA439" i="7"/>
  <c r="Z439" i="7" a="1"/>
  <c r="Z439" i="7" s="1"/>
  <c r="AA356" i="7"/>
  <c r="Z356" i="7" a="1"/>
  <c r="Z356" i="7" s="1"/>
  <c r="AA243" i="7"/>
  <c r="Z243" i="7" a="1"/>
  <c r="Z243" i="7" s="1"/>
  <c r="AA489" i="7"/>
  <c r="Z489" i="7" a="1"/>
  <c r="Z489" i="7" s="1"/>
  <c r="AA313" i="7"/>
  <c r="Z313" i="7" a="1"/>
  <c r="Z313" i="7" s="1"/>
  <c r="AA527" i="7"/>
  <c r="Z527" i="7" a="1"/>
  <c r="Z527" i="7" s="1"/>
  <c r="AA327" i="7"/>
  <c r="Z327" i="7" a="1"/>
  <c r="Z327" i="7" s="1"/>
  <c r="AA79" i="7"/>
  <c r="Z79" i="7" a="1"/>
  <c r="Z79" i="7" s="1"/>
  <c r="AA38" i="7"/>
  <c r="Z38" i="7" a="1"/>
  <c r="Z38" i="7" s="1"/>
  <c r="AA157" i="7"/>
  <c r="Z157" i="7" a="1"/>
  <c r="Z157" i="7" s="1"/>
  <c r="AA423" i="7"/>
  <c r="Z423" i="7" a="1"/>
  <c r="Z423" i="7" s="1"/>
  <c r="AA337" i="7"/>
  <c r="Z337" i="7" a="1"/>
  <c r="Z337" i="7" s="1"/>
  <c r="AA29" i="7"/>
  <c r="Z29" i="7" a="1"/>
  <c r="Z29" i="7" s="1"/>
  <c r="AA402" i="7"/>
  <c r="Z402" i="7" a="1"/>
  <c r="Z402" i="7" s="1"/>
  <c r="AA9" i="7"/>
  <c r="Z9" i="7" a="1"/>
  <c r="Z9" i="7" s="1"/>
  <c r="AA145" i="7"/>
  <c r="Z145" i="7" a="1"/>
  <c r="Z145" i="7" s="1"/>
  <c r="AA191" i="7"/>
  <c r="Z191" i="7" a="1"/>
  <c r="Z191" i="7" s="1"/>
  <c r="AA454" i="7"/>
  <c r="Z454" i="7" a="1"/>
  <c r="Z454" i="7" s="1"/>
  <c r="AA231" i="7"/>
  <c r="Z231" i="7" a="1"/>
  <c r="Z231" i="7" s="1"/>
  <c r="AA493" i="7"/>
  <c r="Z493" i="7" a="1"/>
  <c r="Z493" i="7" s="1"/>
  <c r="AA365" i="7"/>
  <c r="Z365" i="7" a="1"/>
  <c r="Z365" i="7" s="1"/>
  <c r="AA431" i="7"/>
  <c r="Z431" i="7" a="1"/>
  <c r="Z431" i="7" s="1"/>
  <c r="AA492" i="7"/>
  <c r="Z492" i="7" a="1"/>
  <c r="Z492" i="7" s="1"/>
  <c r="AA364" i="7"/>
  <c r="Z364" i="7" a="1"/>
  <c r="Z364" i="7" s="1"/>
  <c r="AA236" i="7"/>
  <c r="Z236" i="7" a="1"/>
  <c r="Z236" i="7" s="1"/>
  <c r="AA108" i="7"/>
  <c r="Z108" i="7" a="1"/>
  <c r="Z108" i="7" s="1"/>
  <c r="AA531" i="7"/>
  <c r="Z531" i="7" a="1"/>
  <c r="Z531" i="7" s="1"/>
  <c r="AA331" i="7"/>
  <c r="Z331" i="7" a="1"/>
  <c r="Z331" i="7" s="1"/>
  <c r="AA163" i="7"/>
  <c r="Z163" i="7" a="1"/>
  <c r="Z163" i="7" s="1"/>
  <c r="AA478" i="7"/>
  <c r="Z478" i="7" a="1"/>
  <c r="Z478" i="7" s="1"/>
  <c r="AA106" i="7"/>
  <c r="Z106" i="7" a="1"/>
  <c r="Z106" i="7" s="1"/>
  <c r="AA226" i="7"/>
  <c r="Z226" i="7" a="1"/>
  <c r="Z226" i="7" s="1"/>
  <c r="AA480" i="7"/>
  <c r="Z480" i="7" a="1"/>
  <c r="Z480" i="7" s="1"/>
  <c r="AA353" i="7"/>
  <c r="Z353" i="7" a="1"/>
  <c r="Z353" i="7" s="1"/>
  <c r="AA97" i="7"/>
  <c r="Z97" i="7" a="1"/>
  <c r="Z97" i="7" s="1"/>
  <c r="AA522" i="7"/>
  <c r="Z522" i="7" a="1"/>
  <c r="Z522" i="7" s="1"/>
  <c r="AA391" i="7"/>
  <c r="Z391" i="7" a="1"/>
  <c r="Z391" i="7" s="1"/>
  <c r="AA207" i="7"/>
  <c r="Z207" i="7" a="1"/>
  <c r="Z207" i="7" s="1"/>
  <c r="AA102" i="7"/>
  <c r="Z102" i="7" a="1"/>
  <c r="Z102" i="7" s="1"/>
  <c r="AA189" i="7"/>
  <c r="Z189" i="7" a="1"/>
  <c r="Z189" i="7" s="1"/>
  <c r="AA379" i="7"/>
  <c r="Z379" i="7" a="1"/>
  <c r="Z379" i="7" s="1"/>
  <c r="AA472" i="7"/>
  <c r="Z472" i="7" a="1"/>
  <c r="Z472" i="7" s="1"/>
  <c r="AA255" i="7"/>
  <c r="Z255" i="7" a="1"/>
  <c r="Z255" i="7" s="1"/>
  <c r="AA374" i="7"/>
  <c r="Z374" i="7" a="1"/>
  <c r="Z374" i="7" s="1"/>
  <c r="AA198" i="7"/>
  <c r="Z198" i="7" a="1"/>
  <c r="Z198" i="7" s="1"/>
  <c r="AA517" i="7"/>
  <c r="Z517" i="7" a="1"/>
  <c r="Z517" i="7" s="1"/>
  <c r="AA389" i="7"/>
  <c r="Z389" i="7" a="1"/>
  <c r="Z389" i="7" s="1"/>
  <c r="AA229" i="7"/>
  <c r="Z229" i="7" a="1"/>
  <c r="Z229" i="7" s="1"/>
  <c r="AA452" i="7"/>
  <c r="Z452" i="7" a="1"/>
  <c r="Z452" i="7" s="1"/>
  <c r="AA324" i="7"/>
  <c r="Z324" i="7" a="1"/>
  <c r="Z324" i="7" s="1"/>
  <c r="AA196" i="7"/>
  <c r="Z196" i="7" a="1"/>
  <c r="Z196" i="7" s="1"/>
  <c r="AA507" i="7"/>
  <c r="Z507" i="7" a="1"/>
  <c r="Z507" i="7" s="1"/>
  <c r="AA403" i="7"/>
  <c r="Z403" i="7" a="1"/>
  <c r="Z403" i="7" s="1"/>
  <c r="AA227" i="7"/>
  <c r="Z227" i="7" a="1"/>
  <c r="Z227" i="7" s="1"/>
  <c r="AA27" i="7"/>
  <c r="Z27" i="7" a="1"/>
  <c r="Z27" i="7" s="1"/>
  <c r="AA498" i="7"/>
  <c r="Z498" i="7" a="1"/>
  <c r="Z498" i="7" s="1"/>
  <c r="AA258" i="7"/>
  <c r="Z258" i="7" a="1"/>
  <c r="Z258" i="7" s="1"/>
  <c r="AA66" i="7"/>
  <c r="Z66" i="7" a="1"/>
  <c r="Z66" i="7" s="1"/>
  <c r="AA111" i="7"/>
  <c r="Z111" i="7" a="1"/>
  <c r="Z111" i="7" s="1"/>
  <c r="AA33" i="7"/>
  <c r="Z33" i="7" a="1"/>
  <c r="Z33" i="7" s="1"/>
  <c r="AA201" i="7"/>
  <c r="Z201" i="7" a="1"/>
  <c r="Z201" i="7" s="1"/>
  <c r="AA563" i="7"/>
  <c r="Z563" i="7" a="1"/>
  <c r="Z563" i="7" s="1"/>
  <c r="AA268" i="7"/>
  <c r="Z268" i="7" a="1"/>
  <c r="Z268" i="7" s="1"/>
  <c r="AA11" i="7"/>
  <c r="Z11" i="7" a="1"/>
  <c r="Z11" i="7" s="1"/>
  <c r="AA242" i="7"/>
  <c r="Z242" i="7" a="1"/>
  <c r="Z242" i="7" s="1"/>
  <c r="AA253" i="7"/>
  <c r="Z253" i="7" a="1"/>
  <c r="Z253" i="7" s="1"/>
  <c r="AA90" i="7"/>
  <c r="Z90" i="7" a="1"/>
  <c r="Z90" i="7" s="1"/>
  <c r="AA46" i="7"/>
  <c r="Z46" i="7" a="1"/>
  <c r="Z46" i="7" s="1"/>
  <c r="AA76" i="7"/>
  <c r="Z76" i="7" a="1"/>
  <c r="Z76" i="7" s="1"/>
  <c r="AA543" i="7"/>
  <c r="Z543" i="7" a="1"/>
  <c r="Z543" i="7" s="1"/>
  <c r="AA441" i="7"/>
  <c r="Z441" i="7" a="1"/>
  <c r="Z441" i="7" s="1"/>
  <c r="AA249" i="7"/>
  <c r="Z249" i="7" a="1"/>
  <c r="Z249" i="7" s="1"/>
  <c r="AA335" i="7"/>
  <c r="Z335" i="7" a="1"/>
  <c r="Z335" i="7" s="1"/>
  <c r="AA87" i="7"/>
  <c r="Z87" i="7" a="1"/>
  <c r="Z87" i="7" s="1"/>
  <c r="AA561" i="7"/>
  <c r="Z561" i="7" a="1"/>
  <c r="Z561" i="7" s="1"/>
  <c r="AA59" i="7"/>
  <c r="Z59" i="7" a="1"/>
  <c r="Z59" i="7" s="1"/>
  <c r="AA526" i="7"/>
  <c r="Z526" i="7" a="1"/>
  <c r="Z526" i="7" s="1"/>
  <c r="AA265" i="7"/>
  <c r="Z265" i="7" a="1"/>
  <c r="Z265" i="7" s="1"/>
  <c r="AA352" i="7"/>
  <c r="Z352" i="7" a="1"/>
  <c r="Z352" i="7" s="1"/>
  <c r="AA137" i="7"/>
  <c r="Z137" i="7" a="1"/>
  <c r="Z137" i="7" s="1"/>
  <c r="AA446" i="7"/>
  <c r="Z446" i="7" a="1"/>
  <c r="Z446" i="7" s="1"/>
  <c r="AA239" i="7"/>
  <c r="Z239" i="7" a="1"/>
  <c r="Z239" i="7" s="1"/>
  <c r="AA286" i="7"/>
  <c r="Z286" i="7" a="1"/>
  <c r="Z286" i="7" s="1"/>
  <c r="AA118" i="7"/>
  <c r="Z118" i="7" a="1"/>
  <c r="Z118" i="7" s="1"/>
  <c r="AA486" i="7"/>
  <c r="Z486" i="7" a="1"/>
  <c r="Z486" i="7" s="1"/>
  <c r="AA445" i="7"/>
  <c r="Z445" i="7" a="1"/>
  <c r="Z445" i="7" s="1"/>
  <c r="AA317" i="7"/>
  <c r="Z317" i="7" a="1"/>
  <c r="Z317" i="7" s="1"/>
  <c r="AA77" i="7"/>
  <c r="Z77" i="7" a="1"/>
  <c r="Z77" i="7" s="1"/>
  <c r="AA390" i="7"/>
  <c r="Z390" i="7" a="1"/>
  <c r="Z390" i="7" s="1"/>
  <c r="AA444" i="7"/>
  <c r="Z444" i="7" a="1"/>
  <c r="Z444" i="7" s="1"/>
  <c r="AA316" i="7"/>
  <c r="Z316" i="7" a="1"/>
  <c r="Z316" i="7" s="1"/>
  <c r="AA188" i="7"/>
  <c r="Z188" i="7" a="1"/>
  <c r="Z188" i="7" s="1"/>
  <c r="AA20" i="7"/>
  <c r="Z20" i="7" a="1"/>
  <c r="Z20" i="7" s="1"/>
  <c r="AA427" i="7"/>
  <c r="Z427" i="7" a="1"/>
  <c r="Z427" i="7" s="1"/>
  <c r="AA267" i="7"/>
  <c r="Z267" i="7" a="1"/>
  <c r="Z267" i="7" s="1"/>
  <c r="AA107" i="7"/>
  <c r="Z107" i="7" a="1"/>
  <c r="Z107" i="7" s="1"/>
  <c r="AA466" i="7"/>
  <c r="Z466" i="7" a="1"/>
  <c r="Z466" i="7" s="1"/>
  <c r="AA274" i="7"/>
  <c r="Z274" i="7" a="1"/>
  <c r="Z274" i="7" s="1"/>
  <c r="AA58" i="7"/>
  <c r="Z58" i="7" a="1"/>
  <c r="Z58" i="7" s="1"/>
  <c r="AA53" i="7"/>
  <c r="Z53" i="7" a="1"/>
  <c r="Z53" i="7" s="1"/>
  <c r="AA57" i="7"/>
  <c r="Z57" i="7" a="1"/>
  <c r="Z57" i="7" s="1"/>
  <c r="AA151" i="7"/>
  <c r="Z151" i="7" a="1"/>
  <c r="Z151" i="7" s="1"/>
  <c r="AA414" i="7"/>
  <c r="Z414" i="7" a="1"/>
  <c r="Z414" i="7" s="1"/>
  <c r="AA230" i="7"/>
  <c r="Z230" i="7" a="1"/>
  <c r="Z230" i="7" s="1"/>
  <c r="AA86" i="7"/>
  <c r="Z86" i="7" a="1"/>
  <c r="Z86" i="7" s="1"/>
  <c r="AA533" i="7"/>
  <c r="Z533" i="7" a="1"/>
  <c r="Z533" i="7" s="1"/>
  <c r="AA405" i="7"/>
  <c r="Z405" i="7" a="1"/>
  <c r="Z405" i="7" s="1"/>
  <c r="AA261" i="7"/>
  <c r="Z261" i="7" a="1"/>
  <c r="Z261" i="7" s="1"/>
  <c r="AA532" i="7"/>
  <c r="Z532" i="7" a="1"/>
  <c r="Z532" i="7" s="1"/>
  <c r="AA404" i="7"/>
  <c r="Z404" i="7" a="1"/>
  <c r="Z404" i="7" s="1"/>
  <c r="AA276" i="7"/>
  <c r="Z276" i="7" a="1"/>
  <c r="Z276" i="7" s="1"/>
  <c r="AA148" i="7"/>
  <c r="Z148" i="7" a="1"/>
  <c r="Z148" i="7" s="1"/>
  <c r="AA539" i="7"/>
  <c r="Z539" i="7" a="1"/>
  <c r="Z539" i="7" s="1"/>
  <c r="AA339" i="7"/>
  <c r="Z339" i="7" a="1"/>
  <c r="Z339" i="7" s="1"/>
  <c r="AA171" i="7"/>
  <c r="Z171" i="7" a="1"/>
  <c r="Z171" i="7" s="1"/>
  <c r="AA529" i="7"/>
  <c r="Z529" i="7" a="1"/>
  <c r="Z529" i="7" s="1"/>
  <c r="AA114" i="7"/>
  <c r="Z114" i="7" a="1"/>
  <c r="Z114" i="7" s="1"/>
  <c r="AA130" i="7"/>
  <c r="Z130" i="7" a="1"/>
  <c r="Z130" i="7" s="1"/>
  <c r="AA170" i="7"/>
  <c r="Z170" i="7" a="1"/>
  <c r="Z170" i="7" s="1"/>
  <c r="AA354" i="7"/>
  <c r="Z354" i="7" a="1"/>
  <c r="Z354" i="7" s="1"/>
  <c r="AA545" i="7"/>
  <c r="Z545" i="7" a="1"/>
  <c r="Z545" i="7" s="1"/>
  <c r="AA289" i="7"/>
  <c r="Z289" i="7" a="1"/>
  <c r="Z289" i="7" s="1"/>
  <c r="AA399" i="7"/>
  <c r="Z399" i="7" a="1"/>
  <c r="Z399" i="7" s="1"/>
  <c r="AA215" i="7"/>
  <c r="Z215" i="7" a="1"/>
  <c r="Z215" i="7" s="1"/>
  <c r="AA490" i="7"/>
  <c r="Z490" i="7" a="1"/>
  <c r="Z490" i="7" s="1"/>
  <c r="AA173" i="7"/>
  <c r="Z173" i="7" a="1"/>
  <c r="Z173" i="7" s="1"/>
  <c r="AA60" i="7"/>
  <c r="Z60" i="7" a="1"/>
  <c r="Z60" i="7" s="1"/>
  <c r="AA129" i="7"/>
  <c r="Z129" i="7" a="1"/>
  <c r="Z129" i="7" s="1"/>
  <c r="AA359" i="7"/>
  <c r="Z359" i="7" a="1"/>
  <c r="Z359" i="7" s="1"/>
  <c r="AA91" i="7"/>
  <c r="Z91" i="7" a="1"/>
  <c r="Z91" i="7" s="1"/>
  <c r="AA30" i="7"/>
  <c r="Z30" i="7" a="1"/>
  <c r="Z30" i="7" s="1"/>
  <c r="AA443" i="7"/>
  <c r="Z443" i="7" a="1"/>
  <c r="Z443" i="7" s="1"/>
  <c r="AA485" i="7"/>
  <c r="Z485" i="7" a="1"/>
  <c r="Z485" i="7" s="1"/>
  <c r="AA567" i="7"/>
  <c r="Z567" i="7" a="1"/>
  <c r="Z567" i="7" s="1"/>
  <c r="AA553" i="7"/>
  <c r="Z553" i="7" a="1"/>
  <c r="Z553" i="7" s="1"/>
  <c r="AA221" i="7"/>
  <c r="Z221" i="7" a="1"/>
  <c r="Z221" i="7" s="1"/>
  <c r="AA465" i="7"/>
  <c r="Z465" i="7" a="1"/>
  <c r="Z465" i="7" s="1"/>
  <c r="AA397" i="7"/>
  <c r="Z397" i="7" a="1"/>
  <c r="Z397" i="7" s="1"/>
  <c r="AA203" i="7"/>
  <c r="Z203" i="7" a="1"/>
  <c r="Z203" i="7" s="1"/>
  <c r="AA279" i="7"/>
  <c r="Z279" i="7" a="1"/>
  <c r="Z279" i="7" s="1"/>
  <c r="AA246" i="7"/>
  <c r="Z246" i="7" a="1"/>
  <c r="Z246" i="7" s="1"/>
  <c r="AA459" i="7"/>
  <c r="Z459" i="7" a="1"/>
  <c r="Z459" i="7" s="1"/>
  <c r="AA94" i="7"/>
  <c r="Z94" i="7" a="1"/>
  <c r="Z94" i="7" s="1"/>
  <c r="AA409" i="7"/>
  <c r="Z409" i="7" a="1"/>
  <c r="Z409" i="7" s="1"/>
  <c r="AA521" i="7"/>
  <c r="Z521" i="7" a="1"/>
  <c r="Z521" i="7" s="1"/>
  <c r="AA433" i="7"/>
  <c r="Z433" i="7" a="1"/>
  <c r="Z433" i="7" s="1"/>
  <c r="AA225" i="7"/>
  <c r="Z225" i="7" a="1"/>
  <c r="Z225" i="7" s="1"/>
  <c r="AA463" i="7"/>
  <c r="Z463" i="7" a="1"/>
  <c r="Z463" i="7" s="1"/>
  <c r="AA247" i="7"/>
  <c r="Z247" i="7" a="1"/>
  <c r="Z247" i="7" s="1"/>
  <c r="AA15" i="7"/>
  <c r="Z15" i="7" a="1"/>
  <c r="Z15" i="7" s="1"/>
  <c r="AA435" i="7"/>
  <c r="Z435" i="7" a="1"/>
  <c r="Z435" i="7" s="1"/>
  <c r="AA554" i="7"/>
  <c r="Z554" i="7" a="1"/>
  <c r="Z554" i="7" s="1"/>
  <c r="AA121" i="7"/>
  <c r="Z121" i="7" a="1"/>
  <c r="Z121" i="7" s="1"/>
  <c r="AA143" i="7"/>
  <c r="Z143" i="7" a="1"/>
  <c r="Z143" i="7" s="1"/>
  <c r="AA382" i="7"/>
  <c r="Z382" i="7" a="1"/>
  <c r="Z382" i="7" s="1"/>
  <c r="AA222" i="7"/>
  <c r="Z222" i="7" a="1"/>
  <c r="Z222" i="7" s="1"/>
  <c r="AA518" i="7"/>
  <c r="Z518" i="7" a="1"/>
  <c r="Z518" i="7" s="1"/>
  <c r="AA461" i="7"/>
  <c r="Z461" i="7" a="1"/>
  <c r="Z461" i="7" s="1"/>
  <c r="AA333" i="7"/>
  <c r="Z333" i="7" a="1"/>
  <c r="Z333" i="7" s="1"/>
  <c r="AA149" i="7"/>
  <c r="Z149" i="7" a="1"/>
  <c r="Z149" i="7" s="1"/>
  <c r="AA494" i="7"/>
  <c r="Z494" i="7" a="1"/>
  <c r="Z494" i="7" s="1"/>
  <c r="AA460" i="7"/>
  <c r="Z460" i="7" a="1"/>
  <c r="Z460" i="7" s="1"/>
  <c r="AA332" i="7"/>
  <c r="Z332" i="7" a="1"/>
  <c r="Z332" i="7" s="1"/>
  <c r="AA204" i="7"/>
  <c r="Z204" i="7" a="1"/>
  <c r="Z204" i="7" s="1"/>
  <c r="AA84" i="7"/>
  <c r="Z84" i="7" a="1"/>
  <c r="Z84" i="7" s="1"/>
  <c r="AA467" i="7"/>
  <c r="Z467" i="7" a="1"/>
  <c r="Z467" i="7" s="1"/>
  <c r="AA283" i="7"/>
  <c r="Z283" i="7" a="1"/>
  <c r="Z283" i="7" s="1"/>
  <c r="AA131" i="7"/>
  <c r="Z131" i="7" a="1"/>
  <c r="Z131" i="7" s="1"/>
  <c r="AA26" i="7"/>
  <c r="Z26" i="7" a="1"/>
  <c r="Z26" i="7" s="1"/>
  <c r="AA362" i="7"/>
  <c r="Z362" i="7" a="1"/>
  <c r="Z362" i="7" s="1"/>
  <c r="AA74" i="7"/>
  <c r="Z74" i="7" a="1"/>
  <c r="Z74" i="7" s="1"/>
  <c r="AA537" i="7"/>
  <c r="Z537" i="7" a="1"/>
  <c r="Z537" i="7" s="1"/>
  <c r="AA305" i="7"/>
  <c r="Z305" i="7" a="1"/>
  <c r="Z305" i="7" s="1"/>
  <c r="AA73" i="7"/>
  <c r="Z73" i="7" a="1"/>
  <c r="Z73" i="7" s="1"/>
  <c r="AA103" i="7"/>
  <c r="Z103" i="7" a="1"/>
  <c r="Z103" i="7" s="1"/>
  <c r="AA343" i="7"/>
  <c r="Z343" i="7" a="1"/>
  <c r="Z343" i="7" s="1"/>
  <c r="AA63" i="7"/>
  <c r="Z63" i="7" a="1"/>
  <c r="Z63" i="7" s="1"/>
  <c r="AA538" i="7"/>
  <c r="Z538" i="7" a="1"/>
  <c r="Z538" i="7" s="1"/>
  <c r="AA125" i="7"/>
  <c r="Z125" i="7" a="1"/>
  <c r="Z125" i="7" s="1"/>
  <c r="AA28" i="7"/>
  <c r="Z28" i="7" a="1"/>
  <c r="Z28" i="7" s="1"/>
  <c r="AA281" i="7"/>
  <c r="Z281" i="7" a="1"/>
  <c r="Z281" i="7" s="1"/>
  <c r="AA119" i="7"/>
  <c r="Z119" i="7" a="1"/>
  <c r="Z119" i="7" s="1"/>
  <c r="AA326" i="7"/>
  <c r="Z326" i="7" a="1"/>
  <c r="Z326" i="7" s="1"/>
  <c r="AA166" i="7"/>
  <c r="Z166" i="7" a="1"/>
  <c r="Z166" i="7" s="1"/>
  <c r="AA65" i="7"/>
  <c r="Z65" i="7" a="1"/>
  <c r="Z65" i="7" s="1"/>
  <c r="AA357" i="7"/>
  <c r="Z357" i="7" a="1"/>
  <c r="Z357" i="7" s="1"/>
  <c r="AA165" i="7"/>
  <c r="Z165" i="7" a="1"/>
  <c r="Z165" i="7" s="1"/>
  <c r="AA548" i="7"/>
  <c r="Z548" i="7" a="1"/>
  <c r="Z548" i="7" s="1"/>
  <c r="AA420" i="7"/>
  <c r="Z420" i="7" a="1"/>
  <c r="Z420" i="7" s="1"/>
  <c r="AA292" i="7"/>
  <c r="Z292" i="7" a="1"/>
  <c r="Z292" i="7" s="1"/>
  <c r="AA164" i="7"/>
  <c r="Z164" i="7" a="1"/>
  <c r="Z164" i="7" s="1"/>
  <c r="AA39" i="7"/>
  <c r="Z39" i="7" a="1"/>
  <c r="Z39" i="7" s="1"/>
  <c r="AA355" i="7"/>
  <c r="Z355" i="7" a="1"/>
  <c r="Z355" i="7" s="1"/>
  <c r="AA195" i="7"/>
  <c r="Z195" i="7" a="1"/>
  <c r="Z195" i="7" s="1"/>
  <c r="AA3" i="7"/>
  <c r="Z3" i="7" a="1"/>
  <c r="Z3" i="7" s="1"/>
  <c r="AA434" i="7"/>
  <c r="Z434" i="7" a="1"/>
  <c r="Z434" i="7" s="1"/>
  <c r="AA210" i="7"/>
  <c r="Z210" i="7" a="1"/>
  <c r="Z210" i="7" s="1"/>
  <c r="AA42" i="7"/>
  <c r="Z42" i="7" a="1"/>
  <c r="Z42" i="7" s="1"/>
  <c r="AA186" i="7"/>
  <c r="Z186" i="7" a="1"/>
  <c r="Z186" i="7" s="1"/>
  <c r="AA217" i="7"/>
  <c r="Z217" i="7" a="1"/>
  <c r="Z217" i="7" s="1"/>
  <c r="AA525" i="7"/>
  <c r="Z525" i="7" a="1"/>
  <c r="Z525" i="7" s="1"/>
  <c r="AA524" i="7"/>
  <c r="Z524" i="7" a="1"/>
  <c r="Z524" i="7" s="1"/>
  <c r="AA140" i="7"/>
  <c r="Z140" i="7" a="1"/>
  <c r="Z140" i="7" s="1"/>
  <c r="AA442" i="7"/>
  <c r="Z442" i="7" a="1"/>
  <c r="Z442" i="7" s="1"/>
  <c r="AA495" i="7"/>
  <c r="Z495" i="7" a="1"/>
  <c r="Z495" i="7" s="1"/>
  <c r="AA25" i="7"/>
  <c r="Z25" i="7" a="1"/>
  <c r="Z25" i="7" s="1"/>
  <c r="AA21" i="7"/>
  <c r="Z21" i="7" a="1"/>
  <c r="Z21" i="7" s="1"/>
  <c r="AA497" i="7"/>
  <c r="Z497" i="7" a="1"/>
  <c r="Z497" i="7" s="1"/>
  <c r="AA549" i="7"/>
  <c r="Z549" i="7" a="1"/>
  <c r="Z549" i="7" s="1"/>
  <c r="AA275" i="7"/>
  <c r="Z275" i="7" a="1"/>
  <c r="Z275" i="7" s="1"/>
  <c r="AA205" i="7"/>
  <c r="Z205" i="7" a="1"/>
  <c r="Z205" i="7" s="1"/>
  <c r="AA245" i="7"/>
  <c r="Z245" i="7" a="1"/>
  <c r="Z245" i="7" s="1"/>
  <c r="AA280" i="7"/>
  <c r="Z280" i="7" a="1"/>
  <c r="Z280" i="7" s="1"/>
  <c r="AA161" i="7"/>
  <c r="Z161" i="7" a="1"/>
  <c r="Z161" i="7" s="1"/>
  <c r="AA479" i="7"/>
  <c r="Z479" i="7" a="1"/>
  <c r="Z479" i="7" s="1"/>
  <c r="AA271" i="7"/>
  <c r="Z271" i="7" a="1"/>
  <c r="Z271" i="7" s="1"/>
  <c r="AA55" i="7"/>
  <c r="Z55" i="7" a="1"/>
  <c r="Z55" i="7" s="1"/>
  <c r="AA22" i="7"/>
  <c r="Z22" i="7" a="1"/>
  <c r="Z22" i="7" s="1"/>
  <c r="AA141" i="7"/>
  <c r="Z141" i="7" a="1"/>
  <c r="Z141" i="7" s="1"/>
  <c r="AA278" i="7"/>
  <c r="Z278" i="7" a="1"/>
  <c r="Z278" i="7" s="1"/>
  <c r="AA367" i="7"/>
  <c r="Z367" i="7" a="1"/>
  <c r="Z367" i="7" s="1"/>
  <c r="AA206" i="7"/>
  <c r="Z206" i="7" a="1"/>
  <c r="Z206" i="7" s="1"/>
  <c r="AA34" i="7"/>
  <c r="Z34" i="7" a="1"/>
  <c r="Z34" i="7" s="1"/>
  <c r="AA546" i="7"/>
  <c r="Z546" i="7" a="1"/>
  <c r="Z546" i="7" s="1"/>
  <c r="AA568" i="7"/>
  <c r="Z568" i="7" a="1"/>
  <c r="Z568" i="7" s="1"/>
  <c r="AA113" i="7"/>
  <c r="Z113" i="7" a="1"/>
  <c r="Z113" i="7" s="1"/>
  <c r="AA223" i="7"/>
  <c r="Z223" i="7" a="1"/>
  <c r="Z223" i="7" s="1"/>
  <c r="AA422" i="7"/>
  <c r="Z422" i="7" a="1"/>
  <c r="Z422" i="7" s="1"/>
  <c r="AA238" i="7"/>
  <c r="Z238" i="7" a="1"/>
  <c r="Z238" i="7" s="1"/>
  <c r="AA62" i="7"/>
  <c r="Z62" i="7" a="1"/>
  <c r="Z62" i="7" s="1"/>
  <c r="AA541" i="7"/>
  <c r="Z541" i="7" a="1"/>
  <c r="Z541" i="7" s="1"/>
  <c r="AA413" i="7"/>
  <c r="Z413" i="7" a="1"/>
  <c r="Z413" i="7" s="1"/>
  <c r="AA13" i="7"/>
  <c r="Z13" i="7" a="1"/>
  <c r="Z13" i="7" s="1"/>
  <c r="AA540" i="7"/>
  <c r="Z540" i="7" a="1"/>
  <c r="Z540" i="7" s="1"/>
  <c r="AA412" i="7"/>
  <c r="Z412" i="7" a="1"/>
  <c r="Z412" i="7" s="1"/>
  <c r="AA284" i="7"/>
  <c r="Z284" i="7" a="1"/>
  <c r="Z284" i="7" s="1"/>
  <c r="AA156" i="7"/>
  <c r="Z156" i="7" a="1"/>
  <c r="Z156" i="7" s="1"/>
  <c r="AA457" i="7"/>
  <c r="Z457" i="7" a="1"/>
  <c r="Z457" i="7" s="1"/>
  <c r="AA395" i="7"/>
  <c r="Z395" i="7" a="1"/>
  <c r="Z395" i="7" s="1"/>
  <c r="AA219" i="7"/>
  <c r="Z219" i="7" a="1"/>
  <c r="Z219" i="7" s="1"/>
  <c r="AA83" i="7"/>
  <c r="Z83" i="7" a="1"/>
  <c r="Z83" i="7" s="1"/>
  <c r="AA426" i="7"/>
  <c r="Z426" i="7" a="1"/>
  <c r="Z426" i="7" s="1"/>
  <c r="AA298" i="7"/>
  <c r="Z298" i="7" a="1"/>
  <c r="Z298" i="7" s="1"/>
  <c r="AA14" i="7"/>
  <c r="Z14" i="7" a="1"/>
  <c r="Z14" i="7" s="1"/>
  <c r="AA401" i="7"/>
  <c r="Z401" i="7" a="1"/>
  <c r="Z401" i="7" s="1"/>
  <c r="AA153" i="7"/>
  <c r="Z153" i="7" a="1"/>
  <c r="Z153" i="7" s="1"/>
  <c r="AA303" i="7"/>
  <c r="Z303" i="7" a="1"/>
  <c r="Z303" i="7" s="1"/>
  <c r="AA47" i="7"/>
  <c r="Z47" i="7" a="1"/>
  <c r="Z47" i="7" s="1"/>
  <c r="AA358" i="7"/>
  <c r="Z358" i="7" a="1"/>
  <c r="Z358" i="7" s="1"/>
  <c r="AA182" i="7"/>
  <c r="Z182" i="7" a="1"/>
  <c r="Z182" i="7" s="1"/>
  <c r="AA385" i="7"/>
  <c r="Z385" i="7" a="1"/>
  <c r="Z385" i="7" s="1"/>
  <c r="AA501" i="7"/>
  <c r="Z501" i="7" a="1"/>
  <c r="Z501" i="7" s="1"/>
  <c r="AA373" i="7"/>
  <c r="Z373" i="7" a="1"/>
  <c r="Z373" i="7" s="1"/>
  <c r="AA197" i="7"/>
  <c r="Z197" i="7" a="1"/>
  <c r="Z197" i="7" s="1"/>
  <c r="AA483" i="7"/>
  <c r="Z483" i="7" a="1"/>
  <c r="Z483" i="7" s="1"/>
  <c r="AA500" i="7"/>
  <c r="Z500" i="7" a="1"/>
  <c r="Z500" i="7" s="1"/>
  <c r="AA372" i="7"/>
  <c r="Z372" i="7" a="1"/>
  <c r="Z372" i="7" s="1"/>
  <c r="AA244" i="7"/>
  <c r="Z244" i="7" a="1"/>
  <c r="Z244" i="7" s="1"/>
  <c r="AA116" i="7"/>
  <c r="Z116" i="7" a="1"/>
  <c r="Z116" i="7" s="1"/>
  <c r="AA475" i="7"/>
  <c r="Z475" i="7" a="1"/>
  <c r="Z475" i="7" s="1"/>
  <c r="AA291" i="7"/>
  <c r="Z291" i="7" a="1"/>
  <c r="Z291" i="7" s="1"/>
  <c r="AA139" i="7"/>
  <c r="Z139" i="7" a="1"/>
  <c r="Z139" i="7" s="1"/>
  <c r="AA214" i="7"/>
  <c r="Z214" i="7" a="1"/>
  <c r="Z214" i="7" s="1"/>
  <c r="AA370" i="7"/>
  <c r="Z370" i="7" a="1"/>
  <c r="Z370" i="7" s="1"/>
  <c r="AA82" i="7"/>
  <c r="Z82" i="7" a="1"/>
  <c r="Z82" i="7" s="1"/>
  <c r="AA410" i="7"/>
  <c r="Z410" i="7" a="1"/>
  <c r="Z410" i="7" s="1"/>
  <c r="AA146" i="7"/>
  <c r="Z146" i="7" a="1"/>
  <c r="Z146" i="7" s="1"/>
  <c r="AA290" i="7"/>
  <c r="Z290" i="7" a="1"/>
  <c r="Z290" i="7" s="1"/>
  <c r="AA481" i="7"/>
  <c r="Z481" i="7" a="1"/>
  <c r="Z481" i="7" s="1"/>
  <c r="AA241" i="7"/>
  <c r="Z241" i="7" a="1"/>
  <c r="Z241" i="7" s="1"/>
  <c r="AA251" i="7"/>
  <c r="Z251" i="7" a="1"/>
  <c r="Z251" i="7" s="1"/>
  <c r="AA351" i="7"/>
  <c r="Z351" i="7" a="1"/>
  <c r="Z351" i="7" s="1"/>
  <c r="AA127" i="7"/>
  <c r="Z127" i="7" a="1"/>
  <c r="Z127" i="7" s="1"/>
  <c r="AA54" i="7"/>
  <c r="Z54" i="7" a="1"/>
  <c r="Z54" i="7" s="1"/>
  <c r="AA69" i="7"/>
  <c r="Z69" i="7" a="1"/>
  <c r="Z69" i="7" s="1"/>
  <c r="AA12" i="7"/>
  <c r="Z12" i="7" a="1"/>
  <c r="Z12" i="7" s="1"/>
  <c r="AA314" i="7"/>
  <c r="Z314" i="7" a="1"/>
  <c r="Z314" i="7" s="1"/>
  <c r="AA52" i="7"/>
  <c r="Z52" i="7" a="1"/>
  <c r="Z52" i="7" s="1"/>
  <c r="AA307" i="7"/>
  <c r="Z307" i="7" a="1"/>
  <c r="Z307" i="7" s="1"/>
  <c r="AA301" i="7"/>
  <c r="Z301" i="7" a="1"/>
  <c r="Z301" i="7" s="1"/>
  <c r="AA346" i="7"/>
  <c r="Z346" i="7" a="1"/>
  <c r="Z346" i="7" s="1"/>
  <c r="AA126" i="7"/>
  <c r="Z126" i="7" a="1"/>
  <c r="Z126" i="7" s="1"/>
  <c r="AA325" i="7"/>
  <c r="Z325" i="7" a="1"/>
  <c r="Z325" i="7" s="1"/>
  <c r="AA117" i="7"/>
  <c r="Z117" i="7" a="1"/>
  <c r="Z117" i="7" s="1"/>
  <c r="AA398" i="7"/>
  <c r="Z398" i="7" a="1"/>
  <c r="Z398" i="7" s="1"/>
  <c r="AA68" i="7"/>
  <c r="Z68" i="7" a="1"/>
  <c r="Z68" i="7" s="1"/>
  <c r="AA295" i="7"/>
  <c r="Z295" i="7" a="1"/>
  <c r="Z295" i="7" s="1"/>
  <c r="AA407" i="7"/>
  <c r="Z407" i="7" a="1"/>
  <c r="Z407" i="7" s="1"/>
  <c r="AA542" i="7"/>
  <c r="Z542" i="7" a="1"/>
  <c r="Z542" i="7" s="1"/>
  <c r="AA510" i="7"/>
  <c r="Z510" i="7" a="1"/>
  <c r="Z510" i="7" s="1"/>
  <c r="AA138" i="7"/>
  <c r="Z138" i="7" a="1"/>
  <c r="Z138" i="7" s="1"/>
  <c r="AA547" i="7"/>
  <c r="Z547" i="7" a="1"/>
  <c r="Z547" i="7" s="1"/>
  <c r="AA7" i="7"/>
  <c r="Z7" i="7" a="1"/>
  <c r="Z7" i="7" s="1"/>
  <c r="AA350" i="7"/>
  <c r="Z350" i="7" a="1"/>
  <c r="Z350" i="7" s="1"/>
  <c r="AA174" i="7"/>
  <c r="Z174" i="7" a="1"/>
  <c r="Z174" i="7" s="1"/>
  <c r="AA6" i="7"/>
  <c r="Z6" i="7" a="1"/>
  <c r="Z6" i="7" s="1"/>
  <c r="AA557" i="7"/>
  <c r="Z557" i="7" a="1"/>
  <c r="Z557" i="7" s="1"/>
  <c r="AA429" i="7"/>
  <c r="Z429" i="7" a="1"/>
  <c r="Z429" i="7" s="1"/>
  <c r="AA109" i="7"/>
  <c r="Z109" i="7" a="1"/>
  <c r="Z109" i="7" s="1"/>
  <c r="AA556" i="7"/>
  <c r="Z556" i="7" a="1"/>
  <c r="Z556" i="7" s="1"/>
  <c r="AA428" i="7"/>
  <c r="Z428" i="7" a="1"/>
  <c r="Z428" i="7" s="1"/>
  <c r="AA300" i="7"/>
  <c r="Z300" i="7" a="1"/>
  <c r="Z300" i="7" s="1"/>
  <c r="AA172" i="7"/>
  <c r="Z172" i="7" a="1"/>
  <c r="Z172" i="7" s="1"/>
  <c r="AA559" i="7"/>
  <c r="Z559" i="7" a="1"/>
  <c r="Z559" i="7" s="1"/>
  <c r="AA411" i="7"/>
  <c r="Z411" i="7" a="1"/>
  <c r="Z411" i="7" s="1"/>
  <c r="AA235" i="7"/>
  <c r="Z235" i="7" a="1"/>
  <c r="Z235" i="7" s="1"/>
  <c r="AA35" i="7"/>
  <c r="Z35" i="7" a="1"/>
  <c r="Z35" i="7" s="1"/>
  <c r="AA506" i="7"/>
  <c r="Z506" i="7" a="1"/>
  <c r="Z506" i="7" s="1"/>
  <c r="AA266" i="7"/>
  <c r="Z266" i="7" a="1"/>
  <c r="Z266" i="7" s="1"/>
  <c r="AA50" i="7"/>
  <c r="Z50" i="7" a="1"/>
  <c r="Z50" i="7" s="1"/>
  <c r="AA473" i="7"/>
  <c r="Z473" i="7" a="1"/>
  <c r="Z473" i="7" s="1"/>
  <c r="AA233" i="7"/>
  <c r="Z233" i="7" a="1"/>
  <c r="Z233" i="7" s="1"/>
  <c r="AA49" i="7"/>
  <c r="Z49" i="7" a="1"/>
  <c r="Z49" i="7" s="1"/>
  <c r="AA511" i="7"/>
  <c r="Z511" i="7" a="1"/>
  <c r="Z511" i="7" s="1"/>
  <c r="AA311" i="7"/>
  <c r="Z311" i="7" a="1"/>
  <c r="Z311" i="7" s="1"/>
  <c r="AA31" i="7"/>
  <c r="Z31" i="7" a="1"/>
  <c r="Z31" i="7" s="1"/>
  <c r="AA167" i="7"/>
  <c r="Z167" i="7" a="1"/>
  <c r="Z167" i="7" s="1"/>
  <c r="AA85" i="7"/>
  <c r="Z85" i="7" a="1"/>
  <c r="Z85" i="7" s="1"/>
  <c r="AA67" i="7"/>
  <c r="Z67" i="7" a="1"/>
  <c r="Z67" i="7" s="1"/>
  <c r="AA209" i="7"/>
  <c r="Z209" i="7" a="1"/>
  <c r="Z209" i="7" s="1"/>
  <c r="AA393" i="7"/>
  <c r="Z393" i="7" a="1"/>
  <c r="Z393" i="7" s="1"/>
  <c r="AA294" i="7"/>
  <c r="Z294" i="7" a="1"/>
  <c r="Z294" i="7" s="1"/>
  <c r="AA502" i="7"/>
  <c r="Z502" i="7" a="1"/>
  <c r="Z502" i="7" s="1"/>
  <c r="AA453" i="7"/>
  <c r="Z453" i="7" a="1"/>
  <c r="Z453" i="7" s="1"/>
  <c r="AA61" i="7"/>
  <c r="Z61" i="7" a="1"/>
  <c r="Z61" i="7" s="1"/>
  <c r="AA516" i="7"/>
  <c r="Z516" i="7" a="1"/>
  <c r="Z516" i="7" s="1"/>
  <c r="AA388" i="7"/>
  <c r="Z388" i="7" a="1"/>
  <c r="Z388" i="7" s="1"/>
  <c r="AA260" i="7"/>
  <c r="Z260" i="7" a="1"/>
  <c r="Z260" i="7" s="1"/>
  <c r="AA132" i="7"/>
  <c r="Z132" i="7" a="1"/>
  <c r="Z132" i="7" s="1"/>
  <c r="AA523" i="7"/>
  <c r="Z523" i="7" a="1"/>
  <c r="Z523" i="7" s="1"/>
  <c r="AA323" i="7"/>
  <c r="Z323" i="7" a="1"/>
  <c r="Z323" i="7" s="1"/>
  <c r="AA155" i="7"/>
  <c r="Z155" i="7" a="1"/>
  <c r="Z155" i="7" s="1"/>
  <c r="AA418" i="7"/>
  <c r="Z418" i="7" a="1"/>
  <c r="Z418" i="7" s="1"/>
  <c r="AA386" i="7"/>
  <c r="Z386" i="7" a="1"/>
  <c r="Z386" i="7" s="1"/>
  <c r="AA122" i="7"/>
  <c r="Z122" i="7" a="1"/>
  <c r="Z122" i="7" s="1"/>
  <c r="AA10" i="7"/>
  <c r="Z10" i="7" a="1"/>
  <c r="Z10" i="7" s="1"/>
  <c r="AA499" i="7"/>
  <c r="Z499" i="7" a="1"/>
  <c r="Z499" i="7" s="1"/>
  <c r="AA179" i="7"/>
  <c r="Z179" i="7" a="1"/>
  <c r="Z179" i="7" s="1"/>
  <c r="AA309" i="7"/>
  <c r="Z309" i="7" a="1"/>
  <c r="Z309" i="7" s="1"/>
  <c r="AA23" i="7"/>
  <c r="Z23" i="7" a="1"/>
  <c r="Z23" i="7" s="1"/>
  <c r="AA345" i="7"/>
  <c r="Z345" i="7" a="1"/>
  <c r="Z345" i="7" s="1"/>
  <c r="AA535" i="7"/>
  <c r="Z535" i="7" a="1"/>
  <c r="Z535" i="7" s="1"/>
  <c r="AA347" i="7"/>
  <c r="Z347" i="7" a="1"/>
  <c r="Z347" i="7" s="1"/>
  <c r="AA528" i="7"/>
  <c r="Z528" i="7" a="1"/>
  <c r="Z528" i="7" s="1"/>
  <c r="AA177" i="7"/>
  <c r="Z177" i="7" a="1"/>
  <c r="Z177" i="7" s="1"/>
  <c r="AA199" i="7"/>
  <c r="Z199" i="7" a="1"/>
  <c r="Z199" i="7" s="1"/>
  <c r="AA285" i="7"/>
  <c r="Z285" i="7" a="1"/>
  <c r="Z285" i="7" s="1"/>
  <c r="AA105" i="7"/>
  <c r="Z105" i="7" a="1"/>
  <c r="Z105" i="7" s="1"/>
  <c r="AA432" i="7"/>
  <c r="Z432" i="7" a="1"/>
  <c r="Z432" i="7" s="1"/>
  <c r="AA369" i="7"/>
  <c r="Z369" i="7" a="1"/>
  <c r="Z369" i="7" s="1"/>
  <c r="AA89" i="7"/>
  <c r="Z89" i="7" a="1"/>
  <c r="Z89" i="7" s="1"/>
  <c r="AA415" i="7"/>
  <c r="Z415" i="7" a="1"/>
  <c r="Z415" i="7" s="1"/>
  <c r="AA183" i="7"/>
  <c r="Z183" i="7" a="1"/>
  <c r="Z183" i="7" s="1"/>
  <c r="AA487" i="7"/>
  <c r="Z487" i="7" a="1"/>
  <c r="Z487" i="7" s="1"/>
  <c r="AA101" i="7"/>
  <c r="Z101" i="7" a="1"/>
  <c r="Z101" i="7" s="1"/>
  <c r="AA100" i="7"/>
  <c r="Z100" i="7" a="1"/>
  <c r="Z100" i="7" s="1"/>
  <c r="AA306" i="7"/>
  <c r="Z306" i="7" a="1"/>
  <c r="Z306" i="7" s="1"/>
  <c r="AA115" i="7"/>
  <c r="Z115" i="7" a="1"/>
  <c r="Z115" i="7" s="1"/>
  <c r="AA470" i="7"/>
  <c r="Z470" i="7" a="1"/>
  <c r="Z470" i="7" s="1"/>
  <c r="AA41" i="7"/>
  <c r="Z41" i="7" a="1"/>
  <c r="Z41" i="7" s="1"/>
  <c r="AA135" i="7"/>
  <c r="Z135" i="7" a="1"/>
  <c r="Z135" i="7" s="1"/>
  <c r="AA366" i="7"/>
  <c r="Z366" i="7" a="1"/>
  <c r="Z366" i="7" s="1"/>
  <c r="AA190" i="7"/>
  <c r="Z190" i="7" a="1"/>
  <c r="Z190" i="7" s="1"/>
  <c r="AA462" i="7"/>
  <c r="Z462" i="7" a="1"/>
  <c r="Z462" i="7" s="1"/>
  <c r="AA509" i="7"/>
  <c r="Z509" i="7" a="1"/>
  <c r="Z509" i="7" s="1"/>
  <c r="AA381" i="7"/>
  <c r="Z381" i="7" a="1"/>
  <c r="Z381" i="7" s="1"/>
  <c r="AA181" i="7"/>
  <c r="Z181" i="7" a="1"/>
  <c r="Z181" i="7" s="1"/>
  <c r="AA508" i="7"/>
  <c r="Z508" i="7" a="1"/>
  <c r="Z508" i="7" s="1"/>
  <c r="AA380" i="7"/>
  <c r="Z380" i="7" a="1"/>
  <c r="Z380" i="7" s="1"/>
  <c r="AA252" i="7"/>
  <c r="Z252" i="7" a="1"/>
  <c r="Z252" i="7" s="1"/>
  <c r="AA124" i="7"/>
  <c r="Z124" i="7" a="1"/>
  <c r="Z124" i="7" s="1"/>
  <c r="AA555" i="7"/>
  <c r="Z555" i="7" a="1"/>
  <c r="Z555" i="7" s="1"/>
  <c r="AA187" i="7"/>
  <c r="Z187" i="7" a="1"/>
  <c r="Z187" i="7" s="1"/>
  <c r="AA315" i="7"/>
  <c r="Z315" i="7" a="1"/>
  <c r="Z315" i="7" s="1"/>
  <c r="AA378" i="7"/>
  <c r="Z378" i="7" a="1"/>
  <c r="Z378" i="7" s="1"/>
  <c r="AA250" i="7"/>
  <c r="Z250" i="7" a="1"/>
  <c r="Z250" i="7" s="1"/>
  <c r="AA361" i="7"/>
  <c r="Z361" i="7" a="1"/>
  <c r="Z361" i="7" s="1"/>
  <c r="AA375" i="7"/>
  <c r="Z375" i="7" a="1"/>
  <c r="Z375" i="7" s="1"/>
  <c r="AA287" i="7"/>
  <c r="Z287" i="7" a="1"/>
  <c r="Z287" i="7" s="1"/>
  <c r="AA515" i="7"/>
  <c r="Z515" i="7" a="1"/>
  <c r="Z515" i="7" s="1"/>
  <c r="AA310" i="7"/>
  <c r="Z310" i="7" a="1"/>
  <c r="Z310" i="7" s="1"/>
  <c r="AA150" i="7"/>
  <c r="Z150" i="7" a="1"/>
  <c r="Z150" i="7" s="1"/>
  <c r="AA550" i="7"/>
  <c r="Z550" i="7" a="1"/>
  <c r="Z550" i="7" s="1"/>
  <c r="AA469" i="7"/>
  <c r="Z469" i="7" a="1"/>
  <c r="Z469" i="7" s="1"/>
  <c r="AA341" i="7"/>
  <c r="Z341" i="7" a="1"/>
  <c r="Z341" i="7" s="1"/>
  <c r="AA133" i="7"/>
  <c r="Z133" i="7" a="1"/>
  <c r="Z133" i="7" s="1"/>
  <c r="AA558" i="7"/>
  <c r="Z558" i="7" a="1"/>
  <c r="Z558" i="7" s="1"/>
  <c r="AA468" i="7"/>
  <c r="Z468" i="7" a="1"/>
  <c r="Z468" i="7" s="1"/>
  <c r="AA340" i="7"/>
  <c r="Z340" i="7" a="1"/>
  <c r="Z340" i="7" s="1"/>
  <c r="AA212" i="7"/>
  <c r="Z212" i="7" a="1"/>
  <c r="Z212" i="7" s="1"/>
  <c r="AA36" i="7"/>
  <c r="Z36" i="7" a="1"/>
  <c r="Z36" i="7" s="1"/>
  <c r="AA419" i="7"/>
  <c r="Z419" i="7" a="1"/>
  <c r="Z419" i="7" s="1"/>
  <c r="AA259" i="7"/>
  <c r="Z259" i="7" a="1"/>
  <c r="Z259" i="7" s="1"/>
  <c r="AA99" i="7"/>
  <c r="Z99" i="7" a="1"/>
  <c r="Z99" i="7" s="1"/>
  <c r="AA514" i="7"/>
  <c r="Z514" i="7" a="1"/>
  <c r="Z514" i="7" s="1"/>
  <c r="AA338" i="7"/>
  <c r="Z338" i="7" a="1"/>
  <c r="Z338" i="7" s="1"/>
  <c r="AA449" i="7"/>
  <c r="Z449" i="7" a="1"/>
  <c r="Z449" i="7" s="1"/>
  <c r="AA142" i="7"/>
  <c r="Z142" i="7" a="1"/>
  <c r="Z142" i="7" s="1"/>
  <c r="AA193" i="7"/>
  <c r="Z193" i="7" a="1"/>
  <c r="Z193" i="7" s="1"/>
  <c r="AA154" i="7"/>
  <c r="Z154" i="7" a="1"/>
  <c r="Z154" i="7" s="1"/>
  <c r="AA425" i="7"/>
  <c r="Z425" i="7" a="1"/>
  <c r="Z425" i="7" s="1"/>
  <c r="AA169" i="7"/>
  <c r="Z169" i="7" a="1"/>
  <c r="Z169" i="7" s="1"/>
  <c r="AA519" i="7"/>
  <c r="Z519" i="7" a="1"/>
  <c r="Z519" i="7" s="1"/>
  <c r="AA319" i="7"/>
  <c r="Z319" i="7" a="1"/>
  <c r="Z319" i="7" s="1"/>
  <c r="AA95" i="7"/>
  <c r="Z95" i="7" a="1"/>
  <c r="Z95" i="7" s="1"/>
  <c r="AA334" i="7"/>
  <c r="Z334" i="7" a="1"/>
  <c r="Z334" i="7" s="1"/>
  <c r="AA5" i="7"/>
  <c r="Z5" i="7" a="1"/>
  <c r="Z5" i="7" s="1"/>
  <c r="AA321" i="7"/>
  <c r="Z321" i="7" a="1"/>
  <c r="Z321" i="7" s="1"/>
  <c r="AA178" i="7"/>
  <c r="Z178" i="7" a="1"/>
  <c r="Z178" i="7" s="1"/>
  <c r="AA4" i="7"/>
  <c r="Z4" i="7" a="1"/>
  <c r="Z4" i="7" s="1"/>
  <c r="AA277" i="7"/>
  <c r="Z277" i="7" a="1"/>
  <c r="Z277" i="7" s="1"/>
  <c r="AA45" i="7"/>
  <c r="Z45" i="7" a="1"/>
  <c r="Z45" i="7" s="1"/>
  <c r="AA185" i="7"/>
  <c r="Z185" i="7" a="1"/>
  <c r="Z185" i="7" s="1"/>
  <c r="AA329" i="7"/>
  <c r="Z329" i="7" a="1"/>
  <c r="Z329" i="7" s="1"/>
  <c r="AA484" i="7"/>
  <c r="Z484" i="7" a="1"/>
  <c r="Z484" i="7" s="1"/>
  <c r="AA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4B5DA-1C34-4E29-B8C8-4531A1F3E269}" keepAlive="1" name="Query - Calculations" description="Connection to the 'Calculations' query in the workbook." type="5" refreshedVersion="0" background="1">
    <dbPr connection="Provider=Microsoft.Mashup.OleDb.1;Data Source=$Workbook$;Location=Calculations;Extended Properties=&quot;&quot;" command="SELECT * FROM [Calculations]"/>
  </connection>
  <connection id="2" xr16:uid="{321A68FA-F0DD-4436-90A9-20CA7EC2BF4D}" keepAlive="1" name="Query - courier_comapany_rates" description="Connection to the 'courier_comapany_rates' query in the workbook." type="5" refreshedVersion="0" background="1">
    <dbPr connection="Provider=Microsoft.Mashup.OleDb.1;Data Source=$Workbook$;Location=courier_comapany_rates;Extended Properties=&quot;&quot;" command="SELECT * FROM [courier_comapany_rates]"/>
  </connection>
  <connection id="3" xr16:uid="{9A7C3DC8-0F42-47C4-8F99-21F7F3DF3663}" keepAlive="1" name="Query - courier_company_invoice" description="Connection to the 'courier_company_invoice' query in the workbook." type="5" refreshedVersion="0" background="1">
    <dbPr connection="Provider=Microsoft.Mashup.OleDb.1;Data Source=$Workbook$;Location=courier_company_invoice;Extended Properties=&quot;&quot;" command="SELECT * FROM [courier_company_invoice]"/>
  </connection>
  <connection id="4" xr16:uid="{3D30D07B-2B33-4699-82D8-05B91D7AD108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5" xr16:uid="{809DB630-F00F-4C24-A918-855FA44167C3}" keepAlive="1" name="Query - New_1" description="Connection to the 'New_1' query in the workbook." type="5" refreshedVersion="0" background="1">
    <dbPr connection="Provider=Microsoft.Mashup.OleDb.1;Data Source=$Workbook$;Location=New_1;Extended Properties=&quot;&quot;" command="SELECT * FROM [New_1]"/>
  </connection>
  <connection id="6" xr16:uid="{7B10BD24-29BE-4249-B6CF-400B705F2176}" keepAlive="1" name="Query - New_2" description="Connection to the 'New_2' query in the workbook." type="5" refreshedVersion="0" background="1">
    <dbPr connection="Provider=Microsoft.Mashup.OleDb.1;Data Source=$Workbook$;Location=New_2;Extended Properties=&quot;&quot;" command="SELECT * FROM [New_2]"/>
  </connection>
  <connection id="7" xr16:uid="{F50599E5-57C2-451A-8CC2-FB5C5994262E}" keepAlive="1" name="Query - Output_Data1" description="Connection to the 'Output_Data1' query in the workbook." type="5" refreshedVersion="7" background="1" saveData="1">
    <dbPr connection="Provider=Microsoft.Mashup.OleDb.1;Data Source=$Workbook$;Location=Output_Data1;Extended Properties=&quot;&quot;" command="SELECT * FROM [Output_Data1]"/>
  </connection>
  <connection id="8" xr16:uid="{75B44496-2863-4A56-91A6-A87E9E881E9B}" keepAlive="1" name="Query - skus_master" description="Connection to the 'skus_master' query in the workbook." type="5" refreshedVersion="0" background="1">
    <dbPr connection="Provider=Microsoft.Mashup.OleDb.1;Data Source=$Workbook$;Location=skus_master;Extended Properties=&quot;&quot;" command="SELECT * FROM [skus_master]"/>
  </connection>
  <connection id="9" xr16:uid="{73284346-362E-4712-A206-D3AC46077883}" keepAlive="1" name="Query - Summary" description="Connection to the 'Summary' query in the workbook." type="5" refreshedVersion="0" background="1">
    <dbPr connection="Provider=Microsoft.Mashup.OleDb.1;Data Source=$Workbook$;Location=Summary;Extended Properties=&quot;&quot;" command="SELECT * FROM [Summary]"/>
  </connection>
  <connection id="10" xr16:uid="{0EAB035C-A1D2-4BF7-A6E1-86011ED1C127}" keepAlive="1" name="Query - warehouse_details" description="Connection to the 'warehouse_details' query in the workbook." type="5" refreshedVersion="0" background="1">
    <dbPr connection="Provider=Microsoft.Mashup.OleDb.1;Data Source=$Workbook$;Location=warehouse_details;Extended Properties=&quot;&quot;" command="SELECT * FROM [warehouse_details]"/>
  </connection>
  <connection id="11" xr16:uid="{9A8C5DD9-528F-4A61-95F4-6D1C0D73C35A}" keepAlive="1" name="Query - website_order_report" description="Connection to the 'website_order_report' query in the workbook." type="5" refreshedVersion="0" background="1">
    <dbPr connection="Provider=Microsoft.Mashup.OleDb.1;Data Source=$Workbook$;Location=website_order_report;Extended Properties=&quot;&quot;" command="SELECT * FROM [website_order_report]"/>
  </connection>
  <connection id="12" xr16:uid="{8E248549-2589-465C-8D0E-962AB0F8CE33}" keepAlive="1" name="Query - Website+sku" description="Connection to the 'Website+sku' query in the workbook." type="5" refreshedVersion="0" background="1">
    <dbPr connection="Provider=Microsoft.Mashup.OleDb.1;Data Source=$Workbook$;Location=Website+sku;Extended Properties=&quot;&quot;" command="SELECT * FROM [Website+sku]"/>
  </connection>
  <connection id="13" xr16:uid="{E7412DA2-A042-482A-A524-FA9C8B442F3B}" keepAlive="1" name="Query - Website+sku+CInvoice" description="Connection to the 'Website+sku+CInvoice' query in the workbook." type="5" refreshedVersion="7" background="1" saveData="1">
    <dbPr connection="Provider=Microsoft.Mashup.OleDb.1;Data Source=$Workbook$;Location=Website+sku+CInvoice;Extended Properties=&quot;&quot;" command="SELECT * FROM [Website+sku+CInvo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<sst xmlns="http://schemas.openxmlformats.org/spreadsheetml/2006/main" count="1769" uniqueCount="60">
  <si>
    <t>Order ID</t>
  </si>
  <si>
    <t>courier_company_invoice.Zone</t>
  </si>
  <si>
    <t>b</t>
  </si>
  <si>
    <t>d</t>
  </si>
  <si>
    <t>e</t>
  </si>
  <si>
    <t>AWB Number</t>
  </si>
  <si>
    <t>Total weight as per X (KG)</t>
  </si>
  <si>
    <t>Total weight as per Courier Company (KG)</t>
  </si>
  <si>
    <t>Charges Billed by Courier Company (Rs.)</t>
  </si>
  <si>
    <t>Delivery Zone as per X</t>
  </si>
  <si>
    <t>Weight slab as per X (KG)</t>
  </si>
  <si>
    <t>Weight slab charged by Courier Company (KG)</t>
  </si>
  <si>
    <t>courier_company_invoice.Type of Shipment</t>
  </si>
  <si>
    <t>Forward charges</t>
  </si>
  <si>
    <t>Forward and RTO charges</t>
  </si>
  <si>
    <t>Column2</t>
  </si>
  <si>
    <t>rto_e_additional</t>
  </si>
  <si>
    <t>rto_e_fixed</t>
  </si>
  <si>
    <t>rto_d_additional</t>
  </si>
  <si>
    <t>rto_d_fixed</t>
  </si>
  <si>
    <t>rto_c_additional</t>
  </si>
  <si>
    <t>rto_c_fixed</t>
  </si>
  <si>
    <t>rto_b_additional</t>
  </si>
  <si>
    <t>rto_b_fixed</t>
  </si>
  <si>
    <t>rto_a_additional</t>
  </si>
  <si>
    <t>rto_a_fixed</t>
  </si>
  <si>
    <t>fwd_e_additional</t>
  </si>
  <si>
    <t>fwd_e_fixed</t>
  </si>
  <si>
    <t>fwd_d_additional</t>
  </si>
  <si>
    <t>fwd_d_fixed</t>
  </si>
  <si>
    <t>fwd_c_additional</t>
  </si>
  <si>
    <t>fwd_c_fixed</t>
  </si>
  <si>
    <t>fwd_b_additional</t>
  </si>
  <si>
    <t>fwd_b_fixed</t>
  </si>
  <si>
    <t>fwd_a_additional</t>
  </si>
  <si>
    <t>fwd_a_fixed</t>
  </si>
  <si>
    <t>slab/0.5</t>
  </si>
  <si>
    <t>Match</t>
  </si>
  <si>
    <t>a</t>
  </si>
  <si>
    <t>c</t>
  </si>
  <si>
    <t>find</t>
  </si>
  <si>
    <t>mid</t>
  </si>
  <si>
    <t xml:space="preserve">lookup </t>
  </si>
  <si>
    <t>Mix</t>
  </si>
  <si>
    <t>MID(A12,FIND(J6,A12,5),3)</t>
  </si>
  <si>
    <t>Additional Charges</t>
  </si>
  <si>
    <t>Forward_fixed_charges_according_to_zone</t>
  </si>
  <si>
    <t>Forward_additional_charges_according_to_zone</t>
  </si>
  <si>
    <t>Charges_slab_&amp;_add_fixed_wise</t>
  </si>
  <si>
    <t>rto_fixed_charges_according_to_zone</t>
  </si>
  <si>
    <t>rto_additional_charges_according_to_zone2</t>
  </si>
  <si>
    <t>Column4</t>
  </si>
  <si>
    <t>Delivery Zone charged by Courier Company</t>
  </si>
  <si>
    <t>Expected Charge as per X (Rs.)</t>
  </si>
  <si>
    <t>Difference Between Expected Charges and Billed Charges (Rs.)</t>
  </si>
  <si>
    <t>Sheet is Protected because of not Manuplating the data</t>
  </si>
  <si>
    <t>Password</t>
  </si>
  <si>
    <t>0000</t>
  </si>
  <si>
    <t>Rough Data Sheet and Some Some Important Column is Hidden in this Sheet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</si>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</sst>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3" borderId="0" xfId="0" applyFill="1" applyAlignment="1">
      <alignment horizontal="left" vertical="top"/>
    </xf>
    <xf numFmtId="1" fontId="0" fillId="3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164" fontId="2" fillId="3" borderId="1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49" fontId="4" fillId="4" borderId="5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33">
    <dxf>
      <alignment horizontal="left" vertical="top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0" indent="0" justifyLastLine="0" shrinkToFit="0" readingOrder="0"/>
    </dxf>
    <dxf>
      <numFmt numFmtId="164" formatCode="0.0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numFmt numFmtId="164" formatCode="0.0"/>
      <alignment horizontal="left" vertical="top" textRotation="0" wrapText="0" indent="0" justifyLastLine="0" shrinkToFit="0" readingOrder="0"/>
    </dxf>
    <dxf>
      <numFmt numFmtId="164" formatCode="0.0"/>
      <alignment horizontal="left" vertical="top" textRotation="0" wrapText="0" indent="0" justifyLastLine="0" shrinkToFit="0" readingOrder="0"/>
    </dxf>
    <dxf>
      <numFmt numFmtId="164" formatCode="0.0"/>
      <alignment horizontal="left" vertical="top" textRotation="0" wrapText="0" indent="0" justifyLastLine="0" shrinkToFit="0" readingOrder="0"/>
    </dxf>
    <dxf>
      <numFmt numFmtId="164" formatCode="0.0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" formatCode="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173789</xdr:colOff>
      <xdr:row>14</xdr:row>
      <xdr:rowOff>133684</xdr:rowOff>
    </xdr:from>
    <xdr:to>
      <xdr:col>27</xdr:col>
      <xdr:colOff>3622842</xdr:colOff>
      <xdr:row>14</xdr:row>
      <xdr:rowOff>494631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A815B4D-6B7F-46B6-A9AF-B7368325B3C5}"/>
            </a:ext>
          </a:extLst>
        </xdr:cNvPr>
        <xdr:cNvSpPr/>
      </xdr:nvSpPr>
      <xdr:spPr>
        <a:xfrm>
          <a:off x="27846421" y="2860842"/>
          <a:ext cx="3449053" cy="36094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974A4662-C774-48C9-8BAB-D09AB61739F4}" autoFormatId="16" applyNumberFormats="0" applyBorderFormats="0" applyFontFormats="0" applyPatternFormats="0" applyAlignmentFormats="0" applyWidthHeightFormats="0">
  <queryTableRefresh nextId="35">
    <queryTableFields count="20">
      <queryTableField id="1" name="Order ID" tableColumnId="1"/>
      <queryTableField id="2" name="AWB Number" tableColumnId="2"/>
      <queryTableField id="3" name="Total weight as per X (KG)" tableColumnId="3"/>
      <queryTableField id="7" dataBound="0" tableColumnId="7"/>
      <queryTableField id="4" name="Total weight as per Courier Company (KG)" tableColumnId="4"/>
      <queryTableField id="8" dataBound="0" tableColumnId="8"/>
      <queryTableField id="14" dataBound="0" tableColumnId="13"/>
      <queryTableField id="9" name="courier_company_invoice.Zone" tableColumnId="9"/>
      <queryTableField id="19" dataBound="0" tableColumnId="18"/>
      <queryTableField id="26" dataBound="0" tableColumnId="25"/>
      <queryTableField id="27" dataBound="0" tableColumnId="26"/>
      <queryTableField id="28" dataBound="0" tableColumnId="27"/>
      <queryTableField id="21" dataBound="0" tableColumnId="20"/>
      <queryTableField id="23" dataBound="0" tableColumnId="22"/>
      <queryTableField id="25" dataBound="0" tableColumnId="24"/>
      <queryTableField id="10" name="courier_company_invoice.Type of Shipment" tableColumnId="10"/>
      <queryTableField id="32" dataBound="0" tableColumnId="17"/>
      <queryTableField id="31" dataBound="0" tableColumnId="16"/>
      <queryTableField id="5" name="Delivery Zone as per X" tableColumnId="5"/>
      <queryTableField id="6" name="Charges Billed by Courier Company (Rs.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283F9A-6F92-42DB-9AE1-00CDAFB37A69}" name="Output_Data1" displayName="Output_Data1" ref="A1:T568" tableType="queryTable" totalsRowShown="0" headerRowDxfId="32" dataDxfId="31">
  <autoFilter ref="A1:T568" xr:uid="{C7283F9A-6F92-42DB-9AE1-00CDAFB37A69}"/>
  <tableColumns count="20">
    <tableColumn id="1" xr3:uid="{25ADBF0D-900D-4273-B437-3839BD8E067B}" uniqueName="1" name="Order ID" queryTableFieldId="1" dataDxfId="30"/>
    <tableColumn id="2" xr3:uid="{3D2551B2-FC53-4C52-B4F4-61717EEFA232}" uniqueName="2" name="AWB Number" queryTableFieldId="2" dataDxfId="29"/>
    <tableColumn id="3" xr3:uid="{F0F1DC33-A306-44EB-B24C-042A55357300}" uniqueName="3" name="Total weight as per X (KG)" queryTableFieldId="3" dataDxfId="28"/>
    <tableColumn id="7" xr3:uid="{4A926149-8279-4C76-B671-D26F8754FCE1}" uniqueName="7" name="Weight slab as per X (KG)" queryTableFieldId="7" dataDxfId="27">
      <calculatedColumnFormula>IF(AND(C2&gt;0,C2&lt;=0.5),0.5,IF(AND(C2&gt;0.5,C2&lt;=1),1,IF(AND(C2&gt;1,C2&lt;=1.5),1.5)))</calculatedColumnFormula>
    </tableColumn>
    <tableColumn id="4" xr3:uid="{03D80F1E-2D0E-4452-BDF9-0307169DFA0E}" uniqueName="4" name="Total weight as per Courier Company (KG)" queryTableFieldId="4" dataDxfId="26"/>
    <tableColumn id="8" xr3:uid="{FFD74B56-DF66-4E28-B558-E8775F987C5B}" uniqueName="8" name="Weight slab charged by Courier Company (KG)" queryTableFieldId="8" dataDxfId="25">
      <calculatedColumnFormula>IF(AND(E2&gt;0,E2&lt;=0.5),0.5,IF(AND(E2&gt;0.5,E2&lt;=1),1,IF(AND(E2&gt;1,E2&lt;=1.5),1.5,IF(AND(E2&gt;1.5,E2&lt;=2),2,IF(AND(E2&gt;2,E2&lt;=2.5),2.5,IF(AND(E2&gt;2.5,E2&lt;=3),3,IF(AND(E2&gt;3,E2&lt;=3.5),3.5,IF(AND(E2&gt;3.5,E2&lt;=4),4,IF(AND(E2&gt;4,E2&lt;=4.5),4.5,IF(AND(E2&gt;4.5,E2&lt;=5),5))))))))))</calculatedColumnFormula>
    </tableColumn>
    <tableColumn id="13" xr3:uid="{83551FD2-241D-457A-84A8-2A2BDD3D16B4}" uniqueName="13" name="slab/0.5" queryTableFieldId="14" dataDxfId="24">
      <calculatedColumnFormula>Output_Data1[[#This Row],[Weight slab charged by Courier Company (KG)]]/0.5</calculatedColumnFormula>
    </tableColumn>
    <tableColumn id="9" xr3:uid="{3C553F9C-B83D-4F6D-8926-99D6A8441A6B}" uniqueName="9" name="courier_company_invoice.Zone" queryTableFieldId="9" dataDxfId="23"/>
    <tableColumn id="18" xr3:uid="{4F466537-8509-483A-BFBE-F1B6AAA5C0CE}" uniqueName="18" name="Forward_fixed_charges_according_to_zone" queryTableFieldId="19" dataDxfId="22">
      <calculatedColumnFormula>VLOOKUP("*"&amp;CONCATENATE("d_",H2,"_f")&amp;"*",Rough_data!$A$12:$B$31,2,FALSE)</calculatedColumnFormula>
    </tableColumn>
    <tableColumn id="25" xr3:uid="{37DDF212-E663-4AB0-B63C-A191B8AE305D}" uniqueName="25" name="Forward_additional_charges_according_to_zone" queryTableFieldId="26" dataDxfId="21">
      <calculatedColumnFormula>VLOOKUP("*"&amp;CONCATENATE("d_",H2,"_a")&amp;"*",Rough_data!$A$12:$B$31,2,FALSE)</calculatedColumnFormula>
    </tableColumn>
    <tableColumn id="26" xr3:uid="{532554B7-D6DF-4E0C-81D3-7884C9395B00}" uniqueName="26" name="rto_fixed_charges_according_to_zone" queryTableFieldId="27" dataDxfId="20">
      <calculatedColumnFormula>VLOOKUP("*"&amp;CONCATENATE("o_",H2,"_f")&amp;"*",Rough_data!$A$12:$B$31,2,FALSE)</calculatedColumnFormula>
    </tableColumn>
    <tableColumn id="27" xr3:uid="{BFFB4085-A309-42A8-8C72-DE1BB6B46B98}" uniqueName="27" name="rto_additional_charges_according_to_zone2" queryTableFieldId="28" dataDxfId="19">
      <calculatedColumnFormula>VLOOKUP("*"&amp;CONCATENATE("o_",H2,"_a")&amp;"*",Rough_data!$A$12:$B$31,2,FALSE)</calculatedColumnFormula>
    </tableColumn>
    <tableColumn id="20" xr3:uid="{F1896D26-7BE0-49E0-9774-C19E83F913FB}" uniqueName="20" name="Additional Charges" queryTableFieldId="21" dataDxfId="18">
      <calculatedColumnFormula>IF(F2&lt;=0.5,"Only Fixed charges",(F2/0.5)-1&amp;"-Times Additional charges")</calculatedColumnFormula>
    </tableColumn>
    <tableColumn id="22" xr3:uid="{FE6CE9F2-F2D8-4CCF-A140-8DCD4BBF0335}" uniqueName="22" name="Column2" queryTableFieldId="23" dataDxfId="17">
      <calculatedColumnFormula>(F2/0.5)-1</calculatedColumnFormula>
    </tableColumn>
    <tableColumn id="24" xr3:uid="{A06C479C-91B5-47CD-B79C-2D98A1E63C5F}" uniqueName="24" name="Charges_slab_&amp;_add_fixed_wise" queryTableFieldId="25" dataDxfId="16">
      <calculatedColumnFormula>IF(((F2/0.5)-1)&gt;0,(((F2/0.5)-1)*J2),I2)</calculatedColumnFormula>
    </tableColumn>
    <tableColumn id="10" xr3:uid="{A6460B21-CA88-48DE-99F5-F596B20695C2}" uniqueName="10" name="courier_company_invoice.Type of Shipment" queryTableFieldId="10" dataDxfId="15"/>
    <tableColumn id="17" xr3:uid="{1BE1E680-B25A-4CB5-8C2C-DF83A0BB93FA}" uniqueName="17" name="Column4" queryTableFieldId="32" dataDxfId="14">
      <calculatedColumnFormula>(F2/0.5)-1</calculatedColumnFormula>
    </tableColumn>
    <tableColumn id="16" xr3:uid="{F4B863B2-759C-4A18-8CAB-EB62929E4E08}" uniqueName="16" name="Delivery Zone charged by Courier Company" queryTableFieldId="31" dataDxfId="13">
      <calculatedColumnFormula array="1">_xlfn.IFS(AND(P2=$P$2,N2&gt;0),((F2/0.5)-1)*J2, AND(P2=$P$2,N2=0),I2,AND(P2=$P$22,N2&gt;0),((F2/0.5)-1)*(L2+J2),AND(P2=$P$22,N2=0),(I2+K2))</calculatedColumnFormula>
    </tableColumn>
    <tableColumn id="5" xr3:uid="{B4DE382B-68D8-4735-9298-E9294AE03F0E}" uniqueName="5" name="Delivery Zone as per X" queryTableFieldId="5" dataDxfId="12"/>
    <tableColumn id="6" xr3:uid="{E152E789-9356-4268-835B-32D65667B85C}" uniqueName="6" name="Charges Billed by Courier Company (Rs.)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AAFB0-8456-446F-B17D-D602B25DB6F7}" name="Table1" displayName="Table1" ref="Z1:AA568" totalsRowShown="0" headerRowDxfId="10" dataDxfId="8" headerRowBorderDxfId="9" tableBorderDxfId="7">
  <autoFilter ref="Z1:AA568" xr:uid="{398AAFB0-8456-446F-B17D-D602B25DB6F7}"/>
  <tableColumns count="2">
    <tableColumn id="2" xr3:uid="{A92A6C8E-51DC-4470-9CC3-E9F3632E3BFB}" name="Summary" dataDxfId="6">
      <calculatedColumnFormula array="1">_xlfn.IFS(Y2=T2,"Correctly Charged",Y2&gt;T2,"Under Charge",Y2&lt;T2,"Over Charge")</calculatedColumnFormula>
    </tableColumn>
    <tableColumn id="1" xr3:uid="{F4250ACF-C691-4D2D-A6A3-335E213CC367}" name="Difference Between Expected Charges and Billed Charges (Rs.)" dataDxfId="5">
      <calculatedColumnFormula>Y2-T2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75209-E478-415B-AFBF-44B46C5CCE1D}" name="Table2" displayName="Table2" ref="Y1:Y568" totalsRowShown="0" headerRowDxfId="4" dataDxfId="2" headerRowBorderDxfId="3" tableBorderDxfId="1">
  <autoFilter ref="Y1:Y568" xr:uid="{54B75209-E478-415B-AFBF-44B46C5CCE1D}"/>
  <tableColumns count="1">
    <tableColumn id="1" xr3:uid="{493C5DCB-2FC9-4674-85D3-48D71522FB96}" name="Expected Charge as per X (Rs.)" dataDxfId="0">
      <calculatedColumnFormula array="1">_xlfn.IFS(AND(P2=$P$2,N2&gt;0),((F2/0.5)-1)*U2, AND(P2=$P$2,N2=0),V2,AND(P2=$P$22,N2&gt;0),((F2/0.5)-1)*(V2+X2),AND(P2=$P$22,N2=0),(W2+U2))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A28-FA81-42F1-830A-F561F76B2BF9}">
  <dimension ref="A1:AD568"/>
  <sheetViews>
    <sheetView tabSelected="1" topLeftCell="AD1" zoomScale="70" zoomScaleNormal="70" workbookViewId="0">
      <selection activeCell="AE20" sqref="AE20"/>
    </sheetView>
  </sheetViews>
  <sheetFormatPr defaultRowHeight="14.4" x14ac:dyDescent="0.3"/>
  <cols>
    <col min="1" max="1" width="12.5546875" style="1" bestFit="1" customWidth="1"/>
    <col min="2" max="2" width="16.33203125" style="2" bestFit="1" customWidth="1"/>
    <col min="3" max="3" width="25" style="1" bestFit="1" customWidth="1"/>
    <col min="4" max="4" width="24.44140625" style="1" bestFit="1" customWidth="1"/>
    <col min="5" max="5" width="38.88671875" style="1" bestFit="1" customWidth="1"/>
    <col min="6" max="6" width="42.77734375" style="1" bestFit="1" customWidth="1"/>
    <col min="7" max="7" width="42.77734375" style="1" hidden="1" customWidth="1"/>
    <col min="8" max="8" width="30.21875" style="1" hidden="1" customWidth="1"/>
    <col min="9" max="9" width="40.44140625" style="4" hidden="1" customWidth="1"/>
    <col min="10" max="11" width="44.88671875" style="4" hidden="1" customWidth="1"/>
    <col min="12" max="14" width="37.44140625" style="1" hidden="1" customWidth="1"/>
    <col min="15" max="17" width="41.21875" hidden="1" customWidth="1"/>
    <col min="18" max="19" width="41.21875" customWidth="1"/>
    <col min="20" max="20" width="50.21875" bestFit="1" customWidth="1"/>
    <col min="21" max="21" width="42.5546875" hidden="1" customWidth="1"/>
    <col min="22" max="22" width="47.33203125" hidden="1" customWidth="1"/>
    <col min="23" max="23" width="37.5546875" style="4" hidden="1" customWidth="1"/>
    <col min="24" max="24" width="43.33203125" style="4" hidden="1" customWidth="1"/>
    <col min="25" max="25" width="36.88671875" style="4" customWidth="1"/>
    <col min="26" max="26" width="75.88671875" style="7" hidden="1" customWidth="1"/>
    <col min="27" max="27" width="75.88671875" style="11" bestFit="1" customWidth="1"/>
    <col min="28" max="28" width="63" bestFit="1" customWidth="1"/>
    <col min="29" max="29" width="112.88671875" bestFit="1" customWidth="1"/>
    <col min="30" max="30" width="108.77734375" bestFit="1" customWidth="1"/>
    <col min="31" max="31" width="21.109375" bestFit="1" customWidth="1"/>
  </cols>
  <sheetData>
    <row r="1" spans="1:30" x14ac:dyDescent="0.3">
      <c r="A1" s="5" t="s">
        <v>0</v>
      </c>
      <c r="B1" s="6" t="s">
        <v>5</v>
      </c>
      <c r="C1" s="5" t="s">
        <v>6</v>
      </c>
      <c r="D1" s="5" t="s">
        <v>10</v>
      </c>
      <c r="E1" s="5" t="s">
        <v>7</v>
      </c>
      <c r="F1" s="5" t="s">
        <v>11</v>
      </c>
      <c r="G1" s="7" t="s">
        <v>36</v>
      </c>
      <c r="H1" s="7" t="s">
        <v>1</v>
      </c>
      <c r="I1" s="11" t="s">
        <v>46</v>
      </c>
      <c r="J1" s="11" t="s">
        <v>47</v>
      </c>
      <c r="K1" s="11" t="s">
        <v>49</v>
      </c>
      <c r="L1" s="11" t="s">
        <v>50</v>
      </c>
      <c r="M1" s="8" t="s">
        <v>45</v>
      </c>
      <c r="N1" s="8" t="s">
        <v>15</v>
      </c>
      <c r="O1" s="8" t="s">
        <v>48</v>
      </c>
      <c r="P1" s="7" t="s">
        <v>12</v>
      </c>
      <c r="Q1" s="7" t="s">
        <v>51</v>
      </c>
      <c r="R1" s="5" t="s">
        <v>52</v>
      </c>
      <c r="S1" s="5" t="s">
        <v>9</v>
      </c>
      <c r="T1" s="5" t="s">
        <v>8</v>
      </c>
      <c r="U1" s="12" t="s">
        <v>46</v>
      </c>
      <c r="V1" s="12" t="s">
        <v>47</v>
      </c>
      <c r="W1" s="12" t="s">
        <v>49</v>
      </c>
      <c r="X1" s="12" t="s">
        <v>50</v>
      </c>
      <c r="Y1" s="9" t="s">
        <v>53</v>
      </c>
      <c r="Z1" s="19" t="s">
        <v>59</v>
      </c>
      <c r="AA1" s="18" t="s">
        <v>54</v>
      </c>
    </row>
    <row r="2" spans="1:30" x14ac:dyDescent="0.3">
      <c r="A2" s="7">
        <v>2001827036</v>
      </c>
      <c r="B2" s="8">
        <v>1091122418320</v>
      </c>
      <c r="C2" s="7">
        <v>0.127</v>
      </c>
      <c r="D2" s="7">
        <f t="shared" ref="D2:D65" si="0">IF(AND(C2&gt;0,C2&lt;=0.5),0.5,IF(AND(C2&gt;0.5,C2&lt;=1),1,IF(AND(C2&gt;1,C2&lt;=1.5),1.5)))</f>
        <v>0.5</v>
      </c>
      <c r="E2" s="7">
        <v>1.6</v>
      </c>
      <c r="F2" s="7">
        <f>IF(AND(E2&gt;0,E2&lt;=0.5),0.5,IF(AND(E2&gt;0.5,E2&lt;=1),1,IF(AND(E2&gt;1,E2&lt;=1.5),1.5,IF(AND(E2&gt;1.5,E2&lt;=2),2,IF(AND(E2&gt;2,E2&lt;=2.5),2.5,IF(AND(E2&gt;2.5,E2&lt;=3),3,IF(AND(E2&gt;3,E2&lt;=3.5),3.5,IF(AND(E2&gt;3.5,E2&lt;=4),4,IF(AND(E2&gt;4,E2&lt;=4.5),4.5,IF(AND(E2&gt;4.5,E2&lt;=5),5))))))))))</f>
        <v>2</v>
      </c>
      <c r="G2" s="7">
        <f>Output_Data1[[#This Row],[Weight slab charged by Courier Company (KG)]]/0.5</f>
        <v>4</v>
      </c>
      <c r="H2" s="10" t="s">
        <v>2</v>
      </c>
      <c r="I2" s="11">
        <f>VLOOKUP("*"&amp;CONCATENATE("d_",H2,"_f")&amp;"*",Rough_data!$A$12:$B$31,2,FALSE)</f>
        <v>33</v>
      </c>
      <c r="J2" s="11">
        <f>VLOOKUP("*"&amp;CONCATENATE("d_",H2,"_a")&amp;"*",Rough_data!$A$12:$B$31,2,FALSE)</f>
        <v>28.3</v>
      </c>
      <c r="K2" s="11">
        <f>VLOOKUP("*"&amp;CONCATENATE("o_",H2,"_f")&amp;"*",Rough_data!$A$12:$B$31,2,FALSE)</f>
        <v>20.5</v>
      </c>
      <c r="L2" s="11">
        <f>VLOOKUP("*"&amp;CONCATENATE("o_",H2,"_a")&amp;"*",Rough_data!$A$12:$B$31,2,FALSE)</f>
        <v>28.3</v>
      </c>
      <c r="M2" s="8" t="str">
        <f t="shared" ref="M2:M65" si="1">IF(F2&lt;=0.5,"Only Fixed charges",(F2/0.5)-1&amp;"-Times Additional charges")</f>
        <v>3-Times Additional charges</v>
      </c>
      <c r="N2" s="8">
        <f t="shared" ref="N2:N65" si="2">(F2/0.5)-1</f>
        <v>3</v>
      </c>
      <c r="O2" s="8">
        <f t="shared" ref="O2:O65" si="3">IF(((F2/0.5)-1)&gt;0,(((F2/0.5)-1)*J2),I2)</f>
        <v>84.9</v>
      </c>
      <c r="P2" s="10" t="s">
        <v>13</v>
      </c>
      <c r="Q2" s="10">
        <f t="shared" ref="Q2:Q65" si="4">(F2/0.5)-1</f>
        <v>3</v>
      </c>
      <c r="R2" s="10" cm="1">
        <f t="array" ref="R2">_xlfn.IFS(AND(P2=$P$2,N2&gt;0),((F2/0.5)-1)*J2, AND(P2=$P$2,N2=0),I2,AND(P2=$P$22,N2&gt;0),((F2/0.5)-1)*(L2+J2),AND(P2=$P$22,N2=0),(I2+K2))</f>
        <v>84.9</v>
      </c>
      <c r="S2" s="10" t="s">
        <v>4</v>
      </c>
      <c r="T2" s="7">
        <v>117.9</v>
      </c>
      <c r="U2" s="11">
        <f>VLOOKUP("*"&amp;CONCATENATE("d_",S2,"_f")&amp;"*",Rough_data!$A$12:$B$31,2,FALSE)</f>
        <v>56.6</v>
      </c>
      <c r="V2" s="11">
        <f>VLOOKUP("*"&amp;CONCATENATE("d_",S2,"_a")&amp;"*",Rough_data!$A$12:$B$31,2,FALSE)</f>
        <v>55.5</v>
      </c>
      <c r="W2" s="11">
        <f>VLOOKUP("*"&amp;CONCATENATE("o_",S2,"_f")&amp;"*",Rough_data!$A$12:$B$31,2,FALSE)</f>
        <v>50.7</v>
      </c>
      <c r="X2" s="11">
        <f>VLOOKUP("*"&amp;CONCATENATE("o_",S2,"_a")&amp;"*",Rough_data!$A$12:$B$31,2,FALSE)</f>
        <v>55.5</v>
      </c>
      <c r="Y2" s="7" cm="1">
        <f t="array" ref="Y2">_xlfn.IFS(AND(P2=$P$2,N2&gt;0),((F2/0.5)-1)*U2, AND(P2=$P$2,N2=0),V2,AND(P2=$P$22,N2&gt;0),((F2/0.5)-1)*(V2+X2),AND(P2=$P$22,N2=0),(W2+U2))</f>
        <v>169.8</v>
      </c>
      <c r="Z2" s="13" t="str" cm="1">
        <f t="array" ref="Z2">_xlfn.IFS(Y2=T2,"Correctly Charged",Y2&gt;T2,"Under Charge",Y2&lt;T2,"Over Charge")</f>
        <v>Under Charge</v>
      </c>
      <c r="AA2" s="11">
        <f>Y2-T2</f>
        <v>51.900000000000006</v>
      </c>
    </row>
    <row r="3" spans="1:30" x14ac:dyDescent="0.3">
      <c r="A3" s="7">
        <v>2001827036</v>
      </c>
      <c r="B3" s="8">
        <v>1091122418320</v>
      </c>
      <c r="C3" s="7">
        <v>0.15</v>
      </c>
      <c r="D3" s="7">
        <f t="shared" si="0"/>
        <v>0.5</v>
      </c>
      <c r="E3" s="7">
        <v>1.6</v>
      </c>
      <c r="F3" s="7">
        <f t="shared" ref="F3:F65" si="5">IF(AND(E3&gt;0,E3&lt;=0.5),0.5,IF(AND(E3&gt;0.5,E3&lt;=1),1,IF(AND(E3&gt;1,E3&lt;=1.5),1.5,IF(AND(E3&gt;1.5,E3&lt;=2),2,IF(AND(E3&gt;2,E3&lt;=2.5),2.5,IF(AND(E3&gt;2.5,E3&lt;=3),3,IF(AND(E3&gt;3,E3&lt;=3.5),3.5,IF(AND(E3&gt;3.5,E3&lt;=4),4,IF(AND(E3&gt;4,E3&lt;=4.5),4.5,IF(AND(E3&gt;4.5,E3&lt;=5),5))))))))))</f>
        <v>2</v>
      </c>
      <c r="G3" s="7">
        <f>Output_Data1[[#This Row],[Weight slab charged by Courier Company (KG)]]/0.5</f>
        <v>4</v>
      </c>
      <c r="H3" s="10" t="s">
        <v>2</v>
      </c>
      <c r="I3" s="11">
        <f>VLOOKUP("*"&amp;CONCATENATE("d_",H3,"_f")&amp;"*",Rough_data!$A$12:$B$31,2,FALSE)</f>
        <v>33</v>
      </c>
      <c r="J3" s="11">
        <f>VLOOKUP("*"&amp;CONCATENATE("d_",H3,"_a")&amp;"*",Rough_data!$A$12:$B$31,2,FALSE)</f>
        <v>28.3</v>
      </c>
      <c r="K3" s="11">
        <f>VLOOKUP("*"&amp;CONCATENATE("o_",H3,"_f")&amp;"*",Rough_data!$A$12:$B$31,2,FALSE)</f>
        <v>20.5</v>
      </c>
      <c r="L3" s="11">
        <f>VLOOKUP("*"&amp;CONCATENATE("o_",H3,"_a")&amp;"*",Rough_data!$A$12:$B$31,2,FALSE)</f>
        <v>28.3</v>
      </c>
      <c r="M3" s="8" t="str">
        <f t="shared" si="1"/>
        <v>3-Times Additional charges</v>
      </c>
      <c r="N3" s="8">
        <f t="shared" si="2"/>
        <v>3</v>
      </c>
      <c r="O3" s="8">
        <f t="shared" si="3"/>
        <v>84.9</v>
      </c>
      <c r="P3" s="10" t="s">
        <v>13</v>
      </c>
      <c r="Q3" s="10">
        <f t="shared" si="4"/>
        <v>3</v>
      </c>
      <c r="R3" s="10" cm="1">
        <f t="array" ref="R3">_xlfn.IFS(AND(P3=$P$2,N3&gt;0),((F3/0.5)-1)*J3, AND(P3=$P$2,N3=0),I3,AND(P3=$P$22,N3&gt;0),((F3/0.5)-1)*(L3+J3),AND(P3=$P$22,N3=0),(I3+K3))</f>
        <v>84.9</v>
      </c>
      <c r="S3" s="10" t="s">
        <v>4</v>
      </c>
      <c r="T3" s="7">
        <v>117.9</v>
      </c>
      <c r="U3" s="11">
        <f>VLOOKUP("*"&amp;CONCATENATE("d_",S3,"_f")&amp;"*",Rough_data!$A$12:$B$31,2,FALSE)</f>
        <v>56.6</v>
      </c>
      <c r="V3" s="11">
        <f>VLOOKUP("*"&amp;CONCATENATE("d_",S3,"_a")&amp;"*",Rough_data!$A$12:$B$31,2,FALSE)</f>
        <v>55.5</v>
      </c>
      <c r="W3" s="11">
        <f>VLOOKUP("*"&amp;CONCATENATE("o_",S3,"_f")&amp;"*",Rough_data!$A$12:$B$31,2,FALSE)</f>
        <v>50.7</v>
      </c>
      <c r="X3" s="11">
        <f>VLOOKUP("*"&amp;CONCATENATE("o_",S3,"_a")&amp;"*",Rough_data!$A$12:$B$31,2,FALSE)</f>
        <v>55.5</v>
      </c>
      <c r="Y3" s="7" cm="1">
        <f t="array" ref="Y3">_xlfn.IFS(AND(P3=$P$2,N3&gt;0),((F3/0.5)-1)*U3, AND(P3=$P$2,N3=0),V3,AND(P3=$P$22,N3&gt;0),((F3/0.5)-1)*(V3+X3),AND(P3=$P$22,N3=0),(W3+U3))</f>
        <v>169.8</v>
      </c>
      <c r="Z3" s="13" t="str" cm="1">
        <f t="array" ref="Z3">_xlfn.IFS(Y3=T3,"Correctly Charged",Y3&gt;T3,"Under Charge",Y3&lt;T3,"Over Charge")</f>
        <v>Under Charge</v>
      </c>
      <c r="AA3" s="11">
        <f t="shared" ref="AA3:AA66" si="6">Y3-T3</f>
        <v>51.900000000000006</v>
      </c>
    </row>
    <row r="4" spans="1:30" x14ac:dyDescent="0.3">
      <c r="A4" s="7">
        <v>2001827036</v>
      </c>
      <c r="B4" s="8">
        <v>1091122418320</v>
      </c>
      <c r="C4" s="7">
        <v>0.1</v>
      </c>
      <c r="D4" s="7">
        <f t="shared" si="0"/>
        <v>0.5</v>
      </c>
      <c r="E4" s="7">
        <v>1.6</v>
      </c>
      <c r="F4" s="7">
        <f t="shared" si="5"/>
        <v>2</v>
      </c>
      <c r="G4" s="7">
        <f>Output_Data1[[#This Row],[Weight slab charged by Courier Company (KG)]]/0.5</f>
        <v>4</v>
      </c>
      <c r="H4" s="10" t="s">
        <v>2</v>
      </c>
      <c r="I4" s="11">
        <f>VLOOKUP("*"&amp;CONCATENATE("d_",H4,"_f")&amp;"*",Rough_data!$A$12:$B$31,2,FALSE)</f>
        <v>33</v>
      </c>
      <c r="J4" s="11">
        <f>VLOOKUP("*"&amp;CONCATENATE("d_",H4,"_a")&amp;"*",Rough_data!$A$12:$B$31,2,FALSE)</f>
        <v>28.3</v>
      </c>
      <c r="K4" s="11">
        <f>VLOOKUP("*"&amp;CONCATENATE("o_",H4,"_f")&amp;"*",Rough_data!$A$12:$B$31,2,FALSE)</f>
        <v>20.5</v>
      </c>
      <c r="L4" s="11">
        <f>VLOOKUP("*"&amp;CONCATENATE("o_",H4,"_a")&amp;"*",Rough_data!$A$12:$B$31,2,FALSE)</f>
        <v>28.3</v>
      </c>
      <c r="M4" s="8" t="str">
        <f t="shared" si="1"/>
        <v>3-Times Additional charges</v>
      </c>
      <c r="N4" s="8">
        <f t="shared" si="2"/>
        <v>3</v>
      </c>
      <c r="O4" s="8">
        <f t="shared" si="3"/>
        <v>84.9</v>
      </c>
      <c r="P4" s="10" t="s">
        <v>13</v>
      </c>
      <c r="Q4" s="10">
        <f t="shared" si="4"/>
        <v>3</v>
      </c>
      <c r="R4" s="10" cm="1">
        <f t="array" ref="R4">_xlfn.IFS(AND(P4=$P$2,N4&gt;0),((F4/0.5)-1)*J4, AND(P4=$P$2,N4=0),I4,AND(P4=$P$22,N4&gt;0),((F4/0.5)-1)*(L4+J4),AND(P4=$P$22,N4=0),(I4+K4))</f>
        <v>84.9</v>
      </c>
      <c r="S4" s="10" t="s">
        <v>4</v>
      </c>
      <c r="T4" s="7">
        <v>117.9</v>
      </c>
      <c r="U4" s="11">
        <f>VLOOKUP("*"&amp;CONCATENATE("d_",S4,"_f")&amp;"*",Rough_data!$A$12:$B$31,2,FALSE)</f>
        <v>56.6</v>
      </c>
      <c r="V4" s="11">
        <f>VLOOKUP("*"&amp;CONCATENATE("d_",S4,"_a")&amp;"*",Rough_data!$A$12:$B$31,2,FALSE)</f>
        <v>55.5</v>
      </c>
      <c r="W4" s="11">
        <f>VLOOKUP("*"&amp;CONCATENATE("o_",S4,"_f")&amp;"*",Rough_data!$A$12:$B$31,2,FALSE)</f>
        <v>50.7</v>
      </c>
      <c r="X4" s="11">
        <f>VLOOKUP("*"&amp;CONCATENATE("o_",S4,"_a")&amp;"*",Rough_data!$A$12:$B$31,2,FALSE)</f>
        <v>55.5</v>
      </c>
      <c r="Y4" s="7" cm="1">
        <f t="array" ref="Y4">_xlfn.IFS(AND(P4=$P$2,N4&gt;0),((F4/0.5)-1)*U4, AND(P4=$P$2,N4=0),V4,AND(P4=$P$22,N4&gt;0),((F4/0.5)-1)*(V4+X4),AND(P4=$P$22,N4=0),(W4+U4))</f>
        <v>169.8</v>
      </c>
      <c r="Z4" s="13" t="str" cm="1">
        <f t="array" ref="Z4">_xlfn.IFS(Y4=T4,"Correctly Charged",Y4&gt;T4,"Under Charge",Y4&lt;T4,"Over Charge")</f>
        <v>Under Charge</v>
      </c>
      <c r="AA4" s="11">
        <f t="shared" si="6"/>
        <v>51.900000000000006</v>
      </c>
    </row>
    <row r="5" spans="1:30" x14ac:dyDescent="0.3">
      <c r="A5" s="7">
        <v>2001827036</v>
      </c>
      <c r="B5" s="8">
        <v>1091122418320</v>
      </c>
      <c r="C5" s="7">
        <v>0.16500000000000001</v>
      </c>
      <c r="D5" s="7">
        <f t="shared" si="0"/>
        <v>0.5</v>
      </c>
      <c r="E5" s="7">
        <v>1.6</v>
      </c>
      <c r="F5" s="7">
        <f t="shared" si="5"/>
        <v>2</v>
      </c>
      <c r="G5" s="7">
        <f>Output_Data1[[#This Row],[Weight slab charged by Courier Company (KG)]]/0.5</f>
        <v>4</v>
      </c>
      <c r="H5" s="10" t="s">
        <v>2</v>
      </c>
      <c r="I5" s="11">
        <f>VLOOKUP("*"&amp;CONCATENATE("d_",H5,"_f")&amp;"*",Rough_data!$A$12:$B$31,2,FALSE)</f>
        <v>33</v>
      </c>
      <c r="J5" s="11">
        <f>VLOOKUP("*"&amp;CONCATENATE("d_",H5,"_a")&amp;"*",Rough_data!$A$12:$B$31,2,FALSE)</f>
        <v>28.3</v>
      </c>
      <c r="K5" s="11">
        <f>VLOOKUP("*"&amp;CONCATENATE("o_",H5,"_f")&amp;"*",Rough_data!$A$12:$B$31,2,FALSE)</f>
        <v>20.5</v>
      </c>
      <c r="L5" s="11">
        <f>VLOOKUP("*"&amp;CONCATENATE("o_",H5,"_a")&amp;"*",Rough_data!$A$12:$B$31,2,FALSE)</f>
        <v>28.3</v>
      </c>
      <c r="M5" s="8" t="str">
        <f t="shared" si="1"/>
        <v>3-Times Additional charges</v>
      </c>
      <c r="N5" s="8">
        <f t="shared" si="2"/>
        <v>3</v>
      </c>
      <c r="O5" s="8">
        <f t="shared" si="3"/>
        <v>84.9</v>
      </c>
      <c r="P5" s="10" t="s">
        <v>13</v>
      </c>
      <c r="Q5" s="10">
        <f t="shared" si="4"/>
        <v>3</v>
      </c>
      <c r="R5" s="10" cm="1">
        <f t="array" ref="R5">_xlfn.IFS(AND(P5=$P$2,N5&gt;0),((F5/0.5)-1)*J5, AND(P5=$P$2,N5=0),I5,AND(P5=$P$22,N5&gt;0),((F5/0.5)-1)*(L5+J5),AND(P5=$P$22,N5=0),(I5+K5))</f>
        <v>84.9</v>
      </c>
      <c r="S5" s="10" t="s">
        <v>4</v>
      </c>
      <c r="T5" s="7">
        <v>117.9</v>
      </c>
      <c r="U5" s="11">
        <f>VLOOKUP("*"&amp;CONCATENATE("d_",S5,"_f")&amp;"*",Rough_data!$A$12:$B$31,2,FALSE)</f>
        <v>56.6</v>
      </c>
      <c r="V5" s="11">
        <f>VLOOKUP("*"&amp;CONCATENATE("d_",S5,"_a")&amp;"*",Rough_data!$A$12:$B$31,2,FALSE)</f>
        <v>55.5</v>
      </c>
      <c r="W5" s="11">
        <f>VLOOKUP("*"&amp;CONCATENATE("o_",S5,"_f")&amp;"*",Rough_data!$A$12:$B$31,2,FALSE)</f>
        <v>50.7</v>
      </c>
      <c r="X5" s="11">
        <f>VLOOKUP("*"&amp;CONCATENATE("o_",S5,"_a")&amp;"*",Rough_data!$A$12:$B$31,2,FALSE)</f>
        <v>55.5</v>
      </c>
      <c r="Y5" s="7" cm="1">
        <f t="array" ref="Y5">_xlfn.IFS(AND(P5=$P$2,N5&gt;0),((F5/0.5)-1)*U5, AND(P5=$P$2,N5=0),V5,AND(P5=$P$22,N5&gt;0),((F5/0.5)-1)*(V5+X5),AND(P5=$P$22,N5=0),(W5+U5))</f>
        <v>169.8</v>
      </c>
      <c r="Z5" s="13" t="str" cm="1">
        <f t="array" ref="Z5">_xlfn.IFS(Y5=T5,"Correctly Charged",Y5&gt;T5,"Under Charge",Y5&lt;T5,"Over Charge")</f>
        <v>Under Charge</v>
      </c>
      <c r="AA5" s="11">
        <f t="shared" si="6"/>
        <v>51.900000000000006</v>
      </c>
    </row>
    <row r="6" spans="1:30" x14ac:dyDescent="0.3">
      <c r="A6" s="7">
        <v>2001827036</v>
      </c>
      <c r="B6" s="8">
        <v>1091122418320</v>
      </c>
      <c r="C6" s="7">
        <v>0.35</v>
      </c>
      <c r="D6" s="7">
        <f t="shared" si="0"/>
        <v>0.5</v>
      </c>
      <c r="E6" s="7">
        <v>1.6</v>
      </c>
      <c r="F6" s="7">
        <f t="shared" si="5"/>
        <v>2</v>
      </c>
      <c r="G6" s="7">
        <f>Output_Data1[[#This Row],[Weight slab charged by Courier Company (KG)]]/0.5</f>
        <v>4</v>
      </c>
      <c r="H6" s="10" t="s">
        <v>2</v>
      </c>
      <c r="I6" s="11">
        <f>VLOOKUP("*"&amp;CONCATENATE("d_",H6,"_f")&amp;"*",Rough_data!$A$12:$B$31,2,FALSE)</f>
        <v>33</v>
      </c>
      <c r="J6" s="11">
        <f>VLOOKUP("*"&amp;CONCATENATE("d_",H6,"_a")&amp;"*",Rough_data!$A$12:$B$31,2,FALSE)</f>
        <v>28.3</v>
      </c>
      <c r="K6" s="11">
        <f>VLOOKUP("*"&amp;CONCATENATE("o_",H6,"_f")&amp;"*",Rough_data!$A$12:$B$31,2,FALSE)</f>
        <v>20.5</v>
      </c>
      <c r="L6" s="11">
        <f>VLOOKUP("*"&amp;CONCATENATE("o_",H6,"_a")&amp;"*",Rough_data!$A$12:$B$31,2,FALSE)</f>
        <v>28.3</v>
      </c>
      <c r="M6" s="8" t="str">
        <f t="shared" si="1"/>
        <v>3-Times Additional charges</v>
      </c>
      <c r="N6" s="8">
        <f t="shared" si="2"/>
        <v>3</v>
      </c>
      <c r="O6" s="8">
        <f t="shared" si="3"/>
        <v>84.9</v>
      </c>
      <c r="P6" s="10" t="s">
        <v>13</v>
      </c>
      <c r="Q6" s="10">
        <f t="shared" si="4"/>
        <v>3</v>
      </c>
      <c r="R6" s="10" cm="1">
        <f t="array" ref="R6">_xlfn.IFS(AND(P6=$P$2,N6&gt;0),((F6/0.5)-1)*J6, AND(P6=$P$2,N6=0),I6,AND(P6=$P$22,N6&gt;0),((F6/0.5)-1)*(L6+J6),AND(P6=$P$22,N6=0),(I6+K6))</f>
        <v>84.9</v>
      </c>
      <c r="S6" s="10" t="s">
        <v>4</v>
      </c>
      <c r="T6" s="7">
        <v>117.9</v>
      </c>
      <c r="U6" s="11">
        <f>VLOOKUP("*"&amp;CONCATENATE("d_",S6,"_f")&amp;"*",Rough_data!$A$12:$B$31,2,FALSE)</f>
        <v>56.6</v>
      </c>
      <c r="V6" s="11">
        <f>VLOOKUP("*"&amp;CONCATENATE("d_",S6,"_a")&amp;"*",Rough_data!$A$12:$B$31,2,FALSE)</f>
        <v>55.5</v>
      </c>
      <c r="W6" s="11">
        <f>VLOOKUP("*"&amp;CONCATENATE("o_",S6,"_f")&amp;"*",Rough_data!$A$12:$B$31,2,FALSE)</f>
        <v>50.7</v>
      </c>
      <c r="X6" s="11">
        <f>VLOOKUP("*"&amp;CONCATENATE("o_",S6,"_a")&amp;"*",Rough_data!$A$12:$B$31,2,FALSE)</f>
        <v>55.5</v>
      </c>
      <c r="Y6" s="7" cm="1">
        <f t="array" ref="Y6">_xlfn.IFS(AND(P6=$P$2,N6&gt;0),((F6/0.5)-1)*U6, AND(P6=$P$2,N6=0),V6,AND(P6=$P$22,N6&gt;0),((F6/0.5)-1)*(V6+X6),AND(P6=$P$22,N6=0),(W6+U6))</f>
        <v>169.8</v>
      </c>
      <c r="Z6" s="13" t="str" cm="1">
        <f t="array" ref="Z6">_xlfn.IFS(Y6=T6,"Correctly Charged",Y6&gt;T6,"Under Charge",Y6&lt;T6,"Over Charge")</f>
        <v>Under Charge</v>
      </c>
      <c r="AA6" s="11">
        <f t="shared" si="6"/>
        <v>51.900000000000006</v>
      </c>
    </row>
    <row r="7" spans="1:30" x14ac:dyDescent="0.3">
      <c r="A7" s="7">
        <v>2001827036</v>
      </c>
      <c r="B7" s="8">
        <v>1091122418320</v>
      </c>
      <c r="C7" s="7">
        <v>0.5</v>
      </c>
      <c r="D7" s="7">
        <f t="shared" si="0"/>
        <v>0.5</v>
      </c>
      <c r="E7" s="7">
        <v>1.6</v>
      </c>
      <c r="F7" s="7">
        <f t="shared" si="5"/>
        <v>2</v>
      </c>
      <c r="G7" s="7">
        <f>Output_Data1[[#This Row],[Weight slab charged by Courier Company (KG)]]/0.5</f>
        <v>4</v>
      </c>
      <c r="H7" s="10" t="s">
        <v>2</v>
      </c>
      <c r="I7" s="11">
        <f>VLOOKUP("*"&amp;CONCATENATE("d_",H7,"_f")&amp;"*",Rough_data!$A$12:$B$31,2,FALSE)</f>
        <v>33</v>
      </c>
      <c r="J7" s="11">
        <f>VLOOKUP("*"&amp;CONCATENATE("d_",H7,"_a")&amp;"*",Rough_data!$A$12:$B$31,2,FALSE)</f>
        <v>28.3</v>
      </c>
      <c r="K7" s="11">
        <f>VLOOKUP("*"&amp;CONCATENATE("o_",H7,"_f")&amp;"*",Rough_data!$A$12:$B$31,2,FALSE)</f>
        <v>20.5</v>
      </c>
      <c r="L7" s="11">
        <f>VLOOKUP("*"&amp;CONCATENATE("o_",H7,"_a")&amp;"*",Rough_data!$A$12:$B$31,2,FALSE)</f>
        <v>28.3</v>
      </c>
      <c r="M7" s="8" t="str">
        <f t="shared" si="1"/>
        <v>3-Times Additional charges</v>
      </c>
      <c r="N7" s="8">
        <f t="shared" si="2"/>
        <v>3</v>
      </c>
      <c r="O7" s="8">
        <f t="shared" si="3"/>
        <v>84.9</v>
      </c>
      <c r="P7" s="10" t="s">
        <v>13</v>
      </c>
      <c r="Q7" s="10">
        <f t="shared" si="4"/>
        <v>3</v>
      </c>
      <c r="R7" s="10" cm="1">
        <f t="array" ref="R7">_xlfn.IFS(AND(P7=$P$2,N7&gt;0),((F7/0.5)-1)*J7, AND(P7=$P$2,N7=0),I7,AND(P7=$P$22,N7&gt;0),((F7/0.5)-1)*(L7+J7),AND(P7=$P$22,N7=0),(I7+K7))</f>
        <v>84.9</v>
      </c>
      <c r="S7" s="10" t="s">
        <v>4</v>
      </c>
      <c r="T7" s="7">
        <v>117.9</v>
      </c>
      <c r="U7" s="11">
        <f>VLOOKUP("*"&amp;CONCATENATE("d_",S7,"_f")&amp;"*",Rough_data!$A$12:$B$31,2,FALSE)</f>
        <v>56.6</v>
      </c>
      <c r="V7" s="11">
        <f>VLOOKUP("*"&amp;CONCATENATE("d_",S7,"_a")&amp;"*",Rough_data!$A$12:$B$31,2,FALSE)</f>
        <v>55.5</v>
      </c>
      <c r="W7" s="11">
        <f>VLOOKUP("*"&amp;CONCATENATE("o_",S7,"_f")&amp;"*",Rough_data!$A$12:$B$31,2,FALSE)</f>
        <v>50.7</v>
      </c>
      <c r="X7" s="11">
        <f>VLOOKUP("*"&amp;CONCATENATE("o_",S7,"_a")&amp;"*",Rough_data!$A$12:$B$31,2,FALSE)</f>
        <v>55.5</v>
      </c>
      <c r="Y7" s="7" cm="1">
        <f t="array" ref="Y7">_xlfn.IFS(AND(P7=$P$2,N7&gt;0),((F7/0.5)-1)*U7, AND(P7=$P$2,N7=0),V7,AND(P7=$P$22,N7&gt;0),((F7/0.5)-1)*(V7+X7),AND(P7=$P$22,N7=0),(W7+U7))</f>
        <v>169.8</v>
      </c>
      <c r="Z7" s="13" t="str" cm="1">
        <f t="array" ref="Z7">_xlfn.IFS(Y7=T7,"Correctly Charged",Y7&gt;T7,"Under Charge",Y7&lt;T7,"Over Charge")</f>
        <v>Under Charge</v>
      </c>
      <c r="AA7" s="11">
        <f t="shared" si="6"/>
        <v>51.900000000000006</v>
      </c>
    </row>
    <row r="8" spans="1:30" x14ac:dyDescent="0.3">
      <c r="A8" s="7">
        <v>2001827036</v>
      </c>
      <c r="B8" s="8">
        <v>1091122418320</v>
      </c>
      <c r="C8" s="7">
        <v>0.5</v>
      </c>
      <c r="D8" s="7">
        <f t="shared" si="0"/>
        <v>0.5</v>
      </c>
      <c r="E8" s="7">
        <v>1.6</v>
      </c>
      <c r="F8" s="7">
        <f t="shared" si="5"/>
        <v>2</v>
      </c>
      <c r="G8" s="7">
        <f>Output_Data1[[#This Row],[Weight slab charged by Courier Company (KG)]]/0.5</f>
        <v>4</v>
      </c>
      <c r="H8" s="10" t="s">
        <v>2</v>
      </c>
      <c r="I8" s="11">
        <f>VLOOKUP("*"&amp;CONCATENATE("d_",H8,"_f")&amp;"*",Rough_data!$A$12:$B$31,2,FALSE)</f>
        <v>33</v>
      </c>
      <c r="J8" s="11">
        <f>VLOOKUP("*"&amp;CONCATENATE("d_",H8,"_a")&amp;"*",Rough_data!$A$12:$B$31,2,FALSE)</f>
        <v>28.3</v>
      </c>
      <c r="K8" s="11">
        <f>VLOOKUP("*"&amp;CONCATENATE("o_",H8,"_f")&amp;"*",Rough_data!$A$12:$B$31,2,FALSE)</f>
        <v>20.5</v>
      </c>
      <c r="L8" s="11">
        <f>VLOOKUP("*"&amp;CONCATENATE("o_",H8,"_a")&amp;"*",Rough_data!$A$12:$B$31,2,FALSE)</f>
        <v>28.3</v>
      </c>
      <c r="M8" s="8" t="str">
        <f t="shared" si="1"/>
        <v>3-Times Additional charges</v>
      </c>
      <c r="N8" s="8">
        <f t="shared" si="2"/>
        <v>3</v>
      </c>
      <c r="O8" s="8">
        <f t="shared" si="3"/>
        <v>84.9</v>
      </c>
      <c r="P8" s="10" t="s">
        <v>13</v>
      </c>
      <c r="Q8" s="10">
        <f t="shared" si="4"/>
        <v>3</v>
      </c>
      <c r="R8" s="10" cm="1">
        <f t="array" ref="R8">_xlfn.IFS(AND(P8=$P$2,N8&gt;0),((F8/0.5)-1)*J8, AND(P8=$P$2,N8=0),I8,AND(P8=$P$22,N8&gt;0),((F8/0.5)-1)*(L8+J8),AND(P8=$P$22,N8=0),(I8+K8))</f>
        <v>84.9</v>
      </c>
      <c r="S8" s="10" t="s">
        <v>4</v>
      </c>
      <c r="T8" s="7">
        <v>117.9</v>
      </c>
      <c r="U8" s="11">
        <f>VLOOKUP("*"&amp;CONCATENATE("d_",S8,"_f")&amp;"*",Rough_data!$A$12:$B$31,2,FALSE)</f>
        <v>56.6</v>
      </c>
      <c r="V8" s="11">
        <f>VLOOKUP("*"&amp;CONCATENATE("d_",S8,"_a")&amp;"*",Rough_data!$A$12:$B$31,2,FALSE)</f>
        <v>55.5</v>
      </c>
      <c r="W8" s="11">
        <f>VLOOKUP("*"&amp;CONCATENATE("o_",S8,"_f")&amp;"*",Rough_data!$A$12:$B$31,2,FALSE)</f>
        <v>50.7</v>
      </c>
      <c r="X8" s="11">
        <f>VLOOKUP("*"&amp;CONCATENATE("o_",S8,"_a")&amp;"*",Rough_data!$A$12:$B$31,2,FALSE)</f>
        <v>55.5</v>
      </c>
      <c r="Y8" s="7" cm="1">
        <f t="array" ref="Y8">_xlfn.IFS(AND(P8=$P$2,N8&gt;0),((F8/0.5)-1)*U8, AND(P8=$P$2,N8=0),V8,AND(P8=$P$22,N8&gt;0),((F8/0.5)-1)*(V8+X8),AND(P8=$P$22,N8=0),(W8+U8))</f>
        <v>169.8</v>
      </c>
      <c r="Z8" s="13" t="str" cm="1">
        <f t="array" ref="Z8">_xlfn.IFS(Y8=T8,"Correctly Charged",Y8&gt;T8,"Under Charge",Y8&lt;T8,"Over Charge")</f>
        <v>Under Charge</v>
      </c>
      <c r="AA8" s="11">
        <f t="shared" si="6"/>
        <v>51.900000000000006</v>
      </c>
    </row>
    <row r="9" spans="1:30" x14ac:dyDescent="0.3">
      <c r="A9" s="7">
        <v>2001827036</v>
      </c>
      <c r="B9" s="8">
        <v>1091122418320</v>
      </c>
      <c r="C9" s="7">
        <v>0.13700000000000001</v>
      </c>
      <c r="D9" s="7">
        <f t="shared" si="0"/>
        <v>0.5</v>
      </c>
      <c r="E9" s="7">
        <v>1.6</v>
      </c>
      <c r="F9" s="7">
        <f t="shared" si="5"/>
        <v>2</v>
      </c>
      <c r="G9" s="7">
        <f>Output_Data1[[#This Row],[Weight slab charged by Courier Company (KG)]]/0.5</f>
        <v>4</v>
      </c>
      <c r="H9" s="10" t="s">
        <v>2</v>
      </c>
      <c r="I9" s="11">
        <f>VLOOKUP("*"&amp;CONCATENATE("d_",H9,"_f")&amp;"*",Rough_data!$A$12:$B$31,2,FALSE)</f>
        <v>33</v>
      </c>
      <c r="J9" s="11">
        <f>VLOOKUP("*"&amp;CONCATENATE("d_",H9,"_a")&amp;"*",Rough_data!$A$12:$B$31,2,FALSE)</f>
        <v>28.3</v>
      </c>
      <c r="K9" s="11">
        <f>VLOOKUP("*"&amp;CONCATENATE("o_",H9,"_f")&amp;"*",Rough_data!$A$12:$B$31,2,FALSE)</f>
        <v>20.5</v>
      </c>
      <c r="L9" s="11">
        <f>VLOOKUP("*"&amp;CONCATENATE("o_",H9,"_a")&amp;"*",Rough_data!$A$12:$B$31,2,FALSE)</f>
        <v>28.3</v>
      </c>
      <c r="M9" s="8" t="str">
        <f t="shared" si="1"/>
        <v>3-Times Additional charges</v>
      </c>
      <c r="N9" s="8">
        <f t="shared" si="2"/>
        <v>3</v>
      </c>
      <c r="O9" s="8">
        <f t="shared" si="3"/>
        <v>84.9</v>
      </c>
      <c r="P9" s="10" t="s">
        <v>13</v>
      </c>
      <c r="Q9" s="10">
        <f t="shared" si="4"/>
        <v>3</v>
      </c>
      <c r="R9" s="10" cm="1">
        <f t="array" ref="R9">_xlfn.IFS(AND(P9=$P$2,N9&gt;0),((F9/0.5)-1)*J9, AND(P9=$P$2,N9=0),I9,AND(P9=$P$22,N9&gt;0),((F9/0.5)-1)*(L9+J9),AND(P9=$P$22,N9=0),(I9+K9))</f>
        <v>84.9</v>
      </c>
      <c r="S9" s="10" t="s">
        <v>4</v>
      </c>
      <c r="T9" s="7">
        <v>117.9</v>
      </c>
      <c r="U9" s="11">
        <f>VLOOKUP("*"&amp;CONCATENATE("d_",S9,"_f")&amp;"*",Rough_data!$A$12:$B$31,2,FALSE)</f>
        <v>56.6</v>
      </c>
      <c r="V9" s="11">
        <f>VLOOKUP("*"&amp;CONCATENATE("d_",S9,"_a")&amp;"*",Rough_data!$A$12:$B$31,2,FALSE)</f>
        <v>55.5</v>
      </c>
      <c r="W9" s="11">
        <f>VLOOKUP("*"&amp;CONCATENATE("o_",S9,"_f")&amp;"*",Rough_data!$A$12:$B$31,2,FALSE)</f>
        <v>50.7</v>
      </c>
      <c r="X9" s="11">
        <f>VLOOKUP("*"&amp;CONCATENATE("o_",S9,"_a")&amp;"*",Rough_data!$A$12:$B$31,2,FALSE)</f>
        <v>55.5</v>
      </c>
      <c r="Y9" s="7" cm="1">
        <f t="array" ref="Y9">_xlfn.IFS(AND(P9=$P$2,N9&gt;0),((F9/0.5)-1)*U9, AND(P9=$P$2,N9=0),V9,AND(P9=$P$22,N9&gt;0),((F9/0.5)-1)*(V9+X9),AND(P9=$P$22,N9=0),(W9+U9))</f>
        <v>169.8</v>
      </c>
      <c r="Z9" s="13" t="str" cm="1">
        <f t="array" ref="Z9">_xlfn.IFS(Y9=T9,"Correctly Charged",Y9&gt;T9,"Under Charge",Y9&lt;T9,"Over Charge")</f>
        <v>Under Charge</v>
      </c>
      <c r="AA9" s="11">
        <f t="shared" si="6"/>
        <v>51.900000000000006</v>
      </c>
    </row>
    <row r="10" spans="1:30" x14ac:dyDescent="0.3">
      <c r="A10" s="7">
        <v>2001827036</v>
      </c>
      <c r="B10" s="8">
        <v>1091122418320</v>
      </c>
      <c r="C10" s="7">
        <v>0.01</v>
      </c>
      <c r="D10" s="7">
        <f t="shared" si="0"/>
        <v>0.5</v>
      </c>
      <c r="E10" s="7">
        <v>1.6</v>
      </c>
      <c r="F10" s="7">
        <f t="shared" si="5"/>
        <v>2</v>
      </c>
      <c r="G10" s="7">
        <f>Output_Data1[[#This Row],[Weight slab charged by Courier Company (KG)]]/0.5</f>
        <v>4</v>
      </c>
      <c r="H10" s="10" t="s">
        <v>2</v>
      </c>
      <c r="I10" s="11">
        <f>VLOOKUP("*"&amp;CONCATENATE("d_",H10,"_f")&amp;"*",Rough_data!$A$12:$B$31,2,FALSE)</f>
        <v>33</v>
      </c>
      <c r="J10" s="11">
        <f>VLOOKUP("*"&amp;CONCATENATE("d_",H10,"_a")&amp;"*",Rough_data!$A$12:$B$31,2,FALSE)</f>
        <v>28.3</v>
      </c>
      <c r="K10" s="11">
        <f>VLOOKUP("*"&amp;CONCATENATE("o_",H10,"_f")&amp;"*",Rough_data!$A$12:$B$31,2,FALSE)</f>
        <v>20.5</v>
      </c>
      <c r="L10" s="11">
        <f>VLOOKUP("*"&amp;CONCATENATE("o_",H10,"_a")&amp;"*",Rough_data!$A$12:$B$31,2,FALSE)</f>
        <v>28.3</v>
      </c>
      <c r="M10" s="8" t="str">
        <f t="shared" si="1"/>
        <v>3-Times Additional charges</v>
      </c>
      <c r="N10" s="8">
        <f t="shared" si="2"/>
        <v>3</v>
      </c>
      <c r="O10" s="8">
        <f t="shared" si="3"/>
        <v>84.9</v>
      </c>
      <c r="P10" s="10" t="s">
        <v>13</v>
      </c>
      <c r="Q10" s="10">
        <f t="shared" si="4"/>
        <v>3</v>
      </c>
      <c r="R10" s="10" cm="1">
        <f t="array" ref="R10">_xlfn.IFS(AND(P10=$P$2,N10&gt;0),((F10/0.5)-1)*J10, AND(P10=$P$2,N10=0),I10,AND(P10=$P$22,N10&gt;0),((F10/0.5)-1)*(L10+J10),AND(P10=$P$22,N10=0),(I10+K10))</f>
        <v>84.9</v>
      </c>
      <c r="S10" s="10" t="s">
        <v>4</v>
      </c>
      <c r="T10" s="7">
        <v>117.9</v>
      </c>
      <c r="U10" s="11">
        <f>VLOOKUP("*"&amp;CONCATENATE("d_",S10,"_f")&amp;"*",Rough_data!$A$12:$B$31,2,FALSE)</f>
        <v>56.6</v>
      </c>
      <c r="V10" s="11">
        <f>VLOOKUP("*"&amp;CONCATENATE("d_",S10,"_a")&amp;"*",Rough_data!$A$12:$B$31,2,FALSE)</f>
        <v>55.5</v>
      </c>
      <c r="W10" s="11">
        <f>VLOOKUP("*"&amp;CONCATENATE("o_",S10,"_f")&amp;"*",Rough_data!$A$12:$B$31,2,FALSE)</f>
        <v>50.7</v>
      </c>
      <c r="X10" s="11">
        <f>VLOOKUP("*"&amp;CONCATENATE("o_",S10,"_a")&amp;"*",Rough_data!$A$12:$B$31,2,FALSE)</f>
        <v>55.5</v>
      </c>
      <c r="Y10" s="7" cm="1">
        <f t="array" ref="Y10">_xlfn.IFS(AND(P10=$P$2,N10&gt;0),((F10/0.5)-1)*U10, AND(P10=$P$2,N10=0),V10,AND(P10=$P$22,N10&gt;0),((F10/0.5)-1)*(V10+X10),AND(P10=$P$22,N10=0),(W10+U10))</f>
        <v>169.8</v>
      </c>
      <c r="Z10" s="13" t="str" cm="1">
        <f t="array" ref="Z10">_xlfn.IFS(Y10=T10,"Correctly Charged",Y10&gt;T10,"Under Charge",Y10&lt;T10,"Over Charge")</f>
        <v>Under Charge</v>
      </c>
      <c r="AA10" s="11">
        <f t="shared" si="6"/>
        <v>51.900000000000006</v>
      </c>
    </row>
    <row r="11" spans="1:30" x14ac:dyDescent="0.3">
      <c r="A11" s="7">
        <v>2001821995</v>
      </c>
      <c r="B11" s="8">
        <v>1091121183730</v>
      </c>
      <c r="C11" s="7">
        <v>0.127</v>
      </c>
      <c r="D11" s="7">
        <f t="shared" si="0"/>
        <v>0.5</v>
      </c>
      <c r="E11" s="7">
        <v>0.5</v>
      </c>
      <c r="F11" s="7">
        <f t="shared" si="5"/>
        <v>0.5</v>
      </c>
      <c r="G11" s="7">
        <f>Output_Data1[[#This Row],[Weight slab charged by Courier Company (KG)]]/0.5</f>
        <v>1</v>
      </c>
      <c r="H11" s="10" t="s">
        <v>3</v>
      </c>
      <c r="I11" s="11">
        <f>VLOOKUP("*"&amp;CONCATENATE("d_",H11,"_f")&amp;"*",Rough_data!$A$12:$B$31,2,FALSE)</f>
        <v>45.4</v>
      </c>
      <c r="J11" s="11">
        <f>VLOOKUP("*"&amp;CONCATENATE("d_",H11,"_a")&amp;"*",Rough_data!$A$12:$B$31,2,FALSE)</f>
        <v>44.8</v>
      </c>
      <c r="K11" s="11">
        <f>VLOOKUP("*"&amp;CONCATENATE("o_",H11,"_f")&amp;"*",Rough_data!$A$12:$B$31,2,FALSE)</f>
        <v>41.3</v>
      </c>
      <c r="L11" s="11">
        <f>VLOOKUP("*"&amp;CONCATENATE("o_",H11,"_a")&amp;"*",Rough_data!$A$12:$B$31,2,FALSE)</f>
        <v>44.8</v>
      </c>
      <c r="M11" s="8" t="str">
        <f t="shared" si="1"/>
        <v>Only Fixed charges</v>
      </c>
      <c r="N11" s="8">
        <f t="shared" si="2"/>
        <v>0</v>
      </c>
      <c r="O11" s="8">
        <f t="shared" si="3"/>
        <v>45.4</v>
      </c>
      <c r="P11" s="10" t="s">
        <v>13</v>
      </c>
      <c r="Q11" s="10">
        <f t="shared" si="4"/>
        <v>0</v>
      </c>
      <c r="R11" s="10" cm="1">
        <f t="array" ref="R11">_xlfn.IFS(AND(P11=$P$2,N11&gt;0),((F11/0.5)-1)*J11, AND(P11=$P$2,N11=0),I11,AND(P11=$P$22,N11&gt;0),((F11/0.5)-1)*(L11+J11),AND(P11=$P$22,N11=0),(I11+K11))</f>
        <v>45.4</v>
      </c>
      <c r="S11" s="10" t="s">
        <v>2</v>
      </c>
      <c r="T11" s="7">
        <v>45.4</v>
      </c>
      <c r="U11" s="11">
        <f>VLOOKUP("*"&amp;CONCATENATE("d_",S11,"_f")&amp;"*",Rough_data!$A$12:$B$31,2,FALSE)</f>
        <v>33</v>
      </c>
      <c r="V11" s="11">
        <f>VLOOKUP("*"&amp;CONCATENATE("d_",S11,"_a")&amp;"*",Rough_data!$A$12:$B$31,2,FALSE)</f>
        <v>28.3</v>
      </c>
      <c r="W11" s="11">
        <f>VLOOKUP("*"&amp;CONCATENATE("o_",S11,"_f")&amp;"*",Rough_data!$A$12:$B$31,2,FALSE)</f>
        <v>20.5</v>
      </c>
      <c r="X11" s="11">
        <f>VLOOKUP("*"&amp;CONCATENATE("o_",S11,"_a")&amp;"*",Rough_data!$A$12:$B$31,2,FALSE)</f>
        <v>28.3</v>
      </c>
      <c r="Y11" s="7" cm="1">
        <f t="array" ref="Y11">_xlfn.IFS(AND(P11=$P$2,N11&gt;0),((F11/0.5)-1)*U11, AND(P11=$P$2,N11=0),V11,AND(P11=$P$22,N11&gt;0),((F11/0.5)-1)*(V11+X11),AND(P11=$P$22,N11=0),(W11+U11))</f>
        <v>28.3</v>
      </c>
      <c r="Z11" s="13" t="str" cm="1">
        <f t="array" ref="Z11">_xlfn.IFS(Y11=T11,"Correctly Charged",Y11&gt;T11,"Under Charge",Y11&lt;T11,"Over Charge")</f>
        <v>Over Charge</v>
      </c>
      <c r="AA11" s="11">
        <f t="shared" si="6"/>
        <v>-17.099999999999998</v>
      </c>
    </row>
    <row r="12" spans="1:30" x14ac:dyDescent="0.3">
      <c r="A12" s="7">
        <v>2001821995</v>
      </c>
      <c r="B12" s="8">
        <v>1091121183730</v>
      </c>
      <c r="C12" s="7">
        <v>0.35</v>
      </c>
      <c r="D12" s="7">
        <f t="shared" si="0"/>
        <v>0.5</v>
      </c>
      <c r="E12" s="7">
        <v>0.5</v>
      </c>
      <c r="F12" s="7">
        <f t="shared" si="5"/>
        <v>0.5</v>
      </c>
      <c r="G12" s="7">
        <f>Output_Data1[[#This Row],[Weight slab charged by Courier Company (KG)]]/0.5</f>
        <v>1</v>
      </c>
      <c r="H12" s="10" t="s">
        <v>3</v>
      </c>
      <c r="I12" s="11">
        <f>VLOOKUP("*"&amp;CONCATENATE("d_",H12,"_f")&amp;"*",Rough_data!$A$12:$B$31,2,FALSE)</f>
        <v>45.4</v>
      </c>
      <c r="J12" s="11">
        <f>VLOOKUP("*"&amp;CONCATENATE("d_",H12,"_a")&amp;"*",Rough_data!$A$12:$B$31,2,FALSE)</f>
        <v>44.8</v>
      </c>
      <c r="K12" s="11">
        <f>VLOOKUP("*"&amp;CONCATENATE("o_",H12,"_f")&amp;"*",Rough_data!$A$12:$B$31,2,FALSE)</f>
        <v>41.3</v>
      </c>
      <c r="L12" s="11">
        <f>VLOOKUP("*"&amp;CONCATENATE("o_",H12,"_a")&amp;"*",Rough_data!$A$12:$B$31,2,FALSE)</f>
        <v>44.8</v>
      </c>
      <c r="M12" s="8" t="str">
        <f t="shared" si="1"/>
        <v>Only Fixed charges</v>
      </c>
      <c r="N12" s="8">
        <f t="shared" si="2"/>
        <v>0</v>
      </c>
      <c r="O12" s="8">
        <f t="shared" si="3"/>
        <v>45.4</v>
      </c>
      <c r="P12" s="10" t="s">
        <v>13</v>
      </c>
      <c r="Q12" s="10">
        <f t="shared" si="4"/>
        <v>0</v>
      </c>
      <c r="R12" s="10" cm="1">
        <f t="array" ref="R12">_xlfn.IFS(AND(P12=$P$2,N12&gt;0),((F12/0.5)-1)*J12, AND(P12=$P$2,N12=0),I12,AND(P12=$P$22,N12&gt;0),((F12/0.5)-1)*(L12+J12),AND(P12=$P$22,N12=0),(I12+K12))</f>
        <v>45.4</v>
      </c>
      <c r="S12" s="10" t="s">
        <v>2</v>
      </c>
      <c r="T12" s="7">
        <v>45.4</v>
      </c>
      <c r="U12" s="11">
        <f>VLOOKUP("*"&amp;CONCATENATE("d_",S12,"_f")&amp;"*",Rough_data!$A$12:$B$31,2,FALSE)</f>
        <v>33</v>
      </c>
      <c r="V12" s="11">
        <f>VLOOKUP("*"&amp;CONCATENATE("d_",S12,"_a")&amp;"*",Rough_data!$A$12:$B$31,2,FALSE)</f>
        <v>28.3</v>
      </c>
      <c r="W12" s="11">
        <f>VLOOKUP("*"&amp;CONCATENATE("o_",S12,"_f")&amp;"*",Rough_data!$A$12:$B$31,2,FALSE)</f>
        <v>20.5</v>
      </c>
      <c r="X12" s="11">
        <f>VLOOKUP("*"&amp;CONCATENATE("o_",S12,"_a")&amp;"*",Rough_data!$A$12:$B$31,2,FALSE)</f>
        <v>28.3</v>
      </c>
      <c r="Y12" s="7" cm="1">
        <f t="array" ref="Y12">_xlfn.IFS(AND(P12=$P$2,N12&gt;0),((F12/0.5)-1)*U12, AND(P12=$P$2,N12=0),V12,AND(P12=$P$22,N12&gt;0),((F12/0.5)-1)*(V12+X12),AND(P12=$P$22,N12=0),(W12+U12))</f>
        <v>28.3</v>
      </c>
      <c r="Z12" s="13" t="str" cm="1">
        <f t="array" ref="Z12">_xlfn.IFS(Y12=T12,"Correctly Charged",Y12&gt;T12,"Under Charge",Y12&lt;T12,"Over Charge")</f>
        <v>Over Charge</v>
      </c>
      <c r="AA12" s="11">
        <f t="shared" si="6"/>
        <v>-17.099999999999998</v>
      </c>
    </row>
    <row r="13" spans="1:30" ht="15" thickBot="1" x14ac:dyDescent="0.35">
      <c r="A13" s="7">
        <v>2001819252</v>
      </c>
      <c r="B13" s="8">
        <v>1091120352712</v>
      </c>
      <c r="C13" s="7">
        <v>0.127</v>
      </c>
      <c r="D13" s="7">
        <f t="shared" si="0"/>
        <v>0.5</v>
      </c>
      <c r="E13" s="7">
        <v>0.3</v>
      </c>
      <c r="F13" s="7">
        <f t="shared" si="5"/>
        <v>0.5</v>
      </c>
      <c r="G13" s="7">
        <f>Output_Data1[[#This Row],[Weight slab charged by Courier Company (KG)]]/0.5</f>
        <v>1</v>
      </c>
      <c r="H13" s="10" t="s">
        <v>2</v>
      </c>
      <c r="I13" s="11">
        <f>VLOOKUP("*"&amp;CONCATENATE("d_",H13,"_f")&amp;"*",Rough_data!$A$12:$B$31,2,FALSE)</f>
        <v>33</v>
      </c>
      <c r="J13" s="11">
        <f>VLOOKUP("*"&amp;CONCATENATE("d_",H13,"_a")&amp;"*",Rough_data!$A$12:$B$31,2,FALSE)</f>
        <v>28.3</v>
      </c>
      <c r="K13" s="11">
        <f>VLOOKUP("*"&amp;CONCATENATE("o_",H13,"_f")&amp;"*",Rough_data!$A$12:$B$31,2,FALSE)</f>
        <v>20.5</v>
      </c>
      <c r="L13" s="11">
        <f>VLOOKUP("*"&amp;CONCATENATE("o_",H13,"_a")&amp;"*",Rough_data!$A$12:$B$31,2,FALSE)</f>
        <v>28.3</v>
      </c>
      <c r="M13" s="8" t="str">
        <f t="shared" si="1"/>
        <v>Only Fixed charges</v>
      </c>
      <c r="N13" s="8">
        <f t="shared" si="2"/>
        <v>0</v>
      </c>
      <c r="O13" s="8">
        <f t="shared" si="3"/>
        <v>33</v>
      </c>
      <c r="P13" s="10" t="s">
        <v>13</v>
      </c>
      <c r="Q13" s="10">
        <f t="shared" si="4"/>
        <v>0</v>
      </c>
      <c r="R13" s="10" cm="1">
        <f t="array" ref="R13">_xlfn.IFS(AND(P13=$P$2,N13&gt;0),((F13/0.5)-1)*J13, AND(P13=$P$2,N13=0),I13,AND(P13=$P$22,N13&gt;0),((F13/0.5)-1)*(L13+J13),AND(P13=$P$22,N13=0),(I13+K13))</f>
        <v>33</v>
      </c>
      <c r="S13" s="10" t="s">
        <v>4</v>
      </c>
      <c r="T13" s="7">
        <v>33</v>
      </c>
      <c r="U13" s="11">
        <f>VLOOKUP("*"&amp;CONCATENATE("d_",S13,"_f")&amp;"*",Rough_data!$A$12:$B$31,2,FALSE)</f>
        <v>56.6</v>
      </c>
      <c r="V13" s="11">
        <f>VLOOKUP("*"&amp;CONCATENATE("d_",S13,"_a")&amp;"*",Rough_data!$A$12:$B$31,2,FALSE)</f>
        <v>55.5</v>
      </c>
      <c r="W13" s="11">
        <f>VLOOKUP("*"&amp;CONCATENATE("o_",S13,"_f")&amp;"*",Rough_data!$A$12:$B$31,2,FALSE)</f>
        <v>50.7</v>
      </c>
      <c r="X13" s="11">
        <f>VLOOKUP("*"&amp;CONCATENATE("o_",S13,"_a")&amp;"*",Rough_data!$A$12:$B$31,2,FALSE)</f>
        <v>55.5</v>
      </c>
      <c r="Y13" s="7" cm="1">
        <f t="array" ref="Y13">_xlfn.IFS(AND(P13=$P$2,N13&gt;0),((F13/0.5)-1)*U13, AND(P13=$P$2,N13=0),V13,AND(P13=$P$22,N13&gt;0),((F13/0.5)-1)*(V13+X13),AND(P13=$P$22,N13=0),(W13+U13))</f>
        <v>55.5</v>
      </c>
      <c r="Z13" s="13" t="str" cm="1">
        <f t="array" ref="Z13">_xlfn.IFS(Y13=T13,"Correctly Charged",Y13&gt;T13,"Under Charge",Y13&lt;T13,"Over Charge")</f>
        <v>Under Charge</v>
      </c>
      <c r="AA13" s="11">
        <f t="shared" si="6"/>
        <v>22.5</v>
      </c>
    </row>
    <row r="14" spans="1:30" ht="23.4" x14ac:dyDescent="0.45">
      <c r="A14" s="7">
        <v>2001819252</v>
      </c>
      <c r="B14" s="8">
        <v>1091120352712</v>
      </c>
      <c r="C14" s="7">
        <v>0.13300000000000001</v>
      </c>
      <c r="D14" s="7">
        <f t="shared" si="0"/>
        <v>0.5</v>
      </c>
      <c r="E14" s="7">
        <v>0.3</v>
      </c>
      <c r="F14" s="7">
        <f t="shared" si="5"/>
        <v>0.5</v>
      </c>
      <c r="G14" s="7">
        <f>Output_Data1[[#This Row],[Weight slab charged by Courier Company (KG)]]/0.5</f>
        <v>1</v>
      </c>
      <c r="H14" s="10" t="s">
        <v>2</v>
      </c>
      <c r="I14" s="11">
        <f>VLOOKUP("*"&amp;CONCATENATE("d_",H14,"_f")&amp;"*",Rough_data!$A$12:$B$31,2,FALSE)</f>
        <v>33</v>
      </c>
      <c r="J14" s="11">
        <f>VLOOKUP("*"&amp;CONCATENATE("d_",H14,"_a")&amp;"*",Rough_data!$A$12:$B$31,2,FALSE)</f>
        <v>28.3</v>
      </c>
      <c r="K14" s="11">
        <f>VLOOKUP("*"&amp;CONCATENATE("o_",H14,"_f")&amp;"*",Rough_data!$A$12:$B$31,2,FALSE)</f>
        <v>20.5</v>
      </c>
      <c r="L14" s="11">
        <f>VLOOKUP("*"&amp;CONCATENATE("o_",H14,"_a")&amp;"*",Rough_data!$A$12:$B$31,2,FALSE)</f>
        <v>28.3</v>
      </c>
      <c r="M14" s="8" t="str">
        <f t="shared" si="1"/>
        <v>Only Fixed charges</v>
      </c>
      <c r="N14" s="8">
        <f t="shared" si="2"/>
        <v>0</v>
      </c>
      <c r="O14" s="8">
        <f t="shared" si="3"/>
        <v>33</v>
      </c>
      <c r="P14" s="10" t="s">
        <v>13</v>
      </c>
      <c r="Q14" s="10">
        <f t="shared" si="4"/>
        <v>0</v>
      </c>
      <c r="R14" s="10" cm="1">
        <f t="array" ref="R14">_xlfn.IFS(AND(P14=$P$2,N14&gt;0),((F14/0.5)-1)*J14, AND(P14=$P$2,N14=0),I14,AND(P14=$P$22,N14&gt;0),((F14/0.5)-1)*(L14+J14),AND(P14=$P$22,N14=0),(I14+K14))</f>
        <v>33</v>
      </c>
      <c r="S14" s="10" t="s">
        <v>4</v>
      </c>
      <c r="T14" s="7">
        <v>33</v>
      </c>
      <c r="U14" s="11">
        <f>VLOOKUP("*"&amp;CONCATENATE("d_",S14,"_f")&amp;"*",Rough_data!$A$12:$B$31,2,FALSE)</f>
        <v>56.6</v>
      </c>
      <c r="V14" s="11">
        <f>VLOOKUP("*"&amp;CONCATENATE("d_",S14,"_a")&amp;"*",Rough_data!$A$12:$B$31,2,FALSE)</f>
        <v>55.5</v>
      </c>
      <c r="W14" s="11">
        <f>VLOOKUP("*"&amp;CONCATENATE("o_",S14,"_f")&amp;"*",Rough_data!$A$12:$B$31,2,FALSE)</f>
        <v>50.7</v>
      </c>
      <c r="X14" s="11">
        <f>VLOOKUP("*"&amp;CONCATENATE("o_",S14,"_a")&amp;"*",Rough_data!$A$12:$B$31,2,FALSE)</f>
        <v>55.5</v>
      </c>
      <c r="Y14" s="7" cm="1">
        <f t="array" ref="Y14">_xlfn.IFS(AND(P14=$P$2,N14&gt;0),((F14/0.5)-1)*U14, AND(P14=$P$2,N14=0),V14,AND(P14=$P$22,N14&gt;0),((F14/0.5)-1)*(V14+X14),AND(P14=$P$22,N14=0),(W14+U14))</f>
        <v>55.5</v>
      </c>
      <c r="Z14" s="13" t="str" cm="1">
        <f t="array" ref="Z14">_xlfn.IFS(Y14=T14,"Correctly Charged",Y14&gt;T14,"Under Charge",Y14&lt;T14,"Over Charge")</f>
        <v>Under Charge</v>
      </c>
      <c r="AA14" s="11">
        <f t="shared" si="6"/>
        <v>22.5</v>
      </c>
      <c r="AC14" s="14"/>
      <c r="AD14" s="15" t="s">
        <v>56</v>
      </c>
    </row>
    <row r="15" spans="1:30" ht="46.2" customHeight="1" x14ac:dyDescent="0.45">
      <c r="A15" s="7">
        <v>2001819252</v>
      </c>
      <c r="B15" s="8">
        <v>1091120352712</v>
      </c>
      <c r="C15" s="7">
        <v>0.01</v>
      </c>
      <c r="D15" s="7">
        <f t="shared" si="0"/>
        <v>0.5</v>
      </c>
      <c r="E15" s="7">
        <v>0.3</v>
      </c>
      <c r="F15" s="7">
        <f t="shared" si="5"/>
        <v>0.5</v>
      </c>
      <c r="G15" s="7">
        <f>Output_Data1[[#This Row],[Weight slab charged by Courier Company (KG)]]/0.5</f>
        <v>1</v>
      </c>
      <c r="H15" s="10" t="s">
        <v>2</v>
      </c>
      <c r="I15" s="11">
        <f>VLOOKUP("*"&amp;CONCATENATE("d_",H15,"_f")&amp;"*",Rough_data!$A$12:$B$31,2,FALSE)</f>
        <v>33</v>
      </c>
      <c r="J15" s="11">
        <f>VLOOKUP("*"&amp;CONCATENATE("d_",H15,"_a")&amp;"*",Rough_data!$A$12:$B$31,2,FALSE)</f>
        <v>28.3</v>
      </c>
      <c r="K15" s="11">
        <f>VLOOKUP("*"&amp;CONCATENATE("o_",H15,"_f")&amp;"*",Rough_data!$A$12:$B$31,2,FALSE)</f>
        <v>20.5</v>
      </c>
      <c r="L15" s="11">
        <f>VLOOKUP("*"&amp;CONCATENATE("o_",H15,"_a")&amp;"*",Rough_data!$A$12:$B$31,2,FALSE)</f>
        <v>28.3</v>
      </c>
      <c r="M15" s="8" t="str">
        <f t="shared" si="1"/>
        <v>Only Fixed charges</v>
      </c>
      <c r="N15" s="8">
        <f t="shared" si="2"/>
        <v>0</v>
      </c>
      <c r="O15" s="8">
        <f t="shared" si="3"/>
        <v>33</v>
      </c>
      <c r="P15" s="10" t="s">
        <v>13</v>
      </c>
      <c r="Q15" s="10">
        <f t="shared" si="4"/>
        <v>0</v>
      </c>
      <c r="R15" s="10" cm="1">
        <f t="array" ref="R15">_xlfn.IFS(AND(P15=$P$2,N15&gt;0),((F15/0.5)-1)*J15, AND(P15=$P$2,N15=0),I15,AND(P15=$P$22,N15&gt;0),((F15/0.5)-1)*(L15+J15),AND(P15=$P$22,N15=0),(I15+K15))</f>
        <v>33</v>
      </c>
      <c r="S15" s="10" t="s">
        <v>4</v>
      </c>
      <c r="T15" s="7">
        <v>33</v>
      </c>
      <c r="U15" s="11">
        <f>VLOOKUP("*"&amp;CONCATENATE("d_",S15,"_f")&amp;"*",Rough_data!$A$12:$B$31,2,FALSE)</f>
        <v>56.6</v>
      </c>
      <c r="V15" s="11">
        <f>VLOOKUP("*"&amp;CONCATENATE("d_",S15,"_a")&amp;"*",Rough_data!$A$12:$B$31,2,FALSE)</f>
        <v>55.5</v>
      </c>
      <c r="W15" s="11">
        <f>VLOOKUP("*"&amp;CONCATENATE("o_",S15,"_f")&amp;"*",Rough_data!$A$12:$B$31,2,FALSE)</f>
        <v>50.7</v>
      </c>
      <c r="X15" s="11">
        <f>VLOOKUP("*"&amp;CONCATENATE("o_",S15,"_a")&amp;"*",Rough_data!$A$12:$B$31,2,FALSE)</f>
        <v>55.5</v>
      </c>
      <c r="Y15" s="7" cm="1">
        <f t="array" ref="Y15">_xlfn.IFS(AND(P15=$P$2,N15&gt;0),((F15/0.5)-1)*U15, AND(P15=$P$2,N15=0),V15,AND(P15=$P$22,N15&gt;0),((F15/0.5)-1)*(V15+X15),AND(P15=$P$22,N15=0),(W15+U15))</f>
        <v>55.5</v>
      </c>
      <c r="Z15" s="13" t="str" cm="1">
        <f t="array" ref="Z15">_xlfn.IFS(Y15=T15,"Correctly Charged",Y15&gt;T15,"Under Charge",Y15&lt;T15,"Over Charge")</f>
        <v>Under Charge</v>
      </c>
      <c r="AA15" s="11">
        <f t="shared" si="6"/>
        <v>22.5</v>
      </c>
      <c r="AC15" s="16" t="s">
        <v>55</v>
      </c>
      <c r="AD15" s="20" t="s">
        <v>57</v>
      </c>
    </row>
    <row r="16" spans="1:30" ht="24" thickBot="1" x14ac:dyDescent="0.5">
      <c r="A16" s="7">
        <v>2001820978</v>
      </c>
      <c r="B16" s="8">
        <v>1091120922803</v>
      </c>
      <c r="C16" s="7">
        <v>0.16500000000000001</v>
      </c>
      <c r="D16" s="7">
        <f t="shared" si="0"/>
        <v>0.5</v>
      </c>
      <c r="E16" s="7">
        <v>0.5</v>
      </c>
      <c r="F16" s="7">
        <f t="shared" si="5"/>
        <v>0.5</v>
      </c>
      <c r="G16" s="7">
        <f>Output_Data1[[#This Row],[Weight slab charged by Courier Company (KG)]]/0.5</f>
        <v>1</v>
      </c>
      <c r="H16" s="10" t="s">
        <v>3</v>
      </c>
      <c r="I16" s="11">
        <f>VLOOKUP("*"&amp;CONCATENATE("d_",H16,"_f")&amp;"*",Rough_data!$A$12:$B$31,2,FALSE)</f>
        <v>45.4</v>
      </c>
      <c r="J16" s="11">
        <f>VLOOKUP("*"&amp;CONCATENATE("d_",H16,"_a")&amp;"*",Rough_data!$A$12:$B$31,2,FALSE)</f>
        <v>44.8</v>
      </c>
      <c r="K16" s="11">
        <f>VLOOKUP("*"&amp;CONCATENATE("o_",H16,"_f")&amp;"*",Rough_data!$A$12:$B$31,2,FALSE)</f>
        <v>41.3</v>
      </c>
      <c r="L16" s="11">
        <f>VLOOKUP("*"&amp;CONCATENATE("o_",H16,"_a")&amp;"*",Rough_data!$A$12:$B$31,2,FALSE)</f>
        <v>44.8</v>
      </c>
      <c r="M16" s="8" t="str">
        <f t="shared" si="1"/>
        <v>Only Fixed charges</v>
      </c>
      <c r="N16" s="8">
        <f t="shared" si="2"/>
        <v>0</v>
      </c>
      <c r="O16" s="8">
        <f t="shared" si="3"/>
        <v>45.4</v>
      </c>
      <c r="P16" s="10" t="s">
        <v>13</v>
      </c>
      <c r="Q16" s="10">
        <f t="shared" si="4"/>
        <v>0</v>
      </c>
      <c r="R16" s="10" cm="1">
        <f t="array" ref="R16">_xlfn.IFS(AND(P16=$P$2,N16&gt;0),((F16/0.5)-1)*J16, AND(P16=$P$2,N16=0),I16,AND(P16=$P$22,N16&gt;0),((F16/0.5)-1)*(L16+J16),AND(P16=$P$22,N16=0),(I16+K16))</f>
        <v>45.4</v>
      </c>
      <c r="S16" s="10" t="s">
        <v>2</v>
      </c>
      <c r="T16" s="7">
        <v>45.4</v>
      </c>
      <c r="U16" s="11">
        <f>VLOOKUP("*"&amp;CONCATENATE("d_",S16,"_f")&amp;"*",Rough_data!$A$12:$B$31,2,FALSE)</f>
        <v>33</v>
      </c>
      <c r="V16" s="11">
        <f>VLOOKUP("*"&amp;CONCATENATE("d_",S16,"_a")&amp;"*",Rough_data!$A$12:$B$31,2,FALSE)</f>
        <v>28.3</v>
      </c>
      <c r="W16" s="11">
        <f>VLOOKUP("*"&amp;CONCATENATE("o_",S16,"_f")&amp;"*",Rough_data!$A$12:$B$31,2,FALSE)</f>
        <v>20.5</v>
      </c>
      <c r="X16" s="11">
        <f>VLOOKUP("*"&amp;CONCATENATE("o_",S16,"_a")&amp;"*",Rough_data!$A$12:$B$31,2,FALSE)</f>
        <v>28.3</v>
      </c>
      <c r="Y16" s="7" cm="1">
        <f t="array" ref="Y16">_xlfn.IFS(AND(P16=$P$2,N16&gt;0),((F16/0.5)-1)*U16, AND(P16=$P$2,N16=0),V16,AND(P16=$P$22,N16&gt;0),((F16/0.5)-1)*(V16+X16),AND(P16=$P$22,N16=0),(W16+U16))</f>
        <v>28.3</v>
      </c>
      <c r="Z16" s="13" t="str" cm="1">
        <f t="array" ref="Z16">_xlfn.IFS(Y16=T16,"Correctly Charged",Y16&gt;T16,"Under Charge",Y16&lt;T16,"Over Charge")</f>
        <v>Over Charge</v>
      </c>
      <c r="AA16" s="11">
        <f t="shared" si="6"/>
        <v>-17.099999999999998</v>
      </c>
      <c r="AC16" s="17" t="s">
        <v>58</v>
      </c>
      <c r="AD16" s="21"/>
    </row>
    <row r="17" spans="1:27" x14ac:dyDescent="0.3">
      <c r="A17" s="7">
        <v>2001820978</v>
      </c>
      <c r="B17" s="8">
        <v>1091120922803</v>
      </c>
      <c r="C17" s="7">
        <v>0.35</v>
      </c>
      <c r="D17" s="7">
        <f t="shared" si="0"/>
        <v>0.5</v>
      </c>
      <c r="E17" s="7">
        <v>0.5</v>
      </c>
      <c r="F17" s="7">
        <f t="shared" si="5"/>
        <v>0.5</v>
      </c>
      <c r="G17" s="7">
        <f>Output_Data1[[#This Row],[Weight slab charged by Courier Company (KG)]]/0.5</f>
        <v>1</v>
      </c>
      <c r="H17" s="10" t="s">
        <v>3</v>
      </c>
      <c r="I17" s="11">
        <f>VLOOKUP("*"&amp;CONCATENATE("d_",H17,"_f")&amp;"*",Rough_data!$A$12:$B$31,2,FALSE)</f>
        <v>45.4</v>
      </c>
      <c r="J17" s="11">
        <f>VLOOKUP("*"&amp;CONCATENATE("d_",H17,"_a")&amp;"*",Rough_data!$A$12:$B$31,2,FALSE)</f>
        <v>44.8</v>
      </c>
      <c r="K17" s="11">
        <f>VLOOKUP("*"&amp;CONCATENATE("o_",H17,"_f")&amp;"*",Rough_data!$A$12:$B$31,2,FALSE)</f>
        <v>41.3</v>
      </c>
      <c r="L17" s="11">
        <f>VLOOKUP("*"&amp;CONCATENATE("o_",H17,"_a")&amp;"*",Rough_data!$A$12:$B$31,2,FALSE)</f>
        <v>44.8</v>
      </c>
      <c r="M17" s="8" t="str">
        <f t="shared" si="1"/>
        <v>Only Fixed charges</v>
      </c>
      <c r="N17" s="8">
        <f t="shared" si="2"/>
        <v>0</v>
      </c>
      <c r="O17" s="8">
        <f t="shared" si="3"/>
        <v>45.4</v>
      </c>
      <c r="P17" s="10" t="s">
        <v>13</v>
      </c>
      <c r="Q17" s="10">
        <f t="shared" si="4"/>
        <v>0</v>
      </c>
      <c r="R17" s="10" cm="1">
        <f t="array" ref="R17">_xlfn.IFS(AND(P17=$P$2,N17&gt;0),((F17/0.5)-1)*J17, AND(P17=$P$2,N17=0),I17,AND(P17=$P$22,N17&gt;0),((F17/0.5)-1)*(L17+J17),AND(P17=$P$22,N17=0),(I17+K17))</f>
        <v>45.4</v>
      </c>
      <c r="S17" s="10" t="s">
        <v>2</v>
      </c>
      <c r="T17" s="7">
        <v>45.4</v>
      </c>
      <c r="U17" s="11">
        <f>VLOOKUP("*"&amp;CONCATENATE("d_",S17,"_f")&amp;"*",Rough_data!$A$12:$B$31,2,FALSE)</f>
        <v>33</v>
      </c>
      <c r="V17" s="11">
        <f>VLOOKUP("*"&amp;CONCATENATE("d_",S17,"_a")&amp;"*",Rough_data!$A$12:$B$31,2,FALSE)</f>
        <v>28.3</v>
      </c>
      <c r="W17" s="11">
        <f>VLOOKUP("*"&amp;CONCATENATE("o_",S17,"_f")&amp;"*",Rough_data!$A$12:$B$31,2,FALSE)</f>
        <v>20.5</v>
      </c>
      <c r="X17" s="11">
        <f>VLOOKUP("*"&amp;CONCATENATE("o_",S17,"_a")&amp;"*",Rough_data!$A$12:$B$31,2,FALSE)</f>
        <v>28.3</v>
      </c>
      <c r="Y17" s="7" cm="1">
        <f t="array" ref="Y17">_xlfn.IFS(AND(P17=$P$2,N17&gt;0),((F17/0.5)-1)*U17, AND(P17=$P$2,N17=0),V17,AND(P17=$P$22,N17&gt;0),((F17/0.5)-1)*(V17+X17),AND(P17=$P$22,N17=0),(W17+U17))</f>
        <v>28.3</v>
      </c>
      <c r="Z17" s="13" t="str" cm="1">
        <f t="array" ref="Z17">_xlfn.IFS(Y17=T17,"Correctly Charged",Y17&gt;T17,"Under Charge",Y17&lt;T17,"Over Charge")</f>
        <v>Over Charge</v>
      </c>
      <c r="AA17" s="11">
        <f t="shared" si="6"/>
        <v>-17.099999999999998</v>
      </c>
    </row>
    <row r="18" spans="1:27" x14ac:dyDescent="0.3">
      <c r="A18" s="7">
        <v>2001821750</v>
      </c>
      <c r="B18" s="8">
        <v>1091121034350</v>
      </c>
      <c r="C18" s="7">
        <v>0.16500000000000001</v>
      </c>
      <c r="D18" s="7">
        <f t="shared" si="0"/>
        <v>0.5</v>
      </c>
      <c r="E18" s="7">
        <v>0.8</v>
      </c>
      <c r="F18" s="7">
        <f t="shared" si="5"/>
        <v>1</v>
      </c>
      <c r="G18" s="7">
        <f>Output_Data1[[#This Row],[Weight slab charged by Courier Company (KG)]]/0.5</f>
        <v>2</v>
      </c>
      <c r="H18" s="10" t="s">
        <v>3</v>
      </c>
      <c r="I18" s="11">
        <f>VLOOKUP("*"&amp;CONCATENATE("d_",H18,"_f")&amp;"*",Rough_data!$A$12:$B$31,2,FALSE)</f>
        <v>45.4</v>
      </c>
      <c r="J18" s="11">
        <f>VLOOKUP("*"&amp;CONCATENATE("d_",H18,"_a")&amp;"*",Rough_data!$A$12:$B$31,2,FALSE)</f>
        <v>44.8</v>
      </c>
      <c r="K18" s="11">
        <f>VLOOKUP("*"&amp;CONCATENATE("o_",H18,"_f")&amp;"*",Rough_data!$A$12:$B$31,2,FALSE)</f>
        <v>41.3</v>
      </c>
      <c r="L18" s="11">
        <f>VLOOKUP("*"&amp;CONCATENATE("o_",H18,"_a")&amp;"*",Rough_data!$A$12:$B$31,2,FALSE)</f>
        <v>44.8</v>
      </c>
      <c r="M18" s="8" t="str">
        <f t="shared" si="1"/>
        <v>1-Times Additional charges</v>
      </c>
      <c r="N18" s="8">
        <f t="shared" si="2"/>
        <v>1</v>
      </c>
      <c r="O18" s="8">
        <f t="shared" si="3"/>
        <v>44.8</v>
      </c>
      <c r="P18" s="10" t="s">
        <v>13</v>
      </c>
      <c r="Q18" s="10">
        <f t="shared" si="4"/>
        <v>1</v>
      </c>
      <c r="R18" s="10" cm="1">
        <f t="array" ref="R18">_xlfn.IFS(AND(P18=$P$2,N18&gt;0),((F18/0.5)-1)*J18, AND(P18=$P$2,N18=0),I18,AND(P18=$P$22,N18&gt;0),((F18/0.5)-1)*(L18+J18),AND(P18=$P$22,N18=0),(I18+K18))</f>
        <v>44.8</v>
      </c>
      <c r="S18" s="10" t="s">
        <v>2</v>
      </c>
      <c r="T18" s="7">
        <v>90.2</v>
      </c>
      <c r="U18" s="11">
        <f>VLOOKUP("*"&amp;CONCATENATE("d_",S18,"_f")&amp;"*",Rough_data!$A$12:$B$31,2,FALSE)</f>
        <v>33</v>
      </c>
      <c r="V18" s="11">
        <f>VLOOKUP("*"&amp;CONCATENATE("d_",S18,"_a")&amp;"*",Rough_data!$A$12:$B$31,2,FALSE)</f>
        <v>28.3</v>
      </c>
      <c r="W18" s="11">
        <f>VLOOKUP("*"&amp;CONCATENATE("o_",S18,"_f")&amp;"*",Rough_data!$A$12:$B$31,2,FALSE)</f>
        <v>20.5</v>
      </c>
      <c r="X18" s="11">
        <f>VLOOKUP("*"&amp;CONCATENATE("o_",S18,"_a")&amp;"*",Rough_data!$A$12:$B$31,2,FALSE)</f>
        <v>28.3</v>
      </c>
      <c r="Y18" s="7" cm="1">
        <f t="array" ref="Y18">_xlfn.IFS(AND(P18=$P$2,N18&gt;0),((F18/0.5)-1)*U18, AND(P18=$P$2,N18=0),V18,AND(P18=$P$22,N18&gt;0),((F18/0.5)-1)*(V18+X18),AND(P18=$P$22,N18=0),(W18+U18))</f>
        <v>33</v>
      </c>
      <c r="Z18" s="13" t="str" cm="1">
        <f t="array" ref="Z18">_xlfn.IFS(Y18=T18,"Correctly Charged",Y18&gt;T18,"Under Charge",Y18&lt;T18,"Over Charge")</f>
        <v>Over Charge</v>
      </c>
      <c r="AA18" s="11">
        <f t="shared" si="6"/>
        <v>-57.2</v>
      </c>
    </row>
    <row r="19" spans="1:27" x14ac:dyDescent="0.3">
      <c r="A19" s="7">
        <v>2001821750</v>
      </c>
      <c r="B19" s="8">
        <v>1091121034350</v>
      </c>
      <c r="C19" s="7">
        <v>0.35</v>
      </c>
      <c r="D19" s="7">
        <f t="shared" si="0"/>
        <v>0.5</v>
      </c>
      <c r="E19" s="7">
        <v>0.8</v>
      </c>
      <c r="F19" s="7">
        <f t="shared" si="5"/>
        <v>1</v>
      </c>
      <c r="G19" s="7">
        <f>Output_Data1[[#This Row],[Weight slab charged by Courier Company (KG)]]/0.5</f>
        <v>2</v>
      </c>
      <c r="H19" s="10" t="s">
        <v>3</v>
      </c>
      <c r="I19" s="11">
        <f>VLOOKUP("*"&amp;CONCATENATE("d_",H19,"_f")&amp;"*",Rough_data!$A$12:$B$31,2,FALSE)</f>
        <v>45.4</v>
      </c>
      <c r="J19" s="11">
        <f>VLOOKUP("*"&amp;CONCATENATE("d_",H19,"_a")&amp;"*",Rough_data!$A$12:$B$31,2,FALSE)</f>
        <v>44.8</v>
      </c>
      <c r="K19" s="11">
        <f>VLOOKUP("*"&amp;CONCATENATE("o_",H19,"_f")&amp;"*",Rough_data!$A$12:$B$31,2,FALSE)</f>
        <v>41.3</v>
      </c>
      <c r="L19" s="11">
        <f>VLOOKUP("*"&amp;CONCATENATE("o_",H19,"_a")&amp;"*",Rough_data!$A$12:$B$31,2,FALSE)</f>
        <v>44.8</v>
      </c>
      <c r="M19" s="8" t="str">
        <f t="shared" si="1"/>
        <v>1-Times Additional charges</v>
      </c>
      <c r="N19" s="8">
        <f t="shared" si="2"/>
        <v>1</v>
      </c>
      <c r="O19" s="8">
        <f t="shared" si="3"/>
        <v>44.8</v>
      </c>
      <c r="P19" s="10" t="s">
        <v>13</v>
      </c>
      <c r="Q19" s="10">
        <f t="shared" si="4"/>
        <v>1</v>
      </c>
      <c r="R19" s="10" cm="1">
        <f t="array" ref="R19">_xlfn.IFS(AND(P19=$P$2,N19&gt;0),((F19/0.5)-1)*J19, AND(P19=$P$2,N19=0),I19,AND(P19=$P$22,N19&gt;0),((F19/0.5)-1)*(L19+J19),AND(P19=$P$22,N19=0),(I19+K19))</f>
        <v>44.8</v>
      </c>
      <c r="S19" s="10" t="s">
        <v>2</v>
      </c>
      <c r="T19" s="7">
        <v>90.2</v>
      </c>
      <c r="U19" s="11">
        <f>VLOOKUP("*"&amp;CONCATENATE("d_",S19,"_f")&amp;"*",Rough_data!$A$12:$B$31,2,FALSE)</f>
        <v>33</v>
      </c>
      <c r="V19" s="11">
        <f>VLOOKUP("*"&amp;CONCATENATE("d_",S19,"_a")&amp;"*",Rough_data!$A$12:$B$31,2,FALSE)</f>
        <v>28.3</v>
      </c>
      <c r="W19" s="11">
        <f>VLOOKUP("*"&amp;CONCATENATE("o_",S19,"_f")&amp;"*",Rough_data!$A$12:$B$31,2,FALSE)</f>
        <v>20.5</v>
      </c>
      <c r="X19" s="11">
        <f>VLOOKUP("*"&amp;CONCATENATE("o_",S19,"_a")&amp;"*",Rough_data!$A$12:$B$31,2,FALSE)</f>
        <v>28.3</v>
      </c>
      <c r="Y19" s="7" cm="1">
        <f t="array" ref="Y19">_xlfn.IFS(AND(P19=$P$2,N19&gt;0),((F19/0.5)-1)*U19, AND(P19=$P$2,N19=0),V19,AND(P19=$P$22,N19&gt;0),((F19/0.5)-1)*(V19+X19),AND(P19=$P$22,N19=0),(W19+U19))</f>
        <v>33</v>
      </c>
      <c r="Z19" s="13" t="str" cm="1">
        <f t="array" ref="Z19">_xlfn.IFS(Y19=T19,"Correctly Charged",Y19&gt;T19,"Under Charge",Y19&lt;T19,"Over Charge")</f>
        <v>Over Charge</v>
      </c>
      <c r="AA19" s="11">
        <f t="shared" si="6"/>
        <v>-57.2</v>
      </c>
    </row>
    <row r="20" spans="1:27" x14ac:dyDescent="0.3">
      <c r="A20" s="7">
        <v>2001821750</v>
      </c>
      <c r="B20" s="8">
        <v>1091121034350</v>
      </c>
      <c r="C20" s="7">
        <v>0.24</v>
      </c>
      <c r="D20" s="7">
        <f t="shared" si="0"/>
        <v>0.5</v>
      </c>
      <c r="E20" s="7">
        <v>0.8</v>
      </c>
      <c r="F20" s="7">
        <f t="shared" si="5"/>
        <v>1</v>
      </c>
      <c r="G20" s="7">
        <f>Output_Data1[[#This Row],[Weight slab charged by Courier Company (KG)]]/0.5</f>
        <v>2</v>
      </c>
      <c r="H20" s="10" t="s">
        <v>3</v>
      </c>
      <c r="I20" s="11">
        <f>VLOOKUP("*"&amp;CONCATENATE("d_",H20,"_f")&amp;"*",Rough_data!$A$12:$B$31,2,FALSE)</f>
        <v>45.4</v>
      </c>
      <c r="J20" s="11">
        <f>VLOOKUP("*"&amp;CONCATENATE("d_",H20,"_a")&amp;"*",Rough_data!$A$12:$B$31,2,FALSE)</f>
        <v>44.8</v>
      </c>
      <c r="K20" s="11">
        <f>VLOOKUP("*"&amp;CONCATENATE("o_",H20,"_f")&amp;"*",Rough_data!$A$12:$B$31,2,FALSE)</f>
        <v>41.3</v>
      </c>
      <c r="L20" s="11">
        <f>VLOOKUP("*"&amp;CONCATENATE("o_",H20,"_a")&amp;"*",Rough_data!$A$12:$B$31,2,FALSE)</f>
        <v>44.8</v>
      </c>
      <c r="M20" s="8" t="str">
        <f t="shared" si="1"/>
        <v>1-Times Additional charges</v>
      </c>
      <c r="N20" s="8">
        <f t="shared" si="2"/>
        <v>1</v>
      </c>
      <c r="O20" s="8">
        <f t="shared" si="3"/>
        <v>44.8</v>
      </c>
      <c r="P20" s="10" t="s">
        <v>13</v>
      </c>
      <c r="Q20" s="10">
        <f t="shared" si="4"/>
        <v>1</v>
      </c>
      <c r="R20" s="10" cm="1">
        <f t="array" ref="R20">_xlfn.IFS(AND(P20=$P$2,N20&gt;0),((F20/0.5)-1)*J20, AND(P20=$P$2,N20=0),I20,AND(P20=$P$22,N20&gt;0),((F20/0.5)-1)*(L20+J20),AND(P20=$P$22,N20=0),(I20+K20))</f>
        <v>44.8</v>
      </c>
      <c r="S20" s="10" t="s">
        <v>2</v>
      </c>
      <c r="T20" s="7">
        <v>90.2</v>
      </c>
      <c r="U20" s="11">
        <f>VLOOKUP("*"&amp;CONCATENATE("d_",S20,"_f")&amp;"*",Rough_data!$A$12:$B$31,2,FALSE)</f>
        <v>33</v>
      </c>
      <c r="V20" s="11">
        <f>VLOOKUP("*"&amp;CONCATENATE("d_",S20,"_a")&amp;"*",Rough_data!$A$12:$B$31,2,FALSE)</f>
        <v>28.3</v>
      </c>
      <c r="W20" s="11">
        <f>VLOOKUP("*"&amp;CONCATENATE("o_",S20,"_f")&amp;"*",Rough_data!$A$12:$B$31,2,FALSE)</f>
        <v>20.5</v>
      </c>
      <c r="X20" s="11">
        <f>VLOOKUP("*"&amp;CONCATENATE("o_",S20,"_a")&amp;"*",Rough_data!$A$12:$B$31,2,FALSE)</f>
        <v>28.3</v>
      </c>
      <c r="Y20" s="7" cm="1">
        <f t="array" ref="Y20">_xlfn.IFS(AND(P20=$P$2,N20&gt;0),((F20/0.5)-1)*U20, AND(P20=$P$2,N20=0),V20,AND(P20=$P$22,N20&gt;0),((F20/0.5)-1)*(V20+X20),AND(P20=$P$22,N20=0),(W20+U20))</f>
        <v>33</v>
      </c>
      <c r="Z20" s="13" t="str" cm="1">
        <f t="array" ref="Z20">_xlfn.IFS(Y20=T20,"Correctly Charged",Y20&gt;T20,"Under Charge",Y20&lt;T20,"Over Charge")</f>
        <v>Over Charge</v>
      </c>
      <c r="AA20" s="11">
        <f t="shared" si="6"/>
        <v>-57.2</v>
      </c>
    </row>
    <row r="21" spans="1:27" x14ac:dyDescent="0.3">
      <c r="A21" s="7">
        <v>2001821679</v>
      </c>
      <c r="B21" s="8">
        <v>1091121031745</v>
      </c>
      <c r="C21" s="7">
        <v>0.16500000000000001</v>
      </c>
      <c r="D21" s="7">
        <f t="shared" si="0"/>
        <v>0.5</v>
      </c>
      <c r="E21" s="7">
        <v>0.2</v>
      </c>
      <c r="F21" s="7">
        <f t="shared" si="5"/>
        <v>0.5</v>
      </c>
      <c r="G21" s="7">
        <f>Output_Data1[[#This Row],[Weight slab charged by Courier Company (KG)]]/0.5</f>
        <v>1</v>
      </c>
      <c r="H21" s="10" t="s">
        <v>3</v>
      </c>
      <c r="I21" s="11">
        <f>VLOOKUP("*"&amp;CONCATENATE("d_",H21,"_f")&amp;"*",Rough_data!$A$12:$B$31,2,FALSE)</f>
        <v>45.4</v>
      </c>
      <c r="J21" s="11">
        <f>VLOOKUP("*"&amp;CONCATENATE("d_",H21,"_a")&amp;"*",Rough_data!$A$12:$B$31,2,FALSE)</f>
        <v>44.8</v>
      </c>
      <c r="K21" s="11">
        <f>VLOOKUP("*"&amp;CONCATENATE("o_",H21,"_f")&amp;"*",Rough_data!$A$12:$B$31,2,FALSE)</f>
        <v>41.3</v>
      </c>
      <c r="L21" s="11">
        <f>VLOOKUP("*"&amp;CONCATENATE("o_",H21,"_a")&amp;"*",Rough_data!$A$12:$B$31,2,FALSE)</f>
        <v>44.8</v>
      </c>
      <c r="M21" s="8" t="str">
        <f t="shared" si="1"/>
        <v>Only Fixed charges</v>
      </c>
      <c r="N21" s="8">
        <f t="shared" si="2"/>
        <v>0</v>
      </c>
      <c r="O21" s="8">
        <f t="shared" si="3"/>
        <v>45.4</v>
      </c>
      <c r="P21" s="10" t="s">
        <v>13</v>
      </c>
      <c r="Q21" s="10">
        <f t="shared" si="4"/>
        <v>0</v>
      </c>
      <c r="R21" s="10" cm="1">
        <f t="array" ref="R21">_xlfn.IFS(AND(P21=$P$2,N21&gt;0),((F21/0.5)-1)*J21, AND(P21=$P$2,N21=0),I21,AND(P21=$P$22,N21&gt;0),((F21/0.5)-1)*(L21+J21),AND(P21=$P$22,N21=0),(I21+K21))</f>
        <v>45.4</v>
      </c>
      <c r="S21" s="10" t="s">
        <v>2</v>
      </c>
      <c r="T21" s="7">
        <v>45.4</v>
      </c>
      <c r="U21" s="11">
        <f>VLOOKUP("*"&amp;CONCATENATE("d_",S21,"_f")&amp;"*",Rough_data!$A$12:$B$31,2,FALSE)</f>
        <v>33</v>
      </c>
      <c r="V21" s="11">
        <f>VLOOKUP("*"&amp;CONCATENATE("d_",S21,"_a")&amp;"*",Rough_data!$A$12:$B$31,2,FALSE)</f>
        <v>28.3</v>
      </c>
      <c r="W21" s="11">
        <f>VLOOKUP("*"&amp;CONCATENATE("o_",S21,"_f")&amp;"*",Rough_data!$A$12:$B$31,2,FALSE)</f>
        <v>20.5</v>
      </c>
      <c r="X21" s="11">
        <f>VLOOKUP("*"&amp;CONCATENATE("o_",S21,"_a")&amp;"*",Rough_data!$A$12:$B$31,2,FALSE)</f>
        <v>28.3</v>
      </c>
      <c r="Y21" s="7" cm="1">
        <f t="array" ref="Y21">_xlfn.IFS(AND(P21=$P$2,N21&gt;0),((F21/0.5)-1)*U21, AND(P21=$P$2,N21=0),V21,AND(P21=$P$22,N21&gt;0),((F21/0.5)-1)*(V21+X21),AND(P21=$P$22,N21=0),(W21+U21))</f>
        <v>28.3</v>
      </c>
      <c r="Z21" s="13" t="str" cm="1">
        <f t="array" ref="Z21">_xlfn.IFS(Y21=T21,"Correctly Charged",Y21&gt;T21,"Under Charge",Y21&lt;T21,"Over Charge")</f>
        <v>Over Charge</v>
      </c>
      <c r="AA21" s="11">
        <f t="shared" si="6"/>
        <v>-17.099999999999998</v>
      </c>
    </row>
    <row r="22" spans="1:27" x14ac:dyDescent="0.3">
      <c r="A22" s="7">
        <v>2001816684</v>
      </c>
      <c r="B22" s="8">
        <v>1091119398844</v>
      </c>
      <c r="C22" s="7">
        <v>0.12</v>
      </c>
      <c r="D22" s="7">
        <f t="shared" si="0"/>
        <v>0.5</v>
      </c>
      <c r="E22" s="7">
        <v>0.99</v>
      </c>
      <c r="F22" s="7">
        <f t="shared" si="5"/>
        <v>1</v>
      </c>
      <c r="G22" s="7">
        <f>Output_Data1[[#This Row],[Weight slab charged by Courier Company (KG)]]/0.5</f>
        <v>2</v>
      </c>
      <c r="H22" s="10" t="s">
        <v>3</v>
      </c>
      <c r="I22" s="11">
        <f>VLOOKUP("*"&amp;CONCATENATE("d_",H22,"_f")&amp;"*",Rough_data!$A$12:$B$31,2,FALSE)</f>
        <v>45.4</v>
      </c>
      <c r="J22" s="11">
        <f>VLOOKUP("*"&amp;CONCATENATE("d_",H22,"_a")&amp;"*",Rough_data!$A$12:$B$31,2,FALSE)</f>
        <v>44.8</v>
      </c>
      <c r="K22" s="11">
        <f>VLOOKUP("*"&amp;CONCATENATE("o_",H22,"_f")&amp;"*",Rough_data!$A$12:$B$31,2,FALSE)</f>
        <v>41.3</v>
      </c>
      <c r="L22" s="11">
        <f>VLOOKUP("*"&amp;CONCATENATE("o_",H22,"_a")&amp;"*",Rough_data!$A$12:$B$31,2,FALSE)</f>
        <v>44.8</v>
      </c>
      <c r="M22" s="8" t="str">
        <f t="shared" si="1"/>
        <v>1-Times Additional charges</v>
      </c>
      <c r="N22" s="8">
        <f t="shared" si="2"/>
        <v>1</v>
      </c>
      <c r="O22" s="8">
        <f t="shared" si="3"/>
        <v>44.8</v>
      </c>
      <c r="P22" s="10" t="s">
        <v>14</v>
      </c>
      <c r="Q22" s="10">
        <f t="shared" si="4"/>
        <v>1</v>
      </c>
      <c r="R22" s="10" cm="1">
        <f t="array" ref="R22">_xlfn.IFS(AND(P22=$P$2,N22&gt;0),((F22/0.5)-1)*J22, AND(P22=$P$2,N22=0),I22,AND(P22=$P$22,N22&gt;0),((F22/0.5)-1)*(L22+J22),AND(P22=$P$22,N22=0),(I22+K22))</f>
        <v>89.6</v>
      </c>
      <c r="S22" s="10" t="s">
        <v>3</v>
      </c>
      <c r="T22" s="7">
        <v>172.8</v>
      </c>
      <c r="U22" s="11">
        <f>VLOOKUP("*"&amp;CONCATENATE("d_",S22,"_f")&amp;"*",Rough_data!$A$12:$B$31,2,FALSE)</f>
        <v>45.4</v>
      </c>
      <c r="V22" s="11">
        <f>VLOOKUP("*"&amp;CONCATENATE("d_",S22,"_a")&amp;"*",Rough_data!$A$12:$B$31,2,FALSE)</f>
        <v>44.8</v>
      </c>
      <c r="W22" s="11">
        <f>VLOOKUP("*"&amp;CONCATENATE("o_",S22,"_f")&amp;"*",Rough_data!$A$12:$B$31,2,FALSE)</f>
        <v>41.3</v>
      </c>
      <c r="X22" s="11">
        <f>VLOOKUP("*"&amp;CONCATENATE("o_",S22,"_a")&amp;"*",Rough_data!$A$12:$B$31,2,FALSE)</f>
        <v>44.8</v>
      </c>
      <c r="Y22" s="7" cm="1">
        <f t="array" ref="Y22">_xlfn.IFS(AND(P22=$P$2,N22&gt;0),((F22/0.5)-1)*U22, AND(P22=$P$2,N22=0),V22,AND(P22=$P$22,N22&gt;0),((F22/0.5)-1)*(V22+X22),AND(P22=$P$22,N22=0),(W22+U22))</f>
        <v>89.6</v>
      </c>
      <c r="Z22" s="13" t="str" cm="1">
        <f t="array" ref="Z22">_xlfn.IFS(Y22=T22,"Correctly Charged",Y22&gt;T22,"Under Charge",Y22&lt;T22,"Over Charge")</f>
        <v>Over Charge</v>
      </c>
      <c r="AA22" s="11">
        <f t="shared" si="6"/>
        <v>-83.200000000000017</v>
      </c>
    </row>
    <row r="23" spans="1:27" x14ac:dyDescent="0.3">
      <c r="A23" s="7">
        <v>2001816684</v>
      </c>
      <c r="B23" s="8">
        <v>1091119398844</v>
      </c>
      <c r="C23" s="7">
        <v>0.12</v>
      </c>
      <c r="D23" s="7">
        <f t="shared" si="0"/>
        <v>0.5</v>
      </c>
      <c r="E23" s="7">
        <v>0.99</v>
      </c>
      <c r="F23" s="7">
        <f t="shared" si="5"/>
        <v>1</v>
      </c>
      <c r="G23" s="7">
        <f>Output_Data1[[#This Row],[Weight slab charged by Courier Company (KG)]]/0.5</f>
        <v>2</v>
      </c>
      <c r="H23" s="10" t="s">
        <v>3</v>
      </c>
      <c r="I23" s="11">
        <f>VLOOKUP("*"&amp;CONCATENATE("d_",H23,"_f")&amp;"*",Rough_data!$A$12:$B$31,2,FALSE)</f>
        <v>45.4</v>
      </c>
      <c r="J23" s="11">
        <f>VLOOKUP("*"&amp;CONCATENATE("d_",H23,"_a")&amp;"*",Rough_data!$A$12:$B$31,2,FALSE)</f>
        <v>44.8</v>
      </c>
      <c r="K23" s="11">
        <f>VLOOKUP("*"&amp;CONCATENATE("o_",H23,"_f")&amp;"*",Rough_data!$A$12:$B$31,2,FALSE)</f>
        <v>41.3</v>
      </c>
      <c r="L23" s="11">
        <f>VLOOKUP("*"&amp;CONCATENATE("o_",H23,"_a")&amp;"*",Rough_data!$A$12:$B$31,2,FALSE)</f>
        <v>44.8</v>
      </c>
      <c r="M23" s="8" t="str">
        <f t="shared" si="1"/>
        <v>1-Times Additional charges</v>
      </c>
      <c r="N23" s="8">
        <f t="shared" si="2"/>
        <v>1</v>
      </c>
      <c r="O23" s="8">
        <f t="shared" si="3"/>
        <v>44.8</v>
      </c>
      <c r="P23" s="10" t="s">
        <v>14</v>
      </c>
      <c r="Q23" s="10">
        <f t="shared" si="4"/>
        <v>1</v>
      </c>
      <c r="R23" s="10" cm="1">
        <f t="array" ref="R23">_xlfn.IFS(AND(P23=$P$2,N23&gt;0),((F23/0.5)-1)*J23, AND(P23=$P$2,N23=0),I23,AND(P23=$P$22,N23&gt;0),((F23/0.5)-1)*(L23+J23),AND(P23=$P$22,N23=0),(I23+K23))</f>
        <v>89.6</v>
      </c>
      <c r="S23" s="10" t="s">
        <v>3</v>
      </c>
      <c r="T23" s="7">
        <v>172.8</v>
      </c>
      <c r="U23" s="11">
        <f>VLOOKUP("*"&amp;CONCATENATE("d_",S23,"_f")&amp;"*",Rough_data!$A$12:$B$31,2,FALSE)</f>
        <v>45.4</v>
      </c>
      <c r="V23" s="11">
        <f>VLOOKUP("*"&amp;CONCATENATE("d_",S23,"_a")&amp;"*",Rough_data!$A$12:$B$31,2,FALSE)</f>
        <v>44.8</v>
      </c>
      <c r="W23" s="11">
        <f>VLOOKUP("*"&amp;CONCATENATE("o_",S23,"_f")&amp;"*",Rough_data!$A$12:$B$31,2,FALSE)</f>
        <v>41.3</v>
      </c>
      <c r="X23" s="11">
        <f>VLOOKUP("*"&amp;CONCATENATE("o_",S23,"_a")&amp;"*",Rough_data!$A$12:$B$31,2,FALSE)</f>
        <v>44.8</v>
      </c>
      <c r="Y23" s="7" cm="1">
        <f t="array" ref="Y23">_xlfn.IFS(AND(P23=$P$2,N23&gt;0),((F23/0.5)-1)*U23, AND(P23=$P$2,N23=0),V23,AND(P23=$P$22,N23&gt;0),((F23/0.5)-1)*(V23+X23),AND(P23=$P$22,N23=0),(W23+U23))</f>
        <v>89.6</v>
      </c>
      <c r="Z23" s="13" t="str" cm="1">
        <f t="array" ref="Z23">_xlfn.IFS(Y23=T23,"Correctly Charged",Y23&gt;T23,"Under Charge",Y23&lt;T23,"Over Charge")</f>
        <v>Over Charge</v>
      </c>
      <c r="AA23" s="11">
        <f t="shared" si="6"/>
        <v>-83.200000000000017</v>
      </c>
    </row>
    <row r="24" spans="1:27" x14ac:dyDescent="0.3">
      <c r="A24" s="7">
        <v>2001816684</v>
      </c>
      <c r="B24" s="8">
        <v>1091119398844</v>
      </c>
      <c r="C24" s="7">
        <v>0.1</v>
      </c>
      <c r="D24" s="7">
        <f t="shared" si="0"/>
        <v>0.5</v>
      </c>
      <c r="E24" s="7">
        <v>0.99</v>
      </c>
      <c r="F24" s="7">
        <f t="shared" si="5"/>
        <v>1</v>
      </c>
      <c r="G24" s="7">
        <f>Output_Data1[[#This Row],[Weight slab charged by Courier Company (KG)]]/0.5</f>
        <v>2</v>
      </c>
      <c r="H24" s="10" t="s">
        <v>3</v>
      </c>
      <c r="I24" s="11">
        <f>VLOOKUP("*"&amp;CONCATENATE("d_",H24,"_f")&amp;"*",Rough_data!$A$12:$B$31,2,FALSE)</f>
        <v>45.4</v>
      </c>
      <c r="J24" s="11">
        <f>VLOOKUP("*"&amp;CONCATENATE("d_",H24,"_a")&amp;"*",Rough_data!$A$12:$B$31,2,FALSE)</f>
        <v>44.8</v>
      </c>
      <c r="K24" s="11">
        <f>VLOOKUP("*"&amp;CONCATENATE("o_",H24,"_f")&amp;"*",Rough_data!$A$12:$B$31,2,FALSE)</f>
        <v>41.3</v>
      </c>
      <c r="L24" s="11">
        <f>VLOOKUP("*"&amp;CONCATENATE("o_",H24,"_a")&amp;"*",Rough_data!$A$12:$B$31,2,FALSE)</f>
        <v>44.8</v>
      </c>
      <c r="M24" s="8" t="str">
        <f t="shared" si="1"/>
        <v>1-Times Additional charges</v>
      </c>
      <c r="N24" s="8">
        <f t="shared" si="2"/>
        <v>1</v>
      </c>
      <c r="O24" s="8">
        <f t="shared" si="3"/>
        <v>44.8</v>
      </c>
      <c r="P24" s="10" t="s">
        <v>14</v>
      </c>
      <c r="Q24" s="10">
        <f t="shared" si="4"/>
        <v>1</v>
      </c>
      <c r="R24" s="10" cm="1">
        <f t="array" ref="R24">_xlfn.IFS(AND(P24=$P$2,N24&gt;0),((F24/0.5)-1)*J24, AND(P24=$P$2,N24=0),I24,AND(P24=$P$22,N24&gt;0),((F24/0.5)-1)*(L24+J24),AND(P24=$P$22,N24=0),(I24+K24))</f>
        <v>89.6</v>
      </c>
      <c r="S24" s="10" t="s">
        <v>3</v>
      </c>
      <c r="T24" s="7">
        <v>172.8</v>
      </c>
      <c r="U24" s="11">
        <f>VLOOKUP("*"&amp;CONCATENATE("d_",S24,"_f")&amp;"*",Rough_data!$A$12:$B$31,2,FALSE)</f>
        <v>45.4</v>
      </c>
      <c r="V24" s="11">
        <f>VLOOKUP("*"&amp;CONCATENATE("d_",S24,"_a")&amp;"*",Rough_data!$A$12:$B$31,2,FALSE)</f>
        <v>44.8</v>
      </c>
      <c r="W24" s="11">
        <f>VLOOKUP("*"&amp;CONCATENATE("o_",S24,"_f")&amp;"*",Rough_data!$A$12:$B$31,2,FALSE)</f>
        <v>41.3</v>
      </c>
      <c r="X24" s="11">
        <f>VLOOKUP("*"&amp;CONCATENATE("o_",S24,"_a")&amp;"*",Rough_data!$A$12:$B$31,2,FALSE)</f>
        <v>44.8</v>
      </c>
      <c r="Y24" s="7" cm="1">
        <f t="array" ref="Y24">_xlfn.IFS(AND(P24=$P$2,N24&gt;0),((F24/0.5)-1)*U24, AND(P24=$P$2,N24=0),V24,AND(P24=$P$22,N24&gt;0),((F24/0.5)-1)*(V24+X24),AND(P24=$P$22,N24=0),(W24+U24))</f>
        <v>89.6</v>
      </c>
      <c r="Z24" s="13" t="str" cm="1">
        <f t="array" ref="Z24">_xlfn.IFS(Y24=T24,"Correctly Charged",Y24&gt;T24,"Under Charge",Y24&lt;T24,"Over Charge")</f>
        <v>Over Charge</v>
      </c>
      <c r="AA24" s="11">
        <f t="shared" si="6"/>
        <v>-83.200000000000017</v>
      </c>
    </row>
    <row r="25" spans="1:27" x14ac:dyDescent="0.3">
      <c r="A25" s="7">
        <v>2001817093</v>
      </c>
      <c r="B25" s="8">
        <v>1091121485824</v>
      </c>
      <c r="C25" s="7">
        <v>0.12</v>
      </c>
      <c r="D25" s="7">
        <f t="shared" si="0"/>
        <v>0.5</v>
      </c>
      <c r="E25" s="7">
        <v>1.3</v>
      </c>
      <c r="F25" s="7">
        <f t="shared" si="5"/>
        <v>1.5</v>
      </c>
      <c r="G25" s="7">
        <f>Output_Data1[[#This Row],[Weight slab charged by Courier Company (KG)]]/0.5</f>
        <v>3</v>
      </c>
      <c r="H25" s="10" t="s">
        <v>2</v>
      </c>
      <c r="I25" s="11">
        <f>VLOOKUP("*"&amp;CONCATENATE("d_",H25,"_f")&amp;"*",Rough_data!$A$12:$B$31,2,FALSE)</f>
        <v>33</v>
      </c>
      <c r="J25" s="11">
        <f>VLOOKUP("*"&amp;CONCATENATE("d_",H25,"_a")&amp;"*",Rough_data!$A$12:$B$31,2,FALSE)</f>
        <v>28.3</v>
      </c>
      <c r="K25" s="11">
        <f>VLOOKUP("*"&amp;CONCATENATE("o_",H25,"_f")&amp;"*",Rough_data!$A$12:$B$31,2,FALSE)</f>
        <v>20.5</v>
      </c>
      <c r="L25" s="11">
        <f>VLOOKUP("*"&amp;CONCATENATE("o_",H25,"_a")&amp;"*",Rough_data!$A$12:$B$31,2,FALSE)</f>
        <v>28.3</v>
      </c>
      <c r="M25" s="8" t="str">
        <f t="shared" si="1"/>
        <v>2-Times Additional charges</v>
      </c>
      <c r="N25" s="8">
        <f t="shared" si="2"/>
        <v>2</v>
      </c>
      <c r="O25" s="8">
        <f t="shared" si="3"/>
        <v>56.6</v>
      </c>
      <c r="P25" s="10" t="s">
        <v>14</v>
      </c>
      <c r="Q25" s="10">
        <f t="shared" si="4"/>
        <v>2</v>
      </c>
      <c r="R25" s="10" cm="1">
        <f t="array" ref="R25">_xlfn.IFS(AND(P25=$P$2,N25&gt;0),((F25/0.5)-1)*J25, AND(P25=$P$2,N25=0),I25,AND(P25=$P$22,N25&gt;0),((F25/0.5)-1)*(L25+J25),AND(P25=$P$22,N25=0),(I25+K25))</f>
        <v>113.2</v>
      </c>
      <c r="S25" s="10" t="s">
        <v>2</v>
      </c>
      <c r="T25" s="7">
        <v>151.1</v>
      </c>
      <c r="U25" s="11">
        <f>VLOOKUP("*"&amp;CONCATENATE("d_",S25,"_f")&amp;"*",Rough_data!$A$12:$B$31,2,FALSE)</f>
        <v>33</v>
      </c>
      <c r="V25" s="11">
        <f>VLOOKUP("*"&amp;CONCATENATE("d_",S25,"_a")&amp;"*",Rough_data!$A$12:$B$31,2,FALSE)</f>
        <v>28.3</v>
      </c>
      <c r="W25" s="11">
        <f>VLOOKUP("*"&amp;CONCATENATE("o_",S25,"_f")&amp;"*",Rough_data!$A$12:$B$31,2,FALSE)</f>
        <v>20.5</v>
      </c>
      <c r="X25" s="11">
        <f>VLOOKUP("*"&amp;CONCATENATE("o_",S25,"_a")&amp;"*",Rough_data!$A$12:$B$31,2,FALSE)</f>
        <v>28.3</v>
      </c>
      <c r="Y25" s="7" cm="1">
        <f t="array" ref="Y25">_xlfn.IFS(AND(P25=$P$2,N25&gt;0),((F25/0.5)-1)*U25, AND(P25=$P$2,N25=0),V25,AND(P25=$P$22,N25&gt;0),((F25/0.5)-1)*(V25+X25),AND(P25=$P$22,N25=0),(W25+U25))</f>
        <v>113.2</v>
      </c>
      <c r="Z25" s="13" t="str" cm="1">
        <f t="array" ref="Z25">_xlfn.IFS(Y25=T25,"Correctly Charged",Y25&gt;T25,"Under Charge",Y25&lt;T25,"Over Charge")</f>
        <v>Over Charge</v>
      </c>
      <c r="AA25" s="11">
        <f t="shared" si="6"/>
        <v>-37.899999999999991</v>
      </c>
    </row>
    <row r="26" spans="1:27" x14ac:dyDescent="0.3">
      <c r="A26" s="7">
        <v>2001817093</v>
      </c>
      <c r="B26" s="8">
        <v>1091121485824</v>
      </c>
      <c r="C26" s="7">
        <v>0.112</v>
      </c>
      <c r="D26" s="7">
        <f t="shared" si="0"/>
        <v>0.5</v>
      </c>
      <c r="E26" s="7">
        <v>1.3</v>
      </c>
      <c r="F26" s="7">
        <f t="shared" si="5"/>
        <v>1.5</v>
      </c>
      <c r="G26" s="7">
        <f>Output_Data1[[#This Row],[Weight slab charged by Courier Company (KG)]]/0.5</f>
        <v>3</v>
      </c>
      <c r="H26" s="10" t="s">
        <v>2</v>
      </c>
      <c r="I26" s="11">
        <f>VLOOKUP("*"&amp;CONCATENATE("d_",H26,"_f")&amp;"*",Rough_data!$A$12:$B$31,2,FALSE)</f>
        <v>33</v>
      </c>
      <c r="J26" s="11">
        <f>VLOOKUP("*"&amp;CONCATENATE("d_",H26,"_a")&amp;"*",Rough_data!$A$12:$B$31,2,FALSE)</f>
        <v>28.3</v>
      </c>
      <c r="K26" s="11">
        <f>VLOOKUP("*"&amp;CONCATENATE("o_",H26,"_f")&amp;"*",Rough_data!$A$12:$B$31,2,FALSE)</f>
        <v>20.5</v>
      </c>
      <c r="L26" s="11">
        <f>VLOOKUP("*"&amp;CONCATENATE("o_",H26,"_a")&amp;"*",Rough_data!$A$12:$B$31,2,FALSE)</f>
        <v>28.3</v>
      </c>
      <c r="M26" s="8" t="str">
        <f t="shared" si="1"/>
        <v>2-Times Additional charges</v>
      </c>
      <c r="N26" s="8">
        <f t="shared" si="2"/>
        <v>2</v>
      </c>
      <c r="O26" s="8">
        <f t="shared" si="3"/>
        <v>56.6</v>
      </c>
      <c r="P26" s="10" t="s">
        <v>14</v>
      </c>
      <c r="Q26" s="10">
        <f t="shared" si="4"/>
        <v>2</v>
      </c>
      <c r="R26" s="10" cm="1">
        <f t="array" ref="R26">_xlfn.IFS(AND(P26=$P$2,N26&gt;0),((F26/0.5)-1)*J26, AND(P26=$P$2,N26=0),I26,AND(P26=$P$22,N26&gt;0),((F26/0.5)-1)*(L26+J26),AND(P26=$P$22,N26=0),(I26+K26))</f>
        <v>113.2</v>
      </c>
      <c r="S26" s="10" t="s">
        <v>2</v>
      </c>
      <c r="T26" s="7">
        <v>151.1</v>
      </c>
      <c r="U26" s="11">
        <f>VLOOKUP("*"&amp;CONCATENATE("d_",S26,"_f")&amp;"*",Rough_data!$A$12:$B$31,2,FALSE)</f>
        <v>33</v>
      </c>
      <c r="V26" s="11">
        <f>VLOOKUP("*"&amp;CONCATENATE("d_",S26,"_a")&amp;"*",Rough_data!$A$12:$B$31,2,FALSE)</f>
        <v>28.3</v>
      </c>
      <c r="W26" s="11">
        <f>VLOOKUP("*"&amp;CONCATENATE("o_",S26,"_f")&amp;"*",Rough_data!$A$12:$B$31,2,FALSE)</f>
        <v>20.5</v>
      </c>
      <c r="X26" s="11">
        <f>VLOOKUP("*"&amp;CONCATENATE("o_",S26,"_a")&amp;"*",Rough_data!$A$12:$B$31,2,FALSE)</f>
        <v>28.3</v>
      </c>
      <c r="Y26" s="7" cm="1">
        <f t="array" ref="Y26">_xlfn.IFS(AND(P26=$P$2,N26&gt;0),((F26/0.5)-1)*U26, AND(P26=$P$2,N26=0),V26,AND(P26=$P$22,N26&gt;0),((F26/0.5)-1)*(V26+X26),AND(P26=$P$22,N26=0),(W26+U26))</f>
        <v>113.2</v>
      </c>
      <c r="Z26" s="13" t="str" cm="1">
        <f t="array" ref="Z26">_xlfn.IFS(Y26=T26,"Correctly Charged",Y26&gt;T26,"Under Charge",Y26&lt;T26,"Over Charge")</f>
        <v>Over Charge</v>
      </c>
      <c r="AA26" s="11">
        <f t="shared" si="6"/>
        <v>-37.899999999999991</v>
      </c>
    </row>
    <row r="27" spans="1:27" x14ac:dyDescent="0.3">
      <c r="A27" s="7">
        <v>2001817093</v>
      </c>
      <c r="B27" s="8">
        <v>1091121485824</v>
      </c>
      <c r="C27" s="7">
        <v>0.112</v>
      </c>
      <c r="D27" s="7">
        <f t="shared" si="0"/>
        <v>0.5</v>
      </c>
      <c r="E27" s="7">
        <v>1.3</v>
      </c>
      <c r="F27" s="7">
        <f t="shared" si="5"/>
        <v>1.5</v>
      </c>
      <c r="G27" s="7">
        <f>Output_Data1[[#This Row],[Weight slab charged by Courier Company (KG)]]/0.5</f>
        <v>3</v>
      </c>
      <c r="H27" s="10" t="s">
        <v>2</v>
      </c>
      <c r="I27" s="11">
        <f>VLOOKUP("*"&amp;CONCATENATE("d_",H27,"_f")&amp;"*",Rough_data!$A$12:$B$31,2,FALSE)</f>
        <v>33</v>
      </c>
      <c r="J27" s="11">
        <f>VLOOKUP("*"&amp;CONCATENATE("d_",H27,"_a")&amp;"*",Rough_data!$A$12:$B$31,2,FALSE)</f>
        <v>28.3</v>
      </c>
      <c r="K27" s="11">
        <f>VLOOKUP("*"&amp;CONCATENATE("o_",H27,"_f")&amp;"*",Rough_data!$A$12:$B$31,2,FALSE)</f>
        <v>20.5</v>
      </c>
      <c r="L27" s="11">
        <f>VLOOKUP("*"&amp;CONCATENATE("o_",H27,"_a")&amp;"*",Rough_data!$A$12:$B$31,2,FALSE)</f>
        <v>28.3</v>
      </c>
      <c r="M27" s="8" t="str">
        <f t="shared" si="1"/>
        <v>2-Times Additional charges</v>
      </c>
      <c r="N27" s="8">
        <f t="shared" si="2"/>
        <v>2</v>
      </c>
      <c r="O27" s="8">
        <f t="shared" si="3"/>
        <v>56.6</v>
      </c>
      <c r="P27" s="10" t="s">
        <v>14</v>
      </c>
      <c r="Q27" s="10">
        <f t="shared" si="4"/>
        <v>2</v>
      </c>
      <c r="R27" s="10" cm="1">
        <f t="array" ref="R27">_xlfn.IFS(AND(P27=$P$2,N27&gt;0),((F27/0.5)-1)*J27, AND(P27=$P$2,N27=0),I27,AND(P27=$P$22,N27&gt;0),((F27/0.5)-1)*(L27+J27),AND(P27=$P$22,N27=0),(I27+K27))</f>
        <v>113.2</v>
      </c>
      <c r="S27" s="10" t="s">
        <v>2</v>
      </c>
      <c r="T27" s="7">
        <v>151.1</v>
      </c>
      <c r="U27" s="11">
        <f>VLOOKUP("*"&amp;CONCATENATE("d_",S27,"_f")&amp;"*",Rough_data!$A$12:$B$31,2,FALSE)</f>
        <v>33</v>
      </c>
      <c r="V27" s="11">
        <f>VLOOKUP("*"&amp;CONCATENATE("d_",S27,"_a")&amp;"*",Rough_data!$A$12:$B$31,2,FALSE)</f>
        <v>28.3</v>
      </c>
      <c r="W27" s="11">
        <f>VLOOKUP("*"&amp;CONCATENATE("o_",S27,"_f")&amp;"*",Rough_data!$A$12:$B$31,2,FALSE)</f>
        <v>20.5</v>
      </c>
      <c r="X27" s="11">
        <f>VLOOKUP("*"&amp;CONCATENATE("o_",S27,"_a")&amp;"*",Rough_data!$A$12:$B$31,2,FALSE)</f>
        <v>28.3</v>
      </c>
      <c r="Y27" s="7" cm="1">
        <f t="array" ref="Y27">_xlfn.IFS(AND(P27=$P$2,N27&gt;0),((F27/0.5)-1)*U27, AND(P27=$P$2,N27=0),V27,AND(P27=$P$22,N27&gt;0),((F27/0.5)-1)*(V27+X27),AND(P27=$P$22,N27=0),(W27+U27))</f>
        <v>113.2</v>
      </c>
      <c r="Z27" s="13" t="str" cm="1">
        <f t="array" ref="Z27">_xlfn.IFS(Y27=T27,"Correctly Charged",Y27&gt;T27,"Under Charge",Y27&lt;T27,"Over Charge")</f>
        <v>Over Charge</v>
      </c>
      <c r="AA27" s="11">
        <f t="shared" si="6"/>
        <v>-37.899999999999991</v>
      </c>
    </row>
    <row r="28" spans="1:27" x14ac:dyDescent="0.3">
      <c r="A28" s="7">
        <v>2001817093</v>
      </c>
      <c r="B28" s="8">
        <v>1091121485824</v>
      </c>
      <c r="C28" s="7">
        <v>0.115</v>
      </c>
      <c r="D28" s="7">
        <f t="shared" si="0"/>
        <v>0.5</v>
      </c>
      <c r="E28" s="7">
        <v>1.3</v>
      </c>
      <c r="F28" s="7">
        <f t="shared" si="5"/>
        <v>1.5</v>
      </c>
      <c r="G28" s="7">
        <f>Output_Data1[[#This Row],[Weight slab charged by Courier Company (KG)]]/0.5</f>
        <v>3</v>
      </c>
      <c r="H28" s="10" t="s">
        <v>2</v>
      </c>
      <c r="I28" s="11">
        <f>VLOOKUP("*"&amp;CONCATENATE("d_",H28,"_f")&amp;"*",Rough_data!$A$12:$B$31,2,FALSE)</f>
        <v>33</v>
      </c>
      <c r="J28" s="11">
        <f>VLOOKUP("*"&amp;CONCATENATE("d_",H28,"_a")&amp;"*",Rough_data!$A$12:$B$31,2,FALSE)</f>
        <v>28.3</v>
      </c>
      <c r="K28" s="11">
        <f>VLOOKUP("*"&amp;CONCATENATE("o_",H28,"_f")&amp;"*",Rough_data!$A$12:$B$31,2,FALSE)</f>
        <v>20.5</v>
      </c>
      <c r="L28" s="11">
        <f>VLOOKUP("*"&amp;CONCATENATE("o_",H28,"_a")&amp;"*",Rough_data!$A$12:$B$31,2,FALSE)</f>
        <v>28.3</v>
      </c>
      <c r="M28" s="8" t="str">
        <f t="shared" si="1"/>
        <v>2-Times Additional charges</v>
      </c>
      <c r="N28" s="8">
        <f t="shared" si="2"/>
        <v>2</v>
      </c>
      <c r="O28" s="8">
        <f t="shared" si="3"/>
        <v>56.6</v>
      </c>
      <c r="P28" s="10" t="s">
        <v>14</v>
      </c>
      <c r="Q28" s="10">
        <f t="shared" si="4"/>
        <v>2</v>
      </c>
      <c r="R28" s="10" cm="1">
        <f t="array" ref="R28">_xlfn.IFS(AND(P28=$P$2,N28&gt;0),((F28/0.5)-1)*J28, AND(P28=$P$2,N28=0),I28,AND(P28=$P$22,N28&gt;0),((F28/0.5)-1)*(L28+J28),AND(P28=$P$22,N28=0),(I28+K28))</f>
        <v>113.2</v>
      </c>
      <c r="S28" s="10" t="s">
        <v>2</v>
      </c>
      <c r="T28" s="7">
        <v>151.1</v>
      </c>
      <c r="U28" s="11">
        <f>VLOOKUP("*"&amp;CONCATENATE("d_",S28,"_f")&amp;"*",Rough_data!$A$12:$B$31,2,FALSE)</f>
        <v>33</v>
      </c>
      <c r="V28" s="11">
        <f>VLOOKUP("*"&amp;CONCATENATE("d_",S28,"_a")&amp;"*",Rough_data!$A$12:$B$31,2,FALSE)</f>
        <v>28.3</v>
      </c>
      <c r="W28" s="11">
        <f>VLOOKUP("*"&amp;CONCATENATE("o_",S28,"_f")&amp;"*",Rough_data!$A$12:$B$31,2,FALSE)</f>
        <v>20.5</v>
      </c>
      <c r="X28" s="11">
        <f>VLOOKUP("*"&amp;CONCATENATE("o_",S28,"_a")&amp;"*",Rough_data!$A$12:$B$31,2,FALSE)</f>
        <v>28.3</v>
      </c>
      <c r="Y28" s="7" cm="1">
        <f t="array" ref="Y28">_xlfn.IFS(AND(P28=$P$2,N28&gt;0),((F28/0.5)-1)*U28, AND(P28=$P$2,N28=0),V28,AND(P28=$P$22,N28&gt;0),((F28/0.5)-1)*(V28+X28),AND(P28=$P$22,N28=0),(W28+U28))</f>
        <v>113.2</v>
      </c>
      <c r="Z28" s="13" t="str" cm="1">
        <f t="array" ref="Z28">_xlfn.IFS(Y28=T28,"Correctly Charged",Y28&gt;T28,"Under Charge",Y28&lt;T28,"Over Charge")</f>
        <v>Over Charge</v>
      </c>
      <c r="AA28" s="11">
        <f t="shared" si="6"/>
        <v>-37.899999999999991</v>
      </c>
    </row>
    <row r="29" spans="1:27" x14ac:dyDescent="0.3">
      <c r="A29" s="7">
        <v>2001817093</v>
      </c>
      <c r="B29" s="8">
        <v>1091121485824</v>
      </c>
      <c r="C29" s="7">
        <v>0.112</v>
      </c>
      <c r="D29" s="7">
        <f t="shared" si="0"/>
        <v>0.5</v>
      </c>
      <c r="E29" s="7">
        <v>1.3</v>
      </c>
      <c r="F29" s="7">
        <f t="shared" si="5"/>
        <v>1.5</v>
      </c>
      <c r="G29" s="7">
        <f>Output_Data1[[#This Row],[Weight slab charged by Courier Company (KG)]]/0.5</f>
        <v>3</v>
      </c>
      <c r="H29" s="10" t="s">
        <v>2</v>
      </c>
      <c r="I29" s="11">
        <f>VLOOKUP("*"&amp;CONCATENATE("d_",H29,"_f")&amp;"*",Rough_data!$A$12:$B$31,2,FALSE)</f>
        <v>33</v>
      </c>
      <c r="J29" s="11">
        <f>VLOOKUP("*"&amp;CONCATENATE("d_",H29,"_a")&amp;"*",Rough_data!$A$12:$B$31,2,FALSE)</f>
        <v>28.3</v>
      </c>
      <c r="K29" s="11">
        <f>VLOOKUP("*"&amp;CONCATENATE("o_",H29,"_f")&amp;"*",Rough_data!$A$12:$B$31,2,FALSE)</f>
        <v>20.5</v>
      </c>
      <c r="L29" s="11">
        <f>VLOOKUP("*"&amp;CONCATENATE("o_",H29,"_a")&amp;"*",Rough_data!$A$12:$B$31,2,FALSE)</f>
        <v>28.3</v>
      </c>
      <c r="M29" s="8" t="str">
        <f t="shared" si="1"/>
        <v>2-Times Additional charges</v>
      </c>
      <c r="N29" s="8">
        <f t="shared" si="2"/>
        <v>2</v>
      </c>
      <c r="O29" s="8">
        <f t="shared" si="3"/>
        <v>56.6</v>
      </c>
      <c r="P29" s="10" t="s">
        <v>14</v>
      </c>
      <c r="Q29" s="10">
        <f t="shared" si="4"/>
        <v>2</v>
      </c>
      <c r="R29" s="10" cm="1">
        <f t="array" ref="R29">_xlfn.IFS(AND(P29=$P$2,N29&gt;0),((F29/0.5)-1)*J29, AND(P29=$P$2,N29=0),I29,AND(P29=$P$22,N29&gt;0),((F29/0.5)-1)*(L29+J29),AND(P29=$P$22,N29=0),(I29+K29))</f>
        <v>113.2</v>
      </c>
      <c r="S29" s="10" t="s">
        <v>2</v>
      </c>
      <c r="T29" s="7">
        <v>151.1</v>
      </c>
      <c r="U29" s="11">
        <f>VLOOKUP("*"&amp;CONCATENATE("d_",S29,"_f")&amp;"*",Rough_data!$A$12:$B$31,2,FALSE)</f>
        <v>33</v>
      </c>
      <c r="V29" s="11">
        <f>VLOOKUP("*"&amp;CONCATENATE("d_",S29,"_a")&amp;"*",Rough_data!$A$12:$B$31,2,FALSE)</f>
        <v>28.3</v>
      </c>
      <c r="W29" s="11">
        <f>VLOOKUP("*"&amp;CONCATENATE("o_",S29,"_f")&amp;"*",Rough_data!$A$12:$B$31,2,FALSE)</f>
        <v>20.5</v>
      </c>
      <c r="X29" s="11">
        <f>VLOOKUP("*"&amp;CONCATENATE("o_",S29,"_a")&amp;"*",Rough_data!$A$12:$B$31,2,FALSE)</f>
        <v>28.3</v>
      </c>
      <c r="Y29" s="7" cm="1">
        <f t="array" ref="Y29">_xlfn.IFS(AND(P29=$P$2,N29&gt;0),((F29/0.5)-1)*U29, AND(P29=$P$2,N29=0),V29,AND(P29=$P$22,N29&gt;0),((F29/0.5)-1)*(V29+X29),AND(P29=$P$22,N29=0),(W29+U29))</f>
        <v>113.2</v>
      </c>
      <c r="Z29" s="13" t="str" cm="1">
        <f t="array" ref="Z29">_xlfn.IFS(Y29=T29,"Correctly Charged",Y29&gt;T29,"Under Charge",Y29&lt;T29,"Over Charge")</f>
        <v>Over Charge</v>
      </c>
      <c r="AA29" s="11">
        <f t="shared" si="6"/>
        <v>-37.899999999999991</v>
      </c>
    </row>
    <row r="30" spans="1:27" x14ac:dyDescent="0.3">
      <c r="A30" s="7">
        <v>2001817093</v>
      </c>
      <c r="B30" s="8">
        <v>1091121485824</v>
      </c>
      <c r="C30" s="7">
        <v>0.1</v>
      </c>
      <c r="D30" s="7">
        <f t="shared" si="0"/>
        <v>0.5</v>
      </c>
      <c r="E30" s="7">
        <v>1.3</v>
      </c>
      <c r="F30" s="7">
        <f t="shared" si="5"/>
        <v>1.5</v>
      </c>
      <c r="G30" s="7">
        <f>Output_Data1[[#This Row],[Weight slab charged by Courier Company (KG)]]/0.5</f>
        <v>3</v>
      </c>
      <c r="H30" s="10" t="s">
        <v>2</v>
      </c>
      <c r="I30" s="11">
        <f>VLOOKUP("*"&amp;CONCATENATE("d_",H30,"_f")&amp;"*",Rough_data!$A$12:$B$31,2,FALSE)</f>
        <v>33</v>
      </c>
      <c r="J30" s="11">
        <f>VLOOKUP("*"&amp;CONCATENATE("d_",H30,"_a")&amp;"*",Rough_data!$A$12:$B$31,2,FALSE)</f>
        <v>28.3</v>
      </c>
      <c r="K30" s="11">
        <f>VLOOKUP("*"&amp;CONCATENATE("o_",H30,"_f")&amp;"*",Rough_data!$A$12:$B$31,2,FALSE)</f>
        <v>20.5</v>
      </c>
      <c r="L30" s="11">
        <f>VLOOKUP("*"&amp;CONCATENATE("o_",H30,"_a")&amp;"*",Rough_data!$A$12:$B$31,2,FALSE)</f>
        <v>28.3</v>
      </c>
      <c r="M30" s="8" t="str">
        <f t="shared" si="1"/>
        <v>2-Times Additional charges</v>
      </c>
      <c r="N30" s="8">
        <f t="shared" si="2"/>
        <v>2</v>
      </c>
      <c r="O30" s="8">
        <f t="shared" si="3"/>
        <v>56.6</v>
      </c>
      <c r="P30" s="10" t="s">
        <v>14</v>
      </c>
      <c r="Q30" s="10">
        <f t="shared" si="4"/>
        <v>2</v>
      </c>
      <c r="R30" s="10" cm="1">
        <f t="array" ref="R30">_xlfn.IFS(AND(P30=$P$2,N30&gt;0),((F30/0.5)-1)*J30, AND(P30=$P$2,N30=0),I30,AND(P30=$P$22,N30&gt;0),((F30/0.5)-1)*(L30+J30),AND(P30=$P$22,N30=0),(I30+K30))</f>
        <v>113.2</v>
      </c>
      <c r="S30" s="10" t="s">
        <v>2</v>
      </c>
      <c r="T30" s="7">
        <v>151.1</v>
      </c>
      <c r="U30" s="11">
        <f>VLOOKUP("*"&amp;CONCATENATE("d_",S30,"_f")&amp;"*",Rough_data!$A$12:$B$31,2,FALSE)</f>
        <v>33</v>
      </c>
      <c r="V30" s="11">
        <f>VLOOKUP("*"&amp;CONCATENATE("d_",S30,"_a")&amp;"*",Rough_data!$A$12:$B$31,2,FALSE)</f>
        <v>28.3</v>
      </c>
      <c r="W30" s="11">
        <f>VLOOKUP("*"&amp;CONCATENATE("o_",S30,"_f")&amp;"*",Rough_data!$A$12:$B$31,2,FALSE)</f>
        <v>20.5</v>
      </c>
      <c r="X30" s="11">
        <f>VLOOKUP("*"&amp;CONCATENATE("o_",S30,"_a")&amp;"*",Rough_data!$A$12:$B$31,2,FALSE)</f>
        <v>28.3</v>
      </c>
      <c r="Y30" s="7" cm="1">
        <f t="array" ref="Y30">_xlfn.IFS(AND(P30=$P$2,N30&gt;0),((F30/0.5)-1)*U30, AND(P30=$P$2,N30=0),V30,AND(P30=$P$22,N30&gt;0),((F30/0.5)-1)*(V30+X30),AND(P30=$P$22,N30=0),(W30+U30))</f>
        <v>113.2</v>
      </c>
      <c r="Z30" s="13" t="str" cm="1">
        <f t="array" ref="Z30">_xlfn.IFS(Y30=T30,"Correctly Charged",Y30&gt;T30,"Under Charge",Y30&lt;T30,"Over Charge")</f>
        <v>Over Charge</v>
      </c>
      <c r="AA30" s="11">
        <f t="shared" si="6"/>
        <v>-37.899999999999991</v>
      </c>
    </row>
    <row r="31" spans="1:27" x14ac:dyDescent="0.3">
      <c r="A31" s="7">
        <v>2001817093</v>
      </c>
      <c r="B31" s="8">
        <v>1091121485824</v>
      </c>
      <c r="C31" s="7">
        <v>0.14000000000000001</v>
      </c>
      <c r="D31" s="7">
        <f t="shared" si="0"/>
        <v>0.5</v>
      </c>
      <c r="E31" s="7">
        <v>1.3</v>
      </c>
      <c r="F31" s="7">
        <f t="shared" si="5"/>
        <v>1.5</v>
      </c>
      <c r="G31" s="7">
        <f>Output_Data1[[#This Row],[Weight slab charged by Courier Company (KG)]]/0.5</f>
        <v>3</v>
      </c>
      <c r="H31" s="10" t="s">
        <v>2</v>
      </c>
      <c r="I31" s="11">
        <f>VLOOKUP("*"&amp;CONCATENATE("d_",H31,"_f")&amp;"*",Rough_data!$A$12:$B$31,2,FALSE)</f>
        <v>33</v>
      </c>
      <c r="J31" s="11">
        <f>VLOOKUP("*"&amp;CONCATENATE("d_",H31,"_a")&amp;"*",Rough_data!$A$12:$B$31,2,FALSE)</f>
        <v>28.3</v>
      </c>
      <c r="K31" s="11">
        <f>VLOOKUP("*"&amp;CONCATENATE("o_",H31,"_f")&amp;"*",Rough_data!$A$12:$B$31,2,FALSE)</f>
        <v>20.5</v>
      </c>
      <c r="L31" s="11">
        <f>VLOOKUP("*"&amp;CONCATENATE("o_",H31,"_a")&amp;"*",Rough_data!$A$12:$B$31,2,FALSE)</f>
        <v>28.3</v>
      </c>
      <c r="M31" s="8" t="str">
        <f t="shared" si="1"/>
        <v>2-Times Additional charges</v>
      </c>
      <c r="N31" s="8">
        <f t="shared" si="2"/>
        <v>2</v>
      </c>
      <c r="O31" s="8">
        <f t="shared" si="3"/>
        <v>56.6</v>
      </c>
      <c r="P31" s="10" t="s">
        <v>14</v>
      </c>
      <c r="Q31" s="10">
        <f t="shared" si="4"/>
        <v>2</v>
      </c>
      <c r="R31" s="10" cm="1">
        <f t="array" ref="R31">_xlfn.IFS(AND(P31=$P$2,N31&gt;0),((F31/0.5)-1)*J31, AND(P31=$P$2,N31=0),I31,AND(P31=$P$22,N31&gt;0),((F31/0.5)-1)*(L31+J31),AND(P31=$P$22,N31=0),(I31+K31))</f>
        <v>113.2</v>
      </c>
      <c r="S31" s="10" t="s">
        <v>2</v>
      </c>
      <c r="T31" s="7">
        <v>151.1</v>
      </c>
      <c r="U31" s="11">
        <f>VLOOKUP("*"&amp;CONCATENATE("d_",S31,"_f")&amp;"*",Rough_data!$A$12:$B$31,2,FALSE)</f>
        <v>33</v>
      </c>
      <c r="V31" s="11">
        <f>VLOOKUP("*"&amp;CONCATENATE("d_",S31,"_a")&amp;"*",Rough_data!$A$12:$B$31,2,FALSE)</f>
        <v>28.3</v>
      </c>
      <c r="W31" s="11">
        <f>VLOOKUP("*"&amp;CONCATENATE("o_",S31,"_f")&amp;"*",Rough_data!$A$12:$B$31,2,FALSE)</f>
        <v>20.5</v>
      </c>
      <c r="X31" s="11">
        <f>VLOOKUP("*"&amp;CONCATENATE("o_",S31,"_a")&amp;"*",Rough_data!$A$12:$B$31,2,FALSE)</f>
        <v>28.3</v>
      </c>
      <c r="Y31" s="7" cm="1">
        <f t="array" ref="Y31">_xlfn.IFS(AND(P31=$P$2,N31&gt;0),((F31/0.5)-1)*U31, AND(P31=$P$2,N31=0),V31,AND(P31=$P$22,N31&gt;0),((F31/0.5)-1)*(V31+X31),AND(P31=$P$22,N31=0),(W31+U31))</f>
        <v>113.2</v>
      </c>
      <c r="Z31" s="13" t="str" cm="1">
        <f t="array" ref="Z31">_xlfn.IFS(Y31=T31,"Correctly Charged",Y31&gt;T31,"Under Charge",Y31&lt;T31,"Over Charge")</f>
        <v>Over Charge</v>
      </c>
      <c r="AA31" s="11">
        <f t="shared" si="6"/>
        <v>-37.899999999999991</v>
      </c>
    </row>
    <row r="32" spans="1:27" x14ac:dyDescent="0.3">
      <c r="A32" s="7">
        <v>2001817093</v>
      </c>
      <c r="B32" s="8">
        <v>1091121485824</v>
      </c>
      <c r="C32" s="7">
        <v>0.21</v>
      </c>
      <c r="D32" s="7">
        <f t="shared" si="0"/>
        <v>0.5</v>
      </c>
      <c r="E32" s="7">
        <v>1.3</v>
      </c>
      <c r="F32" s="7">
        <f t="shared" si="5"/>
        <v>1.5</v>
      </c>
      <c r="G32" s="7">
        <f>Output_Data1[[#This Row],[Weight slab charged by Courier Company (KG)]]/0.5</f>
        <v>3</v>
      </c>
      <c r="H32" s="10" t="s">
        <v>2</v>
      </c>
      <c r="I32" s="11">
        <f>VLOOKUP("*"&amp;CONCATENATE("d_",H32,"_f")&amp;"*",Rough_data!$A$12:$B$31,2,FALSE)</f>
        <v>33</v>
      </c>
      <c r="J32" s="11">
        <f>VLOOKUP("*"&amp;CONCATENATE("d_",H32,"_a")&amp;"*",Rough_data!$A$12:$B$31,2,FALSE)</f>
        <v>28.3</v>
      </c>
      <c r="K32" s="11">
        <f>VLOOKUP("*"&amp;CONCATENATE("o_",H32,"_f")&amp;"*",Rough_data!$A$12:$B$31,2,FALSE)</f>
        <v>20.5</v>
      </c>
      <c r="L32" s="11">
        <f>VLOOKUP("*"&amp;CONCATENATE("o_",H32,"_a")&amp;"*",Rough_data!$A$12:$B$31,2,FALSE)</f>
        <v>28.3</v>
      </c>
      <c r="M32" s="8" t="str">
        <f t="shared" si="1"/>
        <v>2-Times Additional charges</v>
      </c>
      <c r="N32" s="8">
        <f t="shared" si="2"/>
        <v>2</v>
      </c>
      <c r="O32" s="8">
        <f t="shared" si="3"/>
        <v>56.6</v>
      </c>
      <c r="P32" s="10" t="s">
        <v>14</v>
      </c>
      <c r="Q32" s="10">
        <f t="shared" si="4"/>
        <v>2</v>
      </c>
      <c r="R32" s="10" cm="1">
        <f t="array" ref="R32">_xlfn.IFS(AND(P32=$P$2,N32&gt;0),((F32/0.5)-1)*J32, AND(P32=$P$2,N32=0),I32,AND(P32=$P$22,N32&gt;0),((F32/0.5)-1)*(L32+J32),AND(P32=$P$22,N32=0),(I32+K32))</f>
        <v>113.2</v>
      </c>
      <c r="S32" s="10" t="s">
        <v>2</v>
      </c>
      <c r="T32" s="7">
        <v>151.1</v>
      </c>
      <c r="U32" s="11">
        <f>VLOOKUP("*"&amp;CONCATENATE("d_",S32,"_f")&amp;"*",Rough_data!$A$12:$B$31,2,FALSE)</f>
        <v>33</v>
      </c>
      <c r="V32" s="11">
        <f>VLOOKUP("*"&amp;CONCATENATE("d_",S32,"_a")&amp;"*",Rough_data!$A$12:$B$31,2,FALSE)</f>
        <v>28.3</v>
      </c>
      <c r="W32" s="11">
        <f>VLOOKUP("*"&amp;CONCATENATE("o_",S32,"_f")&amp;"*",Rough_data!$A$12:$B$31,2,FALSE)</f>
        <v>20.5</v>
      </c>
      <c r="X32" s="11">
        <f>VLOOKUP("*"&amp;CONCATENATE("o_",S32,"_a")&amp;"*",Rough_data!$A$12:$B$31,2,FALSE)</f>
        <v>28.3</v>
      </c>
      <c r="Y32" s="7" cm="1">
        <f t="array" ref="Y32">_xlfn.IFS(AND(P32=$P$2,N32&gt;0),((F32/0.5)-1)*U32, AND(P32=$P$2,N32=0),V32,AND(P32=$P$22,N32&gt;0),((F32/0.5)-1)*(V32+X32),AND(P32=$P$22,N32=0),(W32+U32))</f>
        <v>113.2</v>
      </c>
      <c r="Z32" s="13" t="str" cm="1">
        <f t="array" ref="Z32">_xlfn.IFS(Y32=T32,"Correctly Charged",Y32&gt;T32,"Under Charge",Y32&lt;T32,"Over Charge")</f>
        <v>Over Charge</v>
      </c>
      <c r="AA32" s="11">
        <f t="shared" si="6"/>
        <v>-37.899999999999991</v>
      </c>
    </row>
    <row r="33" spans="1:29" x14ac:dyDescent="0.3">
      <c r="A33" s="7">
        <v>2001811192</v>
      </c>
      <c r="B33" s="8">
        <v>1091117957780</v>
      </c>
      <c r="C33" s="7">
        <v>0.12</v>
      </c>
      <c r="D33" s="7">
        <f t="shared" si="0"/>
        <v>0.5</v>
      </c>
      <c r="E33" s="7">
        <v>1.1299999999999999</v>
      </c>
      <c r="F33" s="7">
        <f t="shared" si="5"/>
        <v>1.5</v>
      </c>
      <c r="G33" s="7">
        <f>Output_Data1[[#This Row],[Weight slab charged by Courier Company (KG)]]/0.5</f>
        <v>3</v>
      </c>
      <c r="H33" s="10" t="s">
        <v>3</v>
      </c>
      <c r="I33" s="11">
        <f>VLOOKUP("*"&amp;CONCATENATE("d_",H33,"_f")&amp;"*",Rough_data!$A$12:$B$31,2,FALSE)</f>
        <v>45.4</v>
      </c>
      <c r="J33" s="11">
        <f>VLOOKUP("*"&amp;CONCATENATE("d_",H33,"_a")&amp;"*",Rough_data!$A$12:$B$31,2,FALSE)</f>
        <v>44.8</v>
      </c>
      <c r="K33" s="11">
        <f>VLOOKUP("*"&amp;CONCATENATE("o_",H33,"_f")&amp;"*",Rough_data!$A$12:$B$31,2,FALSE)</f>
        <v>41.3</v>
      </c>
      <c r="L33" s="11">
        <f>VLOOKUP("*"&amp;CONCATENATE("o_",H33,"_a")&amp;"*",Rough_data!$A$12:$B$31,2,FALSE)</f>
        <v>44.8</v>
      </c>
      <c r="M33" s="8" t="str">
        <f t="shared" si="1"/>
        <v>2-Times Additional charges</v>
      </c>
      <c r="N33" s="8">
        <f t="shared" si="2"/>
        <v>2</v>
      </c>
      <c r="O33" s="8">
        <f t="shared" si="3"/>
        <v>89.6</v>
      </c>
      <c r="P33" s="10" t="s">
        <v>14</v>
      </c>
      <c r="Q33" s="10">
        <f t="shared" si="4"/>
        <v>2</v>
      </c>
      <c r="R33" s="10" cm="1">
        <f t="array" ref="R33">_xlfn.IFS(AND(P33=$P$2,N33&gt;0),((F33/0.5)-1)*J33, AND(P33=$P$2,N33=0),I33,AND(P33=$P$22,N33&gt;0),((F33/0.5)-1)*(L33+J33),AND(P33=$P$22,N33=0),(I33+K33))</f>
        <v>179.2</v>
      </c>
      <c r="S33" s="10" t="s">
        <v>3</v>
      </c>
      <c r="T33" s="7">
        <v>258.89999999999998</v>
      </c>
      <c r="U33" s="11">
        <f>VLOOKUP("*"&amp;CONCATENATE("d_",S33,"_f")&amp;"*",Rough_data!$A$12:$B$31,2,FALSE)</f>
        <v>45.4</v>
      </c>
      <c r="V33" s="11">
        <f>VLOOKUP("*"&amp;CONCATENATE("d_",S33,"_a")&amp;"*",Rough_data!$A$12:$B$31,2,FALSE)</f>
        <v>44.8</v>
      </c>
      <c r="W33" s="11">
        <f>VLOOKUP("*"&amp;CONCATENATE("o_",S33,"_f")&amp;"*",Rough_data!$A$12:$B$31,2,FALSE)</f>
        <v>41.3</v>
      </c>
      <c r="X33" s="11">
        <f>VLOOKUP("*"&amp;CONCATENATE("o_",S33,"_a")&amp;"*",Rough_data!$A$12:$B$31,2,FALSE)</f>
        <v>44.8</v>
      </c>
      <c r="Y33" s="7" cm="1">
        <f t="array" ref="Y33">_xlfn.IFS(AND(P33=$P$2,N33&gt;0),((F33/0.5)-1)*U33, AND(P33=$P$2,N33=0),V33,AND(P33=$P$22,N33&gt;0),((F33/0.5)-1)*(V33+X33),AND(P33=$P$22,N33=0),(W33+U33))</f>
        <v>179.2</v>
      </c>
      <c r="Z33" s="13" t="str" cm="1">
        <f t="array" ref="Z33">_xlfn.IFS(Y33=T33,"Correctly Charged",Y33&gt;T33,"Under Charge",Y33&lt;T33,"Over Charge")</f>
        <v>Over Charge</v>
      </c>
      <c r="AA33" s="11">
        <f t="shared" si="6"/>
        <v>-79.699999999999989</v>
      </c>
    </row>
    <row r="34" spans="1:29" x14ac:dyDescent="0.3">
      <c r="A34" s="7">
        <v>2001811192</v>
      </c>
      <c r="B34" s="8">
        <v>1091117957780</v>
      </c>
      <c r="C34" s="7">
        <v>0.1</v>
      </c>
      <c r="D34" s="7">
        <f t="shared" si="0"/>
        <v>0.5</v>
      </c>
      <c r="E34" s="7">
        <v>1.1299999999999999</v>
      </c>
      <c r="F34" s="7">
        <f t="shared" si="5"/>
        <v>1.5</v>
      </c>
      <c r="G34" s="7">
        <f>Output_Data1[[#This Row],[Weight slab charged by Courier Company (KG)]]/0.5</f>
        <v>3</v>
      </c>
      <c r="H34" s="10" t="s">
        <v>3</v>
      </c>
      <c r="I34" s="11">
        <f>VLOOKUP("*"&amp;CONCATENATE("d_",H34,"_f")&amp;"*",Rough_data!$A$12:$B$31,2,FALSE)</f>
        <v>45.4</v>
      </c>
      <c r="J34" s="11">
        <f>VLOOKUP("*"&amp;CONCATENATE("d_",H34,"_a")&amp;"*",Rough_data!$A$12:$B$31,2,FALSE)</f>
        <v>44.8</v>
      </c>
      <c r="K34" s="11">
        <f>VLOOKUP("*"&amp;CONCATENATE("o_",H34,"_f")&amp;"*",Rough_data!$A$12:$B$31,2,FALSE)</f>
        <v>41.3</v>
      </c>
      <c r="L34" s="11">
        <f>VLOOKUP("*"&amp;CONCATENATE("o_",H34,"_a")&amp;"*",Rough_data!$A$12:$B$31,2,FALSE)</f>
        <v>44.8</v>
      </c>
      <c r="M34" s="8" t="str">
        <f t="shared" si="1"/>
        <v>2-Times Additional charges</v>
      </c>
      <c r="N34" s="8">
        <f t="shared" si="2"/>
        <v>2</v>
      </c>
      <c r="O34" s="8">
        <f t="shared" si="3"/>
        <v>89.6</v>
      </c>
      <c r="P34" s="10" t="s">
        <v>14</v>
      </c>
      <c r="Q34" s="10">
        <f t="shared" si="4"/>
        <v>2</v>
      </c>
      <c r="R34" s="10" cm="1">
        <f t="array" ref="R34">_xlfn.IFS(AND(P34=$P$2,N34&gt;0),((F34/0.5)-1)*J34, AND(P34=$P$2,N34=0),I34,AND(P34=$P$22,N34&gt;0),((F34/0.5)-1)*(L34+J34),AND(P34=$P$22,N34=0),(I34+K34))</f>
        <v>179.2</v>
      </c>
      <c r="S34" s="10" t="s">
        <v>3</v>
      </c>
      <c r="T34" s="7">
        <v>258.89999999999998</v>
      </c>
      <c r="U34" s="11">
        <f>VLOOKUP("*"&amp;CONCATENATE("d_",S34,"_f")&amp;"*",Rough_data!$A$12:$B$31,2,FALSE)</f>
        <v>45.4</v>
      </c>
      <c r="V34" s="11">
        <f>VLOOKUP("*"&amp;CONCATENATE("d_",S34,"_a")&amp;"*",Rough_data!$A$12:$B$31,2,FALSE)</f>
        <v>44.8</v>
      </c>
      <c r="W34" s="11">
        <f>VLOOKUP("*"&amp;CONCATENATE("o_",S34,"_f")&amp;"*",Rough_data!$A$12:$B$31,2,FALSE)</f>
        <v>41.3</v>
      </c>
      <c r="X34" s="11">
        <f>VLOOKUP("*"&amp;CONCATENATE("o_",S34,"_a")&amp;"*",Rough_data!$A$12:$B$31,2,FALSE)</f>
        <v>44.8</v>
      </c>
      <c r="Y34" s="7" cm="1">
        <f t="array" ref="Y34">_xlfn.IFS(AND(P34=$P$2,N34&gt;0),((F34/0.5)-1)*U34, AND(P34=$P$2,N34=0),V34,AND(P34=$P$22,N34&gt;0),((F34/0.5)-1)*(V34+X34),AND(P34=$P$22,N34=0),(W34+U34))</f>
        <v>179.2</v>
      </c>
      <c r="Z34" s="13" t="str" cm="1">
        <f t="array" ref="Z34">_xlfn.IFS(Y34=T34,"Correctly Charged",Y34&gt;T34,"Under Charge",Y34&lt;T34,"Over Charge")</f>
        <v>Over Charge</v>
      </c>
      <c r="AA34" s="11">
        <f t="shared" si="6"/>
        <v>-79.699999999999989</v>
      </c>
    </row>
    <row r="35" spans="1:29" x14ac:dyDescent="0.3">
      <c r="A35" s="7">
        <v>2001811192</v>
      </c>
      <c r="B35" s="8">
        <v>1091117957780</v>
      </c>
      <c r="C35" s="7">
        <v>0.14000000000000001</v>
      </c>
      <c r="D35" s="7">
        <f t="shared" si="0"/>
        <v>0.5</v>
      </c>
      <c r="E35" s="7">
        <v>1.1299999999999999</v>
      </c>
      <c r="F35" s="7">
        <f t="shared" si="5"/>
        <v>1.5</v>
      </c>
      <c r="G35" s="7">
        <f>Output_Data1[[#This Row],[Weight slab charged by Courier Company (KG)]]/0.5</f>
        <v>3</v>
      </c>
      <c r="H35" s="10" t="s">
        <v>3</v>
      </c>
      <c r="I35" s="11">
        <f>VLOOKUP("*"&amp;CONCATENATE("d_",H35,"_f")&amp;"*",Rough_data!$A$12:$B$31,2,FALSE)</f>
        <v>45.4</v>
      </c>
      <c r="J35" s="11">
        <f>VLOOKUP("*"&amp;CONCATENATE("d_",H35,"_a")&amp;"*",Rough_data!$A$12:$B$31,2,FALSE)</f>
        <v>44.8</v>
      </c>
      <c r="K35" s="11">
        <f>VLOOKUP("*"&amp;CONCATENATE("o_",H35,"_f")&amp;"*",Rough_data!$A$12:$B$31,2,FALSE)</f>
        <v>41.3</v>
      </c>
      <c r="L35" s="11">
        <f>VLOOKUP("*"&amp;CONCATENATE("o_",H35,"_a")&amp;"*",Rough_data!$A$12:$B$31,2,FALSE)</f>
        <v>44.8</v>
      </c>
      <c r="M35" s="8" t="str">
        <f t="shared" si="1"/>
        <v>2-Times Additional charges</v>
      </c>
      <c r="N35" s="8">
        <f t="shared" si="2"/>
        <v>2</v>
      </c>
      <c r="O35" s="8">
        <f t="shared" si="3"/>
        <v>89.6</v>
      </c>
      <c r="P35" s="10" t="s">
        <v>14</v>
      </c>
      <c r="Q35" s="10">
        <f t="shared" si="4"/>
        <v>2</v>
      </c>
      <c r="R35" s="10" cm="1">
        <f t="array" ref="R35">_xlfn.IFS(AND(P35=$P$2,N35&gt;0),((F35/0.5)-1)*J35, AND(P35=$P$2,N35=0),I35,AND(P35=$P$22,N35&gt;0),((F35/0.5)-1)*(L35+J35),AND(P35=$P$22,N35=0),(I35+K35))</f>
        <v>179.2</v>
      </c>
      <c r="S35" s="10" t="s">
        <v>3</v>
      </c>
      <c r="T35" s="7">
        <v>258.89999999999998</v>
      </c>
      <c r="U35" s="11">
        <f>VLOOKUP("*"&amp;CONCATENATE("d_",S35,"_f")&amp;"*",Rough_data!$A$12:$B$31,2,FALSE)</f>
        <v>45.4</v>
      </c>
      <c r="V35" s="11">
        <f>VLOOKUP("*"&amp;CONCATENATE("d_",S35,"_a")&amp;"*",Rough_data!$A$12:$B$31,2,FALSE)</f>
        <v>44.8</v>
      </c>
      <c r="W35" s="11">
        <f>VLOOKUP("*"&amp;CONCATENATE("o_",S35,"_f")&amp;"*",Rough_data!$A$12:$B$31,2,FALSE)</f>
        <v>41.3</v>
      </c>
      <c r="X35" s="11">
        <f>VLOOKUP("*"&amp;CONCATENATE("o_",S35,"_a")&amp;"*",Rough_data!$A$12:$B$31,2,FALSE)</f>
        <v>44.8</v>
      </c>
      <c r="Y35" s="7" cm="1">
        <f t="array" ref="Y35">_xlfn.IFS(AND(P35=$P$2,N35&gt;0),((F35/0.5)-1)*U35, AND(P35=$P$2,N35=0),V35,AND(P35=$P$22,N35&gt;0),((F35/0.5)-1)*(V35+X35),AND(P35=$P$22,N35=0),(W35+U35))</f>
        <v>179.2</v>
      </c>
      <c r="Z35" s="13" t="str" cm="1">
        <f t="array" ref="Z35">_xlfn.IFS(Y35=T35,"Correctly Charged",Y35&gt;T35,"Under Charge",Y35&lt;T35,"Over Charge")</f>
        <v>Over Charge</v>
      </c>
      <c r="AA35" s="11">
        <f t="shared" si="6"/>
        <v>-79.699999999999989</v>
      </c>
    </row>
    <row r="36" spans="1:29" x14ac:dyDescent="0.3">
      <c r="A36" s="7">
        <v>2001825261</v>
      </c>
      <c r="B36" s="8">
        <v>1091121981575</v>
      </c>
      <c r="C36" s="7">
        <v>0.13700000000000001</v>
      </c>
      <c r="D36" s="7">
        <f t="shared" si="0"/>
        <v>0.5</v>
      </c>
      <c r="E36" s="7">
        <v>1.6</v>
      </c>
      <c r="F36" s="7">
        <f t="shared" si="5"/>
        <v>2</v>
      </c>
      <c r="G36" s="7">
        <f>Output_Data1[[#This Row],[Weight slab charged by Courier Company (KG)]]/0.5</f>
        <v>4</v>
      </c>
      <c r="H36" s="10" t="s">
        <v>3</v>
      </c>
      <c r="I36" s="11">
        <f>VLOOKUP("*"&amp;CONCATENATE("d_",H36,"_f")&amp;"*",Rough_data!$A$12:$B$31,2,FALSE)</f>
        <v>45.4</v>
      </c>
      <c r="J36" s="11">
        <f>VLOOKUP("*"&amp;CONCATENATE("d_",H36,"_a")&amp;"*",Rough_data!$A$12:$B$31,2,FALSE)</f>
        <v>44.8</v>
      </c>
      <c r="K36" s="11">
        <f>VLOOKUP("*"&amp;CONCATENATE("o_",H36,"_f")&amp;"*",Rough_data!$A$12:$B$31,2,FALSE)</f>
        <v>41.3</v>
      </c>
      <c r="L36" s="11">
        <f>VLOOKUP("*"&amp;CONCATENATE("o_",H36,"_a")&amp;"*",Rough_data!$A$12:$B$31,2,FALSE)</f>
        <v>44.8</v>
      </c>
      <c r="M36" s="8" t="str">
        <f t="shared" si="1"/>
        <v>3-Times Additional charges</v>
      </c>
      <c r="N36" s="8">
        <f t="shared" si="2"/>
        <v>3</v>
      </c>
      <c r="O36" s="8">
        <f t="shared" si="3"/>
        <v>134.39999999999998</v>
      </c>
      <c r="P36" s="10" t="s">
        <v>14</v>
      </c>
      <c r="Q36" s="10">
        <f t="shared" si="4"/>
        <v>3</v>
      </c>
      <c r="R36" s="10" cm="1">
        <f t="array" ref="R36">_xlfn.IFS(AND(P36=$P$2,N36&gt;0),((F36/0.5)-1)*J36, AND(P36=$P$2,N36=0),I36,AND(P36=$P$22,N36&gt;0),((F36/0.5)-1)*(L36+J36),AND(P36=$P$22,N36=0),(I36+K36))</f>
        <v>268.79999999999995</v>
      </c>
      <c r="S36" s="10" t="s">
        <v>3</v>
      </c>
      <c r="T36" s="7">
        <v>345</v>
      </c>
      <c r="U36" s="11">
        <f>VLOOKUP("*"&amp;CONCATENATE("d_",S36,"_f")&amp;"*",Rough_data!$A$12:$B$31,2,FALSE)</f>
        <v>45.4</v>
      </c>
      <c r="V36" s="11">
        <f>VLOOKUP("*"&amp;CONCATENATE("d_",S36,"_a")&amp;"*",Rough_data!$A$12:$B$31,2,FALSE)</f>
        <v>44.8</v>
      </c>
      <c r="W36" s="11">
        <f>VLOOKUP("*"&amp;CONCATENATE("o_",S36,"_f")&amp;"*",Rough_data!$A$12:$B$31,2,FALSE)</f>
        <v>41.3</v>
      </c>
      <c r="X36" s="11">
        <f>VLOOKUP("*"&amp;CONCATENATE("o_",S36,"_a")&amp;"*",Rough_data!$A$12:$B$31,2,FALSE)</f>
        <v>44.8</v>
      </c>
      <c r="Y36" s="7" cm="1">
        <f t="array" ref="Y36">_xlfn.IFS(AND(P36=$P$2,N36&gt;0),((F36/0.5)-1)*U36, AND(P36=$P$2,N36=0),V36,AND(P36=$P$22,N36&gt;0),((F36/0.5)-1)*(V36+X36),AND(P36=$P$22,N36=0),(W36+U36))</f>
        <v>268.79999999999995</v>
      </c>
      <c r="Z36" s="13" t="str" cm="1">
        <f t="array" ref="Z36">_xlfn.IFS(Y36=T36,"Correctly Charged",Y36&gt;T36,"Under Charge",Y36&lt;T36,"Over Charge")</f>
        <v>Over Charge</v>
      </c>
      <c r="AA36" s="11">
        <f t="shared" si="6"/>
        <v>-76.200000000000045</v>
      </c>
    </row>
    <row r="37" spans="1:29" x14ac:dyDescent="0.3">
      <c r="A37" s="7">
        <v>2001825261</v>
      </c>
      <c r="B37" s="8">
        <v>1091121981575</v>
      </c>
      <c r="C37" s="7">
        <v>0.01</v>
      </c>
      <c r="D37" s="7">
        <f t="shared" si="0"/>
        <v>0.5</v>
      </c>
      <c r="E37" s="7">
        <v>1.6</v>
      </c>
      <c r="F37" s="7">
        <f t="shared" si="5"/>
        <v>2</v>
      </c>
      <c r="G37" s="7">
        <f>Output_Data1[[#This Row],[Weight slab charged by Courier Company (KG)]]/0.5</f>
        <v>4</v>
      </c>
      <c r="H37" s="10" t="s">
        <v>3</v>
      </c>
      <c r="I37" s="11">
        <f>VLOOKUP("*"&amp;CONCATENATE("d_",H37,"_f")&amp;"*",Rough_data!$A$12:$B$31,2,FALSE)</f>
        <v>45.4</v>
      </c>
      <c r="J37" s="11">
        <f>VLOOKUP("*"&amp;CONCATENATE("d_",H37,"_a")&amp;"*",Rough_data!$A$12:$B$31,2,FALSE)</f>
        <v>44.8</v>
      </c>
      <c r="K37" s="11">
        <f>VLOOKUP("*"&amp;CONCATENATE("o_",H37,"_f")&amp;"*",Rough_data!$A$12:$B$31,2,FALSE)</f>
        <v>41.3</v>
      </c>
      <c r="L37" s="11">
        <f>VLOOKUP("*"&amp;CONCATENATE("o_",H37,"_a")&amp;"*",Rough_data!$A$12:$B$31,2,FALSE)</f>
        <v>44.8</v>
      </c>
      <c r="M37" s="8" t="str">
        <f t="shared" si="1"/>
        <v>3-Times Additional charges</v>
      </c>
      <c r="N37" s="8">
        <f t="shared" si="2"/>
        <v>3</v>
      </c>
      <c r="O37" s="8">
        <f t="shared" si="3"/>
        <v>134.39999999999998</v>
      </c>
      <c r="P37" s="10" t="s">
        <v>14</v>
      </c>
      <c r="Q37" s="10">
        <f t="shared" si="4"/>
        <v>3</v>
      </c>
      <c r="R37" s="10" cm="1">
        <f t="array" ref="R37">_xlfn.IFS(AND(P37=$P$2,N37&gt;0),((F37/0.5)-1)*J37, AND(P37=$P$2,N37=0),I37,AND(P37=$P$22,N37&gt;0),((F37/0.5)-1)*(L37+J37),AND(P37=$P$22,N37=0),(I37+K37))</f>
        <v>268.79999999999995</v>
      </c>
      <c r="S37" s="10" t="s">
        <v>3</v>
      </c>
      <c r="T37" s="7">
        <v>345</v>
      </c>
      <c r="U37" s="11">
        <f>VLOOKUP("*"&amp;CONCATENATE("d_",S37,"_f")&amp;"*",Rough_data!$A$12:$B$31,2,FALSE)</f>
        <v>45.4</v>
      </c>
      <c r="V37" s="11">
        <f>VLOOKUP("*"&amp;CONCATENATE("d_",S37,"_a")&amp;"*",Rough_data!$A$12:$B$31,2,FALSE)</f>
        <v>44.8</v>
      </c>
      <c r="W37" s="11">
        <f>VLOOKUP("*"&amp;CONCATENATE("o_",S37,"_f")&amp;"*",Rough_data!$A$12:$B$31,2,FALSE)</f>
        <v>41.3</v>
      </c>
      <c r="X37" s="11">
        <f>VLOOKUP("*"&amp;CONCATENATE("o_",S37,"_a")&amp;"*",Rough_data!$A$12:$B$31,2,FALSE)</f>
        <v>44.8</v>
      </c>
      <c r="Y37" s="7" cm="1">
        <f t="array" ref="Y37">_xlfn.IFS(AND(P37=$P$2,N37&gt;0),((F37/0.5)-1)*U37, AND(P37=$P$2,N37=0),V37,AND(P37=$P$22,N37&gt;0),((F37/0.5)-1)*(V37+X37),AND(P37=$P$22,N37=0),(W37+U37))</f>
        <v>268.79999999999995</v>
      </c>
      <c r="Z37" s="13" t="str" cm="1">
        <f t="array" ref="Z37">_xlfn.IFS(Y37=T37,"Correctly Charged",Y37&gt;T37,"Under Charge",Y37&lt;T37,"Over Charge")</f>
        <v>Over Charge</v>
      </c>
      <c r="AA37" s="11">
        <f t="shared" si="6"/>
        <v>-76.200000000000045</v>
      </c>
    </row>
    <row r="38" spans="1:29" x14ac:dyDescent="0.3">
      <c r="A38" s="7">
        <v>2001825261</v>
      </c>
      <c r="B38" s="8">
        <v>1091121981575</v>
      </c>
      <c r="C38" s="7">
        <v>0.112</v>
      </c>
      <c r="D38" s="7">
        <f t="shared" si="0"/>
        <v>0.5</v>
      </c>
      <c r="E38" s="7">
        <v>1.6</v>
      </c>
      <c r="F38" s="7">
        <f t="shared" si="5"/>
        <v>2</v>
      </c>
      <c r="G38" s="7">
        <f>Output_Data1[[#This Row],[Weight slab charged by Courier Company (KG)]]/0.5</f>
        <v>4</v>
      </c>
      <c r="H38" s="10" t="s">
        <v>3</v>
      </c>
      <c r="I38" s="11">
        <f>VLOOKUP("*"&amp;CONCATENATE("d_",H38,"_f")&amp;"*",Rough_data!$A$12:$B$31,2,FALSE)</f>
        <v>45.4</v>
      </c>
      <c r="J38" s="11">
        <f>VLOOKUP("*"&amp;CONCATENATE("d_",H38,"_a")&amp;"*",Rough_data!$A$12:$B$31,2,FALSE)</f>
        <v>44.8</v>
      </c>
      <c r="K38" s="11">
        <f>VLOOKUP("*"&amp;CONCATENATE("o_",H38,"_f")&amp;"*",Rough_data!$A$12:$B$31,2,FALSE)</f>
        <v>41.3</v>
      </c>
      <c r="L38" s="11">
        <f>VLOOKUP("*"&amp;CONCATENATE("o_",H38,"_a")&amp;"*",Rough_data!$A$12:$B$31,2,FALSE)</f>
        <v>44.8</v>
      </c>
      <c r="M38" s="8" t="str">
        <f t="shared" si="1"/>
        <v>3-Times Additional charges</v>
      </c>
      <c r="N38" s="8">
        <f t="shared" si="2"/>
        <v>3</v>
      </c>
      <c r="O38" s="8">
        <f t="shared" si="3"/>
        <v>134.39999999999998</v>
      </c>
      <c r="P38" s="10" t="s">
        <v>14</v>
      </c>
      <c r="Q38" s="10">
        <f t="shared" si="4"/>
        <v>3</v>
      </c>
      <c r="R38" s="10" cm="1">
        <f t="array" ref="R38">_xlfn.IFS(AND(P38=$P$2,N38&gt;0),((F38/0.5)-1)*J38, AND(P38=$P$2,N38=0),I38,AND(P38=$P$22,N38&gt;0),((F38/0.5)-1)*(L38+J38),AND(P38=$P$22,N38=0),(I38+K38))</f>
        <v>268.79999999999995</v>
      </c>
      <c r="S38" s="10" t="s">
        <v>3</v>
      </c>
      <c r="T38" s="7">
        <v>345</v>
      </c>
      <c r="U38" s="11">
        <f>VLOOKUP("*"&amp;CONCATENATE("d_",S38,"_f")&amp;"*",Rough_data!$A$12:$B$31,2,FALSE)</f>
        <v>45.4</v>
      </c>
      <c r="V38" s="11">
        <f>VLOOKUP("*"&amp;CONCATENATE("d_",S38,"_a")&amp;"*",Rough_data!$A$12:$B$31,2,FALSE)</f>
        <v>44.8</v>
      </c>
      <c r="W38" s="11">
        <f>VLOOKUP("*"&amp;CONCATENATE("o_",S38,"_f")&amp;"*",Rough_data!$A$12:$B$31,2,FALSE)</f>
        <v>41.3</v>
      </c>
      <c r="X38" s="11">
        <f>VLOOKUP("*"&amp;CONCATENATE("o_",S38,"_a")&amp;"*",Rough_data!$A$12:$B$31,2,FALSE)</f>
        <v>44.8</v>
      </c>
      <c r="Y38" s="7" cm="1">
        <f t="array" ref="Y38">_xlfn.IFS(AND(P38=$P$2,N38&gt;0),((F38/0.5)-1)*U38, AND(P38=$P$2,N38=0),V38,AND(P38=$P$22,N38&gt;0),((F38/0.5)-1)*(V38+X38),AND(P38=$P$22,N38=0),(W38+U38))</f>
        <v>268.79999999999995</v>
      </c>
      <c r="Z38" s="13" t="str" cm="1">
        <f t="array" ref="Z38">_xlfn.IFS(Y38=T38,"Correctly Charged",Y38&gt;T38,"Under Charge",Y38&lt;T38,"Over Charge")</f>
        <v>Over Charge</v>
      </c>
      <c r="AA38" s="11">
        <f t="shared" si="6"/>
        <v>-76.200000000000045</v>
      </c>
    </row>
    <row r="39" spans="1:29" x14ac:dyDescent="0.3">
      <c r="A39" s="7">
        <v>2001825261</v>
      </c>
      <c r="B39" s="8">
        <v>1091121981575</v>
      </c>
      <c r="C39" s="7">
        <v>0.112</v>
      </c>
      <c r="D39" s="7">
        <f t="shared" si="0"/>
        <v>0.5</v>
      </c>
      <c r="E39" s="7">
        <v>1.6</v>
      </c>
      <c r="F39" s="7">
        <f t="shared" si="5"/>
        <v>2</v>
      </c>
      <c r="G39" s="7">
        <f>Output_Data1[[#This Row],[Weight slab charged by Courier Company (KG)]]/0.5</f>
        <v>4</v>
      </c>
      <c r="H39" s="10" t="s">
        <v>3</v>
      </c>
      <c r="I39" s="11">
        <f>VLOOKUP("*"&amp;CONCATENATE("d_",H39,"_f")&amp;"*",Rough_data!$A$12:$B$31,2,FALSE)</f>
        <v>45.4</v>
      </c>
      <c r="J39" s="11">
        <f>VLOOKUP("*"&amp;CONCATENATE("d_",H39,"_a")&amp;"*",Rough_data!$A$12:$B$31,2,FALSE)</f>
        <v>44.8</v>
      </c>
      <c r="K39" s="11">
        <f>VLOOKUP("*"&amp;CONCATENATE("o_",H39,"_f")&amp;"*",Rough_data!$A$12:$B$31,2,FALSE)</f>
        <v>41.3</v>
      </c>
      <c r="L39" s="11">
        <f>VLOOKUP("*"&amp;CONCATENATE("o_",H39,"_a")&amp;"*",Rough_data!$A$12:$B$31,2,FALSE)</f>
        <v>44.8</v>
      </c>
      <c r="M39" s="8" t="str">
        <f t="shared" si="1"/>
        <v>3-Times Additional charges</v>
      </c>
      <c r="N39" s="8">
        <f t="shared" si="2"/>
        <v>3</v>
      </c>
      <c r="O39" s="8">
        <f t="shared" si="3"/>
        <v>134.39999999999998</v>
      </c>
      <c r="P39" s="10" t="s">
        <v>14</v>
      </c>
      <c r="Q39" s="10">
        <f t="shared" si="4"/>
        <v>3</v>
      </c>
      <c r="R39" s="10" cm="1">
        <f t="array" ref="R39">_xlfn.IFS(AND(P39=$P$2,N39&gt;0),((F39/0.5)-1)*J39, AND(P39=$P$2,N39=0),I39,AND(P39=$P$22,N39&gt;0),((F39/0.5)-1)*(L39+J39),AND(P39=$P$22,N39=0),(I39+K39))</f>
        <v>268.79999999999995</v>
      </c>
      <c r="S39" s="10" t="s">
        <v>3</v>
      </c>
      <c r="T39" s="7">
        <v>345</v>
      </c>
      <c r="U39" s="11">
        <f>VLOOKUP("*"&amp;CONCATENATE("d_",S39,"_f")&amp;"*",Rough_data!$A$12:$B$31,2,FALSE)</f>
        <v>45.4</v>
      </c>
      <c r="V39" s="11">
        <f>VLOOKUP("*"&amp;CONCATENATE("d_",S39,"_a")&amp;"*",Rough_data!$A$12:$B$31,2,FALSE)</f>
        <v>44.8</v>
      </c>
      <c r="W39" s="11">
        <f>VLOOKUP("*"&amp;CONCATENATE("o_",S39,"_f")&amp;"*",Rough_data!$A$12:$B$31,2,FALSE)</f>
        <v>41.3</v>
      </c>
      <c r="X39" s="11">
        <f>VLOOKUP("*"&amp;CONCATENATE("o_",S39,"_a")&amp;"*",Rough_data!$A$12:$B$31,2,FALSE)</f>
        <v>44.8</v>
      </c>
      <c r="Y39" s="7" cm="1">
        <f t="array" ref="Y39">_xlfn.IFS(AND(P39=$P$2,N39&gt;0),((F39/0.5)-1)*U39, AND(P39=$P$2,N39=0),V39,AND(P39=$P$22,N39&gt;0),((F39/0.5)-1)*(V39+X39),AND(P39=$P$22,N39=0),(W39+U39))</f>
        <v>268.79999999999995</v>
      </c>
      <c r="Z39" s="13" t="str" cm="1">
        <f t="array" ref="Z39">_xlfn.IFS(Y39=T39,"Correctly Charged",Y39&gt;T39,"Under Charge",Y39&lt;T39,"Over Charge")</f>
        <v>Over Charge</v>
      </c>
      <c r="AA39" s="11">
        <f t="shared" si="6"/>
        <v>-76.200000000000045</v>
      </c>
    </row>
    <row r="40" spans="1:29" x14ac:dyDescent="0.3">
      <c r="A40" s="7">
        <v>2001825261</v>
      </c>
      <c r="B40" s="8">
        <v>1091121981575</v>
      </c>
      <c r="C40" s="7">
        <v>0.24</v>
      </c>
      <c r="D40" s="7">
        <f t="shared" si="0"/>
        <v>0.5</v>
      </c>
      <c r="E40" s="7">
        <v>1.6</v>
      </c>
      <c r="F40" s="7">
        <f t="shared" si="5"/>
        <v>2</v>
      </c>
      <c r="G40" s="7">
        <f>Output_Data1[[#This Row],[Weight slab charged by Courier Company (KG)]]/0.5</f>
        <v>4</v>
      </c>
      <c r="H40" s="10" t="s">
        <v>3</v>
      </c>
      <c r="I40" s="11">
        <f>VLOOKUP("*"&amp;CONCATENATE("d_",H40,"_f")&amp;"*",Rough_data!$A$12:$B$31,2,FALSE)</f>
        <v>45.4</v>
      </c>
      <c r="J40" s="11">
        <f>VLOOKUP("*"&amp;CONCATENATE("d_",H40,"_a")&amp;"*",Rough_data!$A$12:$B$31,2,FALSE)</f>
        <v>44.8</v>
      </c>
      <c r="K40" s="11">
        <f>VLOOKUP("*"&amp;CONCATENATE("o_",H40,"_f")&amp;"*",Rough_data!$A$12:$B$31,2,FALSE)</f>
        <v>41.3</v>
      </c>
      <c r="L40" s="11">
        <f>VLOOKUP("*"&amp;CONCATENATE("o_",H40,"_a")&amp;"*",Rough_data!$A$12:$B$31,2,FALSE)</f>
        <v>44.8</v>
      </c>
      <c r="M40" s="8" t="str">
        <f t="shared" si="1"/>
        <v>3-Times Additional charges</v>
      </c>
      <c r="N40" s="8">
        <f t="shared" si="2"/>
        <v>3</v>
      </c>
      <c r="O40" s="8">
        <f t="shared" si="3"/>
        <v>134.39999999999998</v>
      </c>
      <c r="P40" s="10" t="s">
        <v>14</v>
      </c>
      <c r="Q40" s="10">
        <f t="shared" si="4"/>
        <v>3</v>
      </c>
      <c r="R40" s="10" cm="1">
        <f t="array" ref="R40">_xlfn.IFS(AND(P40=$P$2,N40&gt;0),((F40/0.5)-1)*J40, AND(P40=$P$2,N40=0),I40,AND(P40=$P$22,N40&gt;0),((F40/0.5)-1)*(L40+J40),AND(P40=$P$22,N40=0),(I40+K40))</f>
        <v>268.79999999999995</v>
      </c>
      <c r="S40" s="10" t="s">
        <v>3</v>
      </c>
      <c r="T40" s="7">
        <v>345</v>
      </c>
      <c r="U40" s="11">
        <f>VLOOKUP("*"&amp;CONCATENATE("d_",S40,"_f")&amp;"*",Rough_data!$A$12:$B$31,2,FALSE)</f>
        <v>45.4</v>
      </c>
      <c r="V40" s="11">
        <f>VLOOKUP("*"&amp;CONCATENATE("d_",S40,"_a")&amp;"*",Rough_data!$A$12:$B$31,2,FALSE)</f>
        <v>44.8</v>
      </c>
      <c r="W40" s="11">
        <f>VLOOKUP("*"&amp;CONCATENATE("o_",S40,"_f")&amp;"*",Rough_data!$A$12:$B$31,2,FALSE)</f>
        <v>41.3</v>
      </c>
      <c r="X40" s="11">
        <f>VLOOKUP("*"&amp;CONCATENATE("o_",S40,"_a")&amp;"*",Rough_data!$A$12:$B$31,2,FALSE)</f>
        <v>44.8</v>
      </c>
      <c r="Y40" s="7" cm="1">
        <f t="array" ref="Y40">_xlfn.IFS(AND(P40=$P$2,N40&gt;0),((F40/0.5)-1)*U40, AND(P40=$P$2,N40=0),V40,AND(P40=$P$22,N40&gt;0),((F40/0.5)-1)*(V40+X40),AND(P40=$P$22,N40=0),(W40+U40))</f>
        <v>268.79999999999995</v>
      </c>
      <c r="Z40" s="13" t="str" cm="1">
        <f t="array" ref="Z40">_xlfn.IFS(Y40=T40,"Correctly Charged",Y40&gt;T40,"Under Charge",Y40&lt;T40,"Over Charge")</f>
        <v>Over Charge</v>
      </c>
      <c r="AA40" s="11">
        <f t="shared" si="6"/>
        <v>-76.200000000000045</v>
      </c>
    </row>
    <row r="41" spans="1:29" x14ac:dyDescent="0.3">
      <c r="A41" s="7">
        <v>2001820690</v>
      </c>
      <c r="B41" s="8">
        <v>1091121306101</v>
      </c>
      <c r="C41" s="7">
        <v>6.5000000000000002E-2</v>
      </c>
      <c r="D41" s="7">
        <f t="shared" si="0"/>
        <v>0.5</v>
      </c>
      <c r="E41" s="7">
        <v>0.15</v>
      </c>
      <c r="F41" s="7">
        <f t="shared" si="5"/>
        <v>0.5</v>
      </c>
      <c r="G41" s="7">
        <f>Output_Data1[[#This Row],[Weight slab charged by Courier Company (KG)]]/0.5</f>
        <v>1</v>
      </c>
      <c r="H41" s="10" t="s">
        <v>3</v>
      </c>
      <c r="I41" s="11">
        <f>VLOOKUP("*"&amp;CONCATENATE("d_",H41,"_f")&amp;"*",Rough_data!$A$12:$B$31,2,FALSE)</f>
        <v>45.4</v>
      </c>
      <c r="J41" s="11">
        <f>VLOOKUP("*"&amp;CONCATENATE("d_",H41,"_a")&amp;"*",Rough_data!$A$12:$B$31,2,FALSE)</f>
        <v>44.8</v>
      </c>
      <c r="K41" s="11">
        <f>VLOOKUP("*"&amp;CONCATENATE("o_",H41,"_f")&amp;"*",Rough_data!$A$12:$B$31,2,FALSE)</f>
        <v>41.3</v>
      </c>
      <c r="L41" s="11">
        <f>VLOOKUP("*"&amp;CONCATENATE("o_",H41,"_a")&amp;"*",Rough_data!$A$12:$B$31,2,FALSE)</f>
        <v>44.8</v>
      </c>
      <c r="M41" s="8" t="str">
        <f t="shared" si="1"/>
        <v>Only Fixed charges</v>
      </c>
      <c r="N41" s="8">
        <f t="shared" si="2"/>
        <v>0</v>
      </c>
      <c r="O41" s="8">
        <f t="shared" si="3"/>
        <v>45.4</v>
      </c>
      <c r="P41" s="10" t="s">
        <v>13</v>
      </c>
      <c r="Q41" s="10">
        <f t="shared" si="4"/>
        <v>0</v>
      </c>
      <c r="R41" s="10" cm="1">
        <f t="array" ref="R41">_xlfn.IFS(AND(P41=$P$2,N41&gt;0),((F41/0.5)-1)*J41, AND(P41=$P$2,N41=0),I41,AND(P41=$P$22,N41&gt;0),((F41/0.5)-1)*(L41+J41),AND(P41=$P$22,N41=0),(I41+K41))</f>
        <v>45.4</v>
      </c>
      <c r="S41" s="10" t="s">
        <v>2</v>
      </c>
      <c r="T41" s="7">
        <v>45.4</v>
      </c>
      <c r="U41" s="11">
        <f>VLOOKUP("*"&amp;CONCATENATE("d_",S41,"_f")&amp;"*",Rough_data!$A$12:$B$31,2,FALSE)</f>
        <v>33</v>
      </c>
      <c r="V41" s="11">
        <f>VLOOKUP("*"&amp;CONCATENATE("d_",S41,"_a")&amp;"*",Rough_data!$A$12:$B$31,2,FALSE)</f>
        <v>28.3</v>
      </c>
      <c r="W41" s="11">
        <f>VLOOKUP("*"&amp;CONCATENATE("o_",S41,"_f")&amp;"*",Rough_data!$A$12:$B$31,2,FALSE)</f>
        <v>20.5</v>
      </c>
      <c r="X41" s="11">
        <f>VLOOKUP("*"&amp;CONCATENATE("o_",S41,"_a")&amp;"*",Rough_data!$A$12:$B$31,2,FALSE)</f>
        <v>28.3</v>
      </c>
      <c r="Y41" s="7" cm="1">
        <f t="array" ref="Y41">_xlfn.IFS(AND(P41=$P$2,N41&gt;0),((F41/0.5)-1)*U41, AND(P41=$P$2,N41=0),V41,AND(P41=$P$22,N41&gt;0),((F41/0.5)-1)*(V41+X41),AND(P41=$P$22,N41=0),(W41+U41))</f>
        <v>28.3</v>
      </c>
      <c r="Z41" s="13" t="str" cm="1">
        <f t="array" ref="Z41">_xlfn.IFS(Y41=T41,"Correctly Charged",Y41&gt;T41,"Under Charge",Y41&lt;T41,"Over Charge")</f>
        <v>Over Charge</v>
      </c>
      <c r="AA41" s="11">
        <f t="shared" si="6"/>
        <v>-17.099999999999998</v>
      </c>
    </row>
    <row r="42" spans="1:29" x14ac:dyDescent="0.3">
      <c r="A42" s="7">
        <v>2001823564</v>
      </c>
      <c r="B42" s="8">
        <v>1091121666133</v>
      </c>
      <c r="C42" s="7">
        <v>0.112</v>
      </c>
      <c r="D42" s="7">
        <f t="shared" si="0"/>
        <v>0.5</v>
      </c>
      <c r="E42" s="7">
        <v>0.7</v>
      </c>
      <c r="F42" s="7">
        <f t="shared" si="5"/>
        <v>1</v>
      </c>
      <c r="G42" s="7">
        <f>Output_Data1[[#This Row],[Weight slab charged by Courier Company (KG)]]/0.5</f>
        <v>2</v>
      </c>
      <c r="H42" s="10" t="s">
        <v>3</v>
      </c>
      <c r="I42" s="11">
        <f>VLOOKUP("*"&amp;CONCATENATE("d_",H42,"_f")&amp;"*",Rough_data!$A$12:$B$31,2,FALSE)</f>
        <v>45.4</v>
      </c>
      <c r="J42" s="11">
        <f>VLOOKUP("*"&amp;CONCATENATE("d_",H42,"_a")&amp;"*",Rough_data!$A$12:$B$31,2,FALSE)</f>
        <v>44.8</v>
      </c>
      <c r="K42" s="11">
        <f>VLOOKUP("*"&amp;CONCATENATE("o_",H42,"_f")&amp;"*",Rough_data!$A$12:$B$31,2,FALSE)</f>
        <v>41.3</v>
      </c>
      <c r="L42" s="11">
        <f>VLOOKUP("*"&amp;CONCATENATE("o_",H42,"_a")&amp;"*",Rough_data!$A$12:$B$31,2,FALSE)</f>
        <v>44.8</v>
      </c>
      <c r="M42" s="8" t="str">
        <f t="shared" si="1"/>
        <v>1-Times Additional charges</v>
      </c>
      <c r="N42" s="8">
        <f t="shared" si="2"/>
        <v>1</v>
      </c>
      <c r="O42" s="8">
        <f t="shared" si="3"/>
        <v>44.8</v>
      </c>
      <c r="P42" s="10" t="s">
        <v>14</v>
      </c>
      <c r="Q42" s="10">
        <f t="shared" si="4"/>
        <v>1</v>
      </c>
      <c r="R42" s="10" cm="1">
        <f t="array" ref="R42">_xlfn.IFS(AND(P42=$P$2,N42&gt;0),((F42/0.5)-1)*J42, AND(P42=$P$2,N42=0),I42,AND(P42=$P$22,N42&gt;0),((F42/0.5)-1)*(L42+J42),AND(P42=$P$22,N42=0),(I42+K42))</f>
        <v>89.6</v>
      </c>
      <c r="S42" s="10" t="s">
        <v>3</v>
      </c>
      <c r="T42" s="7">
        <v>172.8</v>
      </c>
      <c r="U42" s="11">
        <f>VLOOKUP("*"&amp;CONCATENATE("d_",S42,"_f")&amp;"*",Rough_data!$A$12:$B$31,2,FALSE)</f>
        <v>45.4</v>
      </c>
      <c r="V42" s="11">
        <f>VLOOKUP("*"&amp;CONCATENATE("d_",S42,"_a")&amp;"*",Rough_data!$A$12:$B$31,2,FALSE)</f>
        <v>44.8</v>
      </c>
      <c r="W42" s="11">
        <f>VLOOKUP("*"&amp;CONCATENATE("o_",S42,"_f")&amp;"*",Rough_data!$A$12:$B$31,2,FALSE)</f>
        <v>41.3</v>
      </c>
      <c r="X42" s="11">
        <f>VLOOKUP("*"&amp;CONCATENATE("o_",S42,"_a")&amp;"*",Rough_data!$A$12:$B$31,2,FALSE)</f>
        <v>44.8</v>
      </c>
      <c r="Y42" s="7" cm="1">
        <f t="array" ref="Y42">_xlfn.IFS(AND(P42=$P$2,N42&gt;0),((F42/0.5)-1)*U42, AND(P42=$P$2,N42=0),V42,AND(P42=$P$22,N42&gt;0),((F42/0.5)-1)*(V42+X42),AND(P42=$P$22,N42=0),(W42+U42))</f>
        <v>89.6</v>
      </c>
      <c r="Z42" s="13" t="str" cm="1">
        <f t="array" ref="Z42">_xlfn.IFS(Y42=T42,"Correctly Charged",Y42&gt;T42,"Under Charge",Y42&lt;T42,"Over Charge")</f>
        <v>Over Charge</v>
      </c>
      <c r="AA42" s="11">
        <f t="shared" si="6"/>
        <v>-83.200000000000017</v>
      </c>
    </row>
    <row r="43" spans="1:29" x14ac:dyDescent="0.3">
      <c r="A43" s="7">
        <v>2001823564</v>
      </c>
      <c r="B43" s="8">
        <v>1091121666133</v>
      </c>
      <c r="C43" s="7">
        <v>0.112</v>
      </c>
      <c r="D43" s="7">
        <f t="shared" si="0"/>
        <v>0.5</v>
      </c>
      <c r="E43" s="7">
        <v>0.7</v>
      </c>
      <c r="F43" s="7">
        <f t="shared" si="5"/>
        <v>1</v>
      </c>
      <c r="G43" s="7">
        <f>Output_Data1[[#This Row],[Weight slab charged by Courier Company (KG)]]/0.5</f>
        <v>2</v>
      </c>
      <c r="H43" s="10" t="s">
        <v>3</v>
      </c>
      <c r="I43" s="11">
        <f>VLOOKUP("*"&amp;CONCATENATE("d_",H43,"_f")&amp;"*",Rough_data!$A$12:$B$31,2,FALSE)</f>
        <v>45.4</v>
      </c>
      <c r="J43" s="11">
        <f>VLOOKUP("*"&amp;CONCATENATE("d_",H43,"_a")&amp;"*",Rough_data!$A$12:$B$31,2,FALSE)</f>
        <v>44.8</v>
      </c>
      <c r="K43" s="11">
        <f>VLOOKUP("*"&amp;CONCATENATE("o_",H43,"_f")&amp;"*",Rough_data!$A$12:$B$31,2,FALSE)</f>
        <v>41.3</v>
      </c>
      <c r="L43" s="11">
        <f>VLOOKUP("*"&amp;CONCATENATE("o_",H43,"_a")&amp;"*",Rough_data!$A$12:$B$31,2,FALSE)</f>
        <v>44.8</v>
      </c>
      <c r="M43" s="8" t="str">
        <f t="shared" si="1"/>
        <v>1-Times Additional charges</v>
      </c>
      <c r="N43" s="8">
        <f t="shared" si="2"/>
        <v>1</v>
      </c>
      <c r="O43" s="8">
        <f t="shared" si="3"/>
        <v>44.8</v>
      </c>
      <c r="P43" s="10" t="s">
        <v>14</v>
      </c>
      <c r="Q43" s="10">
        <f t="shared" si="4"/>
        <v>1</v>
      </c>
      <c r="R43" s="10" cm="1">
        <f t="array" ref="R43">_xlfn.IFS(AND(P43=$P$2,N43&gt;0),((F43/0.5)-1)*J43, AND(P43=$P$2,N43=0),I43,AND(P43=$P$22,N43&gt;0),((F43/0.5)-1)*(L43+J43),AND(P43=$P$22,N43=0),(I43+K43))</f>
        <v>89.6</v>
      </c>
      <c r="S43" s="10" t="s">
        <v>3</v>
      </c>
      <c r="T43" s="7">
        <v>172.8</v>
      </c>
      <c r="U43" s="11">
        <f>VLOOKUP("*"&amp;CONCATENATE("d_",S43,"_f")&amp;"*",Rough_data!$A$12:$B$31,2,FALSE)</f>
        <v>45.4</v>
      </c>
      <c r="V43" s="11">
        <f>VLOOKUP("*"&amp;CONCATENATE("d_",S43,"_a")&amp;"*",Rough_data!$A$12:$B$31,2,FALSE)</f>
        <v>44.8</v>
      </c>
      <c r="W43" s="11">
        <f>VLOOKUP("*"&amp;CONCATENATE("o_",S43,"_f")&amp;"*",Rough_data!$A$12:$B$31,2,FALSE)</f>
        <v>41.3</v>
      </c>
      <c r="X43" s="11">
        <f>VLOOKUP("*"&amp;CONCATENATE("o_",S43,"_a")&amp;"*",Rough_data!$A$12:$B$31,2,FALSE)</f>
        <v>44.8</v>
      </c>
      <c r="Y43" s="7" cm="1">
        <f t="array" ref="Y43">_xlfn.IFS(AND(P43=$P$2,N43&gt;0),((F43/0.5)-1)*U43, AND(P43=$P$2,N43=0),V43,AND(P43=$P$22,N43&gt;0),((F43/0.5)-1)*(V43+X43),AND(P43=$P$22,N43=0),(W43+U43))</f>
        <v>89.6</v>
      </c>
      <c r="Z43" s="13" t="str" cm="1">
        <f t="array" ref="Z43">_xlfn.IFS(Y43=T43,"Correctly Charged",Y43&gt;T43,"Under Charge",Y43&lt;T43,"Over Charge")</f>
        <v>Over Charge</v>
      </c>
      <c r="AA43" s="11">
        <f t="shared" si="6"/>
        <v>-83.200000000000017</v>
      </c>
    </row>
    <row r="44" spans="1:29" x14ac:dyDescent="0.3">
      <c r="A44" s="7">
        <v>2001823564</v>
      </c>
      <c r="B44" s="8">
        <v>1091121666133</v>
      </c>
      <c r="C44" s="7">
        <v>0.112</v>
      </c>
      <c r="D44" s="7">
        <f t="shared" si="0"/>
        <v>0.5</v>
      </c>
      <c r="E44" s="7">
        <v>0.7</v>
      </c>
      <c r="F44" s="7">
        <f t="shared" si="5"/>
        <v>1</v>
      </c>
      <c r="G44" s="7">
        <f>Output_Data1[[#This Row],[Weight slab charged by Courier Company (KG)]]/0.5</f>
        <v>2</v>
      </c>
      <c r="H44" s="10" t="s">
        <v>3</v>
      </c>
      <c r="I44" s="11">
        <f>VLOOKUP("*"&amp;CONCATENATE("d_",H44,"_f")&amp;"*",Rough_data!$A$12:$B$31,2,FALSE)</f>
        <v>45.4</v>
      </c>
      <c r="J44" s="11">
        <f>VLOOKUP("*"&amp;CONCATENATE("d_",H44,"_a")&amp;"*",Rough_data!$A$12:$B$31,2,FALSE)</f>
        <v>44.8</v>
      </c>
      <c r="K44" s="11">
        <f>VLOOKUP("*"&amp;CONCATENATE("o_",H44,"_f")&amp;"*",Rough_data!$A$12:$B$31,2,FALSE)</f>
        <v>41.3</v>
      </c>
      <c r="L44" s="11">
        <f>VLOOKUP("*"&amp;CONCATENATE("o_",H44,"_a")&amp;"*",Rough_data!$A$12:$B$31,2,FALSE)</f>
        <v>44.8</v>
      </c>
      <c r="M44" s="8" t="str">
        <f t="shared" si="1"/>
        <v>1-Times Additional charges</v>
      </c>
      <c r="N44" s="8">
        <f t="shared" si="2"/>
        <v>1</v>
      </c>
      <c r="O44" s="8">
        <f t="shared" si="3"/>
        <v>44.8</v>
      </c>
      <c r="P44" s="10" t="s">
        <v>14</v>
      </c>
      <c r="Q44" s="10">
        <f t="shared" si="4"/>
        <v>1</v>
      </c>
      <c r="R44" s="10" cm="1">
        <f t="array" ref="R44">_xlfn.IFS(AND(P44=$P$2,N44&gt;0),((F44/0.5)-1)*J44, AND(P44=$P$2,N44=0),I44,AND(P44=$P$22,N44&gt;0),((F44/0.5)-1)*(L44+J44),AND(P44=$P$22,N44=0),(I44+K44))</f>
        <v>89.6</v>
      </c>
      <c r="S44" s="10" t="s">
        <v>3</v>
      </c>
      <c r="T44" s="7">
        <v>172.8</v>
      </c>
      <c r="U44" s="11">
        <f>VLOOKUP("*"&amp;CONCATENATE("d_",S44,"_f")&amp;"*",Rough_data!$A$12:$B$31,2,FALSE)</f>
        <v>45.4</v>
      </c>
      <c r="V44" s="11">
        <f>VLOOKUP("*"&amp;CONCATENATE("d_",S44,"_a")&amp;"*",Rough_data!$A$12:$B$31,2,FALSE)</f>
        <v>44.8</v>
      </c>
      <c r="W44" s="11">
        <f>VLOOKUP("*"&amp;CONCATENATE("o_",S44,"_f")&amp;"*",Rough_data!$A$12:$B$31,2,FALSE)</f>
        <v>41.3</v>
      </c>
      <c r="X44" s="11">
        <f>VLOOKUP("*"&amp;CONCATENATE("o_",S44,"_a")&amp;"*",Rough_data!$A$12:$B$31,2,FALSE)</f>
        <v>44.8</v>
      </c>
      <c r="Y44" s="7" cm="1">
        <f t="array" ref="Y44">_xlfn.IFS(AND(P44=$P$2,N44&gt;0),((F44/0.5)-1)*U44, AND(P44=$P$2,N44=0),V44,AND(P44=$P$22,N44&gt;0),((F44/0.5)-1)*(V44+X44),AND(P44=$P$22,N44=0),(W44+U44))</f>
        <v>89.6</v>
      </c>
      <c r="Z44" s="13" t="str" cm="1">
        <f t="array" ref="Z44">_xlfn.IFS(Y44=T44,"Correctly Charged",Y44&gt;T44,"Under Charge",Y44&lt;T44,"Over Charge")</f>
        <v>Over Charge</v>
      </c>
      <c r="AA44" s="11">
        <f t="shared" si="6"/>
        <v>-83.200000000000017</v>
      </c>
    </row>
    <row r="45" spans="1:29" x14ac:dyDescent="0.3">
      <c r="A45" s="7">
        <v>2001821502</v>
      </c>
      <c r="B45" s="8">
        <v>1091121185863</v>
      </c>
      <c r="C45" s="7">
        <v>0.112</v>
      </c>
      <c r="D45" s="7">
        <f t="shared" si="0"/>
        <v>0.5</v>
      </c>
      <c r="E45" s="7">
        <v>0.6</v>
      </c>
      <c r="F45" s="7">
        <f t="shared" si="5"/>
        <v>1</v>
      </c>
      <c r="G45" s="7">
        <f>Output_Data1[[#This Row],[Weight slab charged by Courier Company (KG)]]/0.5</f>
        <v>2</v>
      </c>
      <c r="H45" s="10" t="s">
        <v>3</v>
      </c>
      <c r="I45" s="11">
        <f>VLOOKUP("*"&amp;CONCATENATE("d_",H45,"_f")&amp;"*",Rough_data!$A$12:$B$31,2,FALSE)</f>
        <v>45.4</v>
      </c>
      <c r="J45" s="11">
        <f>VLOOKUP("*"&amp;CONCATENATE("d_",H45,"_a")&amp;"*",Rough_data!$A$12:$B$31,2,FALSE)</f>
        <v>44.8</v>
      </c>
      <c r="K45" s="11">
        <f>VLOOKUP("*"&amp;CONCATENATE("o_",H45,"_f")&amp;"*",Rough_data!$A$12:$B$31,2,FALSE)</f>
        <v>41.3</v>
      </c>
      <c r="L45" s="11">
        <f>VLOOKUP("*"&amp;CONCATENATE("o_",H45,"_a")&amp;"*",Rough_data!$A$12:$B$31,2,FALSE)</f>
        <v>44.8</v>
      </c>
      <c r="M45" s="8" t="str">
        <f t="shared" si="1"/>
        <v>1-Times Additional charges</v>
      </c>
      <c r="N45" s="8">
        <f t="shared" si="2"/>
        <v>1</v>
      </c>
      <c r="O45" s="8">
        <f t="shared" si="3"/>
        <v>44.8</v>
      </c>
      <c r="P45" s="10" t="s">
        <v>13</v>
      </c>
      <c r="Q45" s="10">
        <f t="shared" si="4"/>
        <v>1</v>
      </c>
      <c r="R45" s="10" cm="1">
        <f t="array" ref="R45">_xlfn.IFS(AND(P45=$P$2,N45&gt;0),((F45/0.5)-1)*J45, AND(P45=$P$2,N45=0),I45,AND(P45=$P$22,N45&gt;0),((F45/0.5)-1)*(L45+J45),AND(P45=$P$22,N45=0),(I45+K45))</f>
        <v>44.8</v>
      </c>
      <c r="S45" s="10" t="s">
        <v>2</v>
      </c>
      <c r="T45" s="7">
        <v>90.2</v>
      </c>
      <c r="U45" s="11">
        <f>VLOOKUP("*"&amp;CONCATENATE("d_",S45,"_f")&amp;"*",Rough_data!$A$12:$B$31,2,FALSE)</f>
        <v>33</v>
      </c>
      <c r="V45" s="11">
        <f>VLOOKUP("*"&amp;CONCATENATE("d_",S45,"_a")&amp;"*",Rough_data!$A$12:$B$31,2,FALSE)</f>
        <v>28.3</v>
      </c>
      <c r="W45" s="11">
        <f>VLOOKUP("*"&amp;CONCATENATE("o_",S45,"_f")&amp;"*",Rough_data!$A$12:$B$31,2,FALSE)</f>
        <v>20.5</v>
      </c>
      <c r="X45" s="11">
        <f>VLOOKUP("*"&amp;CONCATENATE("o_",S45,"_a")&amp;"*",Rough_data!$A$12:$B$31,2,FALSE)</f>
        <v>28.3</v>
      </c>
      <c r="Y45" s="7" cm="1">
        <f t="array" ref="Y45">_xlfn.IFS(AND(P45=$P$2,N45&gt;0),((F45/0.5)-1)*U45, AND(P45=$P$2,N45=0),V45,AND(P45=$P$22,N45&gt;0),((F45/0.5)-1)*(V45+X45),AND(P45=$P$22,N45=0),(W45+U45))</f>
        <v>33</v>
      </c>
      <c r="Z45" s="13" t="str" cm="1">
        <f t="array" ref="Z45">_xlfn.IFS(Y45=T45,"Correctly Charged",Y45&gt;T45,"Under Charge",Y45&lt;T45,"Over Charge")</f>
        <v>Over Charge</v>
      </c>
      <c r="AA45" s="11">
        <f t="shared" si="6"/>
        <v>-57.2</v>
      </c>
    </row>
    <row r="46" spans="1:29" x14ac:dyDescent="0.3">
      <c r="A46" s="7">
        <v>2001821502</v>
      </c>
      <c r="B46" s="8">
        <v>1091121185863</v>
      </c>
      <c r="C46" s="7">
        <v>0.112</v>
      </c>
      <c r="D46" s="7">
        <f t="shared" si="0"/>
        <v>0.5</v>
      </c>
      <c r="E46" s="7">
        <v>0.6</v>
      </c>
      <c r="F46" s="7">
        <f t="shared" si="5"/>
        <v>1</v>
      </c>
      <c r="G46" s="7">
        <f>Output_Data1[[#This Row],[Weight slab charged by Courier Company (KG)]]/0.5</f>
        <v>2</v>
      </c>
      <c r="H46" s="10" t="s">
        <v>3</v>
      </c>
      <c r="I46" s="11">
        <f>VLOOKUP("*"&amp;CONCATENATE("d_",H46,"_f")&amp;"*",Rough_data!$A$12:$B$31,2,FALSE)</f>
        <v>45.4</v>
      </c>
      <c r="J46" s="11">
        <f>VLOOKUP("*"&amp;CONCATENATE("d_",H46,"_a")&amp;"*",Rough_data!$A$12:$B$31,2,FALSE)</f>
        <v>44.8</v>
      </c>
      <c r="K46" s="11">
        <f>VLOOKUP("*"&amp;CONCATENATE("o_",H46,"_f")&amp;"*",Rough_data!$A$12:$B$31,2,FALSE)</f>
        <v>41.3</v>
      </c>
      <c r="L46" s="11">
        <f>VLOOKUP("*"&amp;CONCATENATE("o_",H46,"_a")&amp;"*",Rough_data!$A$12:$B$31,2,FALSE)</f>
        <v>44.8</v>
      </c>
      <c r="M46" s="8" t="str">
        <f t="shared" si="1"/>
        <v>1-Times Additional charges</v>
      </c>
      <c r="N46" s="8">
        <f t="shared" si="2"/>
        <v>1</v>
      </c>
      <c r="O46" s="8">
        <f t="shared" si="3"/>
        <v>44.8</v>
      </c>
      <c r="P46" s="10" t="s">
        <v>13</v>
      </c>
      <c r="Q46" s="10">
        <f t="shared" si="4"/>
        <v>1</v>
      </c>
      <c r="R46" s="10" cm="1">
        <f t="array" ref="R46">_xlfn.IFS(AND(P46=$P$2,N46&gt;0),((F46/0.5)-1)*J46, AND(P46=$P$2,N46=0),I46,AND(P46=$P$22,N46&gt;0),((F46/0.5)-1)*(L46+J46),AND(P46=$P$22,N46=0),(I46+K46))</f>
        <v>44.8</v>
      </c>
      <c r="S46" s="10" t="s">
        <v>2</v>
      </c>
      <c r="T46" s="7">
        <v>90.2</v>
      </c>
      <c r="U46" s="11">
        <f>VLOOKUP("*"&amp;CONCATENATE("d_",S46,"_f")&amp;"*",Rough_data!$A$12:$B$31,2,FALSE)</f>
        <v>33</v>
      </c>
      <c r="V46" s="11">
        <f>VLOOKUP("*"&amp;CONCATENATE("d_",S46,"_a")&amp;"*",Rough_data!$A$12:$B$31,2,FALSE)</f>
        <v>28.3</v>
      </c>
      <c r="W46" s="11">
        <f>VLOOKUP("*"&amp;CONCATENATE("o_",S46,"_f")&amp;"*",Rough_data!$A$12:$B$31,2,FALSE)</f>
        <v>20.5</v>
      </c>
      <c r="X46" s="11">
        <f>VLOOKUP("*"&amp;CONCATENATE("o_",S46,"_a")&amp;"*",Rough_data!$A$12:$B$31,2,FALSE)</f>
        <v>28.3</v>
      </c>
      <c r="Y46" s="7" cm="1">
        <f t="array" ref="Y46">_xlfn.IFS(AND(P46=$P$2,N46&gt;0),((F46/0.5)-1)*U46, AND(P46=$P$2,N46=0),V46,AND(P46=$P$22,N46&gt;0),((F46/0.5)-1)*(V46+X46),AND(P46=$P$22,N46=0),(W46+U46))</f>
        <v>33</v>
      </c>
      <c r="Z46" s="13" t="str" cm="1">
        <f t="array" ref="Z46">_xlfn.IFS(Y46=T46,"Correctly Charged",Y46&gt;T46,"Under Charge",Y46&lt;T46,"Over Charge")</f>
        <v>Over Charge</v>
      </c>
      <c r="AA46" s="11">
        <f t="shared" si="6"/>
        <v>-57.2</v>
      </c>
      <c r="AC46" s="3"/>
    </row>
    <row r="47" spans="1:29" x14ac:dyDescent="0.3">
      <c r="A47" s="7">
        <v>2001821502</v>
      </c>
      <c r="B47" s="8">
        <v>1091121185863</v>
      </c>
      <c r="C47" s="7">
        <v>0.11</v>
      </c>
      <c r="D47" s="7">
        <f t="shared" si="0"/>
        <v>0.5</v>
      </c>
      <c r="E47" s="7">
        <v>0.6</v>
      </c>
      <c r="F47" s="7">
        <f t="shared" si="5"/>
        <v>1</v>
      </c>
      <c r="G47" s="7">
        <f>Output_Data1[[#This Row],[Weight slab charged by Courier Company (KG)]]/0.5</f>
        <v>2</v>
      </c>
      <c r="H47" s="10" t="s">
        <v>3</v>
      </c>
      <c r="I47" s="11">
        <f>VLOOKUP("*"&amp;CONCATENATE("d_",H47,"_f")&amp;"*",Rough_data!$A$12:$B$31,2,FALSE)</f>
        <v>45.4</v>
      </c>
      <c r="J47" s="11">
        <f>VLOOKUP("*"&amp;CONCATENATE("d_",H47,"_a")&amp;"*",Rough_data!$A$12:$B$31,2,FALSE)</f>
        <v>44.8</v>
      </c>
      <c r="K47" s="11">
        <f>VLOOKUP("*"&amp;CONCATENATE("o_",H47,"_f")&amp;"*",Rough_data!$A$12:$B$31,2,FALSE)</f>
        <v>41.3</v>
      </c>
      <c r="L47" s="11">
        <f>VLOOKUP("*"&amp;CONCATENATE("o_",H47,"_a")&amp;"*",Rough_data!$A$12:$B$31,2,FALSE)</f>
        <v>44.8</v>
      </c>
      <c r="M47" s="8" t="str">
        <f t="shared" si="1"/>
        <v>1-Times Additional charges</v>
      </c>
      <c r="N47" s="8">
        <f t="shared" si="2"/>
        <v>1</v>
      </c>
      <c r="O47" s="8">
        <f t="shared" si="3"/>
        <v>44.8</v>
      </c>
      <c r="P47" s="10" t="s">
        <v>13</v>
      </c>
      <c r="Q47" s="10">
        <f t="shared" si="4"/>
        <v>1</v>
      </c>
      <c r="R47" s="10" cm="1">
        <f t="array" ref="R47">_xlfn.IFS(AND(P47=$P$2,N47&gt;0),((F47/0.5)-1)*J47, AND(P47=$P$2,N47=0),I47,AND(P47=$P$22,N47&gt;0),((F47/0.5)-1)*(L47+J47),AND(P47=$P$22,N47=0),(I47+K47))</f>
        <v>44.8</v>
      </c>
      <c r="S47" s="10" t="s">
        <v>2</v>
      </c>
      <c r="T47" s="7">
        <v>90.2</v>
      </c>
      <c r="U47" s="11">
        <f>VLOOKUP("*"&amp;CONCATENATE("d_",S47,"_f")&amp;"*",Rough_data!$A$12:$B$31,2,FALSE)</f>
        <v>33</v>
      </c>
      <c r="V47" s="11">
        <f>VLOOKUP("*"&amp;CONCATENATE("d_",S47,"_a")&amp;"*",Rough_data!$A$12:$B$31,2,FALSE)</f>
        <v>28.3</v>
      </c>
      <c r="W47" s="11">
        <f>VLOOKUP("*"&amp;CONCATENATE("o_",S47,"_f")&amp;"*",Rough_data!$A$12:$B$31,2,FALSE)</f>
        <v>20.5</v>
      </c>
      <c r="X47" s="11">
        <f>VLOOKUP("*"&amp;CONCATENATE("o_",S47,"_a")&amp;"*",Rough_data!$A$12:$B$31,2,FALSE)</f>
        <v>28.3</v>
      </c>
      <c r="Y47" s="7" cm="1">
        <f t="array" ref="Y47">_xlfn.IFS(AND(P47=$P$2,N47&gt;0),((F47/0.5)-1)*U47, AND(P47=$P$2,N47=0),V47,AND(P47=$P$22,N47&gt;0),((F47/0.5)-1)*(V47+X47),AND(P47=$P$22,N47=0),(W47+U47))</f>
        <v>33</v>
      </c>
      <c r="Z47" s="13" t="str" cm="1">
        <f t="array" ref="Z47">_xlfn.IFS(Y47=T47,"Correctly Charged",Y47&gt;T47,"Under Charge",Y47&lt;T47,"Over Charge")</f>
        <v>Over Charge</v>
      </c>
      <c r="AA47" s="11">
        <f t="shared" si="6"/>
        <v>-57.2</v>
      </c>
    </row>
    <row r="48" spans="1:29" x14ac:dyDescent="0.3">
      <c r="A48" s="7">
        <v>2001812838</v>
      </c>
      <c r="B48" s="8">
        <v>1091118547832</v>
      </c>
      <c r="C48" s="7">
        <v>0.112</v>
      </c>
      <c r="D48" s="7">
        <f t="shared" si="0"/>
        <v>0.5</v>
      </c>
      <c r="E48" s="7">
        <v>0.6</v>
      </c>
      <c r="F48" s="7">
        <f t="shared" si="5"/>
        <v>1</v>
      </c>
      <c r="G48" s="7">
        <f>Output_Data1[[#This Row],[Weight slab charged by Courier Company (KG)]]/0.5</f>
        <v>2</v>
      </c>
      <c r="H48" s="10" t="s">
        <v>2</v>
      </c>
      <c r="I48" s="11">
        <f>VLOOKUP("*"&amp;CONCATENATE("d_",H48,"_f")&amp;"*",Rough_data!$A$12:$B$31,2,FALSE)</f>
        <v>33</v>
      </c>
      <c r="J48" s="11">
        <f>VLOOKUP("*"&amp;CONCATENATE("d_",H48,"_a")&amp;"*",Rough_data!$A$12:$B$31,2,FALSE)</f>
        <v>28.3</v>
      </c>
      <c r="K48" s="11">
        <f>VLOOKUP("*"&amp;CONCATENATE("o_",H48,"_f")&amp;"*",Rough_data!$A$12:$B$31,2,FALSE)</f>
        <v>20.5</v>
      </c>
      <c r="L48" s="11">
        <f>VLOOKUP("*"&amp;CONCATENATE("o_",H48,"_a")&amp;"*",Rough_data!$A$12:$B$31,2,FALSE)</f>
        <v>28.3</v>
      </c>
      <c r="M48" s="8" t="str">
        <f t="shared" si="1"/>
        <v>1-Times Additional charges</v>
      </c>
      <c r="N48" s="8">
        <f t="shared" si="2"/>
        <v>1</v>
      </c>
      <c r="O48" s="8">
        <f t="shared" si="3"/>
        <v>28.3</v>
      </c>
      <c r="P48" s="10" t="s">
        <v>14</v>
      </c>
      <c r="Q48" s="10">
        <f t="shared" si="4"/>
        <v>1</v>
      </c>
      <c r="R48" s="10" cm="1">
        <f t="array" ref="R48">_xlfn.IFS(AND(P48=$P$2,N48&gt;0),((F48/0.5)-1)*J48, AND(P48=$P$2,N48=0),I48,AND(P48=$P$22,N48&gt;0),((F48/0.5)-1)*(L48+J48),AND(P48=$P$22,N48=0),(I48+K48))</f>
        <v>56.6</v>
      </c>
      <c r="S48" s="10" t="s">
        <v>2</v>
      </c>
      <c r="T48" s="7">
        <v>102.3</v>
      </c>
      <c r="U48" s="11">
        <f>VLOOKUP("*"&amp;CONCATENATE("d_",S48,"_f")&amp;"*",Rough_data!$A$12:$B$31,2,FALSE)</f>
        <v>33</v>
      </c>
      <c r="V48" s="11">
        <f>VLOOKUP("*"&amp;CONCATENATE("d_",S48,"_a")&amp;"*",Rough_data!$A$12:$B$31,2,FALSE)</f>
        <v>28.3</v>
      </c>
      <c r="W48" s="11">
        <f>VLOOKUP("*"&amp;CONCATENATE("o_",S48,"_f")&amp;"*",Rough_data!$A$12:$B$31,2,FALSE)</f>
        <v>20.5</v>
      </c>
      <c r="X48" s="11">
        <f>VLOOKUP("*"&amp;CONCATENATE("o_",S48,"_a")&amp;"*",Rough_data!$A$12:$B$31,2,FALSE)</f>
        <v>28.3</v>
      </c>
      <c r="Y48" s="7" cm="1">
        <f t="array" ref="Y48">_xlfn.IFS(AND(P48=$P$2,N48&gt;0),((F48/0.5)-1)*U48, AND(P48=$P$2,N48=0),V48,AND(P48=$P$22,N48&gt;0),((F48/0.5)-1)*(V48+X48),AND(P48=$P$22,N48=0),(W48+U48))</f>
        <v>56.6</v>
      </c>
      <c r="Z48" s="13" t="str" cm="1">
        <f t="array" ref="Z48">_xlfn.IFS(Y48=T48,"Correctly Charged",Y48&gt;T48,"Under Charge",Y48&lt;T48,"Over Charge")</f>
        <v>Over Charge</v>
      </c>
      <c r="AA48" s="11">
        <f t="shared" si="6"/>
        <v>-45.699999999999996</v>
      </c>
    </row>
    <row r="49" spans="1:27" x14ac:dyDescent="0.3">
      <c r="A49" s="7">
        <v>2001812838</v>
      </c>
      <c r="B49" s="8">
        <v>1091118547832</v>
      </c>
      <c r="C49" s="7">
        <v>0.11</v>
      </c>
      <c r="D49" s="7">
        <f t="shared" si="0"/>
        <v>0.5</v>
      </c>
      <c r="E49" s="7">
        <v>0.6</v>
      </c>
      <c r="F49" s="7">
        <f t="shared" si="5"/>
        <v>1</v>
      </c>
      <c r="G49" s="7">
        <f>Output_Data1[[#This Row],[Weight slab charged by Courier Company (KG)]]/0.5</f>
        <v>2</v>
      </c>
      <c r="H49" s="10" t="s">
        <v>2</v>
      </c>
      <c r="I49" s="11">
        <f>VLOOKUP("*"&amp;CONCATENATE("d_",H49,"_f")&amp;"*",Rough_data!$A$12:$B$31,2,FALSE)</f>
        <v>33</v>
      </c>
      <c r="J49" s="11">
        <f>VLOOKUP("*"&amp;CONCATENATE("d_",H49,"_a")&amp;"*",Rough_data!$A$12:$B$31,2,FALSE)</f>
        <v>28.3</v>
      </c>
      <c r="K49" s="11">
        <f>VLOOKUP("*"&amp;CONCATENATE("o_",H49,"_f")&amp;"*",Rough_data!$A$12:$B$31,2,FALSE)</f>
        <v>20.5</v>
      </c>
      <c r="L49" s="11">
        <f>VLOOKUP("*"&amp;CONCATENATE("o_",H49,"_a")&amp;"*",Rough_data!$A$12:$B$31,2,FALSE)</f>
        <v>28.3</v>
      </c>
      <c r="M49" s="8" t="str">
        <f t="shared" si="1"/>
        <v>1-Times Additional charges</v>
      </c>
      <c r="N49" s="8">
        <f t="shared" si="2"/>
        <v>1</v>
      </c>
      <c r="O49" s="8">
        <f t="shared" si="3"/>
        <v>28.3</v>
      </c>
      <c r="P49" s="10" t="s">
        <v>14</v>
      </c>
      <c r="Q49" s="10">
        <f t="shared" si="4"/>
        <v>1</v>
      </c>
      <c r="R49" s="10" cm="1">
        <f t="array" ref="R49">_xlfn.IFS(AND(P49=$P$2,N49&gt;0),((F49/0.5)-1)*J49, AND(P49=$P$2,N49=0),I49,AND(P49=$P$22,N49&gt;0),((F49/0.5)-1)*(L49+J49),AND(P49=$P$22,N49=0),(I49+K49))</f>
        <v>56.6</v>
      </c>
      <c r="S49" s="10" t="s">
        <v>2</v>
      </c>
      <c r="T49" s="7">
        <v>102.3</v>
      </c>
      <c r="U49" s="11">
        <f>VLOOKUP("*"&amp;CONCATENATE("d_",S49,"_f")&amp;"*",Rough_data!$A$12:$B$31,2,FALSE)</f>
        <v>33</v>
      </c>
      <c r="V49" s="11">
        <f>VLOOKUP("*"&amp;CONCATENATE("d_",S49,"_a")&amp;"*",Rough_data!$A$12:$B$31,2,FALSE)</f>
        <v>28.3</v>
      </c>
      <c r="W49" s="11">
        <f>VLOOKUP("*"&amp;CONCATENATE("o_",S49,"_f")&amp;"*",Rough_data!$A$12:$B$31,2,FALSE)</f>
        <v>20.5</v>
      </c>
      <c r="X49" s="11">
        <f>VLOOKUP("*"&amp;CONCATENATE("o_",S49,"_a")&amp;"*",Rough_data!$A$12:$B$31,2,FALSE)</f>
        <v>28.3</v>
      </c>
      <c r="Y49" s="7" cm="1">
        <f t="array" ref="Y49">_xlfn.IFS(AND(P49=$P$2,N49&gt;0),((F49/0.5)-1)*U49, AND(P49=$P$2,N49=0),V49,AND(P49=$P$22,N49&gt;0),((F49/0.5)-1)*(V49+X49),AND(P49=$P$22,N49=0),(W49+U49))</f>
        <v>56.6</v>
      </c>
      <c r="Z49" s="13" t="str" cm="1">
        <f t="array" ref="Z49">_xlfn.IFS(Y49=T49,"Correctly Charged",Y49&gt;T49,"Under Charge",Y49&lt;T49,"Over Charge")</f>
        <v>Over Charge</v>
      </c>
      <c r="AA49" s="11">
        <f t="shared" si="6"/>
        <v>-45.699999999999996</v>
      </c>
    </row>
    <row r="50" spans="1:27" x14ac:dyDescent="0.3">
      <c r="A50" s="7">
        <v>2001821284</v>
      </c>
      <c r="B50" s="8">
        <v>1091120962515</v>
      </c>
      <c r="C50" s="7">
        <v>0.112</v>
      </c>
      <c r="D50" s="7">
        <f t="shared" si="0"/>
        <v>0.5</v>
      </c>
      <c r="E50" s="7">
        <v>0.2</v>
      </c>
      <c r="F50" s="7">
        <f t="shared" si="5"/>
        <v>0.5</v>
      </c>
      <c r="G50" s="7">
        <f>Output_Data1[[#This Row],[Weight slab charged by Courier Company (KG)]]/0.5</f>
        <v>1</v>
      </c>
      <c r="H50" s="10" t="s">
        <v>3</v>
      </c>
      <c r="I50" s="11">
        <f>VLOOKUP("*"&amp;CONCATENATE("d_",H50,"_f")&amp;"*",Rough_data!$A$12:$B$31,2,FALSE)</f>
        <v>45.4</v>
      </c>
      <c r="J50" s="11">
        <f>VLOOKUP("*"&amp;CONCATENATE("d_",H50,"_a")&amp;"*",Rough_data!$A$12:$B$31,2,FALSE)</f>
        <v>44.8</v>
      </c>
      <c r="K50" s="11">
        <f>VLOOKUP("*"&amp;CONCATENATE("o_",H50,"_f")&amp;"*",Rough_data!$A$12:$B$31,2,FALSE)</f>
        <v>41.3</v>
      </c>
      <c r="L50" s="11">
        <f>VLOOKUP("*"&amp;CONCATENATE("o_",H50,"_a")&amp;"*",Rough_data!$A$12:$B$31,2,FALSE)</f>
        <v>44.8</v>
      </c>
      <c r="M50" s="8" t="str">
        <f t="shared" si="1"/>
        <v>Only Fixed charges</v>
      </c>
      <c r="N50" s="8">
        <f t="shared" si="2"/>
        <v>0</v>
      </c>
      <c r="O50" s="8">
        <f t="shared" si="3"/>
        <v>45.4</v>
      </c>
      <c r="P50" s="10" t="s">
        <v>13</v>
      </c>
      <c r="Q50" s="10">
        <f t="shared" si="4"/>
        <v>0</v>
      </c>
      <c r="R50" s="10" cm="1">
        <f t="array" ref="R50">_xlfn.IFS(AND(P50=$P$2,N50&gt;0),((F50/0.5)-1)*J50, AND(P50=$P$2,N50=0),I50,AND(P50=$P$22,N50&gt;0),((F50/0.5)-1)*(L50+J50),AND(P50=$P$22,N50=0),(I50+K50))</f>
        <v>45.4</v>
      </c>
      <c r="S50" s="10" t="s">
        <v>2</v>
      </c>
      <c r="T50" s="7">
        <v>45.4</v>
      </c>
      <c r="U50" s="11">
        <f>VLOOKUP("*"&amp;CONCATENATE("d_",S50,"_f")&amp;"*",Rough_data!$A$12:$B$31,2,FALSE)</f>
        <v>33</v>
      </c>
      <c r="V50" s="11">
        <f>VLOOKUP("*"&amp;CONCATENATE("d_",S50,"_a")&amp;"*",Rough_data!$A$12:$B$31,2,FALSE)</f>
        <v>28.3</v>
      </c>
      <c r="W50" s="11">
        <f>VLOOKUP("*"&amp;CONCATENATE("o_",S50,"_f")&amp;"*",Rough_data!$A$12:$B$31,2,FALSE)</f>
        <v>20.5</v>
      </c>
      <c r="X50" s="11">
        <f>VLOOKUP("*"&amp;CONCATENATE("o_",S50,"_a")&amp;"*",Rough_data!$A$12:$B$31,2,FALSE)</f>
        <v>28.3</v>
      </c>
      <c r="Y50" s="7" cm="1">
        <f t="array" ref="Y50">_xlfn.IFS(AND(P50=$P$2,N50&gt;0),((F50/0.5)-1)*U50, AND(P50=$P$2,N50=0),V50,AND(P50=$P$22,N50&gt;0),((F50/0.5)-1)*(V50+X50),AND(P50=$P$22,N50=0),(W50+U50))</f>
        <v>28.3</v>
      </c>
      <c r="Z50" s="13" t="str" cm="1">
        <f t="array" ref="Z50">_xlfn.IFS(Y50=T50,"Correctly Charged",Y50&gt;T50,"Under Charge",Y50&lt;T50,"Over Charge")</f>
        <v>Over Charge</v>
      </c>
      <c r="AA50" s="11">
        <f t="shared" si="6"/>
        <v>-17.099999999999998</v>
      </c>
    </row>
    <row r="51" spans="1:27" x14ac:dyDescent="0.3">
      <c r="A51" s="7">
        <v>2001821284</v>
      </c>
      <c r="B51" s="8">
        <v>1091120962515</v>
      </c>
      <c r="C51" s="7">
        <v>0.112</v>
      </c>
      <c r="D51" s="7">
        <f t="shared" si="0"/>
        <v>0.5</v>
      </c>
      <c r="E51" s="7">
        <v>0.2</v>
      </c>
      <c r="F51" s="7">
        <f t="shared" si="5"/>
        <v>0.5</v>
      </c>
      <c r="G51" s="7">
        <f>Output_Data1[[#This Row],[Weight slab charged by Courier Company (KG)]]/0.5</f>
        <v>1</v>
      </c>
      <c r="H51" s="10" t="s">
        <v>3</v>
      </c>
      <c r="I51" s="11">
        <f>VLOOKUP("*"&amp;CONCATENATE("d_",H51,"_f")&amp;"*",Rough_data!$A$12:$B$31,2,FALSE)</f>
        <v>45.4</v>
      </c>
      <c r="J51" s="11">
        <f>VLOOKUP("*"&amp;CONCATENATE("d_",H51,"_a")&amp;"*",Rough_data!$A$12:$B$31,2,FALSE)</f>
        <v>44.8</v>
      </c>
      <c r="K51" s="11">
        <f>VLOOKUP("*"&amp;CONCATENATE("o_",H51,"_f")&amp;"*",Rough_data!$A$12:$B$31,2,FALSE)</f>
        <v>41.3</v>
      </c>
      <c r="L51" s="11">
        <f>VLOOKUP("*"&amp;CONCATENATE("o_",H51,"_a")&amp;"*",Rough_data!$A$12:$B$31,2,FALSE)</f>
        <v>44.8</v>
      </c>
      <c r="M51" s="8" t="str">
        <f t="shared" si="1"/>
        <v>Only Fixed charges</v>
      </c>
      <c r="N51" s="8">
        <f t="shared" si="2"/>
        <v>0</v>
      </c>
      <c r="O51" s="8">
        <f t="shared" si="3"/>
        <v>45.4</v>
      </c>
      <c r="P51" s="10" t="s">
        <v>13</v>
      </c>
      <c r="Q51" s="10">
        <f t="shared" si="4"/>
        <v>0</v>
      </c>
      <c r="R51" s="10" cm="1">
        <f t="array" ref="R51">_xlfn.IFS(AND(P51=$P$2,N51&gt;0),((F51/0.5)-1)*J51, AND(P51=$P$2,N51=0),I51,AND(P51=$P$22,N51&gt;0),((F51/0.5)-1)*(L51+J51),AND(P51=$P$22,N51=0),(I51+K51))</f>
        <v>45.4</v>
      </c>
      <c r="S51" s="10" t="s">
        <v>2</v>
      </c>
      <c r="T51" s="7">
        <v>45.4</v>
      </c>
      <c r="U51" s="11">
        <f>VLOOKUP("*"&amp;CONCATENATE("d_",S51,"_f")&amp;"*",Rough_data!$A$12:$B$31,2,FALSE)</f>
        <v>33</v>
      </c>
      <c r="V51" s="11">
        <f>VLOOKUP("*"&amp;CONCATENATE("d_",S51,"_a")&amp;"*",Rough_data!$A$12:$B$31,2,FALSE)</f>
        <v>28.3</v>
      </c>
      <c r="W51" s="11">
        <f>VLOOKUP("*"&amp;CONCATENATE("o_",S51,"_f")&amp;"*",Rough_data!$A$12:$B$31,2,FALSE)</f>
        <v>20.5</v>
      </c>
      <c r="X51" s="11">
        <f>VLOOKUP("*"&amp;CONCATENATE("o_",S51,"_a")&amp;"*",Rough_data!$A$12:$B$31,2,FALSE)</f>
        <v>28.3</v>
      </c>
      <c r="Y51" s="7" cm="1">
        <f t="array" ref="Y51">_xlfn.IFS(AND(P51=$P$2,N51&gt;0),((F51/0.5)-1)*U51, AND(P51=$P$2,N51=0),V51,AND(P51=$P$22,N51&gt;0),((F51/0.5)-1)*(V51+X51),AND(P51=$P$22,N51=0),(W51+U51))</f>
        <v>28.3</v>
      </c>
      <c r="Z51" s="13" t="str" cm="1">
        <f t="array" ref="Z51">_xlfn.IFS(Y51=T51,"Correctly Charged",Y51&gt;T51,"Under Charge",Y51&lt;T51,"Over Charge")</f>
        <v>Over Charge</v>
      </c>
      <c r="AA51" s="11">
        <f t="shared" si="6"/>
        <v>-17.099999999999998</v>
      </c>
    </row>
    <row r="52" spans="1:27" x14ac:dyDescent="0.3">
      <c r="A52" s="7">
        <v>2001821284</v>
      </c>
      <c r="B52" s="8">
        <v>1091120962515</v>
      </c>
      <c r="C52" s="7">
        <v>0.112</v>
      </c>
      <c r="D52" s="7">
        <f t="shared" si="0"/>
        <v>0.5</v>
      </c>
      <c r="E52" s="7">
        <v>0.2</v>
      </c>
      <c r="F52" s="7">
        <f t="shared" si="5"/>
        <v>0.5</v>
      </c>
      <c r="G52" s="7">
        <f>Output_Data1[[#This Row],[Weight slab charged by Courier Company (KG)]]/0.5</f>
        <v>1</v>
      </c>
      <c r="H52" s="10" t="s">
        <v>3</v>
      </c>
      <c r="I52" s="11">
        <f>VLOOKUP("*"&amp;CONCATENATE("d_",H52,"_f")&amp;"*",Rough_data!$A$12:$B$31,2,FALSE)</f>
        <v>45.4</v>
      </c>
      <c r="J52" s="11">
        <f>VLOOKUP("*"&amp;CONCATENATE("d_",H52,"_a")&amp;"*",Rough_data!$A$12:$B$31,2,FALSE)</f>
        <v>44.8</v>
      </c>
      <c r="K52" s="11">
        <f>VLOOKUP("*"&amp;CONCATENATE("o_",H52,"_f")&amp;"*",Rough_data!$A$12:$B$31,2,FALSE)</f>
        <v>41.3</v>
      </c>
      <c r="L52" s="11">
        <f>VLOOKUP("*"&amp;CONCATENATE("o_",H52,"_a")&amp;"*",Rough_data!$A$12:$B$31,2,FALSE)</f>
        <v>44.8</v>
      </c>
      <c r="M52" s="8" t="str">
        <f t="shared" si="1"/>
        <v>Only Fixed charges</v>
      </c>
      <c r="N52" s="8">
        <f t="shared" si="2"/>
        <v>0</v>
      </c>
      <c r="O52" s="8">
        <f t="shared" si="3"/>
        <v>45.4</v>
      </c>
      <c r="P52" s="10" t="s">
        <v>13</v>
      </c>
      <c r="Q52" s="10">
        <f t="shared" si="4"/>
        <v>0</v>
      </c>
      <c r="R52" s="10" cm="1">
        <f t="array" ref="R52">_xlfn.IFS(AND(P52=$P$2,N52&gt;0),((F52/0.5)-1)*J52, AND(P52=$P$2,N52=0),I52,AND(P52=$P$22,N52&gt;0),((F52/0.5)-1)*(L52+J52),AND(P52=$P$22,N52=0),(I52+K52))</f>
        <v>45.4</v>
      </c>
      <c r="S52" s="10" t="s">
        <v>2</v>
      </c>
      <c r="T52" s="7">
        <v>45.4</v>
      </c>
      <c r="U52" s="11">
        <f>VLOOKUP("*"&amp;CONCATENATE("d_",S52,"_f")&amp;"*",Rough_data!$A$12:$B$31,2,FALSE)</f>
        <v>33</v>
      </c>
      <c r="V52" s="11">
        <f>VLOOKUP("*"&amp;CONCATENATE("d_",S52,"_a")&amp;"*",Rough_data!$A$12:$B$31,2,FALSE)</f>
        <v>28.3</v>
      </c>
      <c r="W52" s="11">
        <f>VLOOKUP("*"&amp;CONCATENATE("o_",S52,"_f")&amp;"*",Rough_data!$A$12:$B$31,2,FALSE)</f>
        <v>20.5</v>
      </c>
      <c r="X52" s="11">
        <f>VLOOKUP("*"&amp;CONCATENATE("o_",S52,"_a")&amp;"*",Rough_data!$A$12:$B$31,2,FALSE)</f>
        <v>28.3</v>
      </c>
      <c r="Y52" s="7" cm="1">
        <f t="array" ref="Y52">_xlfn.IFS(AND(P52=$P$2,N52&gt;0),((F52/0.5)-1)*U52, AND(P52=$P$2,N52=0),V52,AND(P52=$P$22,N52&gt;0),((F52/0.5)-1)*(V52+X52),AND(P52=$P$22,N52=0),(W52+U52))</f>
        <v>28.3</v>
      </c>
      <c r="Z52" s="13" t="str" cm="1">
        <f t="array" ref="Z52">_xlfn.IFS(Y52=T52,"Correctly Charged",Y52&gt;T52,"Under Charge",Y52&lt;T52,"Over Charge")</f>
        <v>Over Charge</v>
      </c>
      <c r="AA52" s="11">
        <f t="shared" si="6"/>
        <v>-17.099999999999998</v>
      </c>
    </row>
    <row r="53" spans="1:27" x14ac:dyDescent="0.3">
      <c r="A53" s="7">
        <v>2001821284</v>
      </c>
      <c r="B53" s="8">
        <v>1091120962515</v>
      </c>
      <c r="C53" s="7">
        <v>0.112</v>
      </c>
      <c r="D53" s="7">
        <f t="shared" si="0"/>
        <v>0.5</v>
      </c>
      <c r="E53" s="7">
        <v>0.2</v>
      </c>
      <c r="F53" s="7">
        <f t="shared" si="5"/>
        <v>0.5</v>
      </c>
      <c r="G53" s="7">
        <f>Output_Data1[[#This Row],[Weight slab charged by Courier Company (KG)]]/0.5</f>
        <v>1</v>
      </c>
      <c r="H53" s="10" t="s">
        <v>3</v>
      </c>
      <c r="I53" s="11">
        <f>VLOOKUP("*"&amp;CONCATENATE("d_",H53,"_f")&amp;"*",Rough_data!$A$12:$B$31,2,FALSE)</f>
        <v>45.4</v>
      </c>
      <c r="J53" s="11">
        <f>VLOOKUP("*"&amp;CONCATENATE("d_",H53,"_a")&amp;"*",Rough_data!$A$12:$B$31,2,FALSE)</f>
        <v>44.8</v>
      </c>
      <c r="K53" s="11">
        <f>VLOOKUP("*"&amp;CONCATENATE("o_",H53,"_f")&amp;"*",Rough_data!$A$12:$B$31,2,FALSE)</f>
        <v>41.3</v>
      </c>
      <c r="L53" s="11">
        <f>VLOOKUP("*"&amp;CONCATENATE("o_",H53,"_a")&amp;"*",Rough_data!$A$12:$B$31,2,FALSE)</f>
        <v>44.8</v>
      </c>
      <c r="M53" s="8" t="str">
        <f t="shared" si="1"/>
        <v>Only Fixed charges</v>
      </c>
      <c r="N53" s="8">
        <f t="shared" si="2"/>
        <v>0</v>
      </c>
      <c r="O53" s="8">
        <f t="shared" si="3"/>
        <v>45.4</v>
      </c>
      <c r="P53" s="10" t="s">
        <v>13</v>
      </c>
      <c r="Q53" s="10">
        <f t="shared" si="4"/>
        <v>0</v>
      </c>
      <c r="R53" s="10" cm="1">
        <f t="array" ref="R53">_xlfn.IFS(AND(P53=$P$2,N53&gt;0),((F53/0.5)-1)*J53, AND(P53=$P$2,N53=0),I53,AND(P53=$P$22,N53&gt;0),((F53/0.5)-1)*(L53+J53),AND(P53=$P$22,N53=0),(I53+K53))</f>
        <v>45.4</v>
      </c>
      <c r="S53" s="10" t="s">
        <v>2</v>
      </c>
      <c r="T53" s="7">
        <v>45.4</v>
      </c>
      <c r="U53" s="11">
        <f>VLOOKUP("*"&amp;CONCATENATE("d_",S53,"_f")&amp;"*",Rough_data!$A$12:$B$31,2,FALSE)</f>
        <v>33</v>
      </c>
      <c r="V53" s="11">
        <f>VLOOKUP("*"&amp;CONCATENATE("d_",S53,"_a")&amp;"*",Rough_data!$A$12:$B$31,2,FALSE)</f>
        <v>28.3</v>
      </c>
      <c r="W53" s="11">
        <f>VLOOKUP("*"&amp;CONCATENATE("o_",S53,"_f")&amp;"*",Rough_data!$A$12:$B$31,2,FALSE)</f>
        <v>20.5</v>
      </c>
      <c r="X53" s="11">
        <f>VLOOKUP("*"&amp;CONCATENATE("o_",S53,"_a")&amp;"*",Rough_data!$A$12:$B$31,2,FALSE)</f>
        <v>28.3</v>
      </c>
      <c r="Y53" s="7" cm="1">
        <f t="array" ref="Y53">_xlfn.IFS(AND(P53=$P$2,N53&gt;0),((F53/0.5)-1)*U53, AND(P53=$P$2,N53=0),V53,AND(P53=$P$22,N53&gt;0),((F53/0.5)-1)*(V53+X53),AND(P53=$P$22,N53=0),(W53+U53))</f>
        <v>28.3</v>
      </c>
      <c r="Z53" s="13" t="str" cm="1">
        <f t="array" ref="Z53">_xlfn.IFS(Y53=T53,"Correctly Charged",Y53&gt;T53,"Under Charge",Y53&lt;T53,"Over Charge")</f>
        <v>Over Charge</v>
      </c>
      <c r="AA53" s="11">
        <f t="shared" si="6"/>
        <v>-17.099999999999998</v>
      </c>
    </row>
    <row r="54" spans="1:27" x14ac:dyDescent="0.3">
      <c r="A54" s="7">
        <v>2001821185</v>
      </c>
      <c r="B54" s="8">
        <v>1091120959225</v>
      </c>
      <c r="C54" s="7">
        <v>0.24</v>
      </c>
      <c r="D54" s="7">
        <f t="shared" si="0"/>
        <v>0.5</v>
      </c>
      <c r="E54" s="7">
        <v>2.1</v>
      </c>
      <c r="F54" s="7">
        <f t="shared" si="5"/>
        <v>2.5</v>
      </c>
      <c r="G54" s="7">
        <f>Output_Data1[[#This Row],[Weight slab charged by Courier Company (KG)]]/0.5</f>
        <v>5</v>
      </c>
      <c r="H54" s="10" t="s">
        <v>3</v>
      </c>
      <c r="I54" s="11">
        <f>VLOOKUP("*"&amp;CONCATENATE("d_",H54,"_f")&amp;"*",Rough_data!$A$12:$B$31,2,FALSE)</f>
        <v>45.4</v>
      </c>
      <c r="J54" s="11">
        <f>VLOOKUP("*"&amp;CONCATENATE("d_",H54,"_a")&amp;"*",Rough_data!$A$12:$B$31,2,FALSE)</f>
        <v>44.8</v>
      </c>
      <c r="K54" s="11">
        <f>VLOOKUP("*"&amp;CONCATENATE("o_",H54,"_f")&amp;"*",Rough_data!$A$12:$B$31,2,FALSE)</f>
        <v>41.3</v>
      </c>
      <c r="L54" s="11">
        <f>VLOOKUP("*"&amp;CONCATENATE("o_",H54,"_a")&amp;"*",Rough_data!$A$12:$B$31,2,FALSE)</f>
        <v>44.8</v>
      </c>
      <c r="M54" s="8" t="str">
        <f t="shared" si="1"/>
        <v>4-Times Additional charges</v>
      </c>
      <c r="N54" s="8">
        <f t="shared" si="2"/>
        <v>4</v>
      </c>
      <c r="O54" s="8">
        <f t="shared" si="3"/>
        <v>179.2</v>
      </c>
      <c r="P54" s="10" t="s">
        <v>13</v>
      </c>
      <c r="Q54" s="10">
        <f t="shared" si="4"/>
        <v>4</v>
      </c>
      <c r="R54" s="10" cm="1">
        <f t="array" ref="R54">_xlfn.IFS(AND(P54=$P$2,N54&gt;0),((F54/0.5)-1)*J54, AND(P54=$P$2,N54=0),I54,AND(P54=$P$22,N54&gt;0),((F54/0.5)-1)*(L54+J54),AND(P54=$P$22,N54=0),(I54+K54))</f>
        <v>179.2</v>
      </c>
      <c r="S54" s="10" t="s">
        <v>2</v>
      </c>
      <c r="T54" s="7">
        <v>224.6</v>
      </c>
      <c r="U54" s="11">
        <f>VLOOKUP("*"&amp;CONCATENATE("d_",S54,"_f")&amp;"*",Rough_data!$A$12:$B$31,2,FALSE)</f>
        <v>33</v>
      </c>
      <c r="V54" s="11">
        <f>VLOOKUP("*"&amp;CONCATENATE("d_",S54,"_a")&amp;"*",Rough_data!$A$12:$B$31,2,FALSE)</f>
        <v>28.3</v>
      </c>
      <c r="W54" s="11">
        <f>VLOOKUP("*"&amp;CONCATENATE("o_",S54,"_f")&amp;"*",Rough_data!$A$12:$B$31,2,FALSE)</f>
        <v>20.5</v>
      </c>
      <c r="X54" s="11">
        <f>VLOOKUP("*"&amp;CONCATENATE("o_",S54,"_a")&amp;"*",Rough_data!$A$12:$B$31,2,FALSE)</f>
        <v>28.3</v>
      </c>
      <c r="Y54" s="7" cm="1">
        <f t="array" ref="Y54">_xlfn.IFS(AND(P54=$P$2,N54&gt;0),((F54/0.5)-1)*U54, AND(P54=$P$2,N54=0),V54,AND(P54=$P$22,N54&gt;0),((F54/0.5)-1)*(V54+X54),AND(P54=$P$22,N54=0),(W54+U54))</f>
        <v>132</v>
      </c>
      <c r="Z54" s="13" t="str" cm="1">
        <f t="array" ref="Z54">_xlfn.IFS(Y54=T54,"Correctly Charged",Y54&gt;T54,"Under Charge",Y54&lt;T54,"Over Charge")</f>
        <v>Over Charge</v>
      </c>
      <c r="AA54" s="11">
        <f t="shared" si="6"/>
        <v>-92.6</v>
      </c>
    </row>
    <row r="55" spans="1:27" x14ac:dyDescent="0.3">
      <c r="A55" s="7">
        <v>2001821185</v>
      </c>
      <c r="B55" s="8">
        <v>1091120959225</v>
      </c>
      <c r="C55" s="7">
        <v>0.24</v>
      </c>
      <c r="D55" s="7">
        <f t="shared" si="0"/>
        <v>0.5</v>
      </c>
      <c r="E55" s="7">
        <v>2.1</v>
      </c>
      <c r="F55" s="7">
        <f t="shared" si="5"/>
        <v>2.5</v>
      </c>
      <c r="G55" s="7">
        <f>Output_Data1[[#This Row],[Weight slab charged by Courier Company (KG)]]/0.5</f>
        <v>5</v>
      </c>
      <c r="H55" s="10" t="s">
        <v>3</v>
      </c>
      <c r="I55" s="11">
        <f>VLOOKUP("*"&amp;CONCATENATE("d_",H55,"_f")&amp;"*",Rough_data!$A$12:$B$31,2,FALSE)</f>
        <v>45.4</v>
      </c>
      <c r="J55" s="11">
        <f>VLOOKUP("*"&amp;CONCATENATE("d_",H55,"_a")&amp;"*",Rough_data!$A$12:$B$31,2,FALSE)</f>
        <v>44.8</v>
      </c>
      <c r="K55" s="11">
        <f>VLOOKUP("*"&amp;CONCATENATE("o_",H55,"_f")&amp;"*",Rough_data!$A$12:$B$31,2,FALSE)</f>
        <v>41.3</v>
      </c>
      <c r="L55" s="11">
        <f>VLOOKUP("*"&amp;CONCATENATE("o_",H55,"_a")&amp;"*",Rough_data!$A$12:$B$31,2,FALSE)</f>
        <v>44.8</v>
      </c>
      <c r="M55" s="8" t="str">
        <f t="shared" si="1"/>
        <v>4-Times Additional charges</v>
      </c>
      <c r="N55" s="8">
        <f t="shared" si="2"/>
        <v>4</v>
      </c>
      <c r="O55" s="8">
        <f t="shared" si="3"/>
        <v>179.2</v>
      </c>
      <c r="P55" s="10" t="s">
        <v>13</v>
      </c>
      <c r="Q55" s="10">
        <f t="shared" si="4"/>
        <v>4</v>
      </c>
      <c r="R55" s="10" cm="1">
        <f t="array" ref="R55">_xlfn.IFS(AND(P55=$P$2,N55&gt;0),((F55/0.5)-1)*J55, AND(P55=$P$2,N55=0),I55,AND(P55=$P$22,N55&gt;0),((F55/0.5)-1)*(L55+J55),AND(P55=$P$22,N55=0),(I55+K55))</f>
        <v>179.2</v>
      </c>
      <c r="S55" s="10" t="s">
        <v>2</v>
      </c>
      <c r="T55" s="7">
        <v>224.6</v>
      </c>
      <c r="U55" s="11">
        <f>VLOOKUP("*"&amp;CONCATENATE("d_",S55,"_f")&amp;"*",Rough_data!$A$12:$B$31,2,FALSE)</f>
        <v>33</v>
      </c>
      <c r="V55" s="11">
        <f>VLOOKUP("*"&amp;CONCATENATE("d_",S55,"_a")&amp;"*",Rough_data!$A$12:$B$31,2,FALSE)</f>
        <v>28.3</v>
      </c>
      <c r="W55" s="11">
        <f>VLOOKUP("*"&amp;CONCATENATE("o_",S55,"_f")&amp;"*",Rough_data!$A$12:$B$31,2,FALSE)</f>
        <v>20.5</v>
      </c>
      <c r="X55" s="11">
        <f>VLOOKUP("*"&amp;CONCATENATE("o_",S55,"_a")&amp;"*",Rough_data!$A$12:$B$31,2,FALSE)</f>
        <v>28.3</v>
      </c>
      <c r="Y55" s="7" cm="1">
        <f t="array" ref="Y55">_xlfn.IFS(AND(P55=$P$2,N55&gt;0),((F55/0.5)-1)*U55, AND(P55=$P$2,N55=0),V55,AND(P55=$P$22,N55&gt;0),((F55/0.5)-1)*(V55+X55),AND(P55=$P$22,N55=0),(W55+U55))</f>
        <v>132</v>
      </c>
      <c r="Z55" s="13" t="str" cm="1">
        <f t="array" ref="Z55">_xlfn.IFS(Y55=T55,"Correctly Charged",Y55&gt;T55,"Under Charge",Y55&lt;T55,"Over Charge")</f>
        <v>Over Charge</v>
      </c>
      <c r="AA55" s="11">
        <f t="shared" si="6"/>
        <v>-92.6</v>
      </c>
    </row>
    <row r="56" spans="1:27" x14ac:dyDescent="0.3">
      <c r="A56" s="7">
        <v>2001821185</v>
      </c>
      <c r="B56" s="8">
        <v>1091120959225</v>
      </c>
      <c r="C56" s="7">
        <v>0.24</v>
      </c>
      <c r="D56" s="7">
        <f t="shared" si="0"/>
        <v>0.5</v>
      </c>
      <c r="E56" s="7">
        <v>2.1</v>
      </c>
      <c r="F56" s="7">
        <f t="shared" si="5"/>
        <v>2.5</v>
      </c>
      <c r="G56" s="7">
        <f>Output_Data1[[#This Row],[Weight slab charged by Courier Company (KG)]]/0.5</f>
        <v>5</v>
      </c>
      <c r="H56" s="10" t="s">
        <v>3</v>
      </c>
      <c r="I56" s="11">
        <f>VLOOKUP("*"&amp;CONCATENATE("d_",H56,"_f")&amp;"*",Rough_data!$A$12:$B$31,2,FALSE)</f>
        <v>45.4</v>
      </c>
      <c r="J56" s="11">
        <f>VLOOKUP("*"&amp;CONCATENATE("d_",H56,"_a")&amp;"*",Rough_data!$A$12:$B$31,2,FALSE)</f>
        <v>44.8</v>
      </c>
      <c r="K56" s="11">
        <f>VLOOKUP("*"&amp;CONCATENATE("o_",H56,"_f")&amp;"*",Rough_data!$A$12:$B$31,2,FALSE)</f>
        <v>41.3</v>
      </c>
      <c r="L56" s="11">
        <f>VLOOKUP("*"&amp;CONCATENATE("o_",H56,"_a")&amp;"*",Rough_data!$A$12:$B$31,2,FALSE)</f>
        <v>44.8</v>
      </c>
      <c r="M56" s="8" t="str">
        <f t="shared" si="1"/>
        <v>4-Times Additional charges</v>
      </c>
      <c r="N56" s="8">
        <f t="shared" si="2"/>
        <v>4</v>
      </c>
      <c r="O56" s="8">
        <f t="shared" si="3"/>
        <v>179.2</v>
      </c>
      <c r="P56" s="10" t="s">
        <v>13</v>
      </c>
      <c r="Q56" s="10">
        <f t="shared" si="4"/>
        <v>4</v>
      </c>
      <c r="R56" s="10" cm="1">
        <f t="array" ref="R56">_xlfn.IFS(AND(P56=$P$2,N56&gt;0),((F56/0.5)-1)*J56, AND(P56=$P$2,N56=0),I56,AND(P56=$P$22,N56&gt;0),((F56/0.5)-1)*(L56+J56),AND(P56=$P$22,N56=0),(I56+K56))</f>
        <v>179.2</v>
      </c>
      <c r="S56" s="10" t="s">
        <v>2</v>
      </c>
      <c r="T56" s="7">
        <v>224.6</v>
      </c>
      <c r="U56" s="11">
        <f>VLOOKUP("*"&amp;CONCATENATE("d_",S56,"_f")&amp;"*",Rough_data!$A$12:$B$31,2,FALSE)</f>
        <v>33</v>
      </c>
      <c r="V56" s="11">
        <f>VLOOKUP("*"&amp;CONCATENATE("d_",S56,"_a")&amp;"*",Rough_data!$A$12:$B$31,2,FALSE)</f>
        <v>28.3</v>
      </c>
      <c r="W56" s="11">
        <f>VLOOKUP("*"&amp;CONCATENATE("o_",S56,"_f")&amp;"*",Rough_data!$A$12:$B$31,2,FALSE)</f>
        <v>20.5</v>
      </c>
      <c r="X56" s="11">
        <f>VLOOKUP("*"&amp;CONCATENATE("o_",S56,"_a")&amp;"*",Rough_data!$A$12:$B$31,2,FALSE)</f>
        <v>28.3</v>
      </c>
      <c r="Y56" s="7" cm="1">
        <f t="array" ref="Y56">_xlfn.IFS(AND(P56=$P$2,N56&gt;0),((F56/0.5)-1)*U56, AND(P56=$P$2,N56=0),V56,AND(P56=$P$22,N56&gt;0),((F56/0.5)-1)*(V56+X56),AND(P56=$P$22,N56=0),(W56+U56))</f>
        <v>132</v>
      </c>
      <c r="Z56" s="13" t="str" cm="1">
        <f t="array" ref="Z56">_xlfn.IFS(Y56=T56,"Correctly Charged",Y56&gt;T56,"Under Charge",Y56&lt;T56,"Over Charge")</f>
        <v>Over Charge</v>
      </c>
      <c r="AA56" s="11">
        <f t="shared" si="6"/>
        <v>-92.6</v>
      </c>
    </row>
    <row r="57" spans="1:27" x14ac:dyDescent="0.3">
      <c r="A57" s="7">
        <v>2001821185</v>
      </c>
      <c r="B57" s="8">
        <v>1091120959225</v>
      </c>
      <c r="C57" s="7">
        <v>0.24</v>
      </c>
      <c r="D57" s="7">
        <f t="shared" si="0"/>
        <v>0.5</v>
      </c>
      <c r="E57" s="7">
        <v>2.1</v>
      </c>
      <c r="F57" s="7">
        <f t="shared" si="5"/>
        <v>2.5</v>
      </c>
      <c r="G57" s="7">
        <f>Output_Data1[[#This Row],[Weight slab charged by Courier Company (KG)]]/0.5</f>
        <v>5</v>
      </c>
      <c r="H57" s="10" t="s">
        <v>3</v>
      </c>
      <c r="I57" s="11">
        <f>VLOOKUP("*"&amp;CONCATENATE("d_",H57,"_f")&amp;"*",Rough_data!$A$12:$B$31,2,FALSE)</f>
        <v>45.4</v>
      </c>
      <c r="J57" s="11">
        <f>VLOOKUP("*"&amp;CONCATENATE("d_",H57,"_a")&amp;"*",Rough_data!$A$12:$B$31,2,FALSE)</f>
        <v>44.8</v>
      </c>
      <c r="K57" s="11">
        <f>VLOOKUP("*"&amp;CONCATENATE("o_",H57,"_f")&amp;"*",Rough_data!$A$12:$B$31,2,FALSE)</f>
        <v>41.3</v>
      </c>
      <c r="L57" s="11">
        <f>VLOOKUP("*"&amp;CONCATENATE("o_",H57,"_a")&amp;"*",Rough_data!$A$12:$B$31,2,FALSE)</f>
        <v>44.8</v>
      </c>
      <c r="M57" s="8" t="str">
        <f t="shared" si="1"/>
        <v>4-Times Additional charges</v>
      </c>
      <c r="N57" s="8">
        <f t="shared" si="2"/>
        <v>4</v>
      </c>
      <c r="O57" s="8">
        <f t="shared" si="3"/>
        <v>179.2</v>
      </c>
      <c r="P57" s="10" t="s">
        <v>13</v>
      </c>
      <c r="Q57" s="10">
        <f t="shared" si="4"/>
        <v>4</v>
      </c>
      <c r="R57" s="10" cm="1">
        <f t="array" ref="R57">_xlfn.IFS(AND(P57=$P$2,N57&gt;0),((F57/0.5)-1)*J57, AND(P57=$P$2,N57=0),I57,AND(P57=$P$22,N57&gt;0),((F57/0.5)-1)*(L57+J57),AND(P57=$P$22,N57=0),(I57+K57))</f>
        <v>179.2</v>
      </c>
      <c r="S57" s="10" t="s">
        <v>2</v>
      </c>
      <c r="T57" s="7">
        <v>224.6</v>
      </c>
      <c r="U57" s="11">
        <f>VLOOKUP("*"&amp;CONCATENATE("d_",S57,"_f")&amp;"*",Rough_data!$A$12:$B$31,2,FALSE)</f>
        <v>33</v>
      </c>
      <c r="V57" s="11">
        <f>VLOOKUP("*"&amp;CONCATENATE("d_",S57,"_a")&amp;"*",Rough_data!$A$12:$B$31,2,FALSE)</f>
        <v>28.3</v>
      </c>
      <c r="W57" s="11">
        <f>VLOOKUP("*"&amp;CONCATENATE("o_",S57,"_f")&amp;"*",Rough_data!$A$12:$B$31,2,FALSE)</f>
        <v>20.5</v>
      </c>
      <c r="X57" s="11">
        <f>VLOOKUP("*"&amp;CONCATENATE("o_",S57,"_a")&amp;"*",Rough_data!$A$12:$B$31,2,FALSE)</f>
        <v>28.3</v>
      </c>
      <c r="Y57" s="7" cm="1">
        <f t="array" ref="Y57">_xlfn.IFS(AND(P57=$P$2,N57&gt;0),((F57/0.5)-1)*U57, AND(P57=$P$2,N57=0),V57,AND(P57=$P$22,N57&gt;0),((F57/0.5)-1)*(V57+X57),AND(P57=$P$22,N57=0),(W57+U57))</f>
        <v>132</v>
      </c>
      <c r="Z57" s="13" t="str" cm="1">
        <f t="array" ref="Z57">_xlfn.IFS(Y57=T57,"Correctly Charged",Y57&gt;T57,"Under Charge",Y57&lt;T57,"Over Charge")</f>
        <v>Over Charge</v>
      </c>
      <c r="AA57" s="11">
        <f t="shared" si="6"/>
        <v>-92.6</v>
      </c>
    </row>
    <row r="58" spans="1:27" x14ac:dyDescent="0.3">
      <c r="A58" s="7">
        <v>2001821766</v>
      </c>
      <c r="B58" s="8">
        <v>1091121034641</v>
      </c>
      <c r="C58" s="7">
        <v>0.12</v>
      </c>
      <c r="D58" s="7">
        <f t="shared" si="0"/>
        <v>0.5</v>
      </c>
      <c r="E58" s="7">
        <v>0.2</v>
      </c>
      <c r="F58" s="7">
        <f t="shared" si="5"/>
        <v>0.5</v>
      </c>
      <c r="G58" s="7">
        <f>Output_Data1[[#This Row],[Weight slab charged by Courier Company (KG)]]/0.5</f>
        <v>1</v>
      </c>
      <c r="H58" s="10" t="s">
        <v>3</v>
      </c>
      <c r="I58" s="11">
        <f>VLOOKUP("*"&amp;CONCATENATE("d_",H58,"_f")&amp;"*",Rough_data!$A$12:$B$31,2,FALSE)</f>
        <v>45.4</v>
      </c>
      <c r="J58" s="11">
        <f>VLOOKUP("*"&amp;CONCATENATE("d_",H58,"_a")&amp;"*",Rough_data!$A$12:$B$31,2,FALSE)</f>
        <v>44.8</v>
      </c>
      <c r="K58" s="11">
        <f>VLOOKUP("*"&amp;CONCATENATE("o_",H58,"_f")&amp;"*",Rough_data!$A$12:$B$31,2,FALSE)</f>
        <v>41.3</v>
      </c>
      <c r="L58" s="11">
        <f>VLOOKUP("*"&amp;CONCATENATE("o_",H58,"_a")&amp;"*",Rough_data!$A$12:$B$31,2,FALSE)</f>
        <v>44.8</v>
      </c>
      <c r="M58" s="8" t="str">
        <f t="shared" si="1"/>
        <v>Only Fixed charges</v>
      </c>
      <c r="N58" s="8">
        <f t="shared" si="2"/>
        <v>0</v>
      </c>
      <c r="O58" s="8">
        <f t="shared" si="3"/>
        <v>45.4</v>
      </c>
      <c r="P58" s="10" t="s">
        <v>13</v>
      </c>
      <c r="Q58" s="10">
        <f t="shared" si="4"/>
        <v>0</v>
      </c>
      <c r="R58" s="10" cm="1">
        <f t="array" ref="R58">_xlfn.IFS(AND(P58=$P$2,N58&gt;0),((F58/0.5)-1)*J58, AND(P58=$P$2,N58=0),I58,AND(P58=$P$22,N58&gt;0),((F58/0.5)-1)*(L58+J58),AND(P58=$P$22,N58=0),(I58+K58))</f>
        <v>45.4</v>
      </c>
      <c r="S58" s="10" t="s">
        <v>2</v>
      </c>
      <c r="T58" s="7">
        <v>45.4</v>
      </c>
      <c r="U58" s="11">
        <f>VLOOKUP("*"&amp;CONCATENATE("d_",S58,"_f")&amp;"*",Rough_data!$A$12:$B$31,2,FALSE)</f>
        <v>33</v>
      </c>
      <c r="V58" s="11">
        <f>VLOOKUP("*"&amp;CONCATENATE("d_",S58,"_a")&amp;"*",Rough_data!$A$12:$B$31,2,FALSE)</f>
        <v>28.3</v>
      </c>
      <c r="W58" s="11">
        <f>VLOOKUP("*"&amp;CONCATENATE("o_",S58,"_f")&amp;"*",Rough_data!$A$12:$B$31,2,FALSE)</f>
        <v>20.5</v>
      </c>
      <c r="X58" s="11">
        <f>VLOOKUP("*"&amp;CONCATENATE("o_",S58,"_a")&amp;"*",Rough_data!$A$12:$B$31,2,FALSE)</f>
        <v>28.3</v>
      </c>
      <c r="Y58" s="7" cm="1">
        <f t="array" ref="Y58">_xlfn.IFS(AND(P58=$P$2,N58&gt;0),((F58/0.5)-1)*U58, AND(P58=$P$2,N58=0),V58,AND(P58=$P$22,N58&gt;0),((F58/0.5)-1)*(V58+X58),AND(P58=$P$22,N58=0),(W58+U58))</f>
        <v>28.3</v>
      </c>
      <c r="Z58" s="13" t="str" cm="1">
        <f t="array" ref="Z58">_xlfn.IFS(Y58=T58,"Correctly Charged",Y58&gt;T58,"Under Charge",Y58&lt;T58,"Over Charge")</f>
        <v>Over Charge</v>
      </c>
      <c r="AA58" s="11">
        <f t="shared" si="6"/>
        <v>-17.099999999999998</v>
      </c>
    </row>
    <row r="59" spans="1:27" x14ac:dyDescent="0.3">
      <c r="A59" s="7">
        <v>2001821766</v>
      </c>
      <c r="B59" s="8">
        <v>1091121034641</v>
      </c>
      <c r="C59" s="7">
        <v>0.12</v>
      </c>
      <c r="D59" s="7">
        <f t="shared" si="0"/>
        <v>0.5</v>
      </c>
      <c r="E59" s="7">
        <v>0.2</v>
      </c>
      <c r="F59" s="7">
        <f t="shared" si="5"/>
        <v>0.5</v>
      </c>
      <c r="G59" s="7">
        <f>Output_Data1[[#This Row],[Weight slab charged by Courier Company (KG)]]/0.5</f>
        <v>1</v>
      </c>
      <c r="H59" s="10" t="s">
        <v>3</v>
      </c>
      <c r="I59" s="11">
        <f>VLOOKUP("*"&amp;CONCATENATE("d_",H59,"_f")&amp;"*",Rough_data!$A$12:$B$31,2,FALSE)</f>
        <v>45.4</v>
      </c>
      <c r="J59" s="11">
        <f>VLOOKUP("*"&amp;CONCATENATE("d_",H59,"_a")&amp;"*",Rough_data!$A$12:$B$31,2,FALSE)</f>
        <v>44.8</v>
      </c>
      <c r="K59" s="11">
        <f>VLOOKUP("*"&amp;CONCATENATE("o_",H59,"_f")&amp;"*",Rough_data!$A$12:$B$31,2,FALSE)</f>
        <v>41.3</v>
      </c>
      <c r="L59" s="11">
        <f>VLOOKUP("*"&amp;CONCATENATE("o_",H59,"_a")&amp;"*",Rough_data!$A$12:$B$31,2,FALSE)</f>
        <v>44.8</v>
      </c>
      <c r="M59" s="8" t="str">
        <f t="shared" si="1"/>
        <v>Only Fixed charges</v>
      </c>
      <c r="N59" s="8">
        <f t="shared" si="2"/>
        <v>0</v>
      </c>
      <c r="O59" s="8">
        <f t="shared" si="3"/>
        <v>45.4</v>
      </c>
      <c r="P59" s="10" t="s">
        <v>13</v>
      </c>
      <c r="Q59" s="10">
        <f t="shared" si="4"/>
        <v>0</v>
      </c>
      <c r="R59" s="10" cm="1">
        <f t="array" ref="R59">_xlfn.IFS(AND(P59=$P$2,N59&gt;0),((F59/0.5)-1)*J59, AND(P59=$P$2,N59=0),I59,AND(P59=$P$22,N59&gt;0),((F59/0.5)-1)*(L59+J59),AND(P59=$P$22,N59=0),(I59+K59))</f>
        <v>45.4</v>
      </c>
      <c r="S59" s="10" t="s">
        <v>2</v>
      </c>
      <c r="T59" s="7">
        <v>45.4</v>
      </c>
      <c r="U59" s="11">
        <f>VLOOKUP("*"&amp;CONCATENATE("d_",S59,"_f")&amp;"*",Rough_data!$A$12:$B$31,2,FALSE)</f>
        <v>33</v>
      </c>
      <c r="V59" s="11">
        <f>VLOOKUP("*"&amp;CONCATENATE("d_",S59,"_a")&amp;"*",Rough_data!$A$12:$B$31,2,FALSE)</f>
        <v>28.3</v>
      </c>
      <c r="W59" s="11">
        <f>VLOOKUP("*"&amp;CONCATENATE("o_",S59,"_f")&amp;"*",Rough_data!$A$12:$B$31,2,FALSE)</f>
        <v>20.5</v>
      </c>
      <c r="X59" s="11">
        <f>VLOOKUP("*"&amp;CONCATENATE("o_",S59,"_a")&amp;"*",Rough_data!$A$12:$B$31,2,FALSE)</f>
        <v>28.3</v>
      </c>
      <c r="Y59" s="7" cm="1">
        <f t="array" ref="Y59">_xlfn.IFS(AND(P59=$P$2,N59&gt;0),((F59/0.5)-1)*U59, AND(P59=$P$2,N59=0),V59,AND(P59=$P$22,N59&gt;0),((F59/0.5)-1)*(V59+X59),AND(P59=$P$22,N59=0),(W59+U59))</f>
        <v>28.3</v>
      </c>
      <c r="Z59" s="13" t="str" cm="1">
        <f t="array" ref="Z59">_xlfn.IFS(Y59=T59,"Correctly Charged",Y59&gt;T59,"Under Charge",Y59&lt;T59,"Over Charge")</f>
        <v>Over Charge</v>
      </c>
      <c r="AA59" s="11">
        <f t="shared" si="6"/>
        <v>-17.099999999999998</v>
      </c>
    </row>
    <row r="60" spans="1:27" x14ac:dyDescent="0.3">
      <c r="A60" s="7">
        <v>2001821766</v>
      </c>
      <c r="B60" s="8">
        <v>1091121034641</v>
      </c>
      <c r="C60" s="7">
        <v>0.12</v>
      </c>
      <c r="D60" s="7">
        <f t="shared" si="0"/>
        <v>0.5</v>
      </c>
      <c r="E60" s="7">
        <v>0.2</v>
      </c>
      <c r="F60" s="7">
        <f t="shared" si="5"/>
        <v>0.5</v>
      </c>
      <c r="G60" s="7">
        <f>Output_Data1[[#This Row],[Weight slab charged by Courier Company (KG)]]/0.5</f>
        <v>1</v>
      </c>
      <c r="H60" s="10" t="s">
        <v>3</v>
      </c>
      <c r="I60" s="11">
        <f>VLOOKUP("*"&amp;CONCATENATE("d_",H60,"_f")&amp;"*",Rough_data!$A$12:$B$31,2,FALSE)</f>
        <v>45.4</v>
      </c>
      <c r="J60" s="11">
        <f>VLOOKUP("*"&amp;CONCATENATE("d_",H60,"_a")&amp;"*",Rough_data!$A$12:$B$31,2,FALSE)</f>
        <v>44.8</v>
      </c>
      <c r="K60" s="11">
        <f>VLOOKUP("*"&amp;CONCATENATE("o_",H60,"_f")&amp;"*",Rough_data!$A$12:$B$31,2,FALSE)</f>
        <v>41.3</v>
      </c>
      <c r="L60" s="11">
        <f>VLOOKUP("*"&amp;CONCATENATE("o_",H60,"_a")&amp;"*",Rough_data!$A$12:$B$31,2,FALSE)</f>
        <v>44.8</v>
      </c>
      <c r="M60" s="8" t="str">
        <f t="shared" si="1"/>
        <v>Only Fixed charges</v>
      </c>
      <c r="N60" s="8">
        <f t="shared" si="2"/>
        <v>0</v>
      </c>
      <c r="O60" s="8">
        <f t="shared" si="3"/>
        <v>45.4</v>
      </c>
      <c r="P60" s="10" t="s">
        <v>13</v>
      </c>
      <c r="Q60" s="10">
        <f t="shared" si="4"/>
        <v>0</v>
      </c>
      <c r="R60" s="10" cm="1">
        <f t="array" ref="R60">_xlfn.IFS(AND(P60=$P$2,N60&gt;0),((F60/0.5)-1)*J60, AND(P60=$P$2,N60=0),I60,AND(P60=$P$22,N60&gt;0),((F60/0.5)-1)*(L60+J60),AND(P60=$P$22,N60=0),(I60+K60))</f>
        <v>45.4</v>
      </c>
      <c r="S60" s="10" t="s">
        <v>2</v>
      </c>
      <c r="T60" s="7">
        <v>45.4</v>
      </c>
      <c r="U60" s="11">
        <f>VLOOKUP("*"&amp;CONCATENATE("d_",S60,"_f")&amp;"*",Rough_data!$A$12:$B$31,2,FALSE)</f>
        <v>33</v>
      </c>
      <c r="V60" s="11">
        <f>VLOOKUP("*"&amp;CONCATENATE("d_",S60,"_a")&amp;"*",Rough_data!$A$12:$B$31,2,FALSE)</f>
        <v>28.3</v>
      </c>
      <c r="W60" s="11">
        <f>VLOOKUP("*"&amp;CONCATENATE("o_",S60,"_f")&amp;"*",Rough_data!$A$12:$B$31,2,FALSE)</f>
        <v>20.5</v>
      </c>
      <c r="X60" s="11">
        <f>VLOOKUP("*"&amp;CONCATENATE("o_",S60,"_a")&amp;"*",Rough_data!$A$12:$B$31,2,FALSE)</f>
        <v>28.3</v>
      </c>
      <c r="Y60" s="7" cm="1">
        <f t="array" ref="Y60">_xlfn.IFS(AND(P60=$P$2,N60&gt;0),((F60/0.5)-1)*U60, AND(P60=$P$2,N60=0),V60,AND(P60=$P$22,N60&gt;0),((F60/0.5)-1)*(V60+X60),AND(P60=$P$22,N60=0),(W60+U60))</f>
        <v>28.3</v>
      </c>
      <c r="Z60" s="13" t="str" cm="1">
        <f t="array" ref="Z60">_xlfn.IFS(Y60=T60,"Correctly Charged",Y60&gt;T60,"Under Charge",Y60&lt;T60,"Over Charge")</f>
        <v>Over Charge</v>
      </c>
      <c r="AA60" s="11">
        <f t="shared" si="6"/>
        <v>-17.099999999999998</v>
      </c>
    </row>
    <row r="61" spans="1:27" x14ac:dyDescent="0.3">
      <c r="A61" s="7">
        <v>2001821766</v>
      </c>
      <c r="B61" s="8">
        <v>1091121034641</v>
      </c>
      <c r="C61" s="7">
        <v>0.12</v>
      </c>
      <c r="D61" s="7">
        <f t="shared" si="0"/>
        <v>0.5</v>
      </c>
      <c r="E61" s="7">
        <v>0.2</v>
      </c>
      <c r="F61" s="7">
        <f t="shared" si="5"/>
        <v>0.5</v>
      </c>
      <c r="G61" s="7">
        <f>Output_Data1[[#This Row],[Weight slab charged by Courier Company (KG)]]/0.5</f>
        <v>1</v>
      </c>
      <c r="H61" s="10" t="s">
        <v>3</v>
      </c>
      <c r="I61" s="11">
        <f>VLOOKUP("*"&amp;CONCATENATE("d_",H61,"_f")&amp;"*",Rough_data!$A$12:$B$31,2,FALSE)</f>
        <v>45.4</v>
      </c>
      <c r="J61" s="11">
        <f>VLOOKUP("*"&amp;CONCATENATE("d_",H61,"_a")&amp;"*",Rough_data!$A$12:$B$31,2,FALSE)</f>
        <v>44.8</v>
      </c>
      <c r="K61" s="11">
        <f>VLOOKUP("*"&amp;CONCATENATE("o_",H61,"_f")&amp;"*",Rough_data!$A$12:$B$31,2,FALSE)</f>
        <v>41.3</v>
      </c>
      <c r="L61" s="11">
        <f>VLOOKUP("*"&amp;CONCATENATE("o_",H61,"_a")&amp;"*",Rough_data!$A$12:$B$31,2,FALSE)</f>
        <v>44.8</v>
      </c>
      <c r="M61" s="8" t="str">
        <f t="shared" si="1"/>
        <v>Only Fixed charges</v>
      </c>
      <c r="N61" s="8">
        <f t="shared" si="2"/>
        <v>0</v>
      </c>
      <c r="O61" s="8">
        <f t="shared" si="3"/>
        <v>45.4</v>
      </c>
      <c r="P61" s="10" t="s">
        <v>13</v>
      </c>
      <c r="Q61" s="10">
        <f t="shared" si="4"/>
        <v>0</v>
      </c>
      <c r="R61" s="10" cm="1">
        <f t="array" ref="R61">_xlfn.IFS(AND(P61=$P$2,N61&gt;0),((F61/0.5)-1)*J61, AND(P61=$P$2,N61=0),I61,AND(P61=$P$22,N61&gt;0),((F61/0.5)-1)*(L61+J61),AND(P61=$P$22,N61=0),(I61+K61))</f>
        <v>45.4</v>
      </c>
      <c r="S61" s="10" t="s">
        <v>2</v>
      </c>
      <c r="T61" s="7">
        <v>45.4</v>
      </c>
      <c r="U61" s="11">
        <f>VLOOKUP("*"&amp;CONCATENATE("d_",S61,"_f")&amp;"*",Rough_data!$A$12:$B$31,2,FALSE)</f>
        <v>33</v>
      </c>
      <c r="V61" s="11">
        <f>VLOOKUP("*"&amp;CONCATENATE("d_",S61,"_a")&amp;"*",Rough_data!$A$12:$B$31,2,FALSE)</f>
        <v>28.3</v>
      </c>
      <c r="W61" s="11">
        <f>VLOOKUP("*"&amp;CONCATENATE("o_",S61,"_f")&amp;"*",Rough_data!$A$12:$B$31,2,FALSE)</f>
        <v>20.5</v>
      </c>
      <c r="X61" s="11">
        <f>VLOOKUP("*"&amp;CONCATENATE("o_",S61,"_a")&amp;"*",Rough_data!$A$12:$B$31,2,FALSE)</f>
        <v>28.3</v>
      </c>
      <c r="Y61" s="7" cm="1">
        <f t="array" ref="Y61">_xlfn.IFS(AND(P61=$P$2,N61&gt;0),((F61/0.5)-1)*U61, AND(P61=$P$2,N61=0),V61,AND(P61=$P$22,N61&gt;0),((F61/0.5)-1)*(V61+X61),AND(P61=$P$22,N61=0),(W61+U61))</f>
        <v>28.3</v>
      </c>
      <c r="Z61" s="13" t="str" cm="1">
        <f t="array" ref="Z61">_xlfn.IFS(Y61=T61,"Correctly Charged",Y61&gt;T61,"Under Charge",Y61&lt;T61,"Over Charge")</f>
        <v>Over Charge</v>
      </c>
      <c r="AA61" s="11">
        <f t="shared" si="6"/>
        <v>-17.099999999999998</v>
      </c>
    </row>
    <row r="62" spans="1:27" x14ac:dyDescent="0.3">
      <c r="A62" s="7">
        <v>2001821284</v>
      </c>
      <c r="B62" s="8">
        <v>1091120962515</v>
      </c>
      <c r="C62" s="7">
        <v>6.5000000000000002E-2</v>
      </c>
      <c r="D62" s="7">
        <f t="shared" si="0"/>
        <v>0.5</v>
      </c>
      <c r="E62" s="7">
        <v>0.2</v>
      </c>
      <c r="F62" s="7">
        <f t="shared" si="5"/>
        <v>0.5</v>
      </c>
      <c r="G62" s="7">
        <f>Output_Data1[[#This Row],[Weight slab charged by Courier Company (KG)]]/0.5</f>
        <v>1</v>
      </c>
      <c r="H62" s="10" t="s">
        <v>3</v>
      </c>
      <c r="I62" s="11">
        <f>VLOOKUP("*"&amp;CONCATENATE("d_",H62,"_f")&amp;"*",Rough_data!$A$12:$B$31,2,FALSE)</f>
        <v>45.4</v>
      </c>
      <c r="J62" s="11">
        <f>VLOOKUP("*"&amp;CONCATENATE("d_",H62,"_a")&amp;"*",Rough_data!$A$12:$B$31,2,FALSE)</f>
        <v>44.8</v>
      </c>
      <c r="K62" s="11">
        <f>VLOOKUP("*"&amp;CONCATENATE("o_",H62,"_f")&amp;"*",Rough_data!$A$12:$B$31,2,FALSE)</f>
        <v>41.3</v>
      </c>
      <c r="L62" s="11">
        <f>VLOOKUP("*"&amp;CONCATENATE("o_",H62,"_a")&amp;"*",Rough_data!$A$12:$B$31,2,FALSE)</f>
        <v>44.8</v>
      </c>
      <c r="M62" s="8" t="str">
        <f t="shared" si="1"/>
        <v>Only Fixed charges</v>
      </c>
      <c r="N62" s="8">
        <f t="shared" si="2"/>
        <v>0</v>
      </c>
      <c r="O62" s="8">
        <f t="shared" si="3"/>
        <v>45.4</v>
      </c>
      <c r="P62" s="10" t="s">
        <v>13</v>
      </c>
      <c r="Q62" s="10">
        <f t="shared" si="4"/>
        <v>0</v>
      </c>
      <c r="R62" s="10" cm="1">
        <f t="array" ref="R62">_xlfn.IFS(AND(P62=$P$2,N62&gt;0),((F62/0.5)-1)*J62, AND(P62=$P$2,N62=0),I62,AND(P62=$P$22,N62&gt;0),((F62/0.5)-1)*(L62+J62),AND(P62=$P$22,N62=0),(I62+K62))</f>
        <v>45.4</v>
      </c>
      <c r="S62" s="10" t="s">
        <v>2</v>
      </c>
      <c r="T62" s="7">
        <v>45.4</v>
      </c>
      <c r="U62" s="11">
        <f>VLOOKUP("*"&amp;CONCATENATE("d_",S62,"_f")&amp;"*",Rough_data!$A$12:$B$31,2,FALSE)</f>
        <v>33</v>
      </c>
      <c r="V62" s="11">
        <f>VLOOKUP("*"&amp;CONCATENATE("d_",S62,"_a")&amp;"*",Rough_data!$A$12:$B$31,2,FALSE)</f>
        <v>28.3</v>
      </c>
      <c r="W62" s="11">
        <f>VLOOKUP("*"&amp;CONCATENATE("o_",S62,"_f")&amp;"*",Rough_data!$A$12:$B$31,2,FALSE)</f>
        <v>20.5</v>
      </c>
      <c r="X62" s="11">
        <f>VLOOKUP("*"&amp;CONCATENATE("o_",S62,"_a")&amp;"*",Rough_data!$A$12:$B$31,2,FALSE)</f>
        <v>28.3</v>
      </c>
      <c r="Y62" s="7" cm="1">
        <f t="array" ref="Y62">_xlfn.IFS(AND(P62=$P$2,N62&gt;0),((F62/0.5)-1)*U62, AND(P62=$P$2,N62=0),V62,AND(P62=$P$22,N62&gt;0),((F62/0.5)-1)*(V62+X62),AND(P62=$P$22,N62=0),(W62+U62))</f>
        <v>28.3</v>
      </c>
      <c r="Z62" s="13" t="str" cm="1">
        <f t="array" ref="Z62">_xlfn.IFS(Y62=T62,"Correctly Charged",Y62&gt;T62,"Under Charge",Y62&lt;T62,"Over Charge")</f>
        <v>Over Charge</v>
      </c>
      <c r="AA62" s="11">
        <f t="shared" si="6"/>
        <v>-17.099999999999998</v>
      </c>
    </row>
    <row r="63" spans="1:27" x14ac:dyDescent="0.3">
      <c r="A63" s="7">
        <v>2001821284</v>
      </c>
      <c r="B63" s="8">
        <v>1091120962515</v>
      </c>
      <c r="C63" s="7">
        <v>6.5000000000000002E-2</v>
      </c>
      <c r="D63" s="7">
        <f t="shared" si="0"/>
        <v>0.5</v>
      </c>
      <c r="E63" s="7">
        <v>0.2</v>
      </c>
      <c r="F63" s="7">
        <f t="shared" si="5"/>
        <v>0.5</v>
      </c>
      <c r="G63" s="7">
        <f>Output_Data1[[#This Row],[Weight slab charged by Courier Company (KG)]]/0.5</f>
        <v>1</v>
      </c>
      <c r="H63" s="10" t="s">
        <v>3</v>
      </c>
      <c r="I63" s="11">
        <f>VLOOKUP("*"&amp;CONCATENATE("d_",H63,"_f")&amp;"*",Rough_data!$A$12:$B$31,2,FALSE)</f>
        <v>45.4</v>
      </c>
      <c r="J63" s="11">
        <f>VLOOKUP("*"&amp;CONCATENATE("d_",H63,"_a")&amp;"*",Rough_data!$A$12:$B$31,2,FALSE)</f>
        <v>44.8</v>
      </c>
      <c r="K63" s="11">
        <f>VLOOKUP("*"&amp;CONCATENATE("o_",H63,"_f")&amp;"*",Rough_data!$A$12:$B$31,2,FALSE)</f>
        <v>41.3</v>
      </c>
      <c r="L63" s="11">
        <f>VLOOKUP("*"&amp;CONCATENATE("o_",H63,"_a")&amp;"*",Rough_data!$A$12:$B$31,2,FALSE)</f>
        <v>44.8</v>
      </c>
      <c r="M63" s="8" t="str">
        <f t="shared" si="1"/>
        <v>Only Fixed charges</v>
      </c>
      <c r="N63" s="8">
        <f t="shared" si="2"/>
        <v>0</v>
      </c>
      <c r="O63" s="8">
        <f t="shared" si="3"/>
        <v>45.4</v>
      </c>
      <c r="P63" s="10" t="s">
        <v>13</v>
      </c>
      <c r="Q63" s="10">
        <f t="shared" si="4"/>
        <v>0</v>
      </c>
      <c r="R63" s="10" cm="1">
        <f t="array" ref="R63">_xlfn.IFS(AND(P63=$P$2,N63&gt;0),((F63/0.5)-1)*J63, AND(P63=$P$2,N63=0),I63,AND(P63=$P$22,N63&gt;0),((F63/0.5)-1)*(L63+J63),AND(P63=$P$22,N63=0),(I63+K63))</f>
        <v>45.4</v>
      </c>
      <c r="S63" s="10" t="s">
        <v>2</v>
      </c>
      <c r="T63" s="7">
        <v>45.4</v>
      </c>
      <c r="U63" s="11">
        <f>VLOOKUP("*"&amp;CONCATENATE("d_",S63,"_f")&amp;"*",Rough_data!$A$12:$B$31,2,FALSE)</f>
        <v>33</v>
      </c>
      <c r="V63" s="11">
        <f>VLOOKUP("*"&amp;CONCATENATE("d_",S63,"_a")&amp;"*",Rough_data!$A$12:$B$31,2,FALSE)</f>
        <v>28.3</v>
      </c>
      <c r="W63" s="11">
        <f>VLOOKUP("*"&amp;CONCATENATE("o_",S63,"_f")&amp;"*",Rough_data!$A$12:$B$31,2,FALSE)</f>
        <v>20.5</v>
      </c>
      <c r="X63" s="11">
        <f>VLOOKUP("*"&amp;CONCATENATE("o_",S63,"_a")&amp;"*",Rough_data!$A$12:$B$31,2,FALSE)</f>
        <v>28.3</v>
      </c>
      <c r="Y63" s="7" cm="1">
        <f t="array" ref="Y63">_xlfn.IFS(AND(P63=$P$2,N63&gt;0),((F63/0.5)-1)*U63, AND(P63=$P$2,N63=0),V63,AND(P63=$P$22,N63&gt;0),((F63/0.5)-1)*(V63+X63),AND(P63=$P$22,N63=0),(W63+U63))</f>
        <v>28.3</v>
      </c>
      <c r="Z63" s="13" t="str" cm="1">
        <f t="array" ref="Z63">_xlfn.IFS(Y63=T63,"Correctly Charged",Y63&gt;T63,"Under Charge",Y63&lt;T63,"Over Charge")</f>
        <v>Over Charge</v>
      </c>
      <c r="AA63" s="11">
        <f t="shared" si="6"/>
        <v>-17.099999999999998</v>
      </c>
    </row>
    <row r="64" spans="1:27" x14ac:dyDescent="0.3">
      <c r="A64" s="7">
        <v>2001821284</v>
      </c>
      <c r="B64" s="8">
        <v>1091120962515</v>
      </c>
      <c r="C64" s="7">
        <v>6.5000000000000002E-2</v>
      </c>
      <c r="D64" s="7">
        <f t="shared" si="0"/>
        <v>0.5</v>
      </c>
      <c r="E64" s="7">
        <v>0.2</v>
      </c>
      <c r="F64" s="7">
        <f t="shared" si="5"/>
        <v>0.5</v>
      </c>
      <c r="G64" s="7">
        <f>Output_Data1[[#This Row],[Weight slab charged by Courier Company (KG)]]/0.5</f>
        <v>1</v>
      </c>
      <c r="H64" s="10" t="s">
        <v>3</v>
      </c>
      <c r="I64" s="11">
        <f>VLOOKUP("*"&amp;CONCATENATE("d_",H64,"_f")&amp;"*",Rough_data!$A$12:$B$31,2,FALSE)</f>
        <v>45.4</v>
      </c>
      <c r="J64" s="11">
        <f>VLOOKUP("*"&amp;CONCATENATE("d_",H64,"_a")&amp;"*",Rough_data!$A$12:$B$31,2,FALSE)</f>
        <v>44.8</v>
      </c>
      <c r="K64" s="11">
        <f>VLOOKUP("*"&amp;CONCATENATE("o_",H64,"_f")&amp;"*",Rough_data!$A$12:$B$31,2,FALSE)</f>
        <v>41.3</v>
      </c>
      <c r="L64" s="11">
        <f>VLOOKUP("*"&amp;CONCATENATE("o_",H64,"_a")&amp;"*",Rough_data!$A$12:$B$31,2,FALSE)</f>
        <v>44.8</v>
      </c>
      <c r="M64" s="8" t="str">
        <f t="shared" si="1"/>
        <v>Only Fixed charges</v>
      </c>
      <c r="N64" s="8">
        <f t="shared" si="2"/>
        <v>0</v>
      </c>
      <c r="O64" s="8">
        <f t="shared" si="3"/>
        <v>45.4</v>
      </c>
      <c r="P64" s="10" t="s">
        <v>13</v>
      </c>
      <c r="Q64" s="10">
        <f t="shared" si="4"/>
        <v>0</v>
      </c>
      <c r="R64" s="10" cm="1">
        <f t="array" ref="R64">_xlfn.IFS(AND(P64=$P$2,N64&gt;0),((F64/0.5)-1)*J64, AND(P64=$P$2,N64=0),I64,AND(P64=$P$22,N64&gt;0),((F64/0.5)-1)*(L64+J64),AND(P64=$P$22,N64=0),(I64+K64))</f>
        <v>45.4</v>
      </c>
      <c r="S64" s="10" t="s">
        <v>2</v>
      </c>
      <c r="T64" s="7">
        <v>45.4</v>
      </c>
      <c r="U64" s="11">
        <f>VLOOKUP("*"&amp;CONCATENATE("d_",S64,"_f")&amp;"*",Rough_data!$A$12:$B$31,2,FALSE)</f>
        <v>33</v>
      </c>
      <c r="V64" s="11">
        <f>VLOOKUP("*"&amp;CONCATENATE("d_",S64,"_a")&amp;"*",Rough_data!$A$12:$B$31,2,FALSE)</f>
        <v>28.3</v>
      </c>
      <c r="W64" s="11">
        <f>VLOOKUP("*"&amp;CONCATENATE("o_",S64,"_f")&amp;"*",Rough_data!$A$12:$B$31,2,FALSE)</f>
        <v>20.5</v>
      </c>
      <c r="X64" s="11">
        <f>VLOOKUP("*"&amp;CONCATENATE("o_",S64,"_a")&amp;"*",Rough_data!$A$12:$B$31,2,FALSE)</f>
        <v>28.3</v>
      </c>
      <c r="Y64" s="7" cm="1">
        <f t="array" ref="Y64">_xlfn.IFS(AND(P64=$P$2,N64&gt;0),((F64/0.5)-1)*U64, AND(P64=$P$2,N64=0),V64,AND(P64=$P$22,N64&gt;0),((F64/0.5)-1)*(V64+X64),AND(P64=$P$22,N64=0),(W64+U64))</f>
        <v>28.3</v>
      </c>
      <c r="Z64" s="13" t="str" cm="1">
        <f t="array" ref="Z64">_xlfn.IFS(Y64=T64,"Correctly Charged",Y64&gt;T64,"Under Charge",Y64&lt;T64,"Over Charge")</f>
        <v>Over Charge</v>
      </c>
      <c r="AA64" s="11">
        <f t="shared" si="6"/>
        <v>-17.099999999999998</v>
      </c>
    </row>
    <row r="65" spans="1:27" x14ac:dyDescent="0.3">
      <c r="A65" s="7">
        <v>2001821284</v>
      </c>
      <c r="B65" s="8">
        <v>1091120962515</v>
      </c>
      <c r="C65" s="7">
        <v>6.5000000000000002E-2</v>
      </c>
      <c r="D65" s="7">
        <f t="shared" si="0"/>
        <v>0.5</v>
      </c>
      <c r="E65" s="7">
        <v>0.2</v>
      </c>
      <c r="F65" s="7">
        <f t="shared" si="5"/>
        <v>0.5</v>
      </c>
      <c r="G65" s="7">
        <f>Output_Data1[[#This Row],[Weight slab charged by Courier Company (KG)]]/0.5</f>
        <v>1</v>
      </c>
      <c r="H65" s="10" t="s">
        <v>3</v>
      </c>
      <c r="I65" s="11">
        <f>VLOOKUP("*"&amp;CONCATENATE("d_",H65,"_f")&amp;"*",Rough_data!$A$12:$B$31,2,FALSE)</f>
        <v>45.4</v>
      </c>
      <c r="J65" s="11">
        <f>VLOOKUP("*"&amp;CONCATENATE("d_",H65,"_a")&amp;"*",Rough_data!$A$12:$B$31,2,FALSE)</f>
        <v>44.8</v>
      </c>
      <c r="K65" s="11">
        <f>VLOOKUP("*"&amp;CONCATENATE("o_",H65,"_f")&amp;"*",Rough_data!$A$12:$B$31,2,FALSE)</f>
        <v>41.3</v>
      </c>
      <c r="L65" s="11">
        <f>VLOOKUP("*"&amp;CONCATENATE("o_",H65,"_a")&amp;"*",Rough_data!$A$12:$B$31,2,FALSE)</f>
        <v>44.8</v>
      </c>
      <c r="M65" s="8" t="str">
        <f t="shared" si="1"/>
        <v>Only Fixed charges</v>
      </c>
      <c r="N65" s="8">
        <f t="shared" si="2"/>
        <v>0</v>
      </c>
      <c r="O65" s="8">
        <f t="shared" si="3"/>
        <v>45.4</v>
      </c>
      <c r="P65" s="10" t="s">
        <v>13</v>
      </c>
      <c r="Q65" s="10">
        <f t="shared" si="4"/>
        <v>0</v>
      </c>
      <c r="R65" s="10" cm="1">
        <f t="array" ref="R65">_xlfn.IFS(AND(P65=$P$2,N65&gt;0),((F65/0.5)-1)*J65, AND(P65=$P$2,N65=0),I65,AND(P65=$P$22,N65&gt;0),((F65/0.5)-1)*(L65+J65),AND(P65=$P$22,N65=0),(I65+K65))</f>
        <v>45.4</v>
      </c>
      <c r="S65" s="10" t="s">
        <v>2</v>
      </c>
      <c r="T65" s="7">
        <v>45.4</v>
      </c>
      <c r="U65" s="11">
        <f>VLOOKUP("*"&amp;CONCATENATE("d_",S65,"_f")&amp;"*",Rough_data!$A$12:$B$31,2,FALSE)</f>
        <v>33</v>
      </c>
      <c r="V65" s="11">
        <f>VLOOKUP("*"&amp;CONCATENATE("d_",S65,"_a")&amp;"*",Rough_data!$A$12:$B$31,2,FALSE)</f>
        <v>28.3</v>
      </c>
      <c r="W65" s="11">
        <f>VLOOKUP("*"&amp;CONCATENATE("o_",S65,"_f")&amp;"*",Rough_data!$A$12:$B$31,2,FALSE)</f>
        <v>20.5</v>
      </c>
      <c r="X65" s="11">
        <f>VLOOKUP("*"&amp;CONCATENATE("o_",S65,"_a")&amp;"*",Rough_data!$A$12:$B$31,2,FALSE)</f>
        <v>28.3</v>
      </c>
      <c r="Y65" s="7" cm="1">
        <f t="array" ref="Y65">_xlfn.IFS(AND(P65=$P$2,N65&gt;0),((F65/0.5)-1)*U65, AND(P65=$P$2,N65=0),V65,AND(P65=$P$22,N65&gt;0),((F65/0.5)-1)*(V65+X65),AND(P65=$P$22,N65=0),(W65+U65))</f>
        <v>28.3</v>
      </c>
      <c r="Z65" s="13" t="str" cm="1">
        <f t="array" ref="Z65">_xlfn.IFS(Y65=T65,"Correctly Charged",Y65&gt;T65,"Under Charge",Y65&lt;T65,"Over Charge")</f>
        <v>Over Charge</v>
      </c>
      <c r="AA65" s="11">
        <f t="shared" si="6"/>
        <v>-17.099999999999998</v>
      </c>
    </row>
    <row r="66" spans="1:27" x14ac:dyDescent="0.3">
      <c r="A66" s="7">
        <v>2001821185</v>
      </c>
      <c r="B66" s="8">
        <v>1091120959225</v>
      </c>
      <c r="C66" s="7">
        <v>0.121</v>
      </c>
      <c r="D66" s="7">
        <f t="shared" ref="D66:D129" si="7">IF(AND(C66&gt;0,C66&lt;=0.5),0.5,IF(AND(C66&gt;0.5,C66&lt;=1),1,IF(AND(C66&gt;1,C66&lt;=1.5),1.5)))</f>
        <v>0.5</v>
      </c>
      <c r="E66" s="7">
        <v>2.1</v>
      </c>
      <c r="F66" s="7">
        <f t="shared" ref="F66:F129" si="8">IF(AND(E66&gt;0,E66&lt;=0.5),0.5,IF(AND(E66&gt;0.5,E66&lt;=1),1,IF(AND(E66&gt;1,E66&lt;=1.5),1.5,IF(AND(E66&gt;1.5,E66&lt;=2),2,IF(AND(E66&gt;2,E66&lt;=2.5),2.5,IF(AND(E66&gt;2.5,E66&lt;=3),3,IF(AND(E66&gt;3,E66&lt;=3.5),3.5,IF(AND(E66&gt;3.5,E66&lt;=4),4,IF(AND(E66&gt;4,E66&lt;=4.5),4.5,IF(AND(E66&gt;4.5,E66&lt;=5),5))))))))))</f>
        <v>2.5</v>
      </c>
      <c r="G66" s="7">
        <f>Output_Data1[[#This Row],[Weight slab charged by Courier Company (KG)]]/0.5</f>
        <v>5</v>
      </c>
      <c r="H66" s="10" t="s">
        <v>3</v>
      </c>
      <c r="I66" s="11">
        <f>VLOOKUP("*"&amp;CONCATENATE("d_",H66,"_f")&amp;"*",Rough_data!$A$12:$B$31,2,FALSE)</f>
        <v>45.4</v>
      </c>
      <c r="J66" s="11">
        <f>VLOOKUP("*"&amp;CONCATENATE("d_",H66,"_a")&amp;"*",Rough_data!$A$12:$B$31,2,FALSE)</f>
        <v>44.8</v>
      </c>
      <c r="K66" s="11">
        <f>VLOOKUP("*"&amp;CONCATENATE("o_",H66,"_f")&amp;"*",Rough_data!$A$12:$B$31,2,FALSE)</f>
        <v>41.3</v>
      </c>
      <c r="L66" s="11">
        <f>VLOOKUP("*"&amp;CONCATENATE("o_",H66,"_a")&amp;"*",Rough_data!$A$12:$B$31,2,FALSE)</f>
        <v>44.8</v>
      </c>
      <c r="M66" s="8" t="str">
        <f t="shared" ref="M66:M129" si="9">IF(F66&lt;=0.5,"Only Fixed charges",(F66/0.5)-1&amp;"-Times Additional charges")</f>
        <v>4-Times Additional charges</v>
      </c>
      <c r="N66" s="8">
        <f t="shared" ref="N66:N129" si="10">(F66/0.5)-1</f>
        <v>4</v>
      </c>
      <c r="O66" s="8">
        <f t="shared" ref="O66:O129" si="11">IF(((F66/0.5)-1)&gt;0,(((F66/0.5)-1)*J66),I66)</f>
        <v>179.2</v>
      </c>
      <c r="P66" s="10" t="s">
        <v>13</v>
      </c>
      <c r="Q66" s="10">
        <f t="shared" ref="Q66:Q129" si="12">(F66/0.5)-1</f>
        <v>4</v>
      </c>
      <c r="R66" s="10" cm="1">
        <f t="array" ref="R66">_xlfn.IFS(AND(P66=$P$2,N66&gt;0),((F66/0.5)-1)*J66, AND(P66=$P$2,N66=0),I66,AND(P66=$P$22,N66&gt;0),((F66/0.5)-1)*(L66+J66),AND(P66=$P$22,N66=0),(I66+K66))</f>
        <v>179.2</v>
      </c>
      <c r="S66" s="10" t="s">
        <v>2</v>
      </c>
      <c r="T66" s="7">
        <v>224.6</v>
      </c>
      <c r="U66" s="11">
        <f>VLOOKUP("*"&amp;CONCATENATE("d_",S66,"_f")&amp;"*",Rough_data!$A$12:$B$31,2,FALSE)</f>
        <v>33</v>
      </c>
      <c r="V66" s="11">
        <f>VLOOKUP("*"&amp;CONCATENATE("d_",S66,"_a")&amp;"*",Rough_data!$A$12:$B$31,2,FALSE)</f>
        <v>28.3</v>
      </c>
      <c r="W66" s="11">
        <f>VLOOKUP("*"&amp;CONCATENATE("o_",S66,"_f")&amp;"*",Rough_data!$A$12:$B$31,2,FALSE)</f>
        <v>20.5</v>
      </c>
      <c r="X66" s="11">
        <f>VLOOKUP("*"&amp;CONCATENATE("o_",S66,"_a")&amp;"*",Rough_data!$A$12:$B$31,2,FALSE)</f>
        <v>28.3</v>
      </c>
      <c r="Y66" s="7" cm="1">
        <f t="array" ref="Y66">_xlfn.IFS(AND(P66=$P$2,N66&gt;0),((F66/0.5)-1)*U66, AND(P66=$P$2,N66=0),V66,AND(P66=$P$22,N66&gt;0),((F66/0.5)-1)*(V66+X66),AND(P66=$P$22,N66=0),(W66+U66))</f>
        <v>132</v>
      </c>
      <c r="Z66" s="13" t="str" cm="1">
        <f t="array" ref="Z66">_xlfn.IFS(Y66=T66,"Correctly Charged",Y66&gt;T66,"Under Charge",Y66&lt;T66,"Over Charge")</f>
        <v>Over Charge</v>
      </c>
      <c r="AA66" s="11">
        <f t="shared" si="6"/>
        <v>-92.6</v>
      </c>
    </row>
    <row r="67" spans="1:27" x14ac:dyDescent="0.3">
      <c r="A67" s="7">
        <v>2001821185</v>
      </c>
      <c r="B67" s="8">
        <v>1091120959225</v>
      </c>
      <c r="C67" s="7">
        <v>0.121</v>
      </c>
      <c r="D67" s="7">
        <f t="shared" si="7"/>
        <v>0.5</v>
      </c>
      <c r="E67" s="7">
        <v>2.1</v>
      </c>
      <c r="F67" s="7">
        <f t="shared" si="8"/>
        <v>2.5</v>
      </c>
      <c r="G67" s="7">
        <f>Output_Data1[[#This Row],[Weight slab charged by Courier Company (KG)]]/0.5</f>
        <v>5</v>
      </c>
      <c r="H67" s="10" t="s">
        <v>3</v>
      </c>
      <c r="I67" s="11">
        <f>VLOOKUP("*"&amp;CONCATENATE("d_",H67,"_f")&amp;"*",Rough_data!$A$12:$B$31,2,FALSE)</f>
        <v>45.4</v>
      </c>
      <c r="J67" s="11">
        <f>VLOOKUP("*"&amp;CONCATENATE("d_",H67,"_a")&amp;"*",Rough_data!$A$12:$B$31,2,FALSE)</f>
        <v>44.8</v>
      </c>
      <c r="K67" s="11">
        <f>VLOOKUP("*"&amp;CONCATENATE("o_",H67,"_f")&amp;"*",Rough_data!$A$12:$B$31,2,FALSE)</f>
        <v>41.3</v>
      </c>
      <c r="L67" s="11">
        <f>VLOOKUP("*"&amp;CONCATENATE("o_",H67,"_a")&amp;"*",Rough_data!$A$12:$B$31,2,FALSE)</f>
        <v>44.8</v>
      </c>
      <c r="M67" s="8" t="str">
        <f t="shared" si="9"/>
        <v>4-Times Additional charges</v>
      </c>
      <c r="N67" s="8">
        <f t="shared" si="10"/>
        <v>4</v>
      </c>
      <c r="O67" s="8">
        <f t="shared" si="11"/>
        <v>179.2</v>
      </c>
      <c r="P67" s="10" t="s">
        <v>13</v>
      </c>
      <c r="Q67" s="10">
        <f t="shared" si="12"/>
        <v>4</v>
      </c>
      <c r="R67" s="10" cm="1">
        <f t="array" ref="R67">_xlfn.IFS(AND(P67=$P$2,N67&gt;0),((F67/0.5)-1)*J67, AND(P67=$P$2,N67=0),I67,AND(P67=$P$22,N67&gt;0),((F67/0.5)-1)*(L67+J67),AND(P67=$P$22,N67=0),(I67+K67))</f>
        <v>179.2</v>
      </c>
      <c r="S67" s="10" t="s">
        <v>2</v>
      </c>
      <c r="T67" s="7">
        <v>224.6</v>
      </c>
      <c r="U67" s="11">
        <f>VLOOKUP("*"&amp;CONCATENATE("d_",S67,"_f")&amp;"*",Rough_data!$A$12:$B$31,2,FALSE)</f>
        <v>33</v>
      </c>
      <c r="V67" s="11">
        <f>VLOOKUP("*"&amp;CONCATENATE("d_",S67,"_a")&amp;"*",Rough_data!$A$12:$B$31,2,FALSE)</f>
        <v>28.3</v>
      </c>
      <c r="W67" s="11">
        <f>VLOOKUP("*"&amp;CONCATENATE("o_",S67,"_f")&amp;"*",Rough_data!$A$12:$B$31,2,FALSE)</f>
        <v>20.5</v>
      </c>
      <c r="X67" s="11">
        <f>VLOOKUP("*"&amp;CONCATENATE("o_",S67,"_a")&amp;"*",Rough_data!$A$12:$B$31,2,FALSE)</f>
        <v>28.3</v>
      </c>
      <c r="Y67" s="7" cm="1">
        <f t="array" ref="Y67">_xlfn.IFS(AND(P67=$P$2,N67&gt;0),((F67/0.5)-1)*U67, AND(P67=$P$2,N67=0),V67,AND(P67=$P$22,N67&gt;0),((F67/0.5)-1)*(V67+X67),AND(P67=$P$22,N67=0),(W67+U67))</f>
        <v>132</v>
      </c>
      <c r="Z67" s="13" t="str" cm="1">
        <f t="array" ref="Z67">_xlfn.IFS(Y67=T67,"Correctly Charged",Y67&gt;T67,"Under Charge",Y67&lt;T67,"Over Charge")</f>
        <v>Over Charge</v>
      </c>
      <c r="AA67" s="11">
        <f t="shared" ref="AA67:AA130" si="13">Y67-T67</f>
        <v>-92.6</v>
      </c>
    </row>
    <row r="68" spans="1:27" x14ac:dyDescent="0.3">
      <c r="A68" s="7">
        <v>2001821185</v>
      </c>
      <c r="B68" s="8">
        <v>1091120959225</v>
      </c>
      <c r="C68" s="7">
        <v>0.121</v>
      </c>
      <c r="D68" s="7">
        <f t="shared" si="7"/>
        <v>0.5</v>
      </c>
      <c r="E68" s="7">
        <v>2.1</v>
      </c>
      <c r="F68" s="7">
        <f t="shared" si="8"/>
        <v>2.5</v>
      </c>
      <c r="G68" s="7">
        <f>Output_Data1[[#This Row],[Weight slab charged by Courier Company (KG)]]/0.5</f>
        <v>5</v>
      </c>
      <c r="H68" s="10" t="s">
        <v>3</v>
      </c>
      <c r="I68" s="11">
        <f>VLOOKUP("*"&amp;CONCATENATE("d_",H68,"_f")&amp;"*",Rough_data!$A$12:$B$31,2,FALSE)</f>
        <v>45.4</v>
      </c>
      <c r="J68" s="11">
        <f>VLOOKUP("*"&amp;CONCATENATE("d_",H68,"_a")&amp;"*",Rough_data!$A$12:$B$31,2,FALSE)</f>
        <v>44.8</v>
      </c>
      <c r="K68" s="11">
        <f>VLOOKUP("*"&amp;CONCATENATE("o_",H68,"_f")&amp;"*",Rough_data!$A$12:$B$31,2,FALSE)</f>
        <v>41.3</v>
      </c>
      <c r="L68" s="11">
        <f>VLOOKUP("*"&amp;CONCATENATE("o_",H68,"_a")&amp;"*",Rough_data!$A$12:$B$31,2,FALSE)</f>
        <v>44.8</v>
      </c>
      <c r="M68" s="8" t="str">
        <f t="shared" si="9"/>
        <v>4-Times Additional charges</v>
      </c>
      <c r="N68" s="8">
        <f t="shared" si="10"/>
        <v>4</v>
      </c>
      <c r="O68" s="8">
        <f t="shared" si="11"/>
        <v>179.2</v>
      </c>
      <c r="P68" s="10" t="s">
        <v>13</v>
      </c>
      <c r="Q68" s="10">
        <f t="shared" si="12"/>
        <v>4</v>
      </c>
      <c r="R68" s="10" cm="1">
        <f t="array" ref="R68">_xlfn.IFS(AND(P68=$P$2,N68&gt;0),((F68/0.5)-1)*J68, AND(P68=$P$2,N68=0),I68,AND(P68=$P$22,N68&gt;0),((F68/0.5)-1)*(L68+J68),AND(P68=$P$22,N68=0),(I68+K68))</f>
        <v>179.2</v>
      </c>
      <c r="S68" s="10" t="s">
        <v>2</v>
      </c>
      <c r="T68" s="7">
        <v>224.6</v>
      </c>
      <c r="U68" s="11">
        <f>VLOOKUP("*"&amp;CONCATENATE("d_",S68,"_f")&amp;"*",Rough_data!$A$12:$B$31,2,FALSE)</f>
        <v>33</v>
      </c>
      <c r="V68" s="11">
        <f>VLOOKUP("*"&amp;CONCATENATE("d_",S68,"_a")&amp;"*",Rough_data!$A$12:$B$31,2,FALSE)</f>
        <v>28.3</v>
      </c>
      <c r="W68" s="11">
        <f>VLOOKUP("*"&amp;CONCATENATE("o_",S68,"_f")&amp;"*",Rough_data!$A$12:$B$31,2,FALSE)</f>
        <v>20.5</v>
      </c>
      <c r="X68" s="11">
        <f>VLOOKUP("*"&amp;CONCATENATE("o_",S68,"_a")&amp;"*",Rough_data!$A$12:$B$31,2,FALSE)</f>
        <v>28.3</v>
      </c>
      <c r="Y68" s="7" cm="1">
        <f t="array" ref="Y68">_xlfn.IFS(AND(P68=$P$2,N68&gt;0),((F68/0.5)-1)*U68, AND(P68=$P$2,N68=0),V68,AND(P68=$P$22,N68&gt;0),((F68/0.5)-1)*(V68+X68),AND(P68=$P$22,N68=0),(W68+U68))</f>
        <v>132</v>
      </c>
      <c r="Z68" s="13" t="str" cm="1">
        <f t="array" ref="Z68">_xlfn.IFS(Y68=T68,"Correctly Charged",Y68&gt;T68,"Under Charge",Y68&lt;T68,"Over Charge")</f>
        <v>Over Charge</v>
      </c>
      <c r="AA68" s="11">
        <f t="shared" si="13"/>
        <v>-92.6</v>
      </c>
    </row>
    <row r="69" spans="1:27" x14ac:dyDescent="0.3">
      <c r="A69" s="7">
        <v>2001821185</v>
      </c>
      <c r="B69" s="8">
        <v>1091120959225</v>
      </c>
      <c r="C69" s="7">
        <v>0.121</v>
      </c>
      <c r="D69" s="7">
        <f t="shared" si="7"/>
        <v>0.5</v>
      </c>
      <c r="E69" s="7">
        <v>2.1</v>
      </c>
      <c r="F69" s="7">
        <f t="shared" si="8"/>
        <v>2.5</v>
      </c>
      <c r="G69" s="7">
        <f>Output_Data1[[#This Row],[Weight slab charged by Courier Company (KG)]]/0.5</f>
        <v>5</v>
      </c>
      <c r="H69" s="10" t="s">
        <v>3</v>
      </c>
      <c r="I69" s="11">
        <f>VLOOKUP("*"&amp;CONCATENATE("d_",H69,"_f")&amp;"*",Rough_data!$A$12:$B$31,2,FALSE)</f>
        <v>45.4</v>
      </c>
      <c r="J69" s="11">
        <f>VLOOKUP("*"&amp;CONCATENATE("d_",H69,"_a")&amp;"*",Rough_data!$A$12:$B$31,2,FALSE)</f>
        <v>44.8</v>
      </c>
      <c r="K69" s="11">
        <f>VLOOKUP("*"&amp;CONCATENATE("o_",H69,"_f")&amp;"*",Rough_data!$A$12:$B$31,2,FALSE)</f>
        <v>41.3</v>
      </c>
      <c r="L69" s="11">
        <f>VLOOKUP("*"&amp;CONCATENATE("o_",H69,"_a")&amp;"*",Rough_data!$A$12:$B$31,2,FALSE)</f>
        <v>44.8</v>
      </c>
      <c r="M69" s="8" t="str">
        <f t="shared" si="9"/>
        <v>4-Times Additional charges</v>
      </c>
      <c r="N69" s="8">
        <f t="shared" si="10"/>
        <v>4</v>
      </c>
      <c r="O69" s="8">
        <f t="shared" si="11"/>
        <v>179.2</v>
      </c>
      <c r="P69" s="10" t="s">
        <v>13</v>
      </c>
      <c r="Q69" s="10">
        <f t="shared" si="12"/>
        <v>4</v>
      </c>
      <c r="R69" s="10" cm="1">
        <f t="array" ref="R69">_xlfn.IFS(AND(P69=$P$2,N69&gt;0),((F69/0.5)-1)*J69, AND(P69=$P$2,N69=0),I69,AND(P69=$P$22,N69&gt;0),((F69/0.5)-1)*(L69+J69),AND(P69=$P$22,N69=0),(I69+K69))</f>
        <v>179.2</v>
      </c>
      <c r="S69" s="10" t="s">
        <v>2</v>
      </c>
      <c r="T69" s="7">
        <v>224.6</v>
      </c>
      <c r="U69" s="11">
        <f>VLOOKUP("*"&amp;CONCATENATE("d_",S69,"_f")&amp;"*",Rough_data!$A$12:$B$31,2,FALSE)</f>
        <v>33</v>
      </c>
      <c r="V69" s="11">
        <f>VLOOKUP("*"&amp;CONCATENATE("d_",S69,"_a")&amp;"*",Rough_data!$A$12:$B$31,2,FALSE)</f>
        <v>28.3</v>
      </c>
      <c r="W69" s="11">
        <f>VLOOKUP("*"&amp;CONCATENATE("o_",S69,"_f")&amp;"*",Rough_data!$A$12:$B$31,2,FALSE)</f>
        <v>20.5</v>
      </c>
      <c r="X69" s="11">
        <f>VLOOKUP("*"&amp;CONCATENATE("o_",S69,"_a")&amp;"*",Rough_data!$A$12:$B$31,2,FALSE)</f>
        <v>28.3</v>
      </c>
      <c r="Y69" s="7" cm="1">
        <f t="array" ref="Y69">_xlfn.IFS(AND(P69=$P$2,N69&gt;0),((F69/0.5)-1)*U69, AND(P69=$P$2,N69=0),V69,AND(P69=$P$22,N69&gt;0),((F69/0.5)-1)*(V69+X69),AND(P69=$P$22,N69=0),(W69+U69))</f>
        <v>132</v>
      </c>
      <c r="Z69" s="13" t="str" cm="1">
        <f t="array" ref="Z69">_xlfn.IFS(Y69=T69,"Correctly Charged",Y69&gt;T69,"Under Charge",Y69&lt;T69,"Over Charge")</f>
        <v>Over Charge</v>
      </c>
      <c r="AA69" s="11">
        <f t="shared" si="13"/>
        <v>-92.6</v>
      </c>
    </row>
    <row r="70" spans="1:27" x14ac:dyDescent="0.3">
      <c r="A70" s="7">
        <v>2001821185</v>
      </c>
      <c r="B70" s="8">
        <v>1091120959225</v>
      </c>
      <c r="C70" s="7">
        <v>0.24</v>
      </c>
      <c r="D70" s="7">
        <f t="shared" si="7"/>
        <v>0.5</v>
      </c>
      <c r="E70" s="7">
        <v>2.1</v>
      </c>
      <c r="F70" s="7">
        <f t="shared" si="8"/>
        <v>2.5</v>
      </c>
      <c r="G70" s="7">
        <f>Output_Data1[[#This Row],[Weight slab charged by Courier Company (KG)]]/0.5</f>
        <v>5</v>
      </c>
      <c r="H70" s="10" t="s">
        <v>3</v>
      </c>
      <c r="I70" s="11">
        <f>VLOOKUP("*"&amp;CONCATENATE("d_",H70,"_f")&amp;"*",Rough_data!$A$12:$B$31,2,FALSE)</f>
        <v>45.4</v>
      </c>
      <c r="J70" s="11">
        <f>VLOOKUP("*"&amp;CONCATENATE("d_",H70,"_a")&amp;"*",Rough_data!$A$12:$B$31,2,FALSE)</f>
        <v>44.8</v>
      </c>
      <c r="K70" s="11">
        <f>VLOOKUP("*"&amp;CONCATENATE("o_",H70,"_f")&amp;"*",Rough_data!$A$12:$B$31,2,FALSE)</f>
        <v>41.3</v>
      </c>
      <c r="L70" s="11">
        <f>VLOOKUP("*"&amp;CONCATENATE("o_",H70,"_a")&amp;"*",Rough_data!$A$12:$B$31,2,FALSE)</f>
        <v>44.8</v>
      </c>
      <c r="M70" s="8" t="str">
        <f t="shared" si="9"/>
        <v>4-Times Additional charges</v>
      </c>
      <c r="N70" s="8">
        <f t="shared" si="10"/>
        <v>4</v>
      </c>
      <c r="O70" s="8">
        <f t="shared" si="11"/>
        <v>179.2</v>
      </c>
      <c r="P70" s="10" t="s">
        <v>13</v>
      </c>
      <c r="Q70" s="10">
        <f t="shared" si="12"/>
        <v>4</v>
      </c>
      <c r="R70" s="10" cm="1">
        <f t="array" ref="R70">_xlfn.IFS(AND(P70=$P$2,N70&gt;0),((F70/0.5)-1)*J70, AND(P70=$P$2,N70=0),I70,AND(P70=$P$22,N70&gt;0),((F70/0.5)-1)*(L70+J70),AND(P70=$P$22,N70=0),(I70+K70))</f>
        <v>179.2</v>
      </c>
      <c r="S70" s="10" t="s">
        <v>2</v>
      </c>
      <c r="T70" s="7">
        <v>224.6</v>
      </c>
      <c r="U70" s="11">
        <f>VLOOKUP("*"&amp;CONCATENATE("d_",S70,"_f")&amp;"*",Rough_data!$A$12:$B$31,2,FALSE)</f>
        <v>33</v>
      </c>
      <c r="V70" s="11">
        <f>VLOOKUP("*"&amp;CONCATENATE("d_",S70,"_a")&amp;"*",Rough_data!$A$12:$B$31,2,FALSE)</f>
        <v>28.3</v>
      </c>
      <c r="W70" s="11">
        <f>VLOOKUP("*"&amp;CONCATENATE("o_",S70,"_f")&amp;"*",Rough_data!$A$12:$B$31,2,FALSE)</f>
        <v>20.5</v>
      </c>
      <c r="X70" s="11">
        <f>VLOOKUP("*"&amp;CONCATENATE("o_",S70,"_a")&amp;"*",Rough_data!$A$12:$B$31,2,FALSE)</f>
        <v>28.3</v>
      </c>
      <c r="Y70" s="7" cm="1">
        <f t="array" ref="Y70">_xlfn.IFS(AND(P70=$P$2,N70&gt;0),((F70/0.5)-1)*U70, AND(P70=$P$2,N70=0),V70,AND(P70=$P$22,N70&gt;0),((F70/0.5)-1)*(V70+X70),AND(P70=$P$22,N70=0),(W70+U70))</f>
        <v>132</v>
      </c>
      <c r="Z70" s="13" t="str" cm="1">
        <f t="array" ref="Z70">_xlfn.IFS(Y70=T70,"Correctly Charged",Y70&gt;T70,"Under Charge",Y70&lt;T70,"Over Charge")</f>
        <v>Over Charge</v>
      </c>
      <c r="AA70" s="11">
        <f t="shared" si="13"/>
        <v>-92.6</v>
      </c>
    </row>
    <row r="71" spans="1:27" x14ac:dyDescent="0.3">
      <c r="A71" s="7">
        <v>2001821185</v>
      </c>
      <c r="B71" s="8">
        <v>1091120959225</v>
      </c>
      <c r="C71" s="7">
        <v>0.24</v>
      </c>
      <c r="D71" s="7">
        <f t="shared" si="7"/>
        <v>0.5</v>
      </c>
      <c r="E71" s="7">
        <v>2.1</v>
      </c>
      <c r="F71" s="7">
        <f t="shared" si="8"/>
        <v>2.5</v>
      </c>
      <c r="G71" s="7">
        <f>Output_Data1[[#This Row],[Weight slab charged by Courier Company (KG)]]/0.5</f>
        <v>5</v>
      </c>
      <c r="H71" s="10" t="s">
        <v>3</v>
      </c>
      <c r="I71" s="11">
        <f>VLOOKUP("*"&amp;CONCATENATE("d_",H71,"_f")&amp;"*",Rough_data!$A$12:$B$31,2,FALSE)</f>
        <v>45.4</v>
      </c>
      <c r="J71" s="11">
        <f>VLOOKUP("*"&amp;CONCATENATE("d_",H71,"_a")&amp;"*",Rough_data!$A$12:$B$31,2,FALSE)</f>
        <v>44.8</v>
      </c>
      <c r="K71" s="11">
        <f>VLOOKUP("*"&amp;CONCATENATE("o_",H71,"_f")&amp;"*",Rough_data!$A$12:$B$31,2,FALSE)</f>
        <v>41.3</v>
      </c>
      <c r="L71" s="11">
        <f>VLOOKUP("*"&amp;CONCATENATE("o_",H71,"_a")&amp;"*",Rough_data!$A$12:$B$31,2,FALSE)</f>
        <v>44.8</v>
      </c>
      <c r="M71" s="8" t="str">
        <f t="shared" si="9"/>
        <v>4-Times Additional charges</v>
      </c>
      <c r="N71" s="8">
        <f t="shared" si="10"/>
        <v>4</v>
      </c>
      <c r="O71" s="8">
        <f t="shared" si="11"/>
        <v>179.2</v>
      </c>
      <c r="P71" s="10" t="s">
        <v>13</v>
      </c>
      <c r="Q71" s="10">
        <f t="shared" si="12"/>
        <v>4</v>
      </c>
      <c r="R71" s="10" cm="1">
        <f t="array" ref="R71">_xlfn.IFS(AND(P71=$P$2,N71&gt;0),((F71/0.5)-1)*J71, AND(P71=$P$2,N71=0),I71,AND(P71=$P$22,N71&gt;0),((F71/0.5)-1)*(L71+J71),AND(P71=$P$22,N71=0),(I71+K71))</f>
        <v>179.2</v>
      </c>
      <c r="S71" s="10" t="s">
        <v>2</v>
      </c>
      <c r="T71" s="7">
        <v>224.6</v>
      </c>
      <c r="U71" s="11">
        <f>VLOOKUP("*"&amp;CONCATENATE("d_",S71,"_f")&amp;"*",Rough_data!$A$12:$B$31,2,FALSE)</f>
        <v>33</v>
      </c>
      <c r="V71" s="11">
        <f>VLOOKUP("*"&amp;CONCATENATE("d_",S71,"_a")&amp;"*",Rough_data!$A$12:$B$31,2,FALSE)</f>
        <v>28.3</v>
      </c>
      <c r="W71" s="11">
        <f>VLOOKUP("*"&amp;CONCATENATE("o_",S71,"_f")&amp;"*",Rough_data!$A$12:$B$31,2,FALSE)</f>
        <v>20.5</v>
      </c>
      <c r="X71" s="11">
        <f>VLOOKUP("*"&amp;CONCATENATE("o_",S71,"_a")&amp;"*",Rough_data!$A$12:$B$31,2,FALSE)</f>
        <v>28.3</v>
      </c>
      <c r="Y71" s="7" cm="1">
        <f t="array" ref="Y71">_xlfn.IFS(AND(P71=$P$2,N71&gt;0),((F71/0.5)-1)*U71, AND(P71=$P$2,N71=0),V71,AND(P71=$P$22,N71&gt;0),((F71/0.5)-1)*(V71+X71),AND(P71=$P$22,N71=0),(W71+U71))</f>
        <v>132</v>
      </c>
      <c r="Z71" s="13" t="str" cm="1">
        <f t="array" ref="Z71">_xlfn.IFS(Y71=T71,"Correctly Charged",Y71&gt;T71,"Under Charge",Y71&lt;T71,"Over Charge")</f>
        <v>Over Charge</v>
      </c>
      <c r="AA71" s="11">
        <f t="shared" si="13"/>
        <v>-92.6</v>
      </c>
    </row>
    <row r="72" spans="1:27" x14ac:dyDescent="0.3">
      <c r="A72" s="7">
        <v>2001821185</v>
      </c>
      <c r="B72" s="8">
        <v>1091120959225</v>
      </c>
      <c r="C72" s="7">
        <v>0.24</v>
      </c>
      <c r="D72" s="7">
        <f t="shared" si="7"/>
        <v>0.5</v>
      </c>
      <c r="E72" s="7">
        <v>2.1</v>
      </c>
      <c r="F72" s="7">
        <f t="shared" si="8"/>
        <v>2.5</v>
      </c>
      <c r="G72" s="7">
        <f>Output_Data1[[#This Row],[Weight slab charged by Courier Company (KG)]]/0.5</f>
        <v>5</v>
      </c>
      <c r="H72" s="10" t="s">
        <v>3</v>
      </c>
      <c r="I72" s="11">
        <f>VLOOKUP("*"&amp;CONCATENATE("d_",H72,"_f")&amp;"*",Rough_data!$A$12:$B$31,2,FALSE)</f>
        <v>45.4</v>
      </c>
      <c r="J72" s="11">
        <f>VLOOKUP("*"&amp;CONCATENATE("d_",H72,"_a")&amp;"*",Rough_data!$A$12:$B$31,2,FALSE)</f>
        <v>44.8</v>
      </c>
      <c r="K72" s="11">
        <f>VLOOKUP("*"&amp;CONCATENATE("o_",H72,"_f")&amp;"*",Rough_data!$A$12:$B$31,2,FALSE)</f>
        <v>41.3</v>
      </c>
      <c r="L72" s="11">
        <f>VLOOKUP("*"&amp;CONCATENATE("o_",H72,"_a")&amp;"*",Rough_data!$A$12:$B$31,2,FALSE)</f>
        <v>44.8</v>
      </c>
      <c r="M72" s="8" t="str">
        <f t="shared" si="9"/>
        <v>4-Times Additional charges</v>
      </c>
      <c r="N72" s="8">
        <f t="shared" si="10"/>
        <v>4</v>
      </c>
      <c r="O72" s="8">
        <f t="shared" si="11"/>
        <v>179.2</v>
      </c>
      <c r="P72" s="10" t="s">
        <v>13</v>
      </c>
      <c r="Q72" s="10">
        <f t="shared" si="12"/>
        <v>4</v>
      </c>
      <c r="R72" s="10" cm="1">
        <f t="array" ref="R72">_xlfn.IFS(AND(P72=$P$2,N72&gt;0),((F72/0.5)-1)*J72, AND(P72=$P$2,N72=0),I72,AND(P72=$P$22,N72&gt;0),((F72/0.5)-1)*(L72+J72),AND(P72=$P$22,N72=0),(I72+K72))</f>
        <v>179.2</v>
      </c>
      <c r="S72" s="10" t="s">
        <v>2</v>
      </c>
      <c r="T72" s="7">
        <v>224.6</v>
      </c>
      <c r="U72" s="11">
        <f>VLOOKUP("*"&amp;CONCATENATE("d_",S72,"_f")&amp;"*",Rough_data!$A$12:$B$31,2,FALSE)</f>
        <v>33</v>
      </c>
      <c r="V72" s="11">
        <f>VLOOKUP("*"&amp;CONCATENATE("d_",S72,"_a")&amp;"*",Rough_data!$A$12:$B$31,2,FALSE)</f>
        <v>28.3</v>
      </c>
      <c r="W72" s="11">
        <f>VLOOKUP("*"&amp;CONCATENATE("o_",S72,"_f")&amp;"*",Rough_data!$A$12:$B$31,2,FALSE)</f>
        <v>20.5</v>
      </c>
      <c r="X72" s="11">
        <f>VLOOKUP("*"&amp;CONCATENATE("o_",S72,"_a")&amp;"*",Rough_data!$A$12:$B$31,2,FALSE)</f>
        <v>28.3</v>
      </c>
      <c r="Y72" s="7" cm="1">
        <f t="array" ref="Y72">_xlfn.IFS(AND(P72=$P$2,N72&gt;0),((F72/0.5)-1)*U72, AND(P72=$P$2,N72=0),V72,AND(P72=$P$22,N72&gt;0),((F72/0.5)-1)*(V72+X72),AND(P72=$P$22,N72=0),(W72+U72))</f>
        <v>132</v>
      </c>
      <c r="Z72" s="13" t="str" cm="1">
        <f t="array" ref="Z72">_xlfn.IFS(Y72=T72,"Correctly Charged",Y72&gt;T72,"Under Charge",Y72&lt;T72,"Over Charge")</f>
        <v>Over Charge</v>
      </c>
      <c r="AA72" s="11">
        <f t="shared" si="13"/>
        <v>-92.6</v>
      </c>
    </row>
    <row r="73" spans="1:27" x14ac:dyDescent="0.3">
      <c r="A73" s="7">
        <v>2001821185</v>
      </c>
      <c r="B73" s="8">
        <v>1091120959225</v>
      </c>
      <c r="C73" s="7">
        <v>0.24</v>
      </c>
      <c r="D73" s="7">
        <f t="shared" si="7"/>
        <v>0.5</v>
      </c>
      <c r="E73" s="7">
        <v>2.1</v>
      </c>
      <c r="F73" s="7">
        <f t="shared" si="8"/>
        <v>2.5</v>
      </c>
      <c r="G73" s="7">
        <f>Output_Data1[[#This Row],[Weight slab charged by Courier Company (KG)]]/0.5</f>
        <v>5</v>
      </c>
      <c r="H73" s="10" t="s">
        <v>3</v>
      </c>
      <c r="I73" s="11">
        <f>VLOOKUP("*"&amp;CONCATENATE("d_",H73,"_f")&amp;"*",Rough_data!$A$12:$B$31,2,FALSE)</f>
        <v>45.4</v>
      </c>
      <c r="J73" s="11">
        <f>VLOOKUP("*"&amp;CONCATENATE("d_",H73,"_a")&amp;"*",Rough_data!$A$12:$B$31,2,FALSE)</f>
        <v>44.8</v>
      </c>
      <c r="K73" s="11">
        <f>VLOOKUP("*"&amp;CONCATENATE("o_",H73,"_f")&amp;"*",Rough_data!$A$12:$B$31,2,FALSE)</f>
        <v>41.3</v>
      </c>
      <c r="L73" s="11">
        <f>VLOOKUP("*"&amp;CONCATENATE("o_",H73,"_a")&amp;"*",Rough_data!$A$12:$B$31,2,FALSE)</f>
        <v>44.8</v>
      </c>
      <c r="M73" s="8" t="str">
        <f t="shared" si="9"/>
        <v>4-Times Additional charges</v>
      </c>
      <c r="N73" s="8">
        <f t="shared" si="10"/>
        <v>4</v>
      </c>
      <c r="O73" s="8">
        <f t="shared" si="11"/>
        <v>179.2</v>
      </c>
      <c r="P73" s="10" t="s">
        <v>13</v>
      </c>
      <c r="Q73" s="10">
        <f t="shared" si="12"/>
        <v>4</v>
      </c>
      <c r="R73" s="10" cm="1">
        <f t="array" ref="R73">_xlfn.IFS(AND(P73=$P$2,N73&gt;0),((F73/0.5)-1)*J73, AND(P73=$P$2,N73=0),I73,AND(P73=$P$22,N73&gt;0),((F73/0.5)-1)*(L73+J73),AND(P73=$P$22,N73=0),(I73+K73))</f>
        <v>179.2</v>
      </c>
      <c r="S73" s="10" t="s">
        <v>2</v>
      </c>
      <c r="T73" s="7">
        <v>224.6</v>
      </c>
      <c r="U73" s="11">
        <f>VLOOKUP("*"&amp;CONCATENATE("d_",S73,"_f")&amp;"*",Rough_data!$A$12:$B$31,2,FALSE)</f>
        <v>33</v>
      </c>
      <c r="V73" s="11">
        <f>VLOOKUP("*"&amp;CONCATENATE("d_",S73,"_a")&amp;"*",Rough_data!$A$12:$B$31,2,FALSE)</f>
        <v>28.3</v>
      </c>
      <c r="W73" s="11">
        <f>VLOOKUP("*"&amp;CONCATENATE("o_",S73,"_f")&amp;"*",Rough_data!$A$12:$B$31,2,FALSE)</f>
        <v>20.5</v>
      </c>
      <c r="X73" s="11">
        <f>VLOOKUP("*"&amp;CONCATENATE("o_",S73,"_a")&amp;"*",Rough_data!$A$12:$B$31,2,FALSE)</f>
        <v>28.3</v>
      </c>
      <c r="Y73" s="7" cm="1">
        <f t="array" ref="Y73">_xlfn.IFS(AND(P73=$P$2,N73&gt;0),((F73/0.5)-1)*U73, AND(P73=$P$2,N73=0),V73,AND(P73=$P$22,N73&gt;0),((F73/0.5)-1)*(V73+X73),AND(P73=$P$22,N73=0),(W73+U73))</f>
        <v>132</v>
      </c>
      <c r="Z73" s="13" t="str" cm="1">
        <f t="array" ref="Z73">_xlfn.IFS(Y73=T73,"Correctly Charged",Y73&gt;T73,"Under Charge",Y73&lt;T73,"Over Charge")</f>
        <v>Over Charge</v>
      </c>
      <c r="AA73" s="11">
        <f t="shared" si="13"/>
        <v>-92.6</v>
      </c>
    </row>
    <row r="74" spans="1:27" x14ac:dyDescent="0.3">
      <c r="A74" s="7">
        <v>2001821185</v>
      </c>
      <c r="B74" s="8">
        <v>1091120959225</v>
      </c>
      <c r="C74" s="7">
        <v>0.13300000000000001</v>
      </c>
      <c r="D74" s="7">
        <f t="shared" si="7"/>
        <v>0.5</v>
      </c>
      <c r="E74" s="7">
        <v>2.1</v>
      </c>
      <c r="F74" s="7">
        <f t="shared" si="8"/>
        <v>2.5</v>
      </c>
      <c r="G74" s="7">
        <f>Output_Data1[[#This Row],[Weight slab charged by Courier Company (KG)]]/0.5</f>
        <v>5</v>
      </c>
      <c r="H74" s="10" t="s">
        <v>3</v>
      </c>
      <c r="I74" s="11">
        <f>VLOOKUP("*"&amp;CONCATENATE("d_",H74,"_f")&amp;"*",Rough_data!$A$12:$B$31,2,FALSE)</f>
        <v>45.4</v>
      </c>
      <c r="J74" s="11">
        <f>VLOOKUP("*"&amp;CONCATENATE("d_",H74,"_a")&amp;"*",Rough_data!$A$12:$B$31,2,FALSE)</f>
        <v>44.8</v>
      </c>
      <c r="K74" s="11">
        <f>VLOOKUP("*"&amp;CONCATENATE("o_",H74,"_f")&amp;"*",Rough_data!$A$12:$B$31,2,FALSE)</f>
        <v>41.3</v>
      </c>
      <c r="L74" s="11">
        <f>VLOOKUP("*"&amp;CONCATENATE("o_",H74,"_a")&amp;"*",Rough_data!$A$12:$B$31,2,FALSE)</f>
        <v>44.8</v>
      </c>
      <c r="M74" s="8" t="str">
        <f t="shared" si="9"/>
        <v>4-Times Additional charges</v>
      </c>
      <c r="N74" s="8">
        <f t="shared" si="10"/>
        <v>4</v>
      </c>
      <c r="O74" s="8">
        <f t="shared" si="11"/>
        <v>179.2</v>
      </c>
      <c r="P74" s="10" t="s">
        <v>13</v>
      </c>
      <c r="Q74" s="10">
        <f t="shared" si="12"/>
        <v>4</v>
      </c>
      <c r="R74" s="10" cm="1">
        <f t="array" ref="R74">_xlfn.IFS(AND(P74=$P$2,N74&gt;0),((F74/0.5)-1)*J74, AND(P74=$P$2,N74=0),I74,AND(P74=$P$22,N74&gt;0),((F74/0.5)-1)*(L74+J74),AND(P74=$P$22,N74=0),(I74+K74))</f>
        <v>179.2</v>
      </c>
      <c r="S74" s="10" t="s">
        <v>2</v>
      </c>
      <c r="T74" s="7">
        <v>224.6</v>
      </c>
      <c r="U74" s="11">
        <f>VLOOKUP("*"&amp;CONCATENATE("d_",S74,"_f")&amp;"*",Rough_data!$A$12:$B$31,2,FALSE)</f>
        <v>33</v>
      </c>
      <c r="V74" s="11">
        <f>VLOOKUP("*"&amp;CONCATENATE("d_",S74,"_a")&amp;"*",Rough_data!$A$12:$B$31,2,FALSE)</f>
        <v>28.3</v>
      </c>
      <c r="W74" s="11">
        <f>VLOOKUP("*"&amp;CONCATENATE("o_",S74,"_f")&amp;"*",Rough_data!$A$12:$B$31,2,FALSE)</f>
        <v>20.5</v>
      </c>
      <c r="X74" s="11">
        <f>VLOOKUP("*"&amp;CONCATENATE("o_",S74,"_a")&amp;"*",Rough_data!$A$12:$B$31,2,FALSE)</f>
        <v>28.3</v>
      </c>
      <c r="Y74" s="7" cm="1">
        <f t="array" ref="Y74">_xlfn.IFS(AND(P74=$P$2,N74&gt;0),((F74/0.5)-1)*U74, AND(P74=$P$2,N74=0),V74,AND(P74=$P$22,N74&gt;0),((F74/0.5)-1)*(V74+X74),AND(P74=$P$22,N74=0),(W74+U74))</f>
        <v>132</v>
      </c>
      <c r="Z74" s="13" t="str" cm="1">
        <f t="array" ref="Z74">_xlfn.IFS(Y74=T74,"Correctly Charged",Y74&gt;T74,"Under Charge",Y74&lt;T74,"Over Charge")</f>
        <v>Over Charge</v>
      </c>
      <c r="AA74" s="11">
        <f t="shared" si="13"/>
        <v>-92.6</v>
      </c>
    </row>
    <row r="75" spans="1:27" x14ac:dyDescent="0.3">
      <c r="A75" s="7">
        <v>2001821185</v>
      </c>
      <c r="B75" s="8">
        <v>1091120959225</v>
      </c>
      <c r="C75" s="7">
        <v>0.13300000000000001</v>
      </c>
      <c r="D75" s="7">
        <f t="shared" si="7"/>
        <v>0.5</v>
      </c>
      <c r="E75" s="7">
        <v>2.1</v>
      </c>
      <c r="F75" s="7">
        <f t="shared" si="8"/>
        <v>2.5</v>
      </c>
      <c r="G75" s="7">
        <f>Output_Data1[[#This Row],[Weight slab charged by Courier Company (KG)]]/0.5</f>
        <v>5</v>
      </c>
      <c r="H75" s="10" t="s">
        <v>3</v>
      </c>
      <c r="I75" s="11">
        <f>VLOOKUP("*"&amp;CONCATENATE("d_",H75,"_f")&amp;"*",Rough_data!$A$12:$B$31,2,FALSE)</f>
        <v>45.4</v>
      </c>
      <c r="J75" s="11">
        <f>VLOOKUP("*"&amp;CONCATENATE("d_",H75,"_a")&amp;"*",Rough_data!$A$12:$B$31,2,FALSE)</f>
        <v>44.8</v>
      </c>
      <c r="K75" s="11">
        <f>VLOOKUP("*"&amp;CONCATENATE("o_",H75,"_f")&amp;"*",Rough_data!$A$12:$B$31,2,FALSE)</f>
        <v>41.3</v>
      </c>
      <c r="L75" s="11">
        <f>VLOOKUP("*"&amp;CONCATENATE("o_",H75,"_a")&amp;"*",Rough_data!$A$12:$B$31,2,FALSE)</f>
        <v>44.8</v>
      </c>
      <c r="M75" s="8" t="str">
        <f t="shared" si="9"/>
        <v>4-Times Additional charges</v>
      </c>
      <c r="N75" s="8">
        <f t="shared" si="10"/>
        <v>4</v>
      </c>
      <c r="O75" s="8">
        <f t="shared" si="11"/>
        <v>179.2</v>
      </c>
      <c r="P75" s="10" t="s">
        <v>13</v>
      </c>
      <c r="Q75" s="10">
        <f t="shared" si="12"/>
        <v>4</v>
      </c>
      <c r="R75" s="10" cm="1">
        <f t="array" ref="R75">_xlfn.IFS(AND(P75=$P$2,N75&gt;0),((F75/0.5)-1)*J75, AND(P75=$P$2,N75=0),I75,AND(P75=$P$22,N75&gt;0),((F75/0.5)-1)*(L75+J75),AND(P75=$P$22,N75=0),(I75+K75))</f>
        <v>179.2</v>
      </c>
      <c r="S75" s="10" t="s">
        <v>2</v>
      </c>
      <c r="T75" s="7">
        <v>224.6</v>
      </c>
      <c r="U75" s="11">
        <f>VLOOKUP("*"&amp;CONCATENATE("d_",S75,"_f")&amp;"*",Rough_data!$A$12:$B$31,2,FALSE)</f>
        <v>33</v>
      </c>
      <c r="V75" s="11">
        <f>VLOOKUP("*"&amp;CONCATENATE("d_",S75,"_a")&amp;"*",Rough_data!$A$12:$B$31,2,FALSE)</f>
        <v>28.3</v>
      </c>
      <c r="W75" s="11">
        <f>VLOOKUP("*"&amp;CONCATENATE("o_",S75,"_f")&amp;"*",Rough_data!$A$12:$B$31,2,FALSE)</f>
        <v>20.5</v>
      </c>
      <c r="X75" s="11">
        <f>VLOOKUP("*"&amp;CONCATENATE("o_",S75,"_a")&amp;"*",Rough_data!$A$12:$B$31,2,FALSE)</f>
        <v>28.3</v>
      </c>
      <c r="Y75" s="7" cm="1">
        <f t="array" ref="Y75">_xlfn.IFS(AND(P75=$P$2,N75&gt;0),((F75/0.5)-1)*U75, AND(P75=$P$2,N75=0),V75,AND(P75=$P$22,N75&gt;0),((F75/0.5)-1)*(V75+X75),AND(P75=$P$22,N75=0),(W75+U75))</f>
        <v>132</v>
      </c>
      <c r="Z75" s="13" t="str" cm="1">
        <f t="array" ref="Z75">_xlfn.IFS(Y75=T75,"Correctly Charged",Y75&gt;T75,"Under Charge",Y75&lt;T75,"Over Charge")</f>
        <v>Over Charge</v>
      </c>
      <c r="AA75" s="11">
        <f t="shared" si="13"/>
        <v>-92.6</v>
      </c>
    </row>
    <row r="76" spans="1:27" x14ac:dyDescent="0.3">
      <c r="A76" s="7">
        <v>2001821185</v>
      </c>
      <c r="B76" s="8">
        <v>1091120959225</v>
      </c>
      <c r="C76" s="7">
        <v>0.13300000000000001</v>
      </c>
      <c r="D76" s="7">
        <f t="shared" si="7"/>
        <v>0.5</v>
      </c>
      <c r="E76" s="7">
        <v>2.1</v>
      </c>
      <c r="F76" s="7">
        <f t="shared" si="8"/>
        <v>2.5</v>
      </c>
      <c r="G76" s="7">
        <f>Output_Data1[[#This Row],[Weight slab charged by Courier Company (KG)]]/0.5</f>
        <v>5</v>
      </c>
      <c r="H76" s="10" t="s">
        <v>3</v>
      </c>
      <c r="I76" s="11">
        <f>VLOOKUP("*"&amp;CONCATENATE("d_",H76,"_f")&amp;"*",Rough_data!$A$12:$B$31,2,FALSE)</f>
        <v>45.4</v>
      </c>
      <c r="J76" s="11">
        <f>VLOOKUP("*"&amp;CONCATENATE("d_",H76,"_a")&amp;"*",Rough_data!$A$12:$B$31,2,FALSE)</f>
        <v>44.8</v>
      </c>
      <c r="K76" s="11">
        <f>VLOOKUP("*"&amp;CONCATENATE("o_",H76,"_f")&amp;"*",Rough_data!$A$12:$B$31,2,FALSE)</f>
        <v>41.3</v>
      </c>
      <c r="L76" s="11">
        <f>VLOOKUP("*"&amp;CONCATENATE("o_",H76,"_a")&amp;"*",Rough_data!$A$12:$B$31,2,FALSE)</f>
        <v>44.8</v>
      </c>
      <c r="M76" s="8" t="str">
        <f t="shared" si="9"/>
        <v>4-Times Additional charges</v>
      </c>
      <c r="N76" s="8">
        <f t="shared" si="10"/>
        <v>4</v>
      </c>
      <c r="O76" s="8">
        <f t="shared" si="11"/>
        <v>179.2</v>
      </c>
      <c r="P76" s="10" t="s">
        <v>13</v>
      </c>
      <c r="Q76" s="10">
        <f t="shared" si="12"/>
        <v>4</v>
      </c>
      <c r="R76" s="10" cm="1">
        <f t="array" ref="R76">_xlfn.IFS(AND(P76=$P$2,N76&gt;0),((F76/0.5)-1)*J76, AND(P76=$P$2,N76=0),I76,AND(P76=$P$22,N76&gt;0),((F76/0.5)-1)*(L76+J76),AND(P76=$P$22,N76=0),(I76+K76))</f>
        <v>179.2</v>
      </c>
      <c r="S76" s="10" t="s">
        <v>2</v>
      </c>
      <c r="T76" s="7">
        <v>224.6</v>
      </c>
      <c r="U76" s="11">
        <f>VLOOKUP("*"&amp;CONCATENATE("d_",S76,"_f")&amp;"*",Rough_data!$A$12:$B$31,2,FALSE)</f>
        <v>33</v>
      </c>
      <c r="V76" s="11">
        <f>VLOOKUP("*"&amp;CONCATENATE("d_",S76,"_a")&amp;"*",Rough_data!$A$12:$B$31,2,FALSE)</f>
        <v>28.3</v>
      </c>
      <c r="W76" s="11">
        <f>VLOOKUP("*"&amp;CONCATENATE("o_",S76,"_f")&amp;"*",Rough_data!$A$12:$B$31,2,FALSE)</f>
        <v>20.5</v>
      </c>
      <c r="X76" s="11">
        <f>VLOOKUP("*"&amp;CONCATENATE("o_",S76,"_a")&amp;"*",Rough_data!$A$12:$B$31,2,FALSE)</f>
        <v>28.3</v>
      </c>
      <c r="Y76" s="7" cm="1">
        <f t="array" ref="Y76">_xlfn.IFS(AND(P76=$P$2,N76&gt;0),((F76/0.5)-1)*U76, AND(P76=$P$2,N76=0),V76,AND(P76=$P$22,N76&gt;0),((F76/0.5)-1)*(V76+X76),AND(P76=$P$22,N76=0),(W76+U76))</f>
        <v>132</v>
      </c>
      <c r="Z76" s="13" t="str" cm="1">
        <f t="array" ref="Z76">_xlfn.IFS(Y76=T76,"Correctly Charged",Y76&gt;T76,"Under Charge",Y76&lt;T76,"Over Charge")</f>
        <v>Over Charge</v>
      </c>
      <c r="AA76" s="11">
        <f t="shared" si="13"/>
        <v>-92.6</v>
      </c>
    </row>
    <row r="77" spans="1:27" x14ac:dyDescent="0.3">
      <c r="A77" s="7">
        <v>2001821185</v>
      </c>
      <c r="B77" s="8">
        <v>1091120959225</v>
      </c>
      <c r="C77" s="7">
        <v>0.13300000000000001</v>
      </c>
      <c r="D77" s="7">
        <f t="shared" si="7"/>
        <v>0.5</v>
      </c>
      <c r="E77" s="7">
        <v>2.1</v>
      </c>
      <c r="F77" s="7">
        <f t="shared" si="8"/>
        <v>2.5</v>
      </c>
      <c r="G77" s="7">
        <f>Output_Data1[[#This Row],[Weight slab charged by Courier Company (KG)]]/0.5</f>
        <v>5</v>
      </c>
      <c r="H77" s="10" t="s">
        <v>3</v>
      </c>
      <c r="I77" s="11">
        <f>VLOOKUP("*"&amp;CONCATENATE("d_",H77,"_f")&amp;"*",Rough_data!$A$12:$B$31,2,FALSE)</f>
        <v>45.4</v>
      </c>
      <c r="J77" s="11">
        <f>VLOOKUP("*"&amp;CONCATENATE("d_",H77,"_a")&amp;"*",Rough_data!$A$12:$B$31,2,FALSE)</f>
        <v>44.8</v>
      </c>
      <c r="K77" s="11">
        <f>VLOOKUP("*"&amp;CONCATENATE("o_",H77,"_f")&amp;"*",Rough_data!$A$12:$B$31,2,FALSE)</f>
        <v>41.3</v>
      </c>
      <c r="L77" s="11">
        <f>VLOOKUP("*"&amp;CONCATENATE("o_",H77,"_a")&amp;"*",Rough_data!$A$12:$B$31,2,FALSE)</f>
        <v>44.8</v>
      </c>
      <c r="M77" s="8" t="str">
        <f t="shared" si="9"/>
        <v>4-Times Additional charges</v>
      </c>
      <c r="N77" s="8">
        <f t="shared" si="10"/>
        <v>4</v>
      </c>
      <c r="O77" s="8">
        <f t="shared" si="11"/>
        <v>179.2</v>
      </c>
      <c r="P77" s="10" t="s">
        <v>13</v>
      </c>
      <c r="Q77" s="10">
        <f t="shared" si="12"/>
        <v>4</v>
      </c>
      <c r="R77" s="10" cm="1">
        <f t="array" ref="R77">_xlfn.IFS(AND(P77=$P$2,N77&gt;0),((F77/0.5)-1)*J77, AND(P77=$P$2,N77=0),I77,AND(P77=$P$22,N77&gt;0),((F77/0.5)-1)*(L77+J77),AND(P77=$P$22,N77=0),(I77+K77))</f>
        <v>179.2</v>
      </c>
      <c r="S77" s="10" t="s">
        <v>2</v>
      </c>
      <c r="T77" s="7">
        <v>224.6</v>
      </c>
      <c r="U77" s="11">
        <f>VLOOKUP("*"&amp;CONCATENATE("d_",S77,"_f")&amp;"*",Rough_data!$A$12:$B$31,2,FALSE)</f>
        <v>33</v>
      </c>
      <c r="V77" s="11">
        <f>VLOOKUP("*"&amp;CONCATENATE("d_",S77,"_a")&amp;"*",Rough_data!$A$12:$B$31,2,FALSE)</f>
        <v>28.3</v>
      </c>
      <c r="W77" s="11">
        <f>VLOOKUP("*"&amp;CONCATENATE("o_",S77,"_f")&amp;"*",Rough_data!$A$12:$B$31,2,FALSE)</f>
        <v>20.5</v>
      </c>
      <c r="X77" s="11">
        <f>VLOOKUP("*"&amp;CONCATENATE("o_",S77,"_a")&amp;"*",Rough_data!$A$12:$B$31,2,FALSE)</f>
        <v>28.3</v>
      </c>
      <c r="Y77" s="7" cm="1">
        <f t="array" ref="Y77">_xlfn.IFS(AND(P77=$P$2,N77&gt;0),((F77/0.5)-1)*U77, AND(P77=$P$2,N77=0),V77,AND(P77=$P$22,N77&gt;0),((F77/0.5)-1)*(V77+X77),AND(P77=$P$22,N77=0),(W77+U77))</f>
        <v>132</v>
      </c>
      <c r="Z77" s="13" t="str" cm="1">
        <f t="array" ref="Z77">_xlfn.IFS(Y77=T77,"Correctly Charged",Y77&gt;T77,"Under Charge",Y77&lt;T77,"Over Charge")</f>
        <v>Over Charge</v>
      </c>
      <c r="AA77" s="11">
        <f t="shared" si="13"/>
        <v>-92.6</v>
      </c>
    </row>
    <row r="78" spans="1:27" x14ac:dyDescent="0.3">
      <c r="A78" s="7">
        <v>2001821185</v>
      </c>
      <c r="B78" s="8">
        <v>1091120959225</v>
      </c>
      <c r="C78" s="7">
        <v>0.24</v>
      </c>
      <c r="D78" s="7">
        <f t="shared" si="7"/>
        <v>0.5</v>
      </c>
      <c r="E78" s="7">
        <v>2.1</v>
      </c>
      <c r="F78" s="7">
        <f t="shared" si="8"/>
        <v>2.5</v>
      </c>
      <c r="G78" s="7">
        <f>Output_Data1[[#This Row],[Weight slab charged by Courier Company (KG)]]/0.5</f>
        <v>5</v>
      </c>
      <c r="H78" s="10" t="s">
        <v>3</v>
      </c>
      <c r="I78" s="11">
        <f>VLOOKUP("*"&amp;CONCATENATE("d_",H78,"_f")&amp;"*",Rough_data!$A$12:$B$31,2,FALSE)</f>
        <v>45.4</v>
      </c>
      <c r="J78" s="11">
        <f>VLOOKUP("*"&amp;CONCATENATE("d_",H78,"_a")&amp;"*",Rough_data!$A$12:$B$31,2,FALSE)</f>
        <v>44.8</v>
      </c>
      <c r="K78" s="11">
        <f>VLOOKUP("*"&amp;CONCATENATE("o_",H78,"_f")&amp;"*",Rough_data!$A$12:$B$31,2,FALSE)</f>
        <v>41.3</v>
      </c>
      <c r="L78" s="11">
        <f>VLOOKUP("*"&amp;CONCATENATE("o_",H78,"_a")&amp;"*",Rough_data!$A$12:$B$31,2,FALSE)</f>
        <v>44.8</v>
      </c>
      <c r="M78" s="8" t="str">
        <f t="shared" si="9"/>
        <v>4-Times Additional charges</v>
      </c>
      <c r="N78" s="8">
        <f t="shared" si="10"/>
        <v>4</v>
      </c>
      <c r="O78" s="8">
        <f t="shared" si="11"/>
        <v>179.2</v>
      </c>
      <c r="P78" s="10" t="s">
        <v>13</v>
      </c>
      <c r="Q78" s="10">
        <f t="shared" si="12"/>
        <v>4</v>
      </c>
      <c r="R78" s="10" cm="1">
        <f t="array" ref="R78">_xlfn.IFS(AND(P78=$P$2,N78&gt;0),((F78/0.5)-1)*J78, AND(P78=$P$2,N78=0),I78,AND(P78=$P$22,N78&gt;0),((F78/0.5)-1)*(L78+J78),AND(P78=$P$22,N78=0),(I78+K78))</f>
        <v>179.2</v>
      </c>
      <c r="S78" s="10" t="s">
        <v>2</v>
      </c>
      <c r="T78" s="7">
        <v>224.6</v>
      </c>
      <c r="U78" s="11">
        <f>VLOOKUP("*"&amp;CONCATENATE("d_",S78,"_f")&amp;"*",Rough_data!$A$12:$B$31,2,FALSE)</f>
        <v>33</v>
      </c>
      <c r="V78" s="11">
        <f>VLOOKUP("*"&amp;CONCATENATE("d_",S78,"_a")&amp;"*",Rough_data!$A$12:$B$31,2,FALSE)</f>
        <v>28.3</v>
      </c>
      <c r="W78" s="11">
        <f>VLOOKUP("*"&amp;CONCATENATE("o_",S78,"_f")&amp;"*",Rough_data!$A$12:$B$31,2,FALSE)</f>
        <v>20.5</v>
      </c>
      <c r="X78" s="11">
        <f>VLOOKUP("*"&amp;CONCATENATE("o_",S78,"_a")&amp;"*",Rough_data!$A$12:$B$31,2,FALSE)</f>
        <v>28.3</v>
      </c>
      <c r="Y78" s="7" cm="1">
        <f t="array" ref="Y78">_xlfn.IFS(AND(P78=$P$2,N78&gt;0),((F78/0.5)-1)*U78, AND(P78=$P$2,N78=0),V78,AND(P78=$P$22,N78&gt;0),((F78/0.5)-1)*(V78+X78),AND(P78=$P$22,N78=0),(W78+U78))</f>
        <v>132</v>
      </c>
      <c r="Z78" s="13" t="str" cm="1">
        <f t="array" ref="Z78">_xlfn.IFS(Y78=T78,"Correctly Charged",Y78&gt;T78,"Under Charge",Y78&lt;T78,"Over Charge")</f>
        <v>Over Charge</v>
      </c>
      <c r="AA78" s="11">
        <f t="shared" si="13"/>
        <v>-92.6</v>
      </c>
    </row>
    <row r="79" spans="1:27" x14ac:dyDescent="0.3">
      <c r="A79" s="7">
        <v>2001821185</v>
      </c>
      <c r="B79" s="8">
        <v>1091120959225</v>
      </c>
      <c r="C79" s="7">
        <v>0.24</v>
      </c>
      <c r="D79" s="7">
        <f t="shared" si="7"/>
        <v>0.5</v>
      </c>
      <c r="E79" s="7">
        <v>2.1</v>
      </c>
      <c r="F79" s="7">
        <f t="shared" si="8"/>
        <v>2.5</v>
      </c>
      <c r="G79" s="7">
        <f>Output_Data1[[#This Row],[Weight slab charged by Courier Company (KG)]]/0.5</f>
        <v>5</v>
      </c>
      <c r="H79" s="10" t="s">
        <v>3</v>
      </c>
      <c r="I79" s="11">
        <f>VLOOKUP("*"&amp;CONCATENATE("d_",H79,"_f")&amp;"*",Rough_data!$A$12:$B$31,2,FALSE)</f>
        <v>45.4</v>
      </c>
      <c r="J79" s="11">
        <f>VLOOKUP("*"&amp;CONCATENATE("d_",H79,"_a")&amp;"*",Rough_data!$A$12:$B$31,2,FALSE)</f>
        <v>44.8</v>
      </c>
      <c r="K79" s="11">
        <f>VLOOKUP("*"&amp;CONCATENATE("o_",H79,"_f")&amp;"*",Rough_data!$A$12:$B$31,2,FALSE)</f>
        <v>41.3</v>
      </c>
      <c r="L79" s="11">
        <f>VLOOKUP("*"&amp;CONCATENATE("o_",H79,"_a")&amp;"*",Rough_data!$A$12:$B$31,2,FALSE)</f>
        <v>44.8</v>
      </c>
      <c r="M79" s="8" t="str">
        <f t="shared" si="9"/>
        <v>4-Times Additional charges</v>
      </c>
      <c r="N79" s="8">
        <f t="shared" si="10"/>
        <v>4</v>
      </c>
      <c r="O79" s="8">
        <f t="shared" si="11"/>
        <v>179.2</v>
      </c>
      <c r="P79" s="10" t="s">
        <v>13</v>
      </c>
      <c r="Q79" s="10">
        <f t="shared" si="12"/>
        <v>4</v>
      </c>
      <c r="R79" s="10" cm="1">
        <f t="array" ref="R79">_xlfn.IFS(AND(P79=$P$2,N79&gt;0),((F79/0.5)-1)*J79, AND(P79=$P$2,N79=0),I79,AND(P79=$P$22,N79&gt;0),((F79/0.5)-1)*(L79+J79),AND(P79=$P$22,N79=0),(I79+K79))</f>
        <v>179.2</v>
      </c>
      <c r="S79" s="10" t="s">
        <v>2</v>
      </c>
      <c r="T79" s="7">
        <v>224.6</v>
      </c>
      <c r="U79" s="11">
        <f>VLOOKUP("*"&amp;CONCATENATE("d_",S79,"_f")&amp;"*",Rough_data!$A$12:$B$31,2,FALSE)</f>
        <v>33</v>
      </c>
      <c r="V79" s="11">
        <f>VLOOKUP("*"&amp;CONCATENATE("d_",S79,"_a")&amp;"*",Rough_data!$A$12:$B$31,2,FALSE)</f>
        <v>28.3</v>
      </c>
      <c r="W79" s="11">
        <f>VLOOKUP("*"&amp;CONCATENATE("o_",S79,"_f")&amp;"*",Rough_data!$A$12:$B$31,2,FALSE)</f>
        <v>20.5</v>
      </c>
      <c r="X79" s="11">
        <f>VLOOKUP("*"&amp;CONCATENATE("o_",S79,"_a")&amp;"*",Rough_data!$A$12:$B$31,2,FALSE)</f>
        <v>28.3</v>
      </c>
      <c r="Y79" s="7" cm="1">
        <f t="array" ref="Y79">_xlfn.IFS(AND(P79=$P$2,N79&gt;0),((F79/0.5)-1)*U79, AND(P79=$P$2,N79=0),V79,AND(P79=$P$22,N79&gt;0),((F79/0.5)-1)*(V79+X79),AND(P79=$P$22,N79=0),(W79+U79))</f>
        <v>132</v>
      </c>
      <c r="Z79" s="13" t="str" cm="1">
        <f t="array" ref="Z79">_xlfn.IFS(Y79=T79,"Correctly Charged",Y79&gt;T79,"Under Charge",Y79&lt;T79,"Over Charge")</f>
        <v>Over Charge</v>
      </c>
      <c r="AA79" s="11">
        <f t="shared" si="13"/>
        <v>-92.6</v>
      </c>
    </row>
    <row r="80" spans="1:27" x14ac:dyDescent="0.3">
      <c r="A80" s="7">
        <v>2001821185</v>
      </c>
      <c r="B80" s="8">
        <v>1091120959225</v>
      </c>
      <c r="C80" s="7">
        <v>0.24</v>
      </c>
      <c r="D80" s="7">
        <f t="shared" si="7"/>
        <v>0.5</v>
      </c>
      <c r="E80" s="7">
        <v>2.1</v>
      </c>
      <c r="F80" s="7">
        <f t="shared" si="8"/>
        <v>2.5</v>
      </c>
      <c r="G80" s="7">
        <f>Output_Data1[[#This Row],[Weight slab charged by Courier Company (KG)]]/0.5</f>
        <v>5</v>
      </c>
      <c r="H80" s="10" t="s">
        <v>3</v>
      </c>
      <c r="I80" s="11">
        <f>VLOOKUP("*"&amp;CONCATENATE("d_",H80,"_f")&amp;"*",Rough_data!$A$12:$B$31,2,FALSE)</f>
        <v>45.4</v>
      </c>
      <c r="J80" s="11">
        <f>VLOOKUP("*"&amp;CONCATENATE("d_",H80,"_a")&amp;"*",Rough_data!$A$12:$B$31,2,FALSE)</f>
        <v>44.8</v>
      </c>
      <c r="K80" s="11">
        <f>VLOOKUP("*"&amp;CONCATENATE("o_",H80,"_f")&amp;"*",Rough_data!$A$12:$B$31,2,FALSE)</f>
        <v>41.3</v>
      </c>
      <c r="L80" s="11">
        <f>VLOOKUP("*"&amp;CONCATENATE("o_",H80,"_a")&amp;"*",Rough_data!$A$12:$B$31,2,FALSE)</f>
        <v>44.8</v>
      </c>
      <c r="M80" s="8" t="str">
        <f t="shared" si="9"/>
        <v>4-Times Additional charges</v>
      </c>
      <c r="N80" s="8">
        <f t="shared" si="10"/>
        <v>4</v>
      </c>
      <c r="O80" s="8">
        <f t="shared" si="11"/>
        <v>179.2</v>
      </c>
      <c r="P80" s="10" t="s">
        <v>13</v>
      </c>
      <c r="Q80" s="10">
        <f t="shared" si="12"/>
        <v>4</v>
      </c>
      <c r="R80" s="10" cm="1">
        <f t="array" ref="R80">_xlfn.IFS(AND(P80=$P$2,N80&gt;0),((F80/0.5)-1)*J80, AND(P80=$P$2,N80=0),I80,AND(P80=$P$22,N80&gt;0),((F80/0.5)-1)*(L80+J80),AND(P80=$P$22,N80=0),(I80+K80))</f>
        <v>179.2</v>
      </c>
      <c r="S80" s="10" t="s">
        <v>2</v>
      </c>
      <c r="T80" s="7">
        <v>224.6</v>
      </c>
      <c r="U80" s="11">
        <f>VLOOKUP("*"&amp;CONCATENATE("d_",S80,"_f")&amp;"*",Rough_data!$A$12:$B$31,2,FALSE)</f>
        <v>33</v>
      </c>
      <c r="V80" s="11">
        <f>VLOOKUP("*"&amp;CONCATENATE("d_",S80,"_a")&amp;"*",Rough_data!$A$12:$B$31,2,FALSE)</f>
        <v>28.3</v>
      </c>
      <c r="W80" s="11">
        <f>VLOOKUP("*"&amp;CONCATENATE("o_",S80,"_f")&amp;"*",Rough_data!$A$12:$B$31,2,FALSE)</f>
        <v>20.5</v>
      </c>
      <c r="X80" s="11">
        <f>VLOOKUP("*"&amp;CONCATENATE("o_",S80,"_a")&amp;"*",Rough_data!$A$12:$B$31,2,FALSE)</f>
        <v>28.3</v>
      </c>
      <c r="Y80" s="7" cm="1">
        <f t="array" ref="Y80">_xlfn.IFS(AND(P80=$P$2,N80&gt;0),((F80/0.5)-1)*U80, AND(P80=$P$2,N80=0),V80,AND(P80=$P$22,N80&gt;0),((F80/0.5)-1)*(V80+X80),AND(P80=$P$22,N80=0),(W80+U80))</f>
        <v>132</v>
      </c>
      <c r="Z80" s="13" t="str" cm="1">
        <f t="array" ref="Z80">_xlfn.IFS(Y80=T80,"Correctly Charged",Y80&gt;T80,"Under Charge",Y80&lt;T80,"Over Charge")</f>
        <v>Over Charge</v>
      </c>
      <c r="AA80" s="11">
        <f t="shared" si="13"/>
        <v>-92.6</v>
      </c>
    </row>
    <row r="81" spans="1:27" x14ac:dyDescent="0.3">
      <c r="A81" s="7">
        <v>2001821185</v>
      </c>
      <c r="B81" s="8">
        <v>1091120959225</v>
      </c>
      <c r="C81" s="7">
        <v>0.24</v>
      </c>
      <c r="D81" s="7">
        <f t="shared" si="7"/>
        <v>0.5</v>
      </c>
      <c r="E81" s="7">
        <v>2.1</v>
      </c>
      <c r="F81" s="7">
        <f t="shared" si="8"/>
        <v>2.5</v>
      </c>
      <c r="G81" s="7">
        <f>Output_Data1[[#This Row],[Weight slab charged by Courier Company (KG)]]/0.5</f>
        <v>5</v>
      </c>
      <c r="H81" s="10" t="s">
        <v>3</v>
      </c>
      <c r="I81" s="11">
        <f>VLOOKUP("*"&amp;CONCATENATE("d_",H81,"_f")&amp;"*",Rough_data!$A$12:$B$31,2,FALSE)</f>
        <v>45.4</v>
      </c>
      <c r="J81" s="11">
        <f>VLOOKUP("*"&amp;CONCATENATE("d_",H81,"_a")&amp;"*",Rough_data!$A$12:$B$31,2,FALSE)</f>
        <v>44.8</v>
      </c>
      <c r="K81" s="11">
        <f>VLOOKUP("*"&amp;CONCATENATE("o_",H81,"_f")&amp;"*",Rough_data!$A$12:$B$31,2,FALSE)</f>
        <v>41.3</v>
      </c>
      <c r="L81" s="11">
        <f>VLOOKUP("*"&amp;CONCATENATE("o_",H81,"_a")&amp;"*",Rough_data!$A$12:$B$31,2,FALSE)</f>
        <v>44.8</v>
      </c>
      <c r="M81" s="8" t="str">
        <f t="shared" si="9"/>
        <v>4-Times Additional charges</v>
      </c>
      <c r="N81" s="8">
        <f t="shared" si="10"/>
        <v>4</v>
      </c>
      <c r="O81" s="8">
        <f t="shared" si="11"/>
        <v>179.2</v>
      </c>
      <c r="P81" s="10" t="s">
        <v>13</v>
      </c>
      <c r="Q81" s="10">
        <f t="shared" si="12"/>
        <v>4</v>
      </c>
      <c r="R81" s="10" cm="1">
        <f t="array" ref="R81">_xlfn.IFS(AND(P81=$P$2,N81&gt;0),((F81/0.5)-1)*J81, AND(P81=$P$2,N81=0),I81,AND(P81=$P$22,N81&gt;0),((F81/0.5)-1)*(L81+J81),AND(P81=$P$22,N81=0),(I81+K81))</f>
        <v>179.2</v>
      </c>
      <c r="S81" s="10" t="s">
        <v>2</v>
      </c>
      <c r="T81" s="7">
        <v>224.6</v>
      </c>
      <c r="U81" s="11">
        <f>VLOOKUP("*"&amp;CONCATENATE("d_",S81,"_f")&amp;"*",Rough_data!$A$12:$B$31,2,FALSE)</f>
        <v>33</v>
      </c>
      <c r="V81" s="11">
        <f>VLOOKUP("*"&amp;CONCATENATE("d_",S81,"_a")&amp;"*",Rough_data!$A$12:$B$31,2,FALSE)</f>
        <v>28.3</v>
      </c>
      <c r="W81" s="11">
        <f>VLOOKUP("*"&amp;CONCATENATE("o_",S81,"_f")&amp;"*",Rough_data!$A$12:$B$31,2,FALSE)</f>
        <v>20.5</v>
      </c>
      <c r="X81" s="11">
        <f>VLOOKUP("*"&amp;CONCATENATE("o_",S81,"_a")&amp;"*",Rough_data!$A$12:$B$31,2,FALSE)</f>
        <v>28.3</v>
      </c>
      <c r="Y81" s="7" cm="1">
        <f t="array" ref="Y81">_xlfn.IFS(AND(P81=$P$2,N81&gt;0),((F81/0.5)-1)*U81, AND(P81=$P$2,N81=0),V81,AND(P81=$P$22,N81&gt;0),((F81/0.5)-1)*(V81+X81),AND(P81=$P$22,N81=0),(W81+U81))</f>
        <v>132</v>
      </c>
      <c r="Z81" s="13" t="str" cm="1">
        <f t="array" ref="Z81">_xlfn.IFS(Y81=T81,"Correctly Charged",Y81&gt;T81,"Under Charge",Y81&lt;T81,"Over Charge")</f>
        <v>Over Charge</v>
      </c>
      <c r="AA81" s="11">
        <f t="shared" si="13"/>
        <v>-92.6</v>
      </c>
    </row>
    <row r="82" spans="1:27" x14ac:dyDescent="0.3">
      <c r="A82" s="7">
        <v>2001821185</v>
      </c>
      <c r="B82" s="8">
        <v>1091120959225</v>
      </c>
      <c r="C82" s="7">
        <v>0.28999999999999998</v>
      </c>
      <c r="D82" s="7">
        <f t="shared" si="7"/>
        <v>0.5</v>
      </c>
      <c r="E82" s="7">
        <v>2.1</v>
      </c>
      <c r="F82" s="7">
        <f t="shared" si="8"/>
        <v>2.5</v>
      </c>
      <c r="G82" s="7">
        <f>Output_Data1[[#This Row],[Weight slab charged by Courier Company (KG)]]/0.5</f>
        <v>5</v>
      </c>
      <c r="H82" s="10" t="s">
        <v>3</v>
      </c>
      <c r="I82" s="11">
        <f>VLOOKUP("*"&amp;CONCATENATE("d_",H82,"_f")&amp;"*",Rough_data!$A$12:$B$31,2,FALSE)</f>
        <v>45.4</v>
      </c>
      <c r="J82" s="11">
        <f>VLOOKUP("*"&amp;CONCATENATE("d_",H82,"_a")&amp;"*",Rough_data!$A$12:$B$31,2,FALSE)</f>
        <v>44.8</v>
      </c>
      <c r="K82" s="11">
        <f>VLOOKUP("*"&amp;CONCATENATE("o_",H82,"_f")&amp;"*",Rough_data!$A$12:$B$31,2,FALSE)</f>
        <v>41.3</v>
      </c>
      <c r="L82" s="11">
        <f>VLOOKUP("*"&amp;CONCATENATE("o_",H82,"_a")&amp;"*",Rough_data!$A$12:$B$31,2,FALSE)</f>
        <v>44.8</v>
      </c>
      <c r="M82" s="8" t="str">
        <f t="shared" si="9"/>
        <v>4-Times Additional charges</v>
      </c>
      <c r="N82" s="8">
        <f t="shared" si="10"/>
        <v>4</v>
      </c>
      <c r="O82" s="8">
        <f t="shared" si="11"/>
        <v>179.2</v>
      </c>
      <c r="P82" s="10" t="s">
        <v>13</v>
      </c>
      <c r="Q82" s="10">
        <f t="shared" si="12"/>
        <v>4</v>
      </c>
      <c r="R82" s="10" cm="1">
        <f t="array" ref="R82">_xlfn.IFS(AND(P82=$P$2,N82&gt;0),((F82/0.5)-1)*J82, AND(P82=$P$2,N82=0),I82,AND(P82=$P$22,N82&gt;0),((F82/0.5)-1)*(L82+J82),AND(P82=$P$22,N82=0),(I82+K82))</f>
        <v>179.2</v>
      </c>
      <c r="S82" s="10" t="s">
        <v>2</v>
      </c>
      <c r="T82" s="7">
        <v>224.6</v>
      </c>
      <c r="U82" s="11">
        <f>VLOOKUP("*"&amp;CONCATENATE("d_",S82,"_f")&amp;"*",Rough_data!$A$12:$B$31,2,FALSE)</f>
        <v>33</v>
      </c>
      <c r="V82" s="11">
        <f>VLOOKUP("*"&amp;CONCATENATE("d_",S82,"_a")&amp;"*",Rough_data!$A$12:$B$31,2,FALSE)</f>
        <v>28.3</v>
      </c>
      <c r="W82" s="11">
        <f>VLOOKUP("*"&amp;CONCATENATE("o_",S82,"_f")&amp;"*",Rough_data!$A$12:$B$31,2,FALSE)</f>
        <v>20.5</v>
      </c>
      <c r="X82" s="11">
        <f>VLOOKUP("*"&amp;CONCATENATE("o_",S82,"_a")&amp;"*",Rough_data!$A$12:$B$31,2,FALSE)</f>
        <v>28.3</v>
      </c>
      <c r="Y82" s="7" cm="1">
        <f t="array" ref="Y82">_xlfn.IFS(AND(P82=$P$2,N82&gt;0),((F82/0.5)-1)*U82, AND(P82=$P$2,N82=0),V82,AND(P82=$P$22,N82&gt;0),((F82/0.5)-1)*(V82+X82),AND(P82=$P$22,N82=0),(W82+U82))</f>
        <v>132</v>
      </c>
      <c r="Z82" s="13" t="str" cm="1">
        <f t="array" ref="Z82">_xlfn.IFS(Y82=T82,"Correctly Charged",Y82&gt;T82,"Under Charge",Y82&lt;T82,"Over Charge")</f>
        <v>Over Charge</v>
      </c>
      <c r="AA82" s="11">
        <f t="shared" si="13"/>
        <v>-92.6</v>
      </c>
    </row>
    <row r="83" spans="1:27" x14ac:dyDescent="0.3">
      <c r="A83" s="7">
        <v>2001821185</v>
      </c>
      <c r="B83" s="8">
        <v>1091120959225</v>
      </c>
      <c r="C83" s="7">
        <v>0.28999999999999998</v>
      </c>
      <c r="D83" s="7">
        <f t="shared" si="7"/>
        <v>0.5</v>
      </c>
      <c r="E83" s="7">
        <v>2.1</v>
      </c>
      <c r="F83" s="7">
        <f t="shared" si="8"/>
        <v>2.5</v>
      </c>
      <c r="G83" s="7">
        <f>Output_Data1[[#This Row],[Weight slab charged by Courier Company (KG)]]/0.5</f>
        <v>5</v>
      </c>
      <c r="H83" s="10" t="s">
        <v>3</v>
      </c>
      <c r="I83" s="11">
        <f>VLOOKUP("*"&amp;CONCATENATE("d_",H83,"_f")&amp;"*",Rough_data!$A$12:$B$31,2,FALSE)</f>
        <v>45.4</v>
      </c>
      <c r="J83" s="11">
        <f>VLOOKUP("*"&amp;CONCATENATE("d_",H83,"_a")&amp;"*",Rough_data!$A$12:$B$31,2,FALSE)</f>
        <v>44.8</v>
      </c>
      <c r="K83" s="11">
        <f>VLOOKUP("*"&amp;CONCATENATE("o_",H83,"_f")&amp;"*",Rough_data!$A$12:$B$31,2,FALSE)</f>
        <v>41.3</v>
      </c>
      <c r="L83" s="11">
        <f>VLOOKUP("*"&amp;CONCATENATE("o_",H83,"_a")&amp;"*",Rough_data!$A$12:$B$31,2,FALSE)</f>
        <v>44.8</v>
      </c>
      <c r="M83" s="8" t="str">
        <f t="shared" si="9"/>
        <v>4-Times Additional charges</v>
      </c>
      <c r="N83" s="8">
        <f t="shared" si="10"/>
        <v>4</v>
      </c>
      <c r="O83" s="8">
        <f t="shared" si="11"/>
        <v>179.2</v>
      </c>
      <c r="P83" s="10" t="s">
        <v>13</v>
      </c>
      <c r="Q83" s="10">
        <f t="shared" si="12"/>
        <v>4</v>
      </c>
      <c r="R83" s="10" cm="1">
        <f t="array" ref="R83">_xlfn.IFS(AND(P83=$P$2,N83&gt;0),((F83/0.5)-1)*J83, AND(P83=$P$2,N83=0),I83,AND(P83=$P$22,N83&gt;0),((F83/0.5)-1)*(L83+J83),AND(P83=$P$22,N83=0),(I83+K83))</f>
        <v>179.2</v>
      </c>
      <c r="S83" s="10" t="s">
        <v>2</v>
      </c>
      <c r="T83" s="7">
        <v>224.6</v>
      </c>
      <c r="U83" s="11">
        <f>VLOOKUP("*"&amp;CONCATENATE("d_",S83,"_f")&amp;"*",Rough_data!$A$12:$B$31,2,FALSE)</f>
        <v>33</v>
      </c>
      <c r="V83" s="11">
        <f>VLOOKUP("*"&amp;CONCATENATE("d_",S83,"_a")&amp;"*",Rough_data!$A$12:$B$31,2,FALSE)</f>
        <v>28.3</v>
      </c>
      <c r="W83" s="11">
        <f>VLOOKUP("*"&amp;CONCATENATE("o_",S83,"_f")&amp;"*",Rough_data!$A$12:$B$31,2,FALSE)</f>
        <v>20.5</v>
      </c>
      <c r="X83" s="11">
        <f>VLOOKUP("*"&amp;CONCATENATE("o_",S83,"_a")&amp;"*",Rough_data!$A$12:$B$31,2,FALSE)</f>
        <v>28.3</v>
      </c>
      <c r="Y83" s="7" cm="1">
        <f t="array" ref="Y83">_xlfn.IFS(AND(P83=$P$2,N83&gt;0),((F83/0.5)-1)*U83, AND(P83=$P$2,N83=0),V83,AND(P83=$P$22,N83&gt;0),((F83/0.5)-1)*(V83+X83),AND(P83=$P$22,N83=0),(W83+U83))</f>
        <v>132</v>
      </c>
      <c r="Z83" s="13" t="str" cm="1">
        <f t="array" ref="Z83">_xlfn.IFS(Y83=T83,"Correctly Charged",Y83&gt;T83,"Under Charge",Y83&lt;T83,"Over Charge")</f>
        <v>Over Charge</v>
      </c>
      <c r="AA83" s="11">
        <f t="shared" si="13"/>
        <v>-92.6</v>
      </c>
    </row>
    <row r="84" spans="1:27" x14ac:dyDescent="0.3">
      <c r="A84" s="7">
        <v>2001821185</v>
      </c>
      <c r="B84" s="8">
        <v>1091120959225</v>
      </c>
      <c r="C84" s="7">
        <v>0.28999999999999998</v>
      </c>
      <c r="D84" s="7">
        <f t="shared" si="7"/>
        <v>0.5</v>
      </c>
      <c r="E84" s="7">
        <v>2.1</v>
      </c>
      <c r="F84" s="7">
        <f t="shared" si="8"/>
        <v>2.5</v>
      </c>
      <c r="G84" s="7">
        <f>Output_Data1[[#This Row],[Weight slab charged by Courier Company (KG)]]/0.5</f>
        <v>5</v>
      </c>
      <c r="H84" s="10" t="s">
        <v>3</v>
      </c>
      <c r="I84" s="11">
        <f>VLOOKUP("*"&amp;CONCATENATE("d_",H84,"_f")&amp;"*",Rough_data!$A$12:$B$31,2,FALSE)</f>
        <v>45.4</v>
      </c>
      <c r="J84" s="11">
        <f>VLOOKUP("*"&amp;CONCATENATE("d_",H84,"_a")&amp;"*",Rough_data!$A$12:$B$31,2,FALSE)</f>
        <v>44.8</v>
      </c>
      <c r="K84" s="11">
        <f>VLOOKUP("*"&amp;CONCATENATE("o_",H84,"_f")&amp;"*",Rough_data!$A$12:$B$31,2,FALSE)</f>
        <v>41.3</v>
      </c>
      <c r="L84" s="11">
        <f>VLOOKUP("*"&amp;CONCATENATE("o_",H84,"_a")&amp;"*",Rough_data!$A$12:$B$31,2,FALSE)</f>
        <v>44.8</v>
      </c>
      <c r="M84" s="8" t="str">
        <f t="shared" si="9"/>
        <v>4-Times Additional charges</v>
      </c>
      <c r="N84" s="8">
        <f t="shared" si="10"/>
        <v>4</v>
      </c>
      <c r="O84" s="8">
        <f t="shared" si="11"/>
        <v>179.2</v>
      </c>
      <c r="P84" s="10" t="s">
        <v>13</v>
      </c>
      <c r="Q84" s="10">
        <f t="shared" si="12"/>
        <v>4</v>
      </c>
      <c r="R84" s="10" cm="1">
        <f t="array" ref="R84">_xlfn.IFS(AND(P84=$P$2,N84&gt;0),((F84/0.5)-1)*J84, AND(P84=$P$2,N84=0),I84,AND(P84=$P$22,N84&gt;0),((F84/0.5)-1)*(L84+J84),AND(P84=$P$22,N84=0),(I84+K84))</f>
        <v>179.2</v>
      </c>
      <c r="S84" s="10" t="s">
        <v>2</v>
      </c>
      <c r="T84" s="7">
        <v>224.6</v>
      </c>
      <c r="U84" s="11">
        <f>VLOOKUP("*"&amp;CONCATENATE("d_",S84,"_f")&amp;"*",Rough_data!$A$12:$B$31,2,FALSE)</f>
        <v>33</v>
      </c>
      <c r="V84" s="11">
        <f>VLOOKUP("*"&amp;CONCATENATE("d_",S84,"_a")&amp;"*",Rough_data!$A$12:$B$31,2,FALSE)</f>
        <v>28.3</v>
      </c>
      <c r="W84" s="11">
        <f>VLOOKUP("*"&amp;CONCATENATE("o_",S84,"_f")&amp;"*",Rough_data!$A$12:$B$31,2,FALSE)</f>
        <v>20.5</v>
      </c>
      <c r="X84" s="11">
        <f>VLOOKUP("*"&amp;CONCATENATE("o_",S84,"_a")&amp;"*",Rough_data!$A$12:$B$31,2,FALSE)</f>
        <v>28.3</v>
      </c>
      <c r="Y84" s="7" cm="1">
        <f t="array" ref="Y84">_xlfn.IFS(AND(P84=$P$2,N84&gt;0),((F84/0.5)-1)*U84, AND(P84=$P$2,N84=0),V84,AND(P84=$P$22,N84&gt;0),((F84/0.5)-1)*(V84+X84),AND(P84=$P$22,N84=0),(W84+U84))</f>
        <v>132</v>
      </c>
      <c r="Z84" s="13" t="str" cm="1">
        <f t="array" ref="Z84">_xlfn.IFS(Y84=T84,"Correctly Charged",Y84&gt;T84,"Under Charge",Y84&lt;T84,"Over Charge")</f>
        <v>Over Charge</v>
      </c>
      <c r="AA84" s="11">
        <f t="shared" si="13"/>
        <v>-92.6</v>
      </c>
    </row>
    <row r="85" spans="1:27" x14ac:dyDescent="0.3">
      <c r="A85" s="7">
        <v>2001821185</v>
      </c>
      <c r="B85" s="8">
        <v>1091120959225</v>
      </c>
      <c r="C85" s="7">
        <v>0.28999999999999998</v>
      </c>
      <c r="D85" s="7">
        <f t="shared" si="7"/>
        <v>0.5</v>
      </c>
      <c r="E85" s="7">
        <v>2.1</v>
      </c>
      <c r="F85" s="7">
        <f t="shared" si="8"/>
        <v>2.5</v>
      </c>
      <c r="G85" s="7">
        <f>Output_Data1[[#This Row],[Weight slab charged by Courier Company (KG)]]/0.5</f>
        <v>5</v>
      </c>
      <c r="H85" s="10" t="s">
        <v>3</v>
      </c>
      <c r="I85" s="11">
        <f>VLOOKUP("*"&amp;CONCATENATE("d_",H85,"_f")&amp;"*",Rough_data!$A$12:$B$31,2,FALSE)</f>
        <v>45.4</v>
      </c>
      <c r="J85" s="11">
        <f>VLOOKUP("*"&amp;CONCATENATE("d_",H85,"_a")&amp;"*",Rough_data!$A$12:$B$31,2,FALSE)</f>
        <v>44.8</v>
      </c>
      <c r="K85" s="11">
        <f>VLOOKUP("*"&amp;CONCATENATE("o_",H85,"_f")&amp;"*",Rough_data!$A$12:$B$31,2,FALSE)</f>
        <v>41.3</v>
      </c>
      <c r="L85" s="11">
        <f>VLOOKUP("*"&amp;CONCATENATE("o_",H85,"_a")&amp;"*",Rough_data!$A$12:$B$31,2,FALSE)</f>
        <v>44.8</v>
      </c>
      <c r="M85" s="8" t="str">
        <f t="shared" si="9"/>
        <v>4-Times Additional charges</v>
      </c>
      <c r="N85" s="8">
        <f t="shared" si="10"/>
        <v>4</v>
      </c>
      <c r="O85" s="8">
        <f t="shared" si="11"/>
        <v>179.2</v>
      </c>
      <c r="P85" s="10" t="s">
        <v>13</v>
      </c>
      <c r="Q85" s="10">
        <f t="shared" si="12"/>
        <v>4</v>
      </c>
      <c r="R85" s="10" cm="1">
        <f t="array" ref="R85">_xlfn.IFS(AND(P85=$P$2,N85&gt;0),((F85/0.5)-1)*J85, AND(P85=$P$2,N85=0),I85,AND(P85=$P$22,N85&gt;0),((F85/0.5)-1)*(L85+J85),AND(P85=$P$22,N85=0),(I85+K85))</f>
        <v>179.2</v>
      </c>
      <c r="S85" s="10" t="s">
        <v>2</v>
      </c>
      <c r="T85" s="7">
        <v>224.6</v>
      </c>
      <c r="U85" s="11">
        <f>VLOOKUP("*"&amp;CONCATENATE("d_",S85,"_f")&amp;"*",Rough_data!$A$12:$B$31,2,FALSE)</f>
        <v>33</v>
      </c>
      <c r="V85" s="11">
        <f>VLOOKUP("*"&amp;CONCATENATE("d_",S85,"_a")&amp;"*",Rough_data!$A$12:$B$31,2,FALSE)</f>
        <v>28.3</v>
      </c>
      <c r="W85" s="11">
        <f>VLOOKUP("*"&amp;CONCATENATE("o_",S85,"_f")&amp;"*",Rough_data!$A$12:$B$31,2,FALSE)</f>
        <v>20.5</v>
      </c>
      <c r="X85" s="11">
        <f>VLOOKUP("*"&amp;CONCATENATE("o_",S85,"_a")&amp;"*",Rough_data!$A$12:$B$31,2,FALSE)</f>
        <v>28.3</v>
      </c>
      <c r="Y85" s="7" cm="1">
        <f t="array" ref="Y85">_xlfn.IFS(AND(P85=$P$2,N85&gt;0),((F85/0.5)-1)*U85, AND(P85=$P$2,N85=0),V85,AND(P85=$P$22,N85&gt;0),((F85/0.5)-1)*(V85+X85),AND(P85=$P$22,N85=0),(W85+U85))</f>
        <v>132</v>
      </c>
      <c r="Z85" s="13" t="str" cm="1">
        <f t="array" ref="Z85">_xlfn.IFS(Y85=T85,"Correctly Charged",Y85&gt;T85,"Under Charge",Y85&lt;T85,"Over Charge")</f>
        <v>Over Charge</v>
      </c>
      <c r="AA85" s="11">
        <f t="shared" si="13"/>
        <v>-92.6</v>
      </c>
    </row>
    <row r="86" spans="1:27" x14ac:dyDescent="0.3">
      <c r="A86" s="7">
        <v>2001821185</v>
      </c>
      <c r="B86" s="8">
        <v>1091120959225</v>
      </c>
      <c r="C86" s="7">
        <v>0.28999999999999998</v>
      </c>
      <c r="D86" s="7">
        <f t="shared" si="7"/>
        <v>0.5</v>
      </c>
      <c r="E86" s="7">
        <v>2.1</v>
      </c>
      <c r="F86" s="7">
        <f t="shared" si="8"/>
        <v>2.5</v>
      </c>
      <c r="G86" s="7">
        <f>Output_Data1[[#This Row],[Weight slab charged by Courier Company (KG)]]/0.5</f>
        <v>5</v>
      </c>
      <c r="H86" s="10" t="s">
        <v>3</v>
      </c>
      <c r="I86" s="11">
        <f>VLOOKUP("*"&amp;CONCATENATE("d_",H86,"_f")&amp;"*",Rough_data!$A$12:$B$31,2,FALSE)</f>
        <v>45.4</v>
      </c>
      <c r="J86" s="11">
        <f>VLOOKUP("*"&amp;CONCATENATE("d_",H86,"_a")&amp;"*",Rough_data!$A$12:$B$31,2,FALSE)</f>
        <v>44.8</v>
      </c>
      <c r="K86" s="11">
        <f>VLOOKUP("*"&amp;CONCATENATE("o_",H86,"_f")&amp;"*",Rough_data!$A$12:$B$31,2,FALSE)</f>
        <v>41.3</v>
      </c>
      <c r="L86" s="11">
        <f>VLOOKUP("*"&amp;CONCATENATE("o_",H86,"_a")&amp;"*",Rough_data!$A$12:$B$31,2,FALSE)</f>
        <v>44.8</v>
      </c>
      <c r="M86" s="8" t="str">
        <f t="shared" si="9"/>
        <v>4-Times Additional charges</v>
      </c>
      <c r="N86" s="8">
        <f t="shared" si="10"/>
        <v>4</v>
      </c>
      <c r="O86" s="8">
        <f t="shared" si="11"/>
        <v>179.2</v>
      </c>
      <c r="P86" s="10" t="s">
        <v>13</v>
      </c>
      <c r="Q86" s="10">
        <f t="shared" si="12"/>
        <v>4</v>
      </c>
      <c r="R86" s="10" cm="1">
        <f t="array" ref="R86">_xlfn.IFS(AND(P86=$P$2,N86&gt;0),((F86/0.5)-1)*J86, AND(P86=$P$2,N86=0),I86,AND(P86=$P$22,N86&gt;0),((F86/0.5)-1)*(L86+J86),AND(P86=$P$22,N86=0),(I86+K86))</f>
        <v>179.2</v>
      </c>
      <c r="S86" s="10" t="s">
        <v>2</v>
      </c>
      <c r="T86" s="7">
        <v>224.6</v>
      </c>
      <c r="U86" s="11">
        <f>VLOOKUP("*"&amp;CONCATENATE("d_",S86,"_f")&amp;"*",Rough_data!$A$12:$B$31,2,FALSE)</f>
        <v>33</v>
      </c>
      <c r="V86" s="11">
        <f>VLOOKUP("*"&amp;CONCATENATE("d_",S86,"_a")&amp;"*",Rough_data!$A$12:$B$31,2,FALSE)</f>
        <v>28.3</v>
      </c>
      <c r="W86" s="11">
        <f>VLOOKUP("*"&amp;CONCATENATE("o_",S86,"_f")&amp;"*",Rough_data!$A$12:$B$31,2,FALSE)</f>
        <v>20.5</v>
      </c>
      <c r="X86" s="11">
        <f>VLOOKUP("*"&amp;CONCATENATE("o_",S86,"_a")&amp;"*",Rough_data!$A$12:$B$31,2,FALSE)</f>
        <v>28.3</v>
      </c>
      <c r="Y86" s="7" cm="1">
        <f t="array" ref="Y86">_xlfn.IFS(AND(P86=$P$2,N86&gt;0),((F86/0.5)-1)*U86, AND(P86=$P$2,N86=0),V86,AND(P86=$P$22,N86&gt;0),((F86/0.5)-1)*(V86+X86),AND(P86=$P$22,N86=0),(W86+U86))</f>
        <v>132</v>
      </c>
      <c r="Z86" s="13" t="str" cm="1">
        <f t="array" ref="Z86">_xlfn.IFS(Y86=T86,"Correctly Charged",Y86&gt;T86,"Under Charge",Y86&lt;T86,"Over Charge")</f>
        <v>Over Charge</v>
      </c>
      <c r="AA86" s="11">
        <f t="shared" si="13"/>
        <v>-92.6</v>
      </c>
    </row>
    <row r="87" spans="1:27" x14ac:dyDescent="0.3">
      <c r="A87" s="7">
        <v>2001821185</v>
      </c>
      <c r="B87" s="8">
        <v>1091120959225</v>
      </c>
      <c r="C87" s="7">
        <v>0.28999999999999998</v>
      </c>
      <c r="D87" s="7">
        <f t="shared" si="7"/>
        <v>0.5</v>
      </c>
      <c r="E87" s="7">
        <v>2.1</v>
      </c>
      <c r="F87" s="7">
        <f t="shared" si="8"/>
        <v>2.5</v>
      </c>
      <c r="G87" s="7">
        <f>Output_Data1[[#This Row],[Weight slab charged by Courier Company (KG)]]/0.5</f>
        <v>5</v>
      </c>
      <c r="H87" s="10" t="s">
        <v>3</v>
      </c>
      <c r="I87" s="11">
        <f>VLOOKUP("*"&amp;CONCATENATE("d_",H87,"_f")&amp;"*",Rough_data!$A$12:$B$31,2,FALSE)</f>
        <v>45.4</v>
      </c>
      <c r="J87" s="11">
        <f>VLOOKUP("*"&amp;CONCATENATE("d_",H87,"_a")&amp;"*",Rough_data!$A$12:$B$31,2,FALSE)</f>
        <v>44.8</v>
      </c>
      <c r="K87" s="11">
        <f>VLOOKUP("*"&amp;CONCATENATE("o_",H87,"_f")&amp;"*",Rough_data!$A$12:$B$31,2,FALSE)</f>
        <v>41.3</v>
      </c>
      <c r="L87" s="11">
        <f>VLOOKUP("*"&amp;CONCATENATE("o_",H87,"_a")&amp;"*",Rough_data!$A$12:$B$31,2,FALSE)</f>
        <v>44.8</v>
      </c>
      <c r="M87" s="8" t="str">
        <f t="shared" si="9"/>
        <v>4-Times Additional charges</v>
      </c>
      <c r="N87" s="8">
        <f t="shared" si="10"/>
        <v>4</v>
      </c>
      <c r="O87" s="8">
        <f t="shared" si="11"/>
        <v>179.2</v>
      </c>
      <c r="P87" s="10" t="s">
        <v>13</v>
      </c>
      <c r="Q87" s="10">
        <f t="shared" si="12"/>
        <v>4</v>
      </c>
      <c r="R87" s="10" cm="1">
        <f t="array" ref="R87">_xlfn.IFS(AND(P87=$P$2,N87&gt;0),((F87/0.5)-1)*J87, AND(P87=$P$2,N87=0),I87,AND(P87=$P$22,N87&gt;0),((F87/0.5)-1)*(L87+J87),AND(P87=$P$22,N87=0),(I87+K87))</f>
        <v>179.2</v>
      </c>
      <c r="S87" s="10" t="s">
        <v>2</v>
      </c>
      <c r="T87" s="7">
        <v>224.6</v>
      </c>
      <c r="U87" s="11">
        <f>VLOOKUP("*"&amp;CONCATENATE("d_",S87,"_f")&amp;"*",Rough_data!$A$12:$B$31,2,FALSE)</f>
        <v>33</v>
      </c>
      <c r="V87" s="11">
        <f>VLOOKUP("*"&amp;CONCATENATE("d_",S87,"_a")&amp;"*",Rough_data!$A$12:$B$31,2,FALSE)</f>
        <v>28.3</v>
      </c>
      <c r="W87" s="11">
        <f>VLOOKUP("*"&amp;CONCATENATE("o_",S87,"_f")&amp;"*",Rough_data!$A$12:$B$31,2,FALSE)</f>
        <v>20.5</v>
      </c>
      <c r="X87" s="11">
        <f>VLOOKUP("*"&amp;CONCATENATE("o_",S87,"_a")&amp;"*",Rough_data!$A$12:$B$31,2,FALSE)</f>
        <v>28.3</v>
      </c>
      <c r="Y87" s="7" cm="1">
        <f t="array" ref="Y87">_xlfn.IFS(AND(P87=$P$2,N87&gt;0),((F87/0.5)-1)*U87, AND(P87=$P$2,N87=0),V87,AND(P87=$P$22,N87&gt;0),((F87/0.5)-1)*(V87+X87),AND(P87=$P$22,N87=0),(W87+U87))</f>
        <v>132</v>
      </c>
      <c r="Z87" s="13" t="str" cm="1">
        <f t="array" ref="Z87">_xlfn.IFS(Y87=T87,"Correctly Charged",Y87&gt;T87,"Under Charge",Y87&lt;T87,"Over Charge")</f>
        <v>Over Charge</v>
      </c>
      <c r="AA87" s="11">
        <f t="shared" si="13"/>
        <v>-92.6</v>
      </c>
    </row>
    <row r="88" spans="1:27" x14ac:dyDescent="0.3">
      <c r="A88" s="7">
        <v>2001821185</v>
      </c>
      <c r="B88" s="8">
        <v>1091120959225</v>
      </c>
      <c r="C88" s="7">
        <v>0.28999999999999998</v>
      </c>
      <c r="D88" s="7">
        <f t="shared" si="7"/>
        <v>0.5</v>
      </c>
      <c r="E88" s="7">
        <v>2.1</v>
      </c>
      <c r="F88" s="7">
        <f t="shared" si="8"/>
        <v>2.5</v>
      </c>
      <c r="G88" s="7">
        <f>Output_Data1[[#This Row],[Weight slab charged by Courier Company (KG)]]/0.5</f>
        <v>5</v>
      </c>
      <c r="H88" s="10" t="s">
        <v>3</v>
      </c>
      <c r="I88" s="11">
        <f>VLOOKUP("*"&amp;CONCATENATE("d_",H88,"_f")&amp;"*",Rough_data!$A$12:$B$31,2,FALSE)</f>
        <v>45.4</v>
      </c>
      <c r="J88" s="11">
        <f>VLOOKUP("*"&amp;CONCATENATE("d_",H88,"_a")&amp;"*",Rough_data!$A$12:$B$31,2,FALSE)</f>
        <v>44.8</v>
      </c>
      <c r="K88" s="11">
        <f>VLOOKUP("*"&amp;CONCATENATE("o_",H88,"_f")&amp;"*",Rough_data!$A$12:$B$31,2,FALSE)</f>
        <v>41.3</v>
      </c>
      <c r="L88" s="11">
        <f>VLOOKUP("*"&amp;CONCATENATE("o_",H88,"_a")&amp;"*",Rough_data!$A$12:$B$31,2,FALSE)</f>
        <v>44.8</v>
      </c>
      <c r="M88" s="8" t="str">
        <f t="shared" si="9"/>
        <v>4-Times Additional charges</v>
      </c>
      <c r="N88" s="8">
        <f t="shared" si="10"/>
        <v>4</v>
      </c>
      <c r="O88" s="8">
        <f t="shared" si="11"/>
        <v>179.2</v>
      </c>
      <c r="P88" s="10" t="s">
        <v>13</v>
      </c>
      <c r="Q88" s="10">
        <f t="shared" si="12"/>
        <v>4</v>
      </c>
      <c r="R88" s="10" cm="1">
        <f t="array" ref="R88">_xlfn.IFS(AND(P88=$P$2,N88&gt;0),((F88/0.5)-1)*J88, AND(P88=$P$2,N88=0),I88,AND(P88=$P$22,N88&gt;0),((F88/0.5)-1)*(L88+J88),AND(P88=$P$22,N88=0),(I88+K88))</f>
        <v>179.2</v>
      </c>
      <c r="S88" s="10" t="s">
        <v>2</v>
      </c>
      <c r="T88" s="7">
        <v>224.6</v>
      </c>
      <c r="U88" s="11">
        <f>VLOOKUP("*"&amp;CONCATENATE("d_",S88,"_f")&amp;"*",Rough_data!$A$12:$B$31,2,FALSE)</f>
        <v>33</v>
      </c>
      <c r="V88" s="11">
        <f>VLOOKUP("*"&amp;CONCATENATE("d_",S88,"_a")&amp;"*",Rough_data!$A$12:$B$31,2,FALSE)</f>
        <v>28.3</v>
      </c>
      <c r="W88" s="11">
        <f>VLOOKUP("*"&amp;CONCATENATE("o_",S88,"_f")&amp;"*",Rough_data!$A$12:$B$31,2,FALSE)</f>
        <v>20.5</v>
      </c>
      <c r="X88" s="11">
        <f>VLOOKUP("*"&amp;CONCATENATE("o_",S88,"_a")&amp;"*",Rough_data!$A$12:$B$31,2,FALSE)</f>
        <v>28.3</v>
      </c>
      <c r="Y88" s="7" cm="1">
        <f t="array" ref="Y88">_xlfn.IFS(AND(P88=$P$2,N88&gt;0),((F88/0.5)-1)*U88, AND(P88=$P$2,N88=0),V88,AND(P88=$P$22,N88&gt;0),((F88/0.5)-1)*(V88+X88),AND(P88=$P$22,N88=0),(W88+U88))</f>
        <v>132</v>
      </c>
      <c r="Z88" s="13" t="str" cm="1">
        <f t="array" ref="Z88">_xlfn.IFS(Y88=T88,"Correctly Charged",Y88&gt;T88,"Under Charge",Y88&lt;T88,"Over Charge")</f>
        <v>Over Charge</v>
      </c>
      <c r="AA88" s="11">
        <f t="shared" si="13"/>
        <v>-92.6</v>
      </c>
    </row>
    <row r="89" spans="1:27" x14ac:dyDescent="0.3">
      <c r="A89" s="7">
        <v>2001821185</v>
      </c>
      <c r="B89" s="8">
        <v>1091120959225</v>
      </c>
      <c r="C89" s="7">
        <v>0.28999999999999998</v>
      </c>
      <c r="D89" s="7">
        <f t="shared" si="7"/>
        <v>0.5</v>
      </c>
      <c r="E89" s="7">
        <v>2.1</v>
      </c>
      <c r="F89" s="7">
        <f t="shared" si="8"/>
        <v>2.5</v>
      </c>
      <c r="G89" s="7">
        <f>Output_Data1[[#This Row],[Weight slab charged by Courier Company (KG)]]/0.5</f>
        <v>5</v>
      </c>
      <c r="H89" s="10" t="s">
        <v>3</v>
      </c>
      <c r="I89" s="11">
        <f>VLOOKUP("*"&amp;CONCATENATE("d_",H89,"_f")&amp;"*",Rough_data!$A$12:$B$31,2,FALSE)</f>
        <v>45.4</v>
      </c>
      <c r="J89" s="11">
        <f>VLOOKUP("*"&amp;CONCATENATE("d_",H89,"_a")&amp;"*",Rough_data!$A$12:$B$31,2,FALSE)</f>
        <v>44.8</v>
      </c>
      <c r="K89" s="11">
        <f>VLOOKUP("*"&amp;CONCATENATE("o_",H89,"_f")&amp;"*",Rough_data!$A$12:$B$31,2,FALSE)</f>
        <v>41.3</v>
      </c>
      <c r="L89" s="11">
        <f>VLOOKUP("*"&amp;CONCATENATE("o_",H89,"_a")&amp;"*",Rough_data!$A$12:$B$31,2,FALSE)</f>
        <v>44.8</v>
      </c>
      <c r="M89" s="8" t="str">
        <f t="shared" si="9"/>
        <v>4-Times Additional charges</v>
      </c>
      <c r="N89" s="8">
        <f t="shared" si="10"/>
        <v>4</v>
      </c>
      <c r="O89" s="8">
        <f t="shared" si="11"/>
        <v>179.2</v>
      </c>
      <c r="P89" s="10" t="s">
        <v>13</v>
      </c>
      <c r="Q89" s="10">
        <f t="shared" si="12"/>
        <v>4</v>
      </c>
      <c r="R89" s="10" cm="1">
        <f t="array" ref="R89">_xlfn.IFS(AND(P89=$P$2,N89&gt;0),((F89/0.5)-1)*J89, AND(P89=$P$2,N89=0),I89,AND(P89=$P$22,N89&gt;0),((F89/0.5)-1)*(L89+J89),AND(P89=$P$22,N89=0),(I89+K89))</f>
        <v>179.2</v>
      </c>
      <c r="S89" s="10" t="s">
        <v>2</v>
      </c>
      <c r="T89" s="7">
        <v>224.6</v>
      </c>
      <c r="U89" s="11">
        <f>VLOOKUP("*"&amp;CONCATENATE("d_",S89,"_f")&amp;"*",Rough_data!$A$12:$B$31,2,FALSE)</f>
        <v>33</v>
      </c>
      <c r="V89" s="11">
        <f>VLOOKUP("*"&amp;CONCATENATE("d_",S89,"_a")&amp;"*",Rough_data!$A$12:$B$31,2,FALSE)</f>
        <v>28.3</v>
      </c>
      <c r="W89" s="11">
        <f>VLOOKUP("*"&amp;CONCATENATE("o_",S89,"_f")&amp;"*",Rough_data!$A$12:$B$31,2,FALSE)</f>
        <v>20.5</v>
      </c>
      <c r="X89" s="11">
        <f>VLOOKUP("*"&amp;CONCATENATE("o_",S89,"_a")&amp;"*",Rough_data!$A$12:$B$31,2,FALSE)</f>
        <v>28.3</v>
      </c>
      <c r="Y89" s="7" cm="1">
        <f t="array" ref="Y89">_xlfn.IFS(AND(P89=$P$2,N89&gt;0),((F89/0.5)-1)*U89, AND(P89=$P$2,N89=0),V89,AND(P89=$P$22,N89&gt;0),((F89/0.5)-1)*(V89+X89),AND(P89=$P$22,N89=0),(W89+U89))</f>
        <v>132</v>
      </c>
      <c r="Z89" s="13" t="str" cm="1">
        <f t="array" ref="Z89">_xlfn.IFS(Y89=T89,"Correctly Charged",Y89&gt;T89,"Under Charge",Y89&lt;T89,"Over Charge")</f>
        <v>Over Charge</v>
      </c>
      <c r="AA89" s="11">
        <f t="shared" si="13"/>
        <v>-92.6</v>
      </c>
    </row>
    <row r="90" spans="1:27" x14ac:dyDescent="0.3">
      <c r="A90" s="7">
        <v>2001821185</v>
      </c>
      <c r="B90" s="8">
        <v>1091120959225</v>
      </c>
      <c r="C90" s="7">
        <v>0.28999999999999998</v>
      </c>
      <c r="D90" s="7">
        <f t="shared" si="7"/>
        <v>0.5</v>
      </c>
      <c r="E90" s="7">
        <v>2.1</v>
      </c>
      <c r="F90" s="7">
        <f t="shared" si="8"/>
        <v>2.5</v>
      </c>
      <c r="G90" s="7">
        <f>Output_Data1[[#This Row],[Weight slab charged by Courier Company (KG)]]/0.5</f>
        <v>5</v>
      </c>
      <c r="H90" s="10" t="s">
        <v>3</v>
      </c>
      <c r="I90" s="11">
        <f>VLOOKUP("*"&amp;CONCATENATE("d_",H90,"_f")&amp;"*",Rough_data!$A$12:$B$31,2,FALSE)</f>
        <v>45.4</v>
      </c>
      <c r="J90" s="11">
        <f>VLOOKUP("*"&amp;CONCATENATE("d_",H90,"_a")&amp;"*",Rough_data!$A$12:$B$31,2,FALSE)</f>
        <v>44.8</v>
      </c>
      <c r="K90" s="11">
        <f>VLOOKUP("*"&amp;CONCATENATE("o_",H90,"_f")&amp;"*",Rough_data!$A$12:$B$31,2,FALSE)</f>
        <v>41.3</v>
      </c>
      <c r="L90" s="11">
        <f>VLOOKUP("*"&amp;CONCATENATE("o_",H90,"_a")&amp;"*",Rough_data!$A$12:$B$31,2,FALSE)</f>
        <v>44.8</v>
      </c>
      <c r="M90" s="8" t="str">
        <f t="shared" si="9"/>
        <v>4-Times Additional charges</v>
      </c>
      <c r="N90" s="8">
        <f t="shared" si="10"/>
        <v>4</v>
      </c>
      <c r="O90" s="8">
        <f t="shared" si="11"/>
        <v>179.2</v>
      </c>
      <c r="P90" s="10" t="s">
        <v>13</v>
      </c>
      <c r="Q90" s="10">
        <f t="shared" si="12"/>
        <v>4</v>
      </c>
      <c r="R90" s="10" cm="1">
        <f t="array" ref="R90">_xlfn.IFS(AND(P90=$P$2,N90&gt;0),((F90/0.5)-1)*J90, AND(P90=$P$2,N90=0),I90,AND(P90=$P$22,N90&gt;0),((F90/0.5)-1)*(L90+J90),AND(P90=$P$22,N90=0),(I90+K90))</f>
        <v>179.2</v>
      </c>
      <c r="S90" s="10" t="s">
        <v>2</v>
      </c>
      <c r="T90" s="7">
        <v>224.6</v>
      </c>
      <c r="U90" s="11">
        <f>VLOOKUP("*"&amp;CONCATENATE("d_",S90,"_f")&amp;"*",Rough_data!$A$12:$B$31,2,FALSE)</f>
        <v>33</v>
      </c>
      <c r="V90" s="11">
        <f>VLOOKUP("*"&amp;CONCATENATE("d_",S90,"_a")&amp;"*",Rough_data!$A$12:$B$31,2,FALSE)</f>
        <v>28.3</v>
      </c>
      <c r="W90" s="11">
        <f>VLOOKUP("*"&amp;CONCATENATE("o_",S90,"_f")&amp;"*",Rough_data!$A$12:$B$31,2,FALSE)</f>
        <v>20.5</v>
      </c>
      <c r="X90" s="11">
        <f>VLOOKUP("*"&amp;CONCATENATE("o_",S90,"_a")&amp;"*",Rough_data!$A$12:$B$31,2,FALSE)</f>
        <v>28.3</v>
      </c>
      <c r="Y90" s="7" cm="1">
        <f t="array" ref="Y90">_xlfn.IFS(AND(P90=$P$2,N90&gt;0),((F90/0.5)-1)*U90, AND(P90=$P$2,N90=0),V90,AND(P90=$P$22,N90&gt;0),((F90/0.5)-1)*(V90+X90),AND(P90=$P$22,N90=0),(W90+U90))</f>
        <v>132</v>
      </c>
      <c r="Z90" s="13" t="str" cm="1">
        <f t="array" ref="Z90">_xlfn.IFS(Y90=T90,"Correctly Charged",Y90&gt;T90,"Under Charge",Y90&lt;T90,"Over Charge")</f>
        <v>Over Charge</v>
      </c>
      <c r="AA90" s="11">
        <f t="shared" si="13"/>
        <v>-92.6</v>
      </c>
    </row>
    <row r="91" spans="1:27" x14ac:dyDescent="0.3">
      <c r="A91" s="7">
        <v>2001821185</v>
      </c>
      <c r="B91" s="8">
        <v>1091120959225</v>
      </c>
      <c r="C91" s="7">
        <v>0.28999999999999998</v>
      </c>
      <c r="D91" s="7">
        <f t="shared" si="7"/>
        <v>0.5</v>
      </c>
      <c r="E91" s="7">
        <v>2.1</v>
      </c>
      <c r="F91" s="7">
        <f t="shared" si="8"/>
        <v>2.5</v>
      </c>
      <c r="G91" s="7">
        <f>Output_Data1[[#This Row],[Weight slab charged by Courier Company (KG)]]/0.5</f>
        <v>5</v>
      </c>
      <c r="H91" s="10" t="s">
        <v>3</v>
      </c>
      <c r="I91" s="11">
        <f>VLOOKUP("*"&amp;CONCATENATE("d_",H91,"_f")&amp;"*",Rough_data!$A$12:$B$31,2,FALSE)</f>
        <v>45.4</v>
      </c>
      <c r="J91" s="11">
        <f>VLOOKUP("*"&amp;CONCATENATE("d_",H91,"_a")&amp;"*",Rough_data!$A$12:$B$31,2,FALSE)</f>
        <v>44.8</v>
      </c>
      <c r="K91" s="11">
        <f>VLOOKUP("*"&amp;CONCATENATE("o_",H91,"_f")&amp;"*",Rough_data!$A$12:$B$31,2,FALSE)</f>
        <v>41.3</v>
      </c>
      <c r="L91" s="11">
        <f>VLOOKUP("*"&amp;CONCATENATE("o_",H91,"_a")&amp;"*",Rough_data!$A$12:$B$31,2,FALSE)</f>
        <v>44.8</v>
      </c>
      <c r="M91" s="8" t="str">
        <f t="shared" si="9"/>
        <v>4-Times Additional charges</v>
      </c>
      <c r="N91" s="8">
        <f t="shared" si="10"/>
        <v>4</v>
      </c>
      <c r="O91" s="8">
        <f t="shared" si="11"/>
        <v>179.2</v>
      </c>
      <c r="P91" s="10" t="s">
        <v>13</v>
      </c>
      <c r="Q91" s="10">
        <f t="shared" si="12"/>
        <v>4</v>
      </c>
      <c r="R91" s="10" cm="1">
        <f t="array" ref="R91">_xlfn.IFS(AND(P91=$P$2,N91&gt;0),((F91/0.5)-1)*J91, AND(P91=$P$2,N91=0),I91,AND(P91=$P$22,N91&gt;0),((F91/0.5)-1)*(L91+J91),AND(P91=$P$22,N91=0),(I91+K91))</f>
        <v>179.2</v>
      </c>
      <c r="S91" s="10" t="s">
        <v>2</v>
      </c>
      <c r="T91" s="7">
        <v>224.6</v>
      </c>
      <c r="U91" s="11">
        <f>VLOOKUP("*"&amp;CONCATENATE("d_",S91,"_f")&amp;"*",Rough_data!$A$12:$B$31,2,FALSE)</f>
        <v>33</v>
      </c>
      <c r="V91" s="11">
        <f>VLOOKUP("*"&amp;CONCATENATE("d_",S91,"_a")&amp;"*",Rough_data!$A$12:$B$31,2,FALSE)</f>
        <v>28.3</v>
      </c>
      <c r="W91" s="11">
        <f>VLOOKUP("*"&amp;CONCATENATE("o_",S91,"_f")&amp;"*",Rough_data!$A$12:$B$31,2,FALSE)</f>
        <v>20.5</v>
      </c>
      <c r="X91" s="11">
        <f>VLOOKUP("*"&amp;CONCATENATE("o_",S91,"_a")&amp;"*",Rough_data!$A$12:$B$31,2,FALSE)</f>
        <v>28.3</v>
      </c>
      <c r="Y91" s="7" cm="1">
        <f t="array" ref="Y91">_xlfn.IFS(AND(P91=$P$2,N91&gt;0),((F91/0.5)-1)*U91, AND(P91=$P$2,N91=0),V91,AND(P91=$P$22,N91&gt;0),((F91/0.5)-1)*(V91+X91),AND(P91=$P$22,N91=0),(W91+U91))</f>
        <v>132</v>
      </c>
      <c r="Z91" s="13" t="str" cm="1">
        <f t="array" ref="Z91">_xlfn.IFS(Y91=T91,"Correctly Charged",Y91&gt;T91,"Under Charge",Y91&lt;T91,"Over Charge")</f>
        <v>Over Charge</v>
      </c>
      <c r="AA91" s="11">
        <f t="shared" si="13"/>
        <v>-92.6</v>
      </c>
    </row>
    <row r="92" spans="1:27" x14ac:dyDescent="0.3">
      <c r="A92" s="7">
        <v>2001821185</v>
      </c>
      <c r="B92" s="8">
        <v>1091120959225</v>
      </c>
      <c r="C92" s="7">
        <v>0.28999999999999998</v>
      </c>
      <c r="D92" s="7">
        <f t="shared" si="7"/>
        <v>0.5</v>
      </c>
      <c r="E92" s="7">
        <v>2.1</v>
      </c>
      <c r="F92" s="7">
        <f t="shared" si="8"/>
        <v>2.5</v>
      </c>
      <c r="G92" s="7">
        <f>Output_Data1[[#This Row],[Weight slab charged by Courier Company (KG)]]/0.5</f>
        <v>5</v>
      </c>
      <c r="H92" s="10" t="s">
        <v>3</v>
      </c>
      <c r="I92" s="11">
        <f>VLOOKUP("*"&amp;CONCATENATE("d_",H92,"_f")&amp;"*",Rough_data!$A$12:$B$31,2,FALSE)</f>
        <v>45.4</v>
      </c>
      <c r="J92" s="11">
        <f>VLOOKUP("*"&amp;CONCATENATE("d_",H92,"_a")&amp;"*",Rough_data!$A$12:$B$31,2,FALSE)</f>
        <v>44.8</v>
      </c>
      <c r="K92" s="11">
        <f>VLOOKUP("*"&amp;CONCATENATE("o_",H92,"_f")&amp;"*",Rough_data!$A$12:$B$31,2,FALSE)</f>
        <v>41.3</v>
      </c>
      <c r="L92" s="11">
        <f>VLOOKUP("*"&amp;CONCATENATE("o_",H92,"_a")&amp;"*",Rough_data!$A$12:$B$31,2,FALSE)</f>
        <v>44.8</v>
      </c>
      <c r="M92" s="8" t="str">
        <f t="shared" si="9"/>
        <v>4-Times Additional charges</v>
      </c>
      <c r="N92" s="8">
        <f t="shared" si="10"/>
        <v>4</v>
      </c>
      <c r="O92" s="8">
        <f t="shared" si="11"/>
        <v>179.2</v>
      </c>
      <c r="P92" s="10" t="s">
        <v>13</v>
      </c>
      <c r="Q92" s="10">
        <f t="shared" si="12"/>
        <v>4</v>
      </c>
      <c r="R92" s="10" cm="1">
        <f t="array" ref="R92">_xlfn.IFS(AND(P92=$P$2,N92&gt;0),((F92/0.5)-1)*J92, AND(P92=$P$2,N92=0),I92,AND(P92=$P$22,N92&gt;0),((F92/0.5)-1)*(L92+J92),AND(P92=$P$22,N92=0),(I92+K92))</f>
        <v>179.2</v>
      </c>
      <c r="S92" s="10" t="s">
        <v>2</v>
      </c>
      <c r="T92" s="7">
        <v>224.6</v>
      </c>
      <c r="U92" s="11">
        <f>VLOOKUP("*"&amp;CONCATENATE("d_",S92,"_f")&amp;"*",Rough_data!$A$12:$B$31,2,FALSE)</f>
        <v>33</v>
      </c>
      <c r="V92" s="11">
        <f>VLOOKUP("*"&amp;CONCATENATE("d_",S92,"_a")&amp;"*",Rough_data!$A$12:$B$31,2,FALSE)</f>
        <v>28.3</v>
      </c>
      <c r="W92" s="11">
        <f>VLOOKUP("*"&amp;CONCATENATE("o_",S92,"_f")&amp;"*",Rough_data!$A$12:$B$31,2,FALSE)</f>
        <v>20.5</v>
      </c>
      <c r="X92" s="11">
        <f>VLOOKUP("*"&amp;CONCATENATE("o_",S92,"_a")&amp;"*",Rough_data!$A$12:$B$31,2,FALSE)</f>
        <v>28.3</v>
      </c>
      <c r="Y92" s="7" cm="1">
        <f t="array" ref="Y92">_xlfn.IFS(AND(P92=$P$2,N92&gt;0),((F92/0.5)-1)*U92, AND(P92=$P$2,N92=0),V92,AND(P92=$P$22,N92&gt;0),((F92/0.5)-1)*(V92+X92),AND(P92=$P$22,N92=0),(W92+U92))</f>
        <v>132</v>
      </c>
      <c r="Z92" s="13" t="str" cm="1">
        <f t="array" ref="Z92">_xlfn.IFS(Y92=T92,"Correctly Charged",Y92&gt;T92,"Under Charge",Y92&lt;T92,"Over Charge")</f>
        <v>Over Charge</v>
      </c>
      <c r="AA92" s="11">
        <f t="shared" si="13"/>
        <v>-92.6</v>
      </c>
    </row>
    <row r="93" spans="1:27" x14ac:dyDescent="0.3">
      <c r="A93" s="7">
        <v>2001821185</v>
      </c>
      <c r="B93" s="8">
        <v>1091120959225</v>
      </c>
      <c r="C93" s="7">
        <v>0.28999999999999998</v>
      </c>
      <c r="D93" s="7">
        <f t="shared" si="7"/>
        <v>0.5</v>
      </c>
      <c r="E93" s="7">
        <v>2.1</v>
      </c>
      <c r="F93" s="7">
        <f t="shared" si="8"/>
        <v>2.5</v>
      </c>
      <c r="G93" s="7">
        <f>Output_Data1[[#This Row],[Weight slab charged by Courier Company (KG)]]/0.5</f>
        <v>5</v>
      </c>
      <c r="H93" s="10" t="s">
        <v>3</v>
      </c>
      <c r="I93" s="11">
        <f>VLOOKUP("*"&amp;CONCATENATE("d_",H93,"_f")&amp;"*",Rough_data!$A$12:$B$31,2,FALSE)</f>
        <v>45.4</v>
      </c>
      <c r="J93" s="11">
        <f>VLOOKUP("*"&amp;CONCATENATE("d_",H93,"_a")&amp;"*",Rough_data!$A$12:$B$31,2,FALSE)</f>
        <v>44.8</v>
      </c>
      <c r="K93" s="11">
        <f>VLOOKUP("*"&amp;CONCATENATE("o_",H93,"_f")&amp;"*",Rough_data!$A$12:$B$31,2,FALSE)</f>
        <v>41.3</v>
      </c>
      <c r="L93" s="11">
        <f>VLOOKUP("*"&amp;CONCATENATE("o_",H93,"_a")&amp;"*",Rough_data!$A$12:$B$31,2,FALSE)</f>
        <v>44.8</v>
      </c>
      <c r="M93" s="8" t="str">
        <f t="shared" si="9"/>
        <v>4-Times Additional charges</v>
      </c>
      <c r="N93" s="8">
        <f t="shared" si="10"/>
        <v>4</v>
      </c>
      <c r="O93" s="8">
        <f t="shared" si="11"/>
        <v>179.2</v>
      </c>
      <c r="P93" s="10" t="s">
        <v>13</v>
      </c>
      <c r="Q93" s="10">
        <f t="shared" si="12"/>
        <v>4</v>
      </c>
      <c r="R93" s="10" cm="1">
        <f t="array" ref="R93">_xlfn.IFS(AND(P93=$P$2,N93&gt;0),((F93/0.5)-1)*J93, AND(P93=$P$2,N93=0),I93,AND(P93=$P$22,N93&gt;0),((F93/0.5)-1)*(L93+J93),AND(P93=$P$22,N93=0),(I93+K93))</f>
        <v>179.2</v>
      </c>
      <c r="S93" s="10" t="s">
        <v>2</v>
      </c>
      <c r="T93" s="7">
        <v>224.6</v>
      </c>
      <c r="U93" s="11">
        <f>VLOOKUP("*"&amp;CONCATENATE("d_",S93,"_f")&amp;"*",Rough_data!$A$12:$B$31,2,FALSE)</f>
        <v>33</v>
      </c>
      <c r="V93" s="11">
        <f>VLOOKUP("*"&amp;CONCATENATE("d_",S93,"_a")&amp;"*",Rough_data!$A$12:$B$31,2,FALSE)</f>
        <v>28.3</v>
      </c>
      <c r="W93" s="11">
        <f>VLOOKUP("*"&amp;CONCATENATE("o_",S93,"_f")&amp;"*",Rough_data!$A$12:$B$31,2,FALSE)</f>
        <v>20.5</v>
      </c>
      <c r="X93" s="11">
        <f>VLOOKUP("*"&amp;CONCATENATE("o_",S93,"_a")&amp;"*",Rough_data!$A$12:$B$31,2,FALSE)</f>
        <v>28.3</v>
      </c>
      <c r="Y93" s="7" cm="1">
        <f t="array" ref="Y93">_xlfn.IFS(AND(P93=$P$2,N93&gt;0),((F93/0.5)-1)*U93, AND(P93=$P$2,N93=0),V93,AND(P93=$P$22,N93&gt;0),((F93/0.5)-1)*(V93+X93),AND(P93=$P$22,N93=0),(W93+U93))</f>
        <v>132</v>
      </c>
      <c r="Z93" s="13" t="str" cm="1">
        <f t="array" ref="Z93">_xlfn.IFS(Y93=T93,"Correctly Charged",Y93&gt;T93,"Under Charge",Y93&lt;T93,"Over Charge")</f>
        <v>Over Charge</v>
      </c>
      <c r="AA93" s="11">
        <f t="shared" si="13"/>
        <v>-92.6</v>
      </c>
    </row>
    <row r="94" spans="1:27" x14ac:dyDescent="0.3">
      <c r="A94" s="7">
        <v>2001813009</v>
      </c>
      <c r="B94" s="8">
        <v>1091118553701</v>
      </c>
      <c r="C94" s="7">
        <v>0.12</v>
      </c>
      <c r="D94" s="7">
        <f t="shared" si="7"/>
        <v>0.5</v>
      </c>
      <c r="E94" s="7">
        <v>1</v>
      </c>
      <c r="F94" s="7">
        <f t="shared" si="8"/>
        <v>1</v>
      </c>
      <c r="G94" s="7">
        <f>Output_Data1[[#This Row],[Weight slab charged by Courier Company (KG)]]/0.5</f>
        <v>2</v>
      </c>
      <c r="H94" s="10" t="s">
        <v>3</v>
      </c>
      <c r="I94" s="11">
        <f>VLOOKUP("*"&amp;CONCATENATE("d_",H94,"_f")&amp;"*",Rough_data!$A$12:$B$31,2,FALSE)</f>
        <v>45.4</v>
      </c>
      <c r="J94" s="11">
        <f>VLOOKUP("*"&amp;CONCATENATE("d_",H94,"_a")&amp;"*",Rough_data!$A$12:$B$31,2,FALSE)</f>
        <v>44.8</v>
      </c>
      <c r="K94" s="11">
        <f>VLOOKUP("*"&amp;CONCATENATE("o_",H94,"_f")&amp;"*",Rough_data!$A$12:$B$31,2,FALSE)</f>
        <v>41.3</v>
      </c>
      <c r="L94" s="11">
        <f>VLOOKUP("*"&amp;CONCATENATE("o_",H94,"_a")&amp;"*",Rough_data!$A$12:$B$31,2,FALSE)</f>
        <v>44.8</v>
      </c>
      <c r="M94" s="8" t="str">
        <f t="shared" si="9"/>
        <v>1-Times Additional charges</v>
      </c>
      <c r="N94" s="8">
        <f t="shared" si="10"/>
        <v>1</v>
      </c>
      <c r="O94" s="8">
        <f t="shared" si="11"/>
        <v>44.8</v>
      </c>
      <c r="P94" s="10" t="s">
        <v>13</v>
      </c>
      <c r="Q94" s="10">
        <f t="shared" si="12"/>
        <v>1</v>
      </c>
      <c r="R94" s="10" cm="1">
        <f t="array" ref="R94">_xlfn.IFS(AND(P94=$P$2,N94&gt;0),((F94/0.5)-1)*J94, AND(P94=$P$2,N94=0),I94,AND(P94=$P$22,N94&gt;0),((F94/0.5)-1)*(L94+J94),AND(P94=$P$22,N94=0),(I94+K94))</f>
        <v>44.8</v>
      </c>
      <c r="S94" s="10" t="s">
        <v>2</v>
      </c>
      <c r="T94" s="7">
        <v>90.2</v>
      </c>
      <c r="U94" s="11">
        <f>VLOOKUP("*"&amp;CONCATENATE("d_",S94,"_f")&amp;"*",Rough_data!$A$12:$B$31,2,FALSE)</f>
        <v>33</v>
      </c>
      <c r="V94" s="11">
        <f>VLOOKUP("*"&amp;CONCATENATE("d_",S94,"_a")&amp;"*",Rough_data!$A$12:$B$31,2,FALSE)</f>
        <v>28.3</v>
      </c>
      <c r="W94" s="11">
        <f>VLOOKUP("*"&amp;CONCATENATE("o_",S94,"_f")&amp;"*",Rough_data!$A$12:$B$31,2,FALSE)</f>
        <v>20.5</v>
      </c>
      <c r="X94" s="11">
        <f>VLOOKUP("*"&amp;CONCATENATE("o_",S94,"_a")&amp;"*",Rough_data!$A$12:$B$31,2,FALSE)</f>
        <v>28.3</v>
      </c>
      <c r="Y94" s="7" cm="1">
        <f t="array" ref="Y94">_xlfn.IFS(AND(P94=$P$2,N94&gt;0),((F94/0.5)-1)*U94, AND(P94=$P$2,N94=0),V94,AND(P94=$P$22,N94&gt;0),((F94/0.5)-1)*(V94+X94),AND(P94=$P$22,N94=0),(W94+U94))</f>
        <v>33</v>
      </c>
      <c r="Z94" s="13" t="str" cm="1">
        <f t="array" ref="Z94">_xlfn.IFS(Y94=T94,"Correctly Charged",Y94&gt;T94,"Under Charge",Y94&lt;T94,"Over Charge")</f>
        <v>Over Charge</v>
      </c>
      <c r="AA94" s="11">
        <f t="shared" si="13"/>
        <v>-57.2</v>
      </c>
    </row>
    <row r="95" spans="1:27" x14ac:dyDescent="0.3">
      <c r="A95" s="7">
        <v>2001813009</v>
      </c>
      <c r="B95" s="8">
        <v>1091118553701</v>
      </c>
      <c r="C95" s="7">
        <v>0.12</v>
      </c>
      <c r="D95" s="7">
        <f t="shared" si="7"/>
        <v>0.5</v>
      </c>
      <c r="E95" s="7">
        <v>1</v>
      </c>
      <c r="F95" s="7">
        <f t="shared" si="8"/>
        <v>1</v>
      </c>
      <c r="G95" s="7">
        <f>Output_Data1[[#This Row],[Weight slab charged by Courier Company (KG)]]/0.5</f>
        <v>2</v>
      </c>
      <c r="H95" s="10" t="s">
        <v>3</v>
      </c>
      <c r="I95" s="11">
        <f>VLOOKUP("*"&amp;CONCATENATE("d_",H95,"_f")&amp;"*",Rough_data!$A$12:$B$31,2,FALSE)</f>
        <v>45.4</v>
      </c>
      <c r="J95" s="11">
        <f>VLOOKUP("*"&amp;CONCATENATE("d_",H95,"_a")&amp;"*",Rough_data!$A$12:$B$31,2,FALSE)</f>
        <v>44.8</v>
      </c>
      <c r="K95" s="11">
        <f>VLOOKUP("*"&amp;CONCATENATE("o_",H95,"_f")&amp;"*",Rough_data!$A$12:$B$31,2,FALSE)</f>
        <v>41.3</v>
      </c>
      <c r="L95" s="11">
        <f>VLOOKUP("*"&amp;CONCATENATE("o_",H95,"_a")&amp;"*",Rough_data!$A$12:$B$31,2,FALSE)</f>
        <v>44.8</v>
      </c>
      <c r="M95" s="8" t="str">
        <f t="shared" si="9"/>
        <v>1-Times Additional charges</v>
      </c>
      <c r="N95" s="8">
        <f t="shared" si="10"/>
        <v>1</v>
      </c>
      <c r="O95" s="8">
        <f t="shared" si="11"/>
        <v>44.8</v>
      </c>
      <c r="P95" s="10" t="s">
        <v>13</v>
      </c>
      <c r="Q95" s="10">
        <f t="shared" si="12"/>
        <v>1</v>
      </c>
      <c r="R95" s="10" cm="1">
        <f t="array" ref="R95">_xlfn.IFS(AND(P95=$P$2,N95&gt;0),((F95/0.5)-1)*J95, AND(P95=$P$2,N95=0),I95,AND(P95=$P$22,N95&gt;0),((F95/0.5)-1)*(L95+J95),AND(P95=$P$22,N95=0),(I95+K95))</f>
        <v>44.8</v>
      </c>
      <c r="S95" s="10" t="s">
        <v>2</v>
      </c>
      <c r="T95" s="7">
        <v>90.2</v>
      </c>
      <c r="U95" s="11">
        <f>VLOOKUP("*"&amp;CONCATENATE("d_",S95,"_f")&amp;"*",Rough_data!$A$12:$B$31,2,FALSE)</f>
        <v>33</v>
      </c>
      <c r="V95" s="11">
        <f>VLOOKUP("*"&amp;CONCATENATE("d_",S95,"_a")&amp;"*",Rough_data!$A$12:$B$31,2,FALSE)</f>
        <v>28.3</v>
      </c>
      <c r="W95" s="11">
        <f>VLOOKUP("*"&amp;CONCATENATE("o_",S95,"_f")&amp;"*",Rough_data!$A$12:$B$31,2,FALSE)</f>
        <v>20.5</v>
      </c>
      <c r="X95" s="11">
        <f>VLOOKUP("*"&amp;CONCATENATE("o_",S95,"_a")&amp;"*",Rough_data!$A$12:$B$31,2,FALSE)</f>
        <v>28.3</v>
      </c>
      <c r="Y95" s="7" cm="1">
        <f t="array" ref="Y95">_xlfn.IFS(AND(P95=$P$2,N95&gt;0),((F95/0.5)-1)*U95, AND(P95=$P$2,N95=0),V95,AND(P95=$P$22,N95&gt;0),((F95/0.5)-1)*(V95+X95),AND(P95=$P$22,N95=0),(W95+U95))</f>
        <v>33</v>
      </c>
      <c r="Z95" s="13" t="str" cm="1">
        <f t="array" ref="Z95">_xlfn.IFS(Y95=T95,"Correctly Charged",Y95&gt;T95,"Under Charge",Y95&lt;T95,"Over Charge")</f>
        <v>Over Charge</v>
      </c>
      <c r="AA95" s="11">
        <f t="shared" si="13"/>
        <v>-57.2</v>
      </c>
    </row>
    <row r="96" spans="1:27" x14ac:dyDescent="0.3">
      <c r="A96" s="7">
        <v>2001813009</v>
      </c>
      <c r="B96" s="8">
        <v>1091118553701</v>
      </c>
      <c r="C96" s="7">
        <v>0.12</v>
      </c>
      <c r="D96" s="7">
        <f t="shared" si="7"/>
        <v>0.5</v>
      </c>
      <c r="E96" s="7">
        <v>1</v>
      </c>
      <c r="F96" s="7">
        <f t="shared" si="8"/>
        <v>1</v>
      </c>
      <c r="G96" s="7">
        <f>Output_Data1[[#This Row],[Weight slab charged by Courier Company (KG)]]/0.5</f>
        <v>2</v>
      </c>
      <c r="H96" s="10" t="s">
        <v>3</v>
      </c>
      <c r="I96" s="11">
        <f>VLOOKUP("*"&amp;CONCATENATE("d_",H96,"_f")&amp;"*",Rough_data!$A$12:$B$31,2,FALSE)</f>
        <v>45.4</v>
      </c>
      <c r="J96" s="11">
        <f>VLOOKUP("*"&amp;CONCATENATE("d_",H96,"_a")&amp;"*",Rough_data!$A$12:$B$31,2,FALSE)</f>
        <v>44.8</v>
      </c>
      <c r="K96" s="11">
        <f>VLOOKUP("*"&amp;CONCATENATE("o_",H96,"_f")&amp;"*",Rough_data!$A$12:$B$31,2,FALSE)</f>
        <v>41.3</v>
      </c>
      <c r="L96" s="11">
        <f>VLOOKUP("*"&amp;CONCATENATE("o_",H96,"_a")&amp;"*",Rough_data!$A$12:$B$31,2,FALSE)</f>
        <v>44.8</v>
      </c>
      <c r="M96" s="8" t="str">
        <f t="shared" si="9"/>
        <v>1-Times Additional charges</v>
      </c>
      <c r="N96" s="8">
        <f t="shared" si="10"/>
        <v>1</v>
      </c>
      <c r="O96" s="8">
        <f t="shared" si="11"/>
        <v>44.8</v>
      </c>
      <c r="P96" s="10" t="s">
        <v>13</v>
      </c>
      <c r="Q96" s="10">
        <f t="shared" si="12"/>
        <v>1</v>
      </c>
      <c r="R96" s="10" cm="1">
        <f t="array" ref="R96">_xlfn.IFS(AND(P96=$P$2,N96&gt;0),((F96/0.5)-1)*J96, AND(P96=$P$2,N96=0),I96,AND(P96=$P$22,N96&gt;0),((F96/0.5)-1)*(L96+J96),AND(P96=$P$22,N96=0),(I96+K96))</f>
        <v>44.8</v>
      </c>
      <c r="S96" s="10" t="s">
        <v>2</v>
      </c>
      <c r="T96" s="7">
        <v>90.2</v>
      </c>
      <c r="U96" s="11">
        <f>VLOOKUP("*"&amp;CONCATENATE("d_",S96,"_f")&amp;"*",Rough_data!$A$12:$B$31,2,FALSE)</f>
        <v>33</v>
      </c>
      <c r="V96" s="11">
        <f>VLOOKUP("*"&amp;CONCATENATE("d_",S96,"_a")&amp;"*",Rough_data!$A$12:$B$31,2,FALSE)</f>
        <v>28.3</v>
      </c>
      <c r="W96" s="11">
        <f>VLOOKUP("*"&amp;CONCATENATE("o_",S96,"_f")&amp;"*",Rough_data!$A$12:$B$31,2,FALSE)</f>
        <v>20.5</v>
      </c>
      <c r="X96" s="11">
        <f>VLOOKUP("*"&amp;CONCATENATE("o_",S96,"_a")&amp;"*",Rough_data!$A$12:$B$31,2,FALSE)</f>
        <v>28.3</v>
      </c>
      <c r="Y96" s="7" cm="1">
        <f t="array" ref="Y96">_xlfn.IFS(AND(P96=$P$2,N96&gt;0),((F96/0.5)-1)*U96, AND(P96=$P$2,N96=0),V96,AND(P96=$P$22,N96&gt;0),((F96/0.5)-1)*(V96+X96),AND(P96=$P$22,N96=0),(W96+U96))</f>
        <v>33</v>
      </c>
      <c r="Z96" s="13" t="str" cm="1">
        <f t="array" ref="Z96">_xlfn.IFS(Y96=T96,"Correctly Charged",Y96&gt;T96,"Under Charge",Y96&lt;T96,"Over Charge")</f>
        <v>Over Charge</v>
      </c>
      <c r="AA96" s="11">
        <f t="shared" si="13"/>
        <v>-57.2</v>
      </c>
    </row>
    <row r="97" spans="1:27" x14ac:dyDescent="0.3">
      <c r="A97" s="7">
        <v>2001813009</v>
      </c>
      <c r="B97" s="8">
        <v>1091118553701</v>
      </c>
      <c r="C97" s="7">
        <v>0.12</v>
      </c>
      <c r="D97" s="7">
        <f t="shared" si="7"/>
        <v>0.5</v>
      </c>
      <c r="E97" s="7">
        <v>1</v>
      </c>
      <c r="F97" s="7">
        <f t="shared" si="8"/>
        <v>1</v>
      </c>
      <c r="G97" s="7">
        <f>Output_Data1[[#This Row],[Weight slab charged by Courier Company (KG)]]/0.5</f>
        <v>2</v>
      </c>
      <c r="H97" s="10" t="s">
        <v>3</v>
      </c>
      <c r="I97" s="11">
        <f>VLOOKUP("*"&amp;CONCATENATE("d_",H97,"_f")&amp;"*",Rough_data!$A$12:$B$31,2,FALSE)</f>
        <v>45.4</v>
      </c>
      <c r="J97" s="11">
        <f>VLOOKUP("*"&amp;CONCATENATE("d_",H97,"_a")&amp;"*",Rough_data!$A$12:$B$31,2,FALSE)</f>
        <v>44.8</v>
      </c>
      <c r="K97" s="11">
        <f>VLOOKUP("*"&amp;CONCATENATE("o_",H97,"_f")&amp;"*",Rough_data!$A$12:$B$31,2,FALSE)</f>
        <v>41.3</v>
      </c>
      <c r="L97" s="11">
        <f>VLOOKUP("*"&amp;CONCATENATE("o_",H97,"_a")&amp;"*",Rough_data!$A$12:$B$31,2,FALSE)</f>
        <v>44.8</v>
      </c>
      <c r="M97" s="8" t="str">
        <f t="shared" si="9"/>
        <v>1-Times Additional charges</v>
      </c>
      <c r="N97" s="8">
        <f t="shared" si="10"/>
        <v>1</v>
      </c>
      <c r="O97" s="8">
        <f t="shared" si="11"/>
        <v>44.8</v>
      </c>
      <c r="P97" s="10" t="s">
        <v>13</v>
      </c>
      <c r="Q97" s="10">
        <f t="shared" si="12"/>
        <v>1</v>
      </c>
      <c r="R97" s="10" cm="1">
        <f t="array" ref="R97">_xlfn.IFS(AND(P97=$P$2,N97&gt;0),((F97/0.5)-1)*J97, AND(P97=$P$2,N97=0),I97,AND(P97=$P$22,N97&gt;0),((F97/0.5)-1)*(L97+J97),AND(P97=$P$22,N97=0),(I97+K97))</f>
        <v>44.8</v>
      </c>
      <c r="S97" s="10" t="s">
        <v>2</v>
      </c>
      <c r="T97" s="7">
        <v>90.2</v>
      </c>
      <c r="U97" s="11">
        <f>VLOOKUP("*"&amp;CONCATENATE("d_",S97,"_f")&amp;"*",Rough_data!$A$12:$B$31,2,FALSE)</f>
        <v>33</v>
      </c>
      <c r="V97" s="11">
        <f>VLOOKUP("*"&amp;CONCATENATE("d_",S97,"_a")&amp;"*",Rough_data!$A$12:$B$31,2,FALSE)</f>
        <v>28.3</v>
      </c>
      <c r="W97" s="11">
        <f>VLOOKUP("*"&amp;CONCATENATE("o_",S97,"_f")&amp;"*",Rough_data!$A$12:$B$31,2,FALSE)</f>
        <v>20.5</v>
      </c>
      <c r="X97" s="11">
        <f>VLOOKUP("*"&amp;CONCATENATE("o_",S97,"_a")&amp;"*",Rough_data!$A$12:$B$31,2,FALSE)</f>
        <v>28.3</v>
      </c>
      <c r="Y97" s="7" cm="1">
        <f t="array" ref="Y97">_xlfn.IFS(AND(P97=$P$2,N97&gt;0),((F97/0.5)-1)*U97, AND(P97=$P$2,N97=0),V97,AND(P97=$P$22,N97&gt;0),((F97/0.5)-1)*(V97+X97),AND(P97=$P$22,N97=0),(W97+U97))</f>
        <v>33</v>
      </c>
      <c r="Z97" s="13" t="str" cm="1">
        <f t="array" ref="Z97">_xlfn.IFS(Y97=T97,"Correctly Charged",Y97&gt;T97,"Under Charge",Y97&lt;T97,"Over Charge")</f>
        <v>Over Charge</v>
      </c>
      <c r="AA97" s="11">
        <f t="shared" si="13"/>
        <v>-57.2</v>
      </c>
    </row>
    <row r="98" spans="1:27" x14ac:dyDescent="0.3">
      <c r="A98" s="7">
        <v>2001813009</v>
      </c>
      <c r="B98" s="8">
        <v>1091118553701</v>
      </c>
      <c r="C98" s="7">
        <v>0.1</v>
      </c>
      <c r="D98" s="7">
        <f t="shared" si="7"/>
        <v>0.5</v>
      </c>
      <c r="E98" s="7">
        <v>1</v>
      </c>
      <c r="F98" s="7">
        <f t="shared" si="8"/>
        <v>1</v>
      </c>
      <c r="G98" s="7">
        <f>Output_Data1[[#This Row],[Weight slab charged by Courier Company (KG)]]/0.5</f>
        <v>2</v>
      </c>
      <c r="H98" s="10" t="s">
        <v>3</v>
      </c>
      <c r="I98" s="11">
        <f>VLOOKUP("*"&amp;CONCATENATE("d_",H98,"_f")&amp;"*",Rough_data!$A$12:$B$31,2,FALSE)</f>
        <v>45.4</v>
      </c>
      <c r="J98" s="11">
        <f>VLOOKUP("*"&amp;CONCATENATE("d_",H98,"_a")&amp;"*",Rough_data!$A$12:$B$31,2,FALSE)</f>
        <v>44.8</v>
      </c>
      <c r="K98" s="11">
        <f>VLOOKUP("*"&amp;CONCATENATE("o_",H98,"_f")&amp;"*",Rough_data!$A$12:$B$31,2,FALSE)</f>
        <v>41.3</v>
      </c>
      <c r="L98" s="11">
        <f>VLOOKUP("*"&amp;CONCATENATE("o_",H98,"_a")&amp;"*",Rough_data!$A$12:$B$31,2,FALSE)</f>
        <v>44.8</v>
      </c>
      <c r="M98" s="8" t="str">
        <f t="shared" si="9"/>
        <v>1-Times Additional charges</v>
      </c>
      <c r="N98" s="8">
        <f t="shared" si="10"/>
        <v>1</v>
      </c>
      <c r="O98" s="8">
        <f t="shared" si="11"/>
        <v>44.8</v>
      </c>
      <c r="P98" s="10" t="s">
        <v>13</v>
      </c>
      <c r="Q98" s="10">
        <f t="shared" si="12"/>
        <v>1</v>
      </c>
      <c r="R98" s="10" cm="1">
        <f t="array" ref="R98">_xlfn.IFS(AND(P98=$P$2,N98&gt;0),((F98/0.5)-1)*J98, AND(P98=$P$2,N98=0),I98,AND(P98=$P$22,N98&gt;0),((F98/0.5)-1)*(L98+J98),AND(P98=$P$22,N98=0),(I98+K98))</f>
        <v>44.8</v>
      </c>
      <c r="S98" s="10" t="s">
        <v>2</v>
      </c>
      <c r="T98" s="7">
        <v>90.2</v>
      </c>
      <c r="U98" s="11">
        <f>VLOOKUP("*"&amp;CONCATENATE("d_",S98,"_f")&amp;"*",Rough_data!$A$12:$B$31,2,FALSE)</f>
        <v>33</v>
      </c>
      <c r="V98" s="11">
        <f>VLOOKUP("*"&amp;CONCATENATE("d_",S98,"_a")&amp;"*",Rough_data!$A$12:$B$31,2,FALSE)</f>
        <v>28.3</v>
      </c>
      <c r="W98" s="11">
        <f>VLOOKUP("*"&amp;CONCATENATE("o_",S98,"_f")&amp;"*",Rough_data!$A$12:$B$31,2,FALSE)</f>
        <v>20.5</v>
      </c>
      <c r="X98" s="11">
        <f>VLOOKUP("*"&amp;CONCATENATE("o_",S98,"_a")&amp;"*",Rough_data!$A$12:$B$31,2,FALSE)</f>
        <v>28.3</v>
      </c>
      <c r="Y98" s="7" cm="1">
        <f t="array" ref="Y98">_xlfn.IFS(AND(P98=$P$2,N98&gt;0),((F98/0.5)-1)*U98, AND(P98=$P$2,N98=0),V98,AND(P98=$P$22,N98&gt;0),((F98/0.5)-1)*(V98+X98),AND(P98=$P$22,N98=0),(W98+U98))</f>
        <v>33</v>
      </c>
      <c r="Z98" s="13" t="str" cm="1">
        <f t="array" ref="Z98">_xlfn.IFS(Y98=T98,"Correctly Charged",Y98&gt;T98,"Under Charge",Y98&lt;T98,"Over Charge")</f>
        <v>Over Charge</v>
      </c>
      <c r="AA98" s="11">
        <f t="shared" si="13"/>
        <v>-57.2</v>
      </c>
    </row>
    <row r="99" spans="1:27" x14ac:dyDescent="0.3">
      <c r="A99" s="7">
        <v>2001813009</v>
      </c>
      <c r="B99" s="8">
        <v>1091118553701</v>
      </c>
      <c r="C99" s="7">
        <v>0.1</v>
      </c>
      <c r="D99" s="7">
        <f t="shared" si="7"/>
        <v>0.5</v>
      </c>
      <c r="E99" s="7">
        <v>1</v>
      </c>
      <c r="F99" s="7">
        <f t="shared" si="8"/>
        <v>1</v>
      </c>
      <c r="G99" s="7">
        <f>Output_Data1[[#This Row],[Weight slab charged by Courier Company (KG)]]/0.5</f>
        <v>2</v>
      </c>
      <c r="H99" s="10" t="s">
        <v>3</v>
      </c>
      <c r="I99" s="11">
        <f>VLOOKUP("*"&amp;CONCATENATE("d_",H99,"_f")&amp;"*",Rough_data!$A$12:$B$31,2,FALSE)</f>
        <v>45.4</v>
      </c>
      <c r="J99" s="11">
        <f>VLOOKUP("*"&amp;CONCATENATE("d_",H99,"_a")&amp;"*",Rough_data!$A$12:$B$31,2,FALSE)</f>
        <v>44.8</v>
      </c>
      <c r="K99" s="11">
        <f>VLOOKUP("*"&amp;CONCATENATE("o_",H99,"_f")&amp;"*",Rough_data!$A$12:$B$31,2,FALSE)</f>
        <v>41.3</v>
      </c>
      <c r="L99" s="11">
        <f>VLOOKUP("*"&amp;CONCATENATE("o_",H99,"_a")&amp;"*",Rough_data!$A$12:$B$31,2,FALSE)</f>
        <v>44.8</v>
      </c>
      <c r="M99" s="8" t="str">
        <f t="shared" si="9"/>
        <v>1-Times Additional charges</v>
      </c>
      <c r="N99" s="8">
        <f t="shared" si="10"/>
        <v>1</v>
      </c>
      <c r="O99" s="8">
        <f t="shared" si="11"/>
        <v>44.8</v>
      </c>
      <c r="P99" s="10" t="s">
        <v>13</v>
      </c>
      <c r="Q99" s="10">
        <f t="shared" si="12"/>
        <v>1</v>
      </c>
      <c r="R99" s="10" cm="1">
        <f t="array" ref="R99">_xlfn.IFS(AND(P99=$P$2,N99&gt;0),((F99/0.5)-1)*J99, AND(P99=$P$2,N99=0),I99,AND(P99=$P$22,N99&gt;0),((F99/0.5)-1)*(L99+J99),AND(P99=$P$22,N99=0),(I99+K99))</f>
        <v>44.8</v>
      </c>
      <c r="S99" s="10" t="s">
        <v>2</v>
      </c>
      <c r="T99" s="7">
        <v>90.2</v>
      </c>
      <c r="U99" s="11">
        <f>VLOOKUP("*"&amp;CONCATENATE("d_",S99,"_f")&amp;"*",Rough_data!$A$12:$B$31,2,FALSE)</f>
        <v>33</v>
      </c>
      <c r="V99" s="11">
        <f>VLOOKUP("*"&amp;CONCATENATE("d_",S99,"_a")&amp;"*",Rough_data!$A$12:$B$31,2,FALSE)</f>
        <v>28.3</v>
      </c>
      <c r="W99" s="11">
        <f>VLOOKUP("*"&amp;CONCATENATE("o_",S99,"_f")&amp;"*",Rough_data!$A$12:$B$31,2,FALSE)</f>
        <v>20.5</v>
      </c>
      <c r="X99" s="11">
        <f>VLOOKUP("*"&amp;CONCATENATE("o_",S99,"_a")&amp;"*",Rough_data!$A$12:$B$31,2,FALSE)</f>
        <v>28.3</v>
      </c>
      <c r="Y99" s="7" cm="1">
        <f t="array" ref="Y99">_xlfn.IFS(AND(P99=$P$2,N99&gt;0),((F99/0.5)-1)*U99, AND(P99=$P$2,N99=0),V99,AND(P99=$P$22,N99&gt;0),((F99/0.5)-1)*(V99+X99),AND(P99=$P$22,N99=0),(W99+U99))</f>
        <v>33</v>
      </c>
      <c r="Z99" s="13" t="str" cm="1">
        <f t="array" ref="Z99">_xlfn.IFS(Y99=T99,"Correctly Charged",Y99&gt;T99,"Under Charge",Y99&lt;T99,"Over Charge")</f>
        <v>Over Charge</v>
      </c>
      <c r="AA99" s="11">
        <f t="shared" si="13"/>
        <v>-57.2</v>
      </c>
    </row>
    <row r="100" spans="1:27" x14ac:dyDescent="0.3">
      <c r="A100" s="7">
        <v>2001813009</v>
      </c>
      <c r="B100" s="8">
        <v>1091118553701</v>
      </c>
      <c r="C100" s="7">
        <v>0.1</v>
      </c>
      <c r="D100" s="7">
        <f t="shared" si="7"/>
        <v>0.5</v>
      </c>
      <c r="E100" s="7">
        <v>1</v>
      </c>
      <c r="F100" s="7">
        <f t="shared" si="8"/>
        <v>1</v>
      </c>
      <c r="G100" s="7">
        <f>Output_Data1[[#This Row],[Weight slab charged by Courier Company (KG)]]/0.5</f>
        <v>2</v>
      </c>
      <c r="H100" s="10" t="s">
        <v>3</v>
      </c>
      <c r="I100" s="11">
        <f>VLOOKUP("*"&amp;CONCATENATE("d_",H100,"_f")&amp;"*",Rough_data!$A$12:$B$31,2,FALSE)</f>
        <v>45.4</v>
      </c>
      <c r="J100" s="11">
        <f>VLOOKUP("*"&amp;CONCATENATE("d_",H100,"_a")&amp;"*",Rough_data!$A$12:$B$31,2,FALSE)</f>
        <v>44.8</v>
      </c>
      <c r="K100" s="11">
        <f>VLOOKUP("*"&amp;CONCATENATE("o_",H100,"_f")&amp;"*",Rough_data!$A$12:$B$31,2,FALSE)</f>
        <v>41.3</v>
      </c>
      <c r="L100" s="11">
        <f>VLOOKUP("*"&amp;CONCATENATE("o_",H100,"_a")&amp;"*",Rough_data!$A$12:$B$31,2,FALSE)</f>
        <v>44.8</v>
      </c>
      <c r="M100" s="8" t="str">
        <f t="shared" si="9"/>
        <v>1-Times Additional charges</v>
      </c>
      <c r="N100" s="8">
        <f t="shared" si="10"/>
        <v>1</v>
      </c>
      <c r="O100" s="8">
        <f t="shared" si="11"/>
        <v>44.8</v>
      </c>
      <c r="P100" s="10" t="s">
        <v>13</v>
      </c>
      <c r="Q100" s="10">
        <f t="shared" si="12"/>
        <v>1</v>
      </c>
      <c r="R100" s="10" cm="1">
        <f t="array" ref="R100">_xlfn.IFS(AND(P100=$P$2,N100&gt;0),((F100/0.5)-1)*J100, AND(P100=$P$2,N100=0),I100,AND(P100=$P$22,N100&gt;0),((F100/0.5)-1)*(L100+J100),AND(P100=$P$22,N100=0),(I100+K100))</f>
        <v>44.8</v>
      </c>
      <c r="S100" s="10" t="s">
        <v>2</v>
      </c>
      <c r="T100" s="7">
        <v>90.2</v>
      </c>
      <c r="U100" s="11">
        <f>VLOOKUP("*"&amp;CONCATENATE("d_",S100,"_f")&amp;"*",Rough_data!$A$12:$B$31,2,FALSE)</f>
        <v>33</v>
      </c>
      <c r="V100" s="11">
        <f>VLOOKUP("*"&amp;CONCATENATE("d_",S100,"_a")&amp;"*",Rough_data!$A$12:$B$31,2,FALSE)</f>
        <v>28.3</v>
      </c>
      <c r="W100" s="11">
        <f>VLOOKUP("*"&amp;CONCATENATE("o_",S100,"_f")&amp;"*",Rough_data!$A$12:$B$31,2,FALSE)</f>
        <v>20.5</v>
      </c>
      <c r="X100" s="11">
        <f>VLOOKUP("*"&amp;CONCATENATE("o_",S100,"_a")&amp;"*",Rough_data!$A$12:$B$31,2,FALSE)</f>
        <v>28.3</v>
      </c>
      <c r="Y100" s="7" cm="1">
        <f t="array" ref="Y100">_xlfn.IFS(AND(P100=$P$2,N100&gt;0),((F100/0.5)-1)*U100, AND(P100=$P$2,N100=0),V100,AND(P100=$P$22,N100&gt;0),((F100/0.5)-1)*(V100+X100),AND(P100=$P$22,N100=0),(W100+U100))</f>
        <v>33</v>
      </c>
      <c r="Z100" s="13" t="str" cm="1">
        <f t="array" ref="Z100">_xlfn.IFS(Y100=T100,"Correctly Charged",Y100&gt;T100,"Under Charge",Y100&lt;T100,"Over Charge")</f>
        <v>Over Charge</v>
      </c>
      <c r="AA100" s="11">
        <f t="shared" si="13"/>
        <v>-57.2</v>
      </c>
    </row>
    <row r="101" spans="1:27" x14ac:dyDescent="0.3">
      <c r="A101" s="7">
        <v>2001813009</v>
      </c>
      <c r="B101" s="8">
        <v>1091118553701</v>
      </c>
      <c r="C101" s="7">
        <v>0.1</v>
      </c>
      <c r="D101" s="7">
        <f t="shared" si="7"/>
        <v>0.5</v>
      </c>
      <c r="E101" s="7">
        <v>1</v>
      </c>
      <c r="F101" s="7">
        <f t="shared" si="8"/>
        <v>1</v>
      </c>
      <c r="G101" s="7">
        <f>Output_Data1[[#This Row],[Weight slab charged by Courier Company (KG)]]/0.5</f>
        <v>2</v>
      </c>
      <c r="H101" s="10" t="s">
        <v>3</v>
      </c>
      <c r="I101" s="11">
        <f>VLOOKUP("*"&amp;CONCATENATE("d_",H101,"_f")&amp;"*",Rough_data!$A$12:$B$31,2,FALSE)</f>
        <v>45.4</v>
      </c>
      <c r="J101" s="11">
        <f>VLOOKUP("*"&amp;CONCATENATE("d_",H101,"_a")&amp;"*",Rough_data!$A$12:$B$31,2,FALSE)</f>
        <v>44.8</v>
      </c>
      <c r="K101" s="11">
        <f>VLOOKUP("*"&amp;CONCATENATE("o_",H101,"_f")&amp;"*",Rough_data!$A$12:$B$31,2,FALSE)</f>
        <v>41.3</v>
      </c>
      <c r="L101" s="11">
        <f>VLOOKUP("*"&amp;CONCATENATE("o_",H101,"_a")&amp;"*",Rough_data!$A$12:$B$31,2,FALSE)</f>
        <v>44.8</v>
      </c>
      <c r="M101" s="8" t="str">
        <f t="shared" si="9"/>
        <v>1-Times Additional charges</v>
      </c>
      <c r="N101" s="8">
        <f t="shared" si="10"/>
        <v>1</v>
      </c>
      <c r="O101" s="8">
        <f t="shared" si="11"/>
        <v>44.8</v>
      </c>
      <c r="P101" s="10" t="s">
        <v>13</v>
      </c>
      <c r="Q101" s="10">
        <f t="shared" si="12"/>
        <v>1</v>
      </c>
      <c r="R101" s="10" cm="1">
        <f t="array" ref="R101">_xlfn.IFS(AND(P101=$P$2,N101&gt;0),((F101/0.5)-1)*J101, AND(P101=$P$2,N101=0),I101,AND(P101=$P$22,N101&gt;0),((F101/0.5)-1)*(L101+J101),AND(P101=$P$22,N101=0),(I101+K101))</f>
        <v>44.8</v>
      </c>
      <c r="S101" s="10" t="s">
        <v>2</v>
      </c>
      <c r="T101" s="7">
        <v>90.2</v>
      </c>
      <c r="U101" s="11">
        <f>VLOOKUP("*"&amp;CONCATENATE("d_",S101,"_f")&amp;"*",Rough_data!$A$12:$B$31,2,FALSE)</f>
        <v>33</v>
      </c>
      <c r="V101" s="11">
        <f>VLOOKUP("*"&amp;CONCATENATE("d_",S101,"_a")&amp;"*",Rough_data!$A$12:$B$31,2,FALSE)</f>
        <v>28.3</v>
      </c>
      <c r="W101" s="11">
        <f>VLOOKUP("*"&amp;CONCATENATE("o_",S101,"_f")&amp;"*",Rough_data!$A$12:$B$31,2,FALSE)</f>
        <v>20.5</v>
      </c>
      <c r="X101" s="11">
        <f>VLOOKUP("*"&amp;CONCATENATE("o_",S101,"_a")&amp;"*",Rough_data!$A$12:$B$31,2,FALSE)</f>
        <v>28.3</v>
      </c>
      <c r="Y101" s="7" cm="1">
        <f t="array" ref="Y101">_xlfn.IFS(AND(P101=$P$2,N101&gt;0),((F101/0.5)-1)*U101, AND(P101=$P$2,N101=0),V101,AND(P101=$P$22,N101&gt;0),((F101/0.5)-1)*(V101+X101),AND(P101=$P$22,N101=0),(W101+U101))</f>
        <v>33</v>
      </c>
      <c r="Z101" s="13" t="str" cm="1">
        <f t="array" ref="Z101">_xlfn.IFS(Y101=T101,"Correctly Charged",Y101&gt;T101,"Under Charge",Y101&lt;T101,"Over Charge")</f>
        <v>Over Charge</v>
      </c>
      <c r="AA101" s="11">
        <f t="shared" si="13"/>
        <v>-57.2</v>
      </c>
    </row>
    <row r="102" spans="1:27" x14ac:dyDescent="0.3">
      <c r="A102" s="7">
        <v>2001813009</v>
      </c>
      <c r="B102" s="8">
        <v>1091118553701</v>
      </c>
      <c r="C102" s="7">
        <v>0.127</v>
      </c>
      <c r="D102" s="7">
        <f t="shared" si="7"/>
        <v>0.5</v>
      </c>
      <c r="E102" s="7">
        <v>1</v>
      </c>
      <c r="F102" s="7">
        <f t="shared" si="8"/>
        <v>1</v>
      </c>
      <c r="G102" s="7">
        <f>Output_Data1[[#This Row],[Weight slab charged by Courier Company (KG)]]/0.5</f>
        <v>2</v>
      </c>
      <c r="H102" s="10" t="s">
        <v>3</v>
      </c>
      <c r="I102" s="11">
        <f>VLOOKUP("*"&amp;CONCATENATE("d_",H102,"_f")&amp;"*",Rough_data!$A$12:$B$31,2,FALSE)</f>
        <v>45.4</v>
      </c>
      <c r="J102" s="11">
        <f>VLOOKUP("*"&amp;CONCATENATE("d_",H102,"_a")&amp;"*",Rough_data!$A$12:$B$31,2,FALSE)</f>
        <v>44.8</v>
      </c>
      <c r="K102" s="11">
        <f>VLOOKUP("*"&amp;CONCATENATE("o_",H102,"_f")&amp;"*",Rough_data!$A$12:$B$31,2,FALSE)</f>
        <v>41.3</v>
      </c>
      <c r="L102" s="11">
        <f>VLOOKUP("*"&amp;CONCATENATE("o_",H102,"_a")&amp;"*",Rough_data!$A$12:$B$31,2,FALSE)</f>
        <v>44.8</v>
      </c>
      <c r="M102" s="8" t="str">
        <f t="shared" si="9"/>
        <v>1-Times Additional charges</v>
      </c>
      <c r="N102" s="8">
        <f t="shared" si="10"/>
        <v>1</v>
      </c>
      <c r="O102" s="8">
        <f t="shared" si="11"/>
        <v>44.8</v>
      </c>
      <c r="P102" s="10" t="s">
        <v>13</v>
      </c>
      <c r="Q102" s="10">
        <f t="shared" si="12"/>
        <v>1</v>
      </c>
      <c r="R102" s="10" cm="1">
        <f t="array" ref="R102">_xlfn.IFS(AND(P102=$P$2,N102&gt;0),((F102/0.5)-1)*J102, AND(P102=$P$2,N102=0),I102,AND(P102=$P$22,N102&gt;0),((F102/0.5)-1)*(L102+J102),AND(P102=$P$22,N102=0),(I102+K102))</f>
        <v>44.8</v>
      </c>
      <c r="S102" s="10" t="s">
        <v>2</v>
      </c>
      <c r="T102" s="7">
        <v>90.2</v>
      </c>
      <c r="U102" s="11">
        <f>VLOOKUP("*"&amp;CONCATENATE("d_",S102,"_f")&amp;"*",Rough_data!$A$12:$B$31,2,FALSE)</f>
        <v>33</v>
      </c>
      <c r="V102" s="11">
        <f>VLOOKUP("*"&amp;CONCATENATE("d_",S102,"_a")&amp;"*",Rough_data!$A$12:$B$31,2,FALSE)</f>
        <v>28.3</v>
      </c>
      <c r="W102" s="11">
        <f>VLOOKUP("*"&amp;CONCATENATE("o_",S102,"_f")&amp;"*",Rough_data!$A$12:$B$31,2,FALSE)</f>
        <v>20.5</v>
      </c>
      <c r="X102" s="11">
        <f>VLOOKUP("*"&amp;CONCATENATE("o_",S102,"_a")&amp;"*",Rough_data!$A$12:$B$31,2,FALSE)</f>
        <v>28.3</v>
      </c>
      <c r="Y102" s="7" cm="1">
        <f t="array" ref="Y102">_xlfn.IFS(AND(P102=$P$2,N102&gt;0),((F102/0.5)-1)*U102, AND(P102=$P$2,N102=0),V102,AND(P102=$P$22,N102&gt;0),((F102/0.5)-1)*(V102+X102),AND(P102=$P$22,N102=0),(W102+U102))</f>
        <v>33</v>
      </c>
      <c r="Z102" s="13" t="str" cm="1">
        <f t="array" ref="Z102">_xlfn.IFS(Y102=T102,"Correctly Charged",Y102&gt;T102,"Under Charge",Y102&lt;T102,"Over Charge")</f>
        <v>Over Charge</v>
      </c>
      <c r="AA102" s="11">
        <f t="shared" si="13"/>
        <v>-57.2</v>
      </c>
    </row>
    <row r="103" spans="1:27" x14ac:dyDescent="0.3">
      <c r="A103" s="7">
        <v>2001813009</v>
      </c>
      <c r="B103" s="8">
        <v>1091118553701</v>
      </c>
      <c r="C103" s="7">
        <v>0.127</v>
      </c>
      <c r="D103" s="7">
        <f t="shared" si="7"/>
        <v>0.5</v>
      </c>
      <c r="E103" s="7">
        <v>1</v>
      </c>
      <c r="F103" s="7">
        <f t="shared" si="8"/>
        <v>1</v>
      </c>
      <c r="G103" s="7">
        <f>Output_Data1[[#This Row],[Weight slab charged by Courier Company (KG)]]/0.5</f>
        <v>2</v>
      </c>
      <c r="H103" s="10" t="s">
        <v>3</v>
      </c>
      <c r="I103" s="11">
        <f>VLOOKUP("*"&amp;CONCATENATE("d_",H103,"_f")&amp;"*",Rough_data!$A$12:$B$31,2,FALSE)</f>
        <v>45.4</v>
      </c>
      <c r="J103" s="11">
        <f>VLOOKUP("*"&amp;CONCATENATE("d_",H103,"_a")&amp;"*",Rough_data!$A$12:$B$31,2,FALSE)</f>
        <v>44.8</v>
      </c>
      <c r="K103" s="11">
        <f>VLOOKUP("*"&amp;CONCATENATE("o_",H103,"_f")&amp;"*",Rough_data!$A$12:$B$31,2,FALSE)</f>
        <v>41.3</v>
      </c>
      <c r="L103" s="11">
        <f>VLOOKUP("*"&amp;CONCATENATE("o_",H103,"_a")&amp;"*",Rough_data!$A$12:$B$31,2,FALSE)</f>
        <v>44.8</v>
      </c>
      <c r="M103" s="8" t="str">
        <f t="shared" si="9"/>
        <v>1-Times Additional charges</v>
      </c>
      <c r="N103" s="8">
        <f t="shared" si="10"/>
        <v>1</v>
      </c>
      <c r="O103" s="8">
        <f t="shared" si="11"/>
        <v>44.8</v>
      </c>
      <c r="P103" s="10" t="s">
        <v>13</v>
      </c>
      <c r="Q103" s="10">
        <f t="shared" si="12"/>
        <v>1</v>
      </c>
      <c r="R103" s="10" cm="1">
        <f t="array" ref="R103">_xlfn.IFS(AND(P103=$P$2,N103&gt;0),((F103/0.5)-1)*J103, AND(P103=$P$2,N103=0),I103,AND(P103=$P$22,N103&gt;0),((F103/0.5)-1)*(L103+J103),AND(P103=$P$22,N103=0),(I103+K103))</f>
        <v>44.8</v>
      </c>
      <c r="S103" s="10" t="s">
        <v>2</v>
      </c>
      <c r="T103" s="7">
        <v>90.2</v>
      </c>
      <c r="U103" s="11">
        <f>VLOOKUP("*"&amp;CONCATENATE("d_",S103,"_f")&amp;"*",Rough_data!$A$12:$B$31,2,FALSE)</f>
        <v>33</v>
      </c>
      <c r="V103" s="11">
        <f>VLOOKUP("*"&amp;CONCATENATE("d_",S103,"_a")&amp;"*",Rough_data!$A$12:$B$31,2,FALSE)</f>
        <v>28.3</v>
      </c>
      <c r="W103" s="11">
        <f>VLOOKUP("*"&amp;CONCATENATE("o_",S103,"_f")&amp;"*",Rough_data!$A$12:$B$31,2,FALSE)</f>
        <v>20.5</v>
      </c>
      <c r="X103" s="11">
        <f>VLOOKUP("*"&amp;CONCATENATE("o_",S103,"_a")&amp;"*",Rough_data!$A$12:$B$31,2,FALSE)</f>
        <v>28.3</v>
      </c>
      <c r="Y103" s="7" cm="1">
        <f t="array" ref="Y103">_xlfn.IFS(AND(P103=$P$2,N103&gt;0),((F103/0.5)-1)*U103, AND(P103=$P$2,N103=0),V103,AND(P103=$P$22,N103&gt;0),((F103/0.5)-1)*(V103+X103),AND(P103=$P$22,N103=0),(W103+U103))</f>
        <v>33</v>
      </c>
      <c r="Z103" s="13" t="str" cm="1">
        <f t="array" ref="Z103">_xlfn.IFS(Y103=T103,"Correctly Charged",Y103&gt;T103,"Under Charge",Y103&lt;T103,"Over Charge")</f>
        <v>Over Charge</v>
      </c>
      <c r="AA103" s="11">
        <f t="shared" si="13"/>
        <v>-57.2</v>
      </c>
    </row>
    <row r="104" spans="1:27" x14ac:dyDescent="0.3">
      <c r="A104" s="7">
        <v>2001813009</v>
      </c>
      <c r="B104" s="8">
        <v>1091118553701</v>
      </c>
      <c r="C104" s="7">
        <v>0.127</v>
      </c>
      <c r="D104" s="7">
        <f t="shared" si="7"/>
        <v>0.5</v>
      </c>
      <c r="E104" s="7">
        <v>1</v>
      </c>
      <c r="F104" s="7">
        <f t="shared" si="8"/>
        <v>1</v>
      </c>
      <c r="G104" s="7">
        <f>Output_Data1[[#This Row],[Weight slab charged by Courier Company (KG)]]/0.5</f>
        <v>2</v>
      </c>
      <c r="H104" s="10" t="s">
        <v>3</v>
      </c>
      <c r="I104" s="11">
        <f>VLOOKUP("*"&amp;CONCATENATE("d_",H104,"_f")&amp;"*",Rough_data!$A$12:$B$31,2,FALSE)</f>
        <v>45.4</v>
      </c>
      <c r="J104" s="11">
        <f>VLOOKUP("*"&amp;CONCATENATE("d_",H104,"_a")&amp;"*",Rough_data!$A$12:$B$31,2,FALSE)</f>
        <v>44.8</v>
      </c>
      <c r="K104" s="11">
        <f>VLOOKUP("*"&amp;CONCATENATE("o_",H104,"_f")&amp;"*",Rough_data!$A$12:$B$31,2,FALSE)</f>
        <v>41.3</v>
      </c>
      <c r="L104" s="11">
        <f>VLOOKUP("*"&amp;CONCATENATE("o_",H104,"_a")&amp;"*",Rough_data!$A$12:$B$31,2,FALSE)</f>
        <v>44.8</v>
      </c>
      <c r="M104" s="8" t="str">
        <f t="shared" si="9"/>
        <v>1-Times Additional charges</v>
      </c>
      <c r="N104" s="8">
        <f t="shared" si="10"/>
        <v>1</v>
      </c>
      <c r="O104" s="8">
        <f t="shared" si="11"/>
        <v>44.8</v>
      </c>
      <c r="P104" s="10" t="s">
        <v>13</v>
      </c>
      <c r="Q104" s="10">
        <f t="shared" si="12"/>
        <v>1</v>
      </c>
      <c r="R104" s="10" cm="1">
        <f t="array" ref="R104">_xlfn.IFS(AND(P104=$P$2,N104&gt;0),((F104/0.5)-1)*J104, AND(P104=$P$2,N104=0),I104,AND(P104=$P$22,N104&gt;0),((F104/0.5)-1)*(L104+J104),AND(P104=$P$22,N104=0),(I104+K104))</f>
        <v>44.8</v>
      </c>
      <c r="S104" s="10" t="s">
        <v>2</v>
      </c>
      <c r="T104" s="7">
        <v>90.2</v>
      </c>
      <c r="U104" s="11">
        <f>VLOOKUP("*"&amp;CONCATENATE("d_",S104,"_f")&amp;"*",Rough_data!$A$12:$B$31,2,FALSE)</f>
        <v>33</v>
      </c>
      <c r="V104" s="11">
        <f>VLOOKUP("*"&amp;CONCATENATE("d_",S104,"_a")&amp;"*",Rough_data!$A$12:$B$31,2,FALSE)</f>
        <v>28.3</v>
      </c>
      <c r="W104" s="11">
        <f>VLOOKUP("*"&amp;CONCATENATE("o_",S104,"_f")&amp;"*",Rough_data!$A$12:$B$31,2,FALSE)</f>
        <v>20.5</v>
      </c>
      <c r="X104" s="11">
        <f>VLOOKUP("*"&amp;CONCATENATE("o_",S104,"_a")&amp;"*",Rough_data!$A$12:$B$31,2,FALSE)</f>
        <v>28.3</v>
      </c>
      <c r="Y104" s="7" cm="1">
        <f t="array" ref="Y104">_xlfn.IFS(AND(P104=$P$2,N104&gt;0),((F104/0.5)-1)*U104, AND(P104=$P$2,N104=0),V104,AND(P104=$P$22,N104&gt;0),((F104/0.5)-1)*(V104+X104),AND(P104=$P$22,N104=0),(W104+U104))</f>
        <v>33</v>
      </c>
      <c r="Z104" s="13" t="str" cm="1">
        <f t="array" ref="Z104">_xlfn.IFS(Y104=T104,"Correctly Charged",Y104&gt;T104,"Under Charge",Y104&lt;T104,"Over Charge")</f>
        <v>Over Charge</v>
      </c>
      <c r="AA104" s="11">
        <f t="shared" si="13"/>
        <v>-57.2</v>
      </c>
    </row>
    <row r="105" spans="1:27" x14ac:dyDescent="0.3">
      <c r="A105" s="7">
        <v>2001813009</v>
      </c>
      <c r="B105" s="8">
        <v>1091118553701</v>
      </c>
      <c r="C105" s="7">
        <v>0.127</v>
      </c>
      <c r="D105" s="7">
        <f t="shared" si="7"/>
        <v>0.5</v>
      </c>
      <c r="E105" s="7">
        <v>1</v>
      </c>
      <c r="F105" s="7">
        <f t="shared" si="8"/>
        <v>1</v>
      </c>
      <c r="G105" s="7">
        <f>Output_Data1[[#This Row],[Weight slab charged by Courier Company (KG)]]/0.5</f>
        <v>2</v>
      </c>
      <c r="H105" s="10" t="s">
        <v>3</v>
      </c>
      <c r="I105" s="11">
        <f>VLOOKUP("*"&amp;CONCATENATE("d_",H105,"_f")&amp;"*",Rough_data!$A$12:$B$31,2,FALSE)</f>
        <v>45.4</v>
      </c>
      <c r="J105" s="11">
        <f>VLOOKUP("*"&amp;CONCATENATE("d_",H105,"_a")&amp;"*",Rough_data!$A$12:$B$31,2,FALSE)</f>
        <v>44.8</v>
      </c>
      <c r="K105" s="11">
        <f>VLOOKUP("*"&amp;CONCATENATE("o_",H105,"_f")&amp;"*",Rough_data!$A$12:$B$31,2,FALSE)</f>
        <v>41.3</v>
      </c>
      <c r="L105" s="11">
        <f>VLOOKUP("*"&amp;CONCATENATE("o_",H105,"_a")&amp;"*",Rough_data!$A$12:$B$31,2,FALSE)</f>
        <v>44.8</v>
      </c>
      <c r="M105" s="8" t="str">
        <f t="shared" si="9"/>
        <v>1-Times Additional charges</v>
      </c>
      <c r="N105" s="8">
        <f t="shared" si="10"/>
        <v>1</v>
      </c>
      <c r="O105" s="8">
        <f t="shared" si="11"/>
        <v>44.8</v>
      </c>
      <c r="P105" s="10" t="s">
        <v>13</v>
      </c>
      <c r="Q105" s="10">
        <f t="shared" si="12"/>
        <v>1</v>
      </c>
      <c r="R105" s="10" cm="1">
        <f t="array" ref="R105">_xlfn.IFS(AND(P105=$P$2,N105&gt;0),((F105/0.5)-1)*J105, AND(P105=$P$2,N105=0),I105,AND(P105=$P$22,N105&gt;0),((F105/0.5)-1)*(L105+J105),AND(P105=$P$22,N105=0),(I105+K105))</f>
        <v>44.8</v>
      </c>
      <c r="S105" s="10" t="s">
        <v>2</v>
      </c>
      <c r="T105" s="7">
        <v>90.2</v>
      </c>
      <c r="U105" s="11">
        <f>VLOOKUP("*"&amp;CONCATENATE("d_",S105,"_f")&amp;"*",Rough_data!$A$12:$B$31,2,FALSE)</f>
        <v>33</v>
      </c>
      <c r="V105" s="11">
        <f>VLOOKUP("*"&amp;CONCATENATE("d_",S105,"_a")&amp;"*",Rough_data!$A$12:$B$31,2,FALSE)</f>
        <v>28.3</v>
      </c>
      <c r="W105" s="11">
        <f>VLOOKUP("*"&amp;CONCATENATE("o_",S105,"_f")&amp;"*",Rough_data!$A$12:$B$31,2,FALSE)</f>
        <v>20.5</v>
      </c>
      <c r="X105" s="11">
        <f>VLOOKUP("*"&amp;CONCATENATE("o_",S105,"_a")&amp;"*",Rough_data!$A$12:$B$31,2,FALSE)</f>
        <v>28.3</v>
      </c>
      <c r="Y105" s="7" cm="1">
        <f t="array" ref="Y105">_xlfn.IFS(AND(P105=$P$2,N105&gt;0),((F105/0.5)-1)*U105, AND(P105=$P$2,N105=0),V105,AND(P105=$P$22,N105&gt;0),((F105/0.5)-1)*(V105+X105),AND(P105=$P$22,N105=0),(W105+U105))</f>
        <v>33</v>
      </c>
      <c r="Z105" s="13" t="str" cm="1">
        <f t="array" ref="Z105">_xlfn.IFS(Y105=T105,"Correctly Charged",Y105&gt;T105,"Under Charge",Y105&lt;T105,"Over Charge")</f>
        <v>Over Charge</v>
      </c>
      <c r="AA105" s="11">
        <f t="shared" si="13"/>
        <v>-57.2</v>
      </c>
    </row>
    <row r="106" spans="1:27" x14ac:dyDescent="0.3">
      <c r="A106" s="7">
        <v>2001813009</v>
      </c>
      <c r="B106" s="8">
        <v>1091118553701</v>
      </c>
      <c r="C106" s="7">
        <v>0.13300000000000001</v>
      </c>
      <c r="D106" s="7">
        <f t="shared" si="7"/>
        <v>0.5</v>
      </c>
      <c r="E106" s="7">
        <v>1</v>
      </c>
      <c r="F106" s="7">
        <f t="shared" si="8"/>
        <v>1</v>
      </c>
      <c r="G106" s="7">
        <f>Output_Data1[[#This Row],[Weight slab charged by Courier Company (KG)]]/0.5</f>
        <v>2</v>
      </c>
      <c r="H106" s="10" t="s">
        <v>3</v>
      </c>
      <c r="I106" s="11">
        <f>VLOOKUP("*"&amp;CONCATENATE("d_",H106,"_f")&amp;"*",Rough_data!$A$12:$B$31,2,FALSE)</f>
        <v>45.4</v>
      </c>
      <c r="J106" s="11">
        <f>VLOOKUP("*"&amp;CONCATENATE("d_",H106,"_a")&amp;"*",Rough_data!$A$12:$B$31,2,FALSE)</f>
        <v>44.8</v>
      </c>
      <c r="K106" s="11">
        <f>VLOOKUP("*"&amp;CONCATENATE("o_",H106,"_f")&amp;"*",Rough_data!$A$12:$B$31,2,FALSE)</f>
        <v>41.3</v>
      </c>
      <c r="L106" s="11">
        <f>VLOOKUP("*"&amp;CONCATENATE("o_",H106,"_a")&amp;"*",Rough_data!$A$12:$B$31,2,FALSE)</f>
        <v>44.8</v>
      </c>
      <c r="M106" s="8" t="str">
        <f t="shared" si="9"/>
        <v>1-Times Additional charges</v>
      </c>
      <c r="N106" s="8">
        <f t="shared" si="10"/>
        <v>1</v>
      </c>
      <c r="O106" s="8">
        <f t="shared" si="11"/>
        <v>44.8</v>
      </c>
      <c r="P106" s="10" t="s">
        <v>13</v>
      </c>
      <c r="Q106" s="10">
        <f t="shared" si="12"/>
        <v>1</v>
      </c>
      <c r="R106" s="10" cm="1">
        <f t="array" ref="R106">_xlfn.IFS(AND(P106=$P$2,N106&gt;0),((F106/0.5)-1)*J106, AND(P106=$P$2,N106=0),I106,AND(P106=$P$22,N106&gt;0),((F106/0.5)-1)*(L106+J106),AND(P106=$P$22,N106=0),(I106+K106))</f>
        <v>44.8</v>
      </c>
      <c r="S106" s="10" t="s">
        <v>2</v>
      </c>
      <c r="T106" s="7">
        <v>90.2</v>
      </c>
      <c r="U106" s="11">
        <f>VLOOKUP("*"&amp;CONCATENATE("d_",S106,"_f")&amp;"*",Rough_data!$A$12:$B$31,2,FALSE)</f>
        <v>33</v>
      </c>
      <c r="V106" s="11">
        <f>VLOOKUP("*"&amp;CONCATENATE("d_",S106,"_a")&amp;"*",Rough_data!$A$12:$B$31,2,FALSE)</f>
        <v>28.3</v>
      </c>
      <c r="W106" s="11">
        <f>VLOOKUP("*"&amp;CONCATENATE("o_",S106,"_f")&amp;"*",Rough_data!$A$12:$B$31,2,FALSE)</f>
        <v>20.5</v>
      </c>
      <c r="X106" s="11">
        <f>VLOOKUP("*"&amp;CONCATENATE("o_",S106,"_a")&amp;"*",Rough_data!$A$12:$B$31,2,FALSE)</f>
        <v>28.3</v>
      </c>
      <c r="Y106" s="7" cm="1">
        <f t="array" ref="Y106">_xlfn.IFS(AND(P106=$P$2,N106&gt;0),((F106/0.5)-1)*U106, AND(P106=$P$2,N106=0),V106,AND(P106=$P$22,N106&gt;0),((F106/0.5)-1)*(V106+X106),AND(P106=$P$22,N106=0),(W106+U106))</f>
        <v>33</v>
      </c>
      <c r="Z106" s="13" t="str" cm="1">
        <f t="array" ref="Z106">_xlfn.IFS(Y106=T106,"Correctly Charged",Y106&gt;T106,"Under Charge",Y106&lt;T106,"Over Charge")</f>
        <v>Over Charge</v>
      </c>
      <c r="AA106" s="11">
        <f t="shared" si="13"/>
        <v>-57.2</v>
      </c>
    </row>
    <row r="107" spans="1:27" x14ac:dyDescent="0.3">
      <c r="A107" s="7">
        <v>2001813009</v>
      </c>
      <c r="B107" s="8">
        <v>1091118553701</v>
      </c>
      <c r="C107" s="7">
        <v>0.13300000000000001</v>
      </c>
      <c r="D107" s="7">
        <f t="shared" si="7"/>
        <v>0.5</v>
      </c>
      <c r="E107" s="7">
        <v>1</v>
      </c>
      <c r="F107" s="7">
        <f t="shared" si="8"/>
        <v>1</v>
      </c>
      <c r="G107" s="7">
        <f>Output_Data1[[#This Row],[Weight slab charged by Courier Company (KG)]]/0.5</f>
        <v>2</v>
      </c>
      <c r="H107" s="10" t="s">
        <v>3</v>
      </c>
      <c r="I107" s="11">
        <f>VLOOKUP("*"&amp;CONCATENATE("d_",H107,"_f")&amp;"*",Rough_data!$A$12:$B$31,2,FALSE)</f>
        <v>45.4</v>
      </c>
      <c r="J107" s="11">
        <f>VLOOKUP("*"&amp;CONCATENATE("d_",H107,"_a")&amp;"*",Rough_data!$A$12:$B$31,2,FALSE)</f>
        <v>44.8</v>
      </c>
      <c r="K107" s="11">
        <f>VLOOKUP("*"&amp;CONCATENATE("o_",H107,"_f")&amp;"*",Rough_data!$A$12:$B$31,2,FALSE)</f>
        <v>41.3</v>
      </c>
      <c r="L107" s="11">
        <f>VLOOKUP("*"&amp;CONCATENATE("o_",H107,"_a")&amp;"*",Rough_data!$A$12:$B$31,2,FALSE)</f>
        <v>44.8</v>
      </c>
      <c r="M107" s="8" t="str">
        <f t="shared" si="9"/>
        <v>1-Times Additional charges</v>
      </c>
      <c r="N107" s="8">
        <f t="shared" si="10"/>
        <v>1</v>
      </c>
      <c r="O107" s="8">
        <f t="shared" si="11"/>
        <v>44.8</v>
      </c>
      <c r="P107" s="10" t="s">
        <v>13</v>
      </c>
      <c r="Q107" s="10">
        <f t="shared" si="12"/>
        <v>1</v>
      </c>
      <c r="R107" s="10" cm="1">
        <f t="array" ref="R107">_xlfn.IFS(AND(P107=$P$2,N107&gt;0),((F107/0.5)-1)*J107, AND(P107=$P$2,N107=0),I107,AND(P107=$P$22,N107&gt;0),((F107/0.5)-1)*(L107+J107),AND(P107=$P$22,N107=0),(I107+K107))</f>
        <v>44.8</v>
      </c>
      <c r="S107" s="10" t="s">
        <v>2</v>
      </c>
      <c r="T107" s="7">
        <v>90.2</v>
      </c>
      <c r="U107" s="11">
        <f>VLOOKUP("*"&amp;CONCATENATE("d_",S107,"_f")&amp;"*",Rough_data!$A$12:$B$31,2,FALSE)</f>
        <v>33</v>
      </c>
      <c r="V107" s="11">
        <f>VLOOKUP("*"&amp;CONCATENATE("d_",S107,"_a")&amp;"*",Rough_data!$A$12:$B$31,2,FALSE)</f>
        <v>28.3</v>
      </c>
      <c r="W107" s="11">
        <f>VLOOKUP("*"&amp;CONCATENATE("o_",S107,"_f")&amp;"*",Rough_data!$A$12:$B$31,2,FALSE)</f>
        <v>20.5</v>
      </c>
      <c r="X107" s="11">
        <f>VLOOKUP("*"&amp;CONCATENATE("o_",S107,"_a")&amp;"*",Rough_data!$A$12:$B$31,2,FALSE)</f>
        <v>28.3</v>
      </c>
      <c r="Y107" s="7" cm="1">
        <f t="array" ref="Y107">_xlfn.IFS(AND(P107=$P$2,N107&gt;0),((F107/0.5)-1)*U107, AND(P107=$P$2,N107=0),V107,AND(P107=$P$22,N107&gt;0),((F107/0.5)-1)*(V107+X107),AND(P107=$P$22,N107=0),(W107+U107))</f>
        <v>33</v>
      </c>
      <c r="Z107" s="13" t="str" cm="1">
        <f t="array" ref="Z107">_xlfn.IFS(Y107=T107,"Correctly Charged",Y107&gt;T107,"Under Charge",Y107&lt;T107,"Over Charge")</f>
        <v>Over Charge</v>
      </c>
      <c r="AA107" s="11">
        <f t="shared" si="13"/>
        <v>-57.2</v>
      </c>
    </row>
    <row r="108" spans="1:27" x14ac:dyDescent="0.3">
      <c r="A108" s="7">
        <v>2001813009</v>
      </c>
      <c r="B108" s="8">
        <v>1091118553701</v>
      </c>
      <c r="C108" s="7">
        <v>0.13300000000000001</v>
      </c>
      <c r="D108" s="7">
        <f t="shared" si="7"/>
        <v>0.5</v>
      </c>
      <c r="E108" s="7">
        <v>1</v>
      </c>
      <c r="F108" s="7">
        <f t="shared" si="8"/>
        <v>1</v>
      </c>
      <c r="G108" s="7">
        <f>Output_Data1[[#This Row],[Weight slab charged by Courier Company (KG)]]/0.5</f>
        <v>2</v>
      </c>
      <c r="H108" s="10" t="s">
        <v>3</v>
      </c>
      <c r="I108" s="11">
        <f>VLOOKUP("*"&amp;CONCATENATE("d_",H108,"_f")&amp;"*",Rough_data!$A$12:$B$31,2,FALSE)</f>
        <v>45.4</v>
      </c>
      <c r="J108" s="11">
        <f>VLOOKUP("*"&amp;CONCATENATE("d_",H108,"_a")&amp;"*",Rough_data!$A$12:$B$31,2,FALSE)</f>
        <v>44.8</v>
      </c>
      <c r="K108" s="11">
        <f>VLOOKUP("*"&amp;CONCATENATE("o_",H108,"_f")&amp;"*",Rough_data!$A$12:$B$31,2,FALSE)</f>
        <v>41.3</v>
      </c>
      <c r="L108" s="11">
        <f>VLOOKUP("*"&amp;CONCATENATE("o_",H108,"_a")&amp;"*",Rough_data!$A$12:$B$31,2,FALSE)</f>
        <v>44.8</v>
      </c>
      <c r="M108" s="8" t="str">
        <f t="shared" si="9"/>
        <v>1-Times Additional charges</v>
      </c>
      <c r="N108" s="8">
        <f t="shared" si="10"/>
        <v>1</v>
      </c>
      <c r="O108" s="8">
        <f t="shared" si="11"/>
        <v>44.8</v>
      </c>
      <c r="P108" s="10" t="s">
        <v>13</v>
      </c>
      <c r="Q108" s="10">
        <f t="shared" si="12"/>
        <v>1</v>
      </c>
      <c r="R108" s="10" cm="1">
        <f t="array" ref="R108">_xlfn.IFS(AND(P108=$P$2,N108&gt;0),((F108/0.5)-1)*J108, AND(P108=$P$2,N108=0),I108,AND(P108=$P$22,N108&gt;0),((F108/0.5)-1)*(L108+J108),AND(P108=$P$22,N108=0),(I108+K108))</f>
        <v>44.8</v>
      </c>
      <c r="S108" s="10" t="s">
        <v>2</v>
      </c>
      <c r="T108" s="7">
        <v>90.2</v>
      </c>
      <c r="U108" s="11">
        <f>VLOOKUP("*"&amp;CONCATENATE("d_",S108,"_f")&amp;"*",Rough_data!$A$12:$B$31,2,FALSE)</f>
        <v>33</v>
      </c>
      <c r="V108" s="11">
        <f>VLOOKUP("*"&amp;CONCATENATE("d_",S108,"_a")&amp;"*",Rough_data!$A$12:$B$31,2,FALSE)</f>
        <v>28.3</v>
      </c>
      <c r="W108" s="11">
        <f>VLOOKUP("*"&amp;CONCATENATE("o_",S108,"_f")&amp;"*",Rough_data!$A$12:$B$31,2,FALSE)</f>
        <v>20.5</v>
      </c>
      <c r="X108" s="11">
        <f>VLOOKUP("*"&amp;CONCATENATE("o_",S108,"_a")&amp;"*",Rough_data!$A$12:$B$31,2,FALSE)</f>
        <v>28.3</v>
      </c>
      <c r="Y108" s="7" cm="1">
        <f t="array" ref="Y108">_xlfn.IFS(AND(P108=$P$2,N108&gt;0),((F108/0.5)-1)*U108, AND(P108=$P$2,N108=0),V108,AND(P108=$P$22,N108&gt;0),((F108/0.5)-1)*(V108+X108),AND(P108=$P$22,N108=0),(W108+U108))</f>
        <v>33</v>
      </c>
      <c r="Z108" s="13" t="str" cm="1">
        <f t="array" ref="Z108">_xlfn.IFS(Y108=T108,"Correctly Charged",Y108&gt;T108,"Under Charge",Y108&lt;T108,"Over Charge")</f>
        <v>Over Charge</v>
      </c>
      <c r="AA108" s="11">
        <f t="shared" si="13"/>
        <v>-57.2</v>
      </c>
    </row>
    <row r="109" spans="1:27" x14ac:dyDescent="0.3">
      <c r="A109" s="7">
        <v>2001813009</v>
      </c>
      <c r="B109" s="8">
        <v>1091118553701</v>
      </c>
      <c r="C109" s="7">
        <v>0.13300000000000001</v>
      </c>
      <c r="D109" s="7">
        <f t="shared" si="7"/>
        <v>0.5</v>
      </c>
      <c r="E109" s="7">
        <v>1</v>
      </c>
      <c r="F109" s="7">
        <f t="shared" si="8"/>
        <v>1</v>
      </c>
      <c r="G109" s="7">
        <f>Output_Data1[[#This Row],[Weight slab charged by Courier Company (KG)]]/0.5</f>
        <v>2</v>
      </c>
      <c r="H109" s="10" t="s">
        <v>3</v>
      </c>
      <c r="I109" s="11">
        <f>VLOOKUP("*"&amp;CONCATENATE("d_",H109,"_f")&amp;"*",Rough_data!$A$12:$B$31,2,FALSE)</f>
        <v>45.4</v>
      </c>
      <c r="J109" s="11">
        <f>VLOOKUP("*"&amp;CONCATENATE("d_",H109,"_a")&amp;"*",Rough_data!$A$12:$B$31,2,FALSE)</f>
        <v>44.8</v>
      </c>
      <c r="K109" s="11">
        <f>VLOOKUP("*"&amp;CONCATENATE("o_",H109,"_f")&amp;"*",Rough_data!$A$12:$B$31,2,FALSE)</f>
        <v>41.3</v>
      </c>
      <c r="L109" s="11">
        <f>VLOOKUP("*"&amp;CONCATENATE("o_",H109,"_a")&amp;"*",Rough_data!$A$12:$B$31,2,FALSE)</f>
        <v>44.8</v>
      </c>
      <c r="M109" s="8" t="str">
        <f t="shared" si="9"/>
        <v>1-Times Additional charges</v>
      </c>
      <c r="N109" s="8">
        <f t="shared" si="10"/>
        <v>1</v>
      </c>
      <c r="O109" s="8">
        <f t="shared" si="11"/>
        <v>44.8</v>
      </c>
      <c r="P109" s="10" t="s">
        <v>13</v>
      </c>
      <c r="Q109" s="10">
        <f t="shared" si="12"/>
        <v>1</v>
      </c>
      <c r="R109" s="10" cm="1">
        <f t="array" ref="R109">_xlfn.IFS(AND(P109=$P$2,N109&gt;0),((F109/0.5)-1)*J109, AND(P109=$P$2,N109=0),I109,AND(P109=$P$22,N109&gt;0),((F109/0.5)-1)*(L109+J109),AND(P109=$P$22,N109=0),(I109+K109))</f>
        <v>44.8</v>
      </c>
      <c r="S109" s="10" t="s">
        <v>2</v>
      </c>
      <c r="T109" s="7">
        <v>90.2</v>
      </c>
      <c r="U109" s="11">
        <f>VLOOKUP("*"&amp;CONCATENATE("d_",S109,"_f")&amp;"*",Rough_data!$A$12:$B$31,2,FALSE)</f>
        <v>33</v>
      </c>
      <c r="V109" s="11">
        <f>VLOOKUP("*"&amp;CONCATENATE("d_",S109,"_a")&amp;"*",Rough_data!$A$12:$B$31,2,FALSE)</f>
        <v>28.3</v>
      </c>
      <c r="W109" s="11">
        <f>VLOOKUP("*"&amp;CONCATENATE("o_",S109,"_f")&amp;"*",Rough_data!$A$12:$B$31,2,FALSE)</f>
        <v>20.5</v>
      </c>
      <c r="X109" s="11">
        <f>VLOOKUP("*"&amp;CONCATENATE("o_",S109,"_a")&amp;"*",Rough_data!$A$12:$B$31,2,FALSE)</f>
        <v>28.3</v>
      </c>
      <c r="Y109" s="7" cm="1">
        <f t="array" ref="Y109">_xlfn.IFS(AND(P109=$P$2,N109&gt;0),((F109/0.5)-1)*U109, AND(P109=$P$2,N109=0),V109,AND(P109=$P$22,N109&gt;0),((F109/0.5)-1)*(V109+X109),AND(P109=$P$22,N109=0),(W109+U109))</f>
        <v>33</v>
      </c>
      <c r="Z109" s="13" t="str" cm="1">
        <f t="array" ref="Z109">_xlfn.IFS(Y109=T109,"Correctly Charged",Y109&gt;T109,"Under Charge",Y109&lt;T109,"Over Charge")</f>
        <v>Over Charge</v>
      </c>
      <c r="AA109" s="11">
        <f t="shared" si="13"/>
        <v>-57.2</v>
      </c>
    </row>
    <row r="110" spans="1:27" x14ac:dyDescent="0.3">
      <c r="A110" s="7">
        <v>2001813009</v>
      </c>
      <c r="B110" s="8">
        <v>1091118553701</v>
      </c>
      <c r="C110" s="7">
        <v>0.24</v>
      </c>
      <c r="D110" s="7">
        <f t="shared" si="7"/>
        <v>0.5</v>
      </c>
      <c r="E110" s="7">
        <v>1</v>
      </c>
      <c r="F110" s="7">
        <f t="shared" si="8"/>
        <v>1</v>
      </c>
      <c r="G110" s="7">
        <f>Output_Data1[[#This Row],[Weight slab charged by Courier Company (KG)]]/0.5</f>
        <v>2</v>
      </c>
      <c r="H110" s="10" t="s">
        <v>3</v>
      </c>
      <c r="I110" s="11">
        <f>VLOOKUP("*"&amp;CONCATENATE("d_",H110,"_f")&amp;"*",Rough_data!$A$12:$B$31,2,FALSE)</f>
        <v>45.4</v>
      </c>
      <c r="J110" s="11">
        <f>VLOOKUP("*"&amp;CONCATENATE("d_",H110,"_a")&amp;"*",Rough_data!$A$12:$B$31,2,FALSE)</f>
        <v>44.8</v>
      </c>
      <c r="K110" s="11">
        <f>VLOOKUP("*"&amp;CONCATENATE("o_",H110,"_f")&amp;"*",Rough_data!$A$12:$B$31,2,FALSE)</f>
        <v>41.3</v>
      </c>
      <c r="L110" s="11">
        <f>VLOOKUP("*"&amp;CONCATENATE("o_",H110,"_a")&amp;"*",Rough_data!$A$12:$B$31,2,FALSE)</f>
        <v>44.8</v>
      </c>
      <c r="M110" s="8" t="str">
        <f t="shared" si="9"/>
        <v>1-Times Additional charges</v>
      </c>
      <c r="N110" s="8">
        <f t="shared" si="10"/>
        <v>1</v>
      </c>
      <c r="O110" s="8">
        <f t="shared" si="11"/>
        <v>44.8</v>
      </c>
      <c r="P110" s="10" t="s">
        <v>13</v>
      </c>
      <c r="Q110" s="10">
        <f t="shared" si="12"/>
        <v>1</v>
      </c>
      <c r="R110" s="10" cm="1">
        <f t="array" ref="R110">_xlfn.IFS(AND(P110=$P$2,N110&gt;0),((F110/0.5)-1)*J110, AND(P110=$P$2,N110=0),I110,AND(P110=$P$22,N110&gt;0),((F110/0.5)-1)*(L110+J110),AND(P110=$P$22,N110=0),(I110+K110))</f>
        <v>44.8</v>
      </c>
      <c r="S110" s="10" t="s">
        <v>2</v>
      </c>
      <c r="T110" s="7">
        <v>90.2</v>
      </c>
      <c r="U110" s="11">
        <f>VLOOKUP("*"&amp;CONCATENATE("d_",S110,"_f")&amp;"*",Rough_data!$A$12:$B$31,2,FALSE)</f>
        <v>33</v>
      </c>
      <c r="V110" s="11">
        <f>VLOOKUP("*"&amp;CONCATENATE("d_",S110,"_a")&amp;"*",Rough_data!$A$12:$B$31,2,FALSE)</f>
        <v>28.3</v>
      </c>
      <c r="W110" s="11">
        <f>VLOOKUP("*"&amp;CONCATENATE("o_",S110,"_f")&amp;"*",Rough_data!$A$12:$B$31,2,FALSE)</f>
        <v>20.5</v>
      </c>
      <c r="X110" s="11">
        <f>VLOOKUP("*"&amp;CONCATENATE("o_",S110,"_a")&amp;"*",Rough_data!$A$12:$B$31,2,FALSE)</f>
        <v>28.3</v>
      </c>
      <c r="Y110" s="7" cm="1">
        <f t="array" ref="Y110">_xlfn.IFS(AND(P110=$P$2,N110&gt;0),((F110/0.5)-1)*U110, AND(P110=$P$2,N110=0),V110,AND(P110=$P$22,N110&gt;0),((F110/0.5)-1)*(V110+X110),AND(P110=$P$22,N110=0),(W110+U110))</f>
        <v>33</v>
      </c>
      <c r="Z110" s="13" t="str" cm="1">
        <f t="array" ref="Z110">_xlfn.IFS(Y110=T110,"Correctly Charged",Y110&gt;T110,"Under Charge",Y110&lt;T110,"Over Charge")</f>
        <v>Over Charge</v>
      </c>
      <c r="AA110" s="11">
        <f t="shared" si="13"/>
        <v>-57.2</v>
      </c>
    </row>
    <row r="111" spans="1:27" x14ac:dyDescent="0.3">
      <c r="A111" s="7">
        <v>2001813009</v>
      </c>
      <c r="B111" s="8">
        <v>1091118553701</v>
      </c>
      <c r="C111" s="7">
        <v>0.24</v>
      </c>
      <c r="D111" s="7">
        <f t="shared" si="7"/>
        <v>0.5</v>
      </c>
      <c r="E111" s="7">
        <v>1</v>
      </c>
      <c r="F111" s="7">
        <f t="shared" si="8"/>
        <v>1</v>
      </c>
      <c r="G111" s="7">
        <f>Output_Data1[[#This Row],[Weight slab charged by Courier Company (KG)]]/0.5</f>
        <v>2</v>
      </c>
      <c r="H111" s="10" t="s">
        <v>3</v>
      </c>
      <c r="I111" s="11">
        <f>VLOOKUP("*"&amp;CONCATENATE("d_",H111,"_f")&amp;"*",Rough_data!$A$12:$B$31,2,FALSE)</f>
        <v>45.4</v>
      </c>
      <c r="J111" s="11">
        <f>VLOOKUP("*"&amp;CONCATENATE("d_",H111,"_a")&amp;"*",Rough_data!$A$12:$B$31,2,FALSE)</f>
        <v>44.8</v>
      </c>
      <c r="K111" s="11">
        <f>VLOOKUP("*"&amp;CONCATENATE("o_",H111,"_f")&amp;"*",Rough_data!$A$12:$B$31,2,FALSE)</f>
        <v>41.3</v>
      </c>
      <c r="L111" s="11">
        <f>VLOOKUP("*"&amp;CONCATENATE("o_",H111,"_a")&amp;"*",Rough_data!$A$12:$B$31,2,FALSE)</f>
        <v>44.8</v>
      </c>
      <c r="M111" s="8" t="str">
        <f t="shared" si="9"/>
        <v>1-Times Additional charges</v>
      </c>
      <c r="N111" s="8">
        <f t="shared" si="10"/>
        <v>1</v>
      </c>
      <c r="O111" s="8">
        <f t="shared" si="11"/>
        <v>44.8</v>
      </c>
      <c r="P111" s="10" t="s">
        <v>13</v>
      </c>
      <c r="Q111" s="10">
        <f t="shared" si="12"/>
        <v>1</v>
      </c>
      <c r="R111" s="10" cm="1">
        <f t="array" ref="R111">_xlfn.IFS(AND(P111=$P$2,N111&gt;0),((F111/0.5)-1)*J111, AND(P111=$P$2,N111=0),I111,AND(P111=$P$22,N111&gt;0),((F111/0.5)-1)*(L111+J111),AND(P111=$P$22,N111=0),(I111+K111))</f>
        <v>44.8</v>
      </c>
      <c r="S111" s="10" t="s">
        <v>2</v>
      </c>
      <c r="T111" s="7">
        <v>90.2</v>
      </c>
      <c r="U111" s="11">
        <f>VLOOKUP("*"&amp;CONCATENATE("d_",S111,"_f")&amp;"*",Rough_data!$A$12:$B$31,2,FALSE)</f>
        <v>33</v>
      </c>
      <c r="V111" s="11">
        <f>VLOOKUP("*"&amp;CONCATENATE("d_",S111,"_a")&amp;"*",Rough_data!$A$12:$B$31,2,FALSE)</f>
        <v>28.3</v>
      </c>
      <c r="W111" s="11">
        <f>VLOOKUP("*"&amp;CONCATENATE("o_",S111,"_f")&amp;"*",Rough_data!$A$12:$B$31,2,FALSE)</f>
        <v>20.5</v>
      </c>
      <c r="X111" s="11">
        <f>VLOOKUP("*"&amp;CONCATENATE("o_",S111,"_a")&amp;"*",Rough_data!$A$12:$B$31,2,FALSE)</f>
        <v>28.3</v>
      </c>
      <c r="Y111" s="7" cm="1">
        <f t="array" ref="Y111">_xlfn.IFS(AND(P111=$P$2,N111&gt;0),((F111/0.5)-1)*U111, AND(P111=$P$2,N111=0),V111,AND(P111=$P$22,N111&gt;0),((F111/0.5)-1)*(V111+X111),AND(P111=$P$22,N111=0),(W111+U111))</f>
        <v>33</v>
      </c>
      <c r="Z111" s="13" t="str" cm="1">
        <f t="array" ref="Z111">_xlfn.IFS(Y111=T111,"Correctly Charged",Y111&gt;T111,"Under Charge",Y111&lt;T111,"Over Charge")</f>
        <v>Over Charge</v>
      </c>
      <c r="AA111" s="11">
        <f t="shared" si="13"/>
        <v>-57.2</v>
      </c>
    </row>
    <row r="112" spans="1:27" x14ac:dyDescent="0.3">
      <c r="A112" s="7">
        <v>2001813009</v>
      </c>
      <c r="B112" s="8">
        <v>1091118553701</v>
      </c>
      <c r="C112" s="7">
        <v>0.24</v>
      </c>
      <c r="D112" s="7">
        <f t="shared" si="7"/>
        <v>0.5</v>
      </c>
      <c r="E112" s="7">
        <v>1</v>
      </c>
      <c r="F112" s="7">
        <f t="shared" si="8"/>
        <v>1</v>
      </c>
      <c r="G112" s="7">
        <f>Output_Data1[[#This Row],[Weight slab charged by Courier Company (KG)]]/0.5</f>
        <v>2</v>
      </c>
      <c r="H112" s="10" t="s">
        <v>3</v>
      </c>
      <c r="I112" s="11">
        <f>VLOOKUP("*"&amp;CONCATENATE("d_",H112,"_f")&amp;"*",Rough_data!$A$12:$B$31,2,FALSE)</f>
        <v>45.4</v>
      </c>
      <c r="J112" s="11">
        <f>VLOOKUP("*"&amp;CONCATENATE("d_",H112,"_a")&amp;"*",Rough_data!$A$12:$B$31,2,FALSE)</f>
        <v>44.8</v>
      </c>
      <c r="K112" s="11">
        <f>VLOOKUP("*"&amp;CONCATENATE("o_",H112,"_f")&amp;"*",Rough_data!$A$12:$B$31,2,FALSE)</f>
        <v>41.3</v>
      </c>
      <c r="L112" s="11">
        <f>VLOOKUP("*"&amp;CONCATENATE("o_",H112,"_a")&amp;"*",Rough_data!$A$12:$B$31,2,FALSE)</f>
        <v>44.8</v>
      </c>
      <c r="M112" s="8" t="str">
        <f t="shared" si="9"/>
        <v>1-Times Additional charges</v>
      </c>
      <c r="N112" s="8">
        <f t="shared" si="10"/>
        <v>1</v>
      </c>
      <c r="O112" s="8">
        <f t="shared" si="11"/>
        <v>44.8</v>
      </c>
      <c r="P112" s="10" t="s">
        <v>13</v>
      </c>
      <c r="Q112" s="10">
        <f t="shared" si="12"/>
        <v>1</v>
      </c>
      <c r="R112" s="10" cm="1">
        <f t="array" ref="R112">_xlfn.IFS(AND(P112=$P$2,N112&gt;0),((F112/0.5)-1)*J112, AND(P112=$P$2,N112=0),I112,AND(P112=$P$22,N112&gt;0),((F112/0.5)-1)*(L112+J112),AND(P112=$P$22,N112=0),(I112+K112))</f>
        <v>44.8</v>
      </c>
      <c r="S112" s="10" t="s">
        <v>2</v>
      </c>
      <c r="T112" s="7">
        <v>90.2</v>
      </c>
      <c r="U112" s="11">
        <f>VLOOKUP("*"&amp;CONCATENATE("d_",S112,"_f")&amp;"*",Rough_data!$A$12:$B$31,2,FALSE)</f>
        <v>33</v>
      </c>
      <c r="V112" s="11">
        <f>VLOOKUP("*"&amp;CONCATENATE("d_",S112,"_a")&amp;"*",Rough_data!$A$12:$B$31,2,FALSE)</f>
        <v>28.3</v>
      </c>
      <c r="W112" s="11">
        <f>VLOOKUP("*"&amp;CONCATENATE("o_",S112,"_f")&amp;"*",Rough_data!$A$12:$B$31,2,FALSE)</f>
        <v>20.5</v>
      </c>
      <c r="X112" s="11">
        <f>VLOOKUP("*"&amp;CONCATENATE("o_",S112,"_a")&amp;"*",Rough_data!$A$12:$B$31,2,FALSE)</f>
        <v>28.3</v>
      </c>
      <c r="Y112" s="7" cm="1">
        <f t="array" ref="Y112">_xlfn.IFS(AND(P112=$P$2,N112&gt;0),((F112/0.5)-1)*U112, AND(P112=$P$2,N112=0),V112,AND(P112=$P$22,N112&gt;0),((F112/0.5)-1)*(V112+X112),AND(P112=$P$22,N112=0),(W112+U112))</f>
        <v>33</v>
      </c>
      <c r="Z112" s="13" t="str" cm="1">
        <f t="array" ref="Z112">_xlfn.IFS(Y112=T112,"Correctly Charged",Y112&gt;T112,"Under Charge",Y112&lt;T112,"Over Charge")</f>
        <v>Over Charge</v>
      </c>
      <c r="AA112" s="11">
        <f t="shared" si="13"/>
        <v>-57.2</v>
      </c>
    </row>
    <row r="113" spans="1:27" x14ac:dyDescent="0.3">
      <c r="A113" s="7">
        <v>2001813009</v>
      </c>
      <c r="B113" s="8">
        <v>1091118553701</v>
      </c>
      <c r="C113" s="7">
        <v>0.24</v>
      </c>
      <c r="D113" s="7">
        <f t="shared" si="7"/>
        <v>0.5</v>
      </c>
      <c r="E113" s="7">
        <v>1</v>
      </c>
      <c r="F113" s="7">
        <f t="shared" si="8"/>
        <v>1</v>
      </c>
      <c r="G113" s="7">
        <f>Output_Data1[[#This Row],[Weight slab charged by Courier Company (KG)]]/0.5</f>
        <v>2</v>
      </c>
      <c r="H113" s="10" t="s">
        <v>3</v>
      </c>
      <c r="I113" s="11">
        <f>VLOOKUP("*"&amp;CONCATENATE("d_",H113,"_f")&amp;"*",Rough_data!$A$12:$B$31,2,FALSE)</f>
        <v>45.4</v>
      </c>
      <c r="J113" s="11">
        <f>VLOOKUP("*"&amp;CONCATENATE("d_",H113,"_a")&amp;"*",Rough_data!$A$12:$B$31,2,FALSE)</f>
        <v>44.8</v>
      </c>
      <c r="K113" s="11">
        <f>VLOOKUP("*"&amp;CONCATENATE("o_",H113,"_f")&amp;"*",Rough_data!$A$12:$B$31,2,FALSE)</f>
        <v>41.3</v>
      </c>
      <c r="L113" s="11">
        <f>VLOOKUP("*"&amp;CONCATENATE("o_",H113,"_a")&amp;"*",Rough_data!$A$12:$B$31,2,FALSE)</f>
        <v>44.8</v>
      </c>
      <c r="M113" s="8" t="str">
        <f t="shared" si="9"/>
        <v>1-Times Additional charges</v>
      </c>
      <c r="N113" s="8">
        <f t="shared" si="10"/>
        <v>1</v>
      </c>
      <c r="O113" s="8">
        <f t="shared" si="11"/>
        <v>44.8</v>
      </c>
      <c r="P113" s="10" t="s">
        <v>13</v>
      </c>
      <c r="Q113" s="10">
        <f t="shared" si="12"/>
        <v>1</v>
      </c>
      <c r="R113" s="10" cm="1">
        <f t="array" ref="R113">_xlfn.IFS(AND(P113=$P$2,N113&gt;0),((F113/0.5)-1)*J113, AND(P113=$P$2,N113=0),I113,AND(P113=$P$22,N113&gt;0),((F113/0.5)-1)*(L113+J113),AND(P113=$P$22,N113=0),(I113+K113))</f>
        <v>44.8</v>
      </c>
      <c r="S113" s="10" t="s">
        <v>2</v>
      </c>
      <c r="T113" s="7">
        <v>90.2</v>
      </c>
      <c r="U113" s="11">
        <f>VLOOKUP("*"&amp;CONCATENATE("d_",S113,"_f")&amp;"*",Rough_data!$A$12:$B$31,2,FALSE)</f>
        <v>33</v>
      </c>
      <c r="V113" s="11">
        <f>VLOOKUP("*"&amp;CONCATENATE("d_",S113,"_a")&amp;"*",Rough_data!$A$12:$B$31,2,FALSE)</f>
        <v>28.3</v>
      </c>
      <c r="W113" s="11">
        <f>VLOOKUP("*"&amp;CONCATENATE("o_",S113,"_f")&amp;"*",Rough_data!$A$12:$B$31,2,FALSE)</f>
        <v>20.5</v>
      </c>
      <c r="X113" s="11">
        <f>VLOOKUP("*"&amp;CONCATENATE("o_",S113,"_a")&amp;"*",Rough_data!$A$12:$B$31,2,FALSE)</f>
        <v>28.3</v>
      </c>
      <c r="Y113" s="7" cm="1">
        <f t="array" ref="Y113">_xlfn.IFS(AND(P113=$P$2,N113&gt;0),((F113/0.5)-1)*U113, AND(P113=$P$2,N113=0),V113,AND(P113=$P$22,N113&gt;0),((F113/0.5)-1)*(V113+X113),AND(P113=$P$22,N113=0),(W113+U113))</f>
        <v>33</v>
      </c>
      <c r="Z113" s="13" t="str" cm="1">
        <f t="array" ref="Z113">_xlfn.IFS(Y113=T113,"Correctly Charged",Y113&gt;T113,"Under Charge",Y113&lt;T113,"Over Charge")</f>
        <v>Over Charge</v>
      </c>
      <c r="AA113" s="11">
        <f t="shared" si="13"/>
        <v>-57.2</v>
      </c>
    </row>
    <row r="114" spans="1:27" x14ac:dyDescent="0.3">
      <c r="A114" s="7">
        <v>2001817160</v>
      </c>
      <c r="B114" s="8">
        <v>1091119630264</v>
      </c>
      <c r="C114" s="7">
        <v>0.35</v>
      </c>
      <c r="D114" s="7">
        <f t="shared" si="7"/>
        <v>0.5</v>
      </c>
      <c r="E114" s="7">
        <v>0.7</v>
      </c>
      <c r="F114" s="7">
        <f t="shared" si="8"/>
        <v>1</v>
      </c>
      <c r="G114" s="7">
        <f>Output_Data1[[#This Row],[Weight slab charged by Courier Company (KG)]]/0.5</f>
        <v>2</v>
      </c>
      <c r="H114" s="10" t="s">
        <v>3</v>
      </c>
      <c r="I114" s="11">
        <f>VLOOKUP("*"&amp;CONCATENATE("d_",H114,"_f")&amp;"*",Rough_data!$A$12:$B$31,2,FALSE)</f>
        <v>45.4</v>
      </c>
      <c r="J114" s="11">
        <f>VLOOKUP("*"&amp;CONCATENATE("d_",H114,"_a")&amp;"*",Rough_data!$A$12:$B$31,2,FALSE)</f>
        <v>44.8</v>
      </c>
      <c r="K114" s="11">
        <f>VLOOKUP("*"&amp;CONCATENATE("o_",H114,"_f")&amp;"*",Rough_data!$A$12:$B$31,2,FALSE)</f>
        <v>41.3</v>
      </c>
      <c r="L114" s="11">
        <f>VLOOKUP("*"&amp;CONCATENATE("o_",H114,"_a")&amp;"*",Rough_data!$A$12:$B$31,2,FALSE)</f>
        <v>44.8</v>
      </c>
      <c r="M114" s="8" t="str">
        <f t="shared" si="9"/>
        <v>1-Times Additional charges</v>
      </c>
      <c r="N114" s="8">
        <f t="shared" si="10"/>
        <v>1</v>
      </c>
      <c r="O114" s="8">
        <f t="shared" si="11"/>
        <v>44.8</v>
      </c>
      <c r="P114" s="10" t="s">
        <v>14</v>
      </c>
      <c r="Q114" s="10">
        <f t="shared" si="12"/>
        <v>1</v>
      </c>
      <c r="R114" s="10" cm="1">
        <f t="array" ref="R114">_xlfn.IFS(AND(P114=$P$2,N114&gt;0),((F114/0.5)-1)*J114, AND(P114=$P$2,N114=0),I114,AND(P114=$P$22,N114&gt;0),((F114/0.5)-1)*(L114+J114),AND(P114=$P$22,N114=0),(I114+K114))</f>
        <v>89.6</v>
      </c>
      <c r="S114" s="10" t="s">
        <v>3</v>
      </c>
      <c r="T114" s="7">
        <v>172.8</v>
      </c>
      <c r="U114" s="11">
        <f>VLOOKUP("*"&amp;CONCATENATE("d_",S114,"_f")&amp;"*",Rough_data!$A$12:$B$31,2,FALSE)</f>
        <v>45.4</v>
      </c>
      <c r="V114" s="11">
        <f>VLOOKUP("*"&amp;CONCATENATE("d_",S114,"_a")&amp;"*",Rough_data!$A$12:$B$31,2,FALSE)</f>
        <v>44.8</v>
      </c>
      <c r="W114" s="11">
        <f>VLOOKUP("*"&amp;CONCATENATE("o_",S114,"_f")&amp;"*",Rough_data!$A$12:$B$31,2,FALSE)</f>
        <v>41.3</v>
      </c>
      <c r="X114" s="11">
        <f>VLOOKUP("*"&amp;CONCATENATE("o_",S114,"_a")&amp;"*",Rough_data!$A$12:$B$31,2,FALSE)</f>
        <v>44.8</v>
      </c>
      <c r="Y114" s="7" cm="1">
        <f t="array" ref="Y114">_xlfn.IFS(AND(P114=$P$2,N114&gt;0),((F114/0.5)-1)*U114, AND(P114=$P$2,N114=0),V114,AND(P114=$P$22,N114&gt;0),((F114/0.5)-1)*(V114+X114),AND(P114=$P$22,N114=0),(W114+U114))</f>
        <v>89.6</v>
      </c>
      <c r="Z114" s="13" t="str" cm="1">
        <f t="array" ref="Z114">_xlfn.IFS(Y114=T114,"Correctly Charged",Y114&gt;T114,"Under Charge",Y114&lt;T114,"Over Charge")</f>
        <v>Over Charge</v>
      </c>
      <c r="AA114" s="11">
        <f t="shared" si="13"/>
        <v>-83.200000000000017</v>
      </c>
    </row>
    <row r="115" spans="1:27" x14ac:dyDescent="0.3">
      <c r="A115" s="7">
        <v>2001817160</v>
      </c>
      <c r="B115" s="8">
        <v>1091119630264</v>
      </c>
      <c r="C115" s="7">
        <v>0.35</v>
      </c>
      <c r="D115" s="7">
        <f t="shared" si="7"/>
        <v>0.5</v>
      </c>
      <c r="E115" s="7">
        <v>0.7</v>
      </c>
      <c r="F115" s="7">
        <f t="shared" si="8"/>
        <v>1</v>
      </c>
      <c r="G115" s="7">
        <f>Output_Data1[[#This Row],[Weight slab charged by Courier Company (KG)]]/0.5</f>
        <v>2</v>
      </c>
      <c r="H115" s="10" t="s">
        <v>3</v>
      </c>
      <c r="I115" s="11">
        <f>VLOOKUP("*"&amp;CONCATENATE("d_",H115,"_f")&amp;"*",Rough_data!$A$12:$B$31,2,FALSE)</f>
        <v>45.4</v>
      </c>
      <c r="J115" s="11">
        <f>VLOOKUP("*"&amp;CONCATENATE("d_",H115,"_a")&amp;"*",Rough_data!$A$12:$B$31,2,FALSE)</f>
        <v>44.8</v>
      </c>
      <c r="K115" s="11">
        <f>VLOOKUP("*"&amp;CONCATENATE("o_",H115,"_f")&amp;"*",Rough_data!$A$12:$B$31,2,FALSE)</f>
        <v>41.3</v>
      </c>
      <c r="L115" s="11">
        <f>VLOOKUP("*"&amp;CONCATENATE("o_",H115,"_a")&amp;"*",Rough_data!$A$12:$B$31,2,FALSE)</f>
        <v>44.8</v>
      </c>
      <c r="M115" s="8" t="str">
        <f t="shared" si="9"/>
        <v>1-Times Additional charges</v>
      </c>
      <c r="N115" s="8">
        <f t="shared" si="10"/>
        <v>1</v>
      </c>
      <c r="O115" s="8">
        <f t="shared" si="11"/>
        <v>44.8</v>
      </c>
      <c r="P115" s="10" t="s">
        <v>14</v>
      </c>
      <c r="Q115" s="10">
        <f t="shared" si="12"/>
        <v>1</v>
      </c>
      <c r="R115" s="10" cm="1">
        <f t="array" ref="R115">_xlfn.IFS(AND(P115=$P$2,N115&gt;0),((F115/0.5)-1)*J115, AND(P115=$P$2,N115=0),I115,AND(P115=$P$22,N115&gt;0),((F115/0.5)-1)*(L115+J115),AND(P115=$P$22,N115=0),(I115+K115))</f>
        <v>89.6</v>
      </c>
      <c r="S115" s="10" t="s">
        <v>3</v>
      </c>
      <c r="T115" s="7">
        <v>172.8</v>
      </c>
      <c r="U115" s="11">
        <f>VLOOKUP("*"&amp;CONCATENATE("d_",S115,"_f")&amp;"*",Rough_data!$A$12:$B$31,2,FALSE)</f>
        <v>45.4</v>
      </c>
      <c r="V115" s="11">
        <f>VLOOKUP("*"&amp;CONCATENATE("d_",S115,"_a")&amp;"*",Rough_data!$A$12:$B$31,2,FALSE)</f>
        <v>44.8</v>
      </c>
      <c r="W115" s="11">
        <f>VLOOKUP("*"&amp;CONCATENATE("o_",S115,"_f")&amp;"*",Rough_data!$A$12:$B$31,2,FALSE)</f>
        <v>41.3</v>
      </c>
      <c r="X115" s="11">
        <f>VLOOKUP("*"&amp;CONCATENATE("o_",S115,"_a")&amp;"*",Rough_data!$A$12:$B$31,2,FALSE)</f>
        <v>44.8</v>
      </c>
      <c r="Y115" s="7" cm="1">
        <f t="array" ref="Y115">_xlfn.IFS(AND(P115=$P$2,N115&gt;0),((F115/0.5)-1)*U115, AND(P115=$P$2,N115=0),V115,AND(P115=$P$22,N115&gt;0),((F115/0.5)-1)*(V115+X115),AND(P115=$P$22,N115=0),(W115+U115))</f>
        <v>89.6</v>
      </c>
      <c r="Z115" s="13" t="str" cm="1">
        <f t="array" ref="Z115">_xlfn.IFS(Y115=T115,"Correctly Charged",Y115&gt;T115,"Under Charge",Y115&lt;T115,"Over Charge")</f>
        <v>Over Charge</v>
      </c>
      <c r="AA115" s="11">
        <f t="shared" si="13"/>
        <v>-83.200000000000017</v>
      </c>
    </row>
    <row r="116" spans="1:27" x14ac:dyDescent="0.3">
      <c r="A116" s="7">
        <v>2001818390</v>
      </c>
      <c r="B116" s="8">
        <v>1091120014461</v>
      </c>
      <c r="C116" s="7">
        <v>0.121</v>
      </c>
      <c r="D116" s="7">
        <f t="shared" si="7"/>
        <v>0.5</v>
      </c>
      <c r="E116" s="7">
        <v>0.8</v>
      </c>
      <c r="F116" s="7">
        <f t="shared" si="8"/>
        <v>1</v>
      </c>
      <c r="G116" s="7">
        <f>Output_Data1[[#This Row],[Weight slab charged by Courier Company (KG)]]/0.5</f>
        <v>2</v>
      </c>
      <c r="H116" s="10" t="s">
        <v>4</v>
      </c>
      <c r="I116" s="11">
        <f>VLOOKUP("*"&amp;CONCATENATE("d_",H116,"_f")&amp;"*",Rough_data!$A$12:$B$31,2,FALSE)</f>
        <v>56.6</v>
      </c>
      <c r="J116" s="11">
        <f>VLOOKUP("*"&amp;CONCATENATE("d_",H116,"_a")&amp;"*",Rough_data!$A$12:$B$31,2,FALSE)</f>
        <v>55.5</v>
      </c>
      <c r="K116" s="11">
        <f>VLOOKUP("*"&amp;CONCATENATE("o_",H116,"_f")&amp;"*",Rough_data!$A$12:$B$31,2,FALSE)</f>
        <v>50.7</v>
      </c>
      <c r="L116" s="11">
        <f>VLOOKUP("*"&amp;CONCATENATE("o_",H116,"_a")&amp;"*",Rough_data!$A$12:$B$31,2,FALSE)</f>
        <v>55.5</v>
      </c>
      <c r="M116" s="8" t="str">
        <f t="shared" si="9"/>
        <v>1-Times Additional charges</v>
      </c>
      <c r="N116" s="8">
        <f t="shared" si="10"/>
        <v>1</v>
      </c>
      <c r="O116" s="8">
        <f t="shared" si="11"/>
        <v>55.5</v>
      </c>
      <c r="P116" s="10" t="s">
        <v>14</v>
      </c>
      <c r="Q116" s="10">
        <f t="shared" si="12"/>
        <v>1</v>
      </c>
      <c r="R116" s="10" cm="1">
        <f t="array" ref="R116">_xlfn.IFS(AND(P116=$P$2,N116&gt;0),((F116/0.5)-1)*J116, AND(P116=$P$2,N116=0),I116,AND(P116=$P$22,N116&gt;0),((F116/0.5)-1)*(L116+J116),AND(P116=$P$22,N116=0),(I116+K116))</f>
        <v>111</v>
      </c>
      <c r="S116" s="10" t="s">
        <v>4</v>
      </c>
      <c r="T116" s="7">
        <v>213.5</v>
      </c>
      <c r="U116" s="11">
        <f>VLOOKUP("*"&amp;CONCATENATE("d_",S116,"_f")&amp;"*",Rough_data!$A$12:$B$31,2,FALSE)</f>
        <v>56.6</v>
      </c>
      <c r="V116" s="11">
        <f>VLOOKUP("*"&amp;CONCATENATE("d_",S116,"_a")&amp;"*",Rough_data!$A$12:$B$31,2,FALSE)</f>
        <v>55.5</v>
      </c>
      <c r="W116" s="11">
        <f>VLOOKUP("*"&amp;CONCATENATE("o_",S116,"_f")&amp;"*",Rough_data!$A$12:$B$31,2,FALSE)</f>
        <v>50.7</v>
      </c>
      <c r="X116" s="11">
        <f>VLOOKUP("*"&amp;CONCATENATE("o_",S116,"_a")&amp;"*",Rough_data!$A$12:$B$31,2,FALSE)</f>
        <v>55.5</v>
      </c>
      <c r="Y116" s="7" cm="1">
        <f t="array" ref="Y116">_xlfn.IFS(AND(P116=$P$2,N116&gt;0),((F116/0.5)-1)*U116, AND(P116=$P$2,N116=0),V116,AND(P116=$P$22,N116&gt;0),((F116/0.5)-1)*(V116+X116),AND(P116=$P$22,N116=0),(W116+U116))</f>
        <v>111</v>
      </c>
      <c r="Z116" s="13" t="str" cm="1">
        <f t="array" ref="Z116">_xlfn.IFS(Y116=T116,"Correctly Charged",Y116&gt;T116,"Under Charge",Y116&lt;T116,"Over Charge")</f>
        <v>Over Charge</v>
      </c>
      <c r="AA116" s="11">
        <f t="shared" si="13"/>
        <v>-102.5</v>
      </c>
    </row>
    <row r="117" spans="1:27" x14ac:dyDescent="0.3">
      <c r="A117" s="7">
        <v>2001818390</v>
      </c>
      <c r="B117" s="8">
        <v>1091120014461</v>
      </c>
      <c r="C117" s="7">
        <v>0.12</v>
      </c>
      <c r="D117" s="7">
        <f t="shared" si="7"/>
        <v>0.5</v>
      </c>
      <c r="E117" s="7">
        <v>0.8</v>
      </c>
      <c r="F117" s="7">
        <f t="shared" si="8"/>
        <v>1</v>
      </c>
      <c r="G117" s="7">
        <f>Output_Data1[[#This Row],[Weight slab charged by Courier Company (KG)]]/0.5</f>
        <v>2</v>
      </c>
      <c r="H117" s="10" t="s">
        <v>4</v>
      </c>
      <c r="I117" s="11">
        <f>VLOOKUP("*"&amp;CONCATENATE("d_",H117,"_f")&amp;"*",Rough_data!$A$12:$B$31,2,FALSE)</f>
        <v>56.6</v>
      </c>
      <c r="J117" s="11">
        <f>VLOOKUP("*"&amp;CONCATENATE("d_",H117,"_a")&amp;"*",Rough_data!$A$12:$B$31,2,FALSE)</f>
        <v>55.5</v>
      </c>
      <c r="K117" s="11">
        <f>VLOOKUP("*"&amp;CONCATENATE("o_",H117,"_f")&amp;"*",Rough_data!$A$12:$B$31,2,FALSE)</f>
        <v>50.7</v>
      </c>
      <c r="L117" s="11">
        <f>VLOOKUP("*"&amp;CONCATENATE("o_",H117,"_a")&amp;"*",Rough_data!$A$12:$B$31,2,FALSE)</f>
        <v>55.5</v>
      </c>
      <c r="M117" s="8" t="str">
        <f t="shared" si="9"/>
        <v>1-Times Additional charges</v>
      </c>
      <c r="N117" s="8">
        <f t="shared" si="10"/>
        <v>1</v>
      </c>
      <c r="O117" s="8">
        <f t="shared" si="11"/>
        <v>55.5</v>
      </c>
      <c r="P117" s="10" t="s">
        <v>14</v>
      </c>
      <c r="Q117" s="10">
        <f t="shared" si="12"/>
        <v>1</v>
      </c>
      <c r="R117" s="10" cm="1">
        <f t="array" ref="R117">_xlfn.IFS(AND(P117=$P$2,N117&gt;0),((F117/0.5)-1)*J117, AND(P117=$P$2,N117=0),I117,AND(P117=$P$22,N117&gt;0),((F117/0.5)-1)*(L117+J117),AND(P117=$P$22,N117=0),(I117+K117))</f>
        <v>111</v>
      </c>
      <c r="S117" s="10" t="s">
        <v>4</v>
      </c>
      <c r="T117" s="7">
        <v>213.5</v>
      </c>
      <c r="U117" s="11">
        <f>VLOOKUP("*"&amp;CONCATENATE("d_",S117,"_f")&amp;"*",Rough_data!$A$12:$B$31,2,FALSE)</f>
        <v>56.6</v>
      </c>
      <c r="V117" s="11">
        <f>VLOOKUP("*"&amp;CONCATENATE("d_",S117,"_a")&amp;"*",Rough_data!$A$12:$B$31,2,FALSE)</f>
        <v>55.5</v>
      </c>
      <c r="W117" s="11">
        <f>VLOOKUP("*"&amp;CONCATENATE("o_",S117,"_f")&amp;"*",Rough_data!$A$12:$B$31,2,FALSE)</f>
        <v>50.7</v>
      </c>
      <c r="X117" s="11">
        <f>VLOOKUP("*"&amp;CONCATENATE("o_",S117,"_a")&amp;"*",Rough_data!$A$12:$B$31,2,FALSE)</f>
        <v>55.5</v>
      </c>
      <c r="Y117" s="7" cm="1">
        <f t="array" ref="Y117">_xlfn.IFS(AND(P117=$P$2,N117&gt;0),((F117/0.5)-1)*U117, AND(P117=$P$2,N117=0),V117,AND(P117=$P$22,N117&gt;0),((F117/0.5)-1)*(V117+X117),AND(P117=$P$22,N117=0),(W117+U117))</f>
        <v>111</v>
      </c>
      <c r="Z117" s="13" t="str" cm="1">
        <f t="array" ref="Z117">_xlfn.IFS(Y117=T117,"Correctly Charged",Y117&gt;T117,"Under Charge",Y117&lt;T117,"Over Charge")</f>
        <v>Over Charge</v>
      </c>
      <c r="AA117" s="11">
        <f t="shared" si="13"/>
        <v>-102.5</v>
      </c>
    </row>
    <row r="118" spans="1:27" x14ac:dyDescent="0.3">
      <c r="A118" s="7">
        <v>2001818390</v>
      </c>
      <c r="B118" s="8">
        <v>1091120014461</v>
      </c>
      <c r="C118" s="7">
        <v>0.24</v>
      </c>
      <c r="D118" s="7">
        <f t="shared" si="7"/>
        <v>0.5</v>
      </c>
      <c r="E118" s="7">
        <v>0.8</v>
      </c>
      <c r="F118" s="7">
        <f t="shared" si="8"/>
        <v>1</v>
      </c>
      <c r="G118" s="7">
        <f>Output_Data1[[#This Row],[Weight slab charged by Courier Company (KG)]]/0.5</f>
        <v>2</v>
      </c>
      <c r="H118" s="10" t="s">
        <v>4</v>
      </c>
      <c r="I118" s="11">
        <f>VLOOKUP("*"&amp;CONCATENATE("d_",H118,"_f")&amp;"*",Rough_data!$A$12:$B$31,2,FALSE)</f>
        <v>56.6</v>
      </c>
      <c r="J118" s="11">
        <f>VLOOKUP("*"&amp;CONCATENATE("d_",H118,"_a")&amp;"*",Rough_data!$A$12:$B$31,2,FALSE)</f>
        <v>55.5</v>
      </c>
      <c r="K118" s="11">
        <f>VLOOKUP("*"&amp;CONCATENATE("o_",H118,"_f")&amp;"*",Rough_data!$A$12:$B$31,2,FALSE)</f>
        <v>50.7</v>
      </c>
      <c r="L118" s="11">
        <f>VLOOKUP("*"&amp;CONCATENATE("o_",H118,"_a")&amp;"*",Rough_data!$A$12:$B$31,2,FALSE)</f>
        <v>55.5</v>
      </c>
      <c r="M118" s="8" t="str">
        <f t="shared" si="9"/>
        <v>1-Times Additional charges</v>
      </c>
      <c r="N118" s="8">
        <f t="shared" si="10"/>
        <v>1</v>
      </c>
      <c r="O118" s="8">
        <f t="shared" si="11"/>
        <v>55.5</v>
      </c>
      <c r="P118" s="10" t="s">
        <v>14</v>
      </c>
      <c r="Q118" s="10">
        <f t="shared" si="12"/>
        <v>1</v>
      </c>
      <c r="R118" s="10" cm="1">
        <f t="array" ref="R118">_xlfn.IFS(AND(P118=$P$2,N118&gt;0),((F118/0.5)-1)*J118, AND(P118=$P$2,N118=0),I118,AND(P118=$P$22,N118&gt;0),((F118/0.5)-1)*(L118+J118),AND(P118=$P$22,N118=0),(I118+K118))</f>
        <v>111</v>
      </c>
      <c r="S118" s="10" t="s">
        <v>4</v>
      </c>
      <c r="T118" s="7">
        <v>213.5</v>
      </c>
      <c r="U118" s="11">
        <f>VLOOKUP("*"&amp;CONCATENATE("d_",S118,"_f")&amp;"*",Rough_data!$A$12:$B$31,2,FALSE)</f>
        <v>56.6</v>
      </c>
      <c r="V118" s="11">
        <f>VLOOKUP("*"&amp;CONCATENATE("d_",S118,"_a")&amp;"*",Rough_data!$A$12:$B$31,2,FALSE)</f>
        <v>55.5</v>
      </c>
      <c r="W118" s="11">
        <f>VLOOKUP("*"&amp;CONCATENATE("o_",S118,"_f")&amp;"*",Rough_data!$A$12:$B$31,2,FALSE)</f>
        <v>50.7</v>
      </c>
      <c r="X118" s="11">
        <f>VLOOKUP("*"&amp;CONCATENATE("o_",S118,"_a")&amp;"*",Rough_data!$A$12:$B$31,2,FALSE)</f>
        <v>55.5</v>
      </c>
      <c r="Y118" s="7" cm="1">
        <f t="array" ref="Y118">_xlfn.IFS(AND(P118=$P$2,N118&gt;0),((F118/0.5)-1)*U118, AND(P118=$P$2,N118=0),V118,AND(P118=$P$22,N118&gt;0),((F118/0.5)-1)*(V118+X118),AND(P118=$P$22,N118=0),(W118+U118))</f>
        <v>111</v>
      </c>
      <c r="Z118" s="13" t="str" cm="1">
        <f t="array" ref="Z118">_xlfn.IFS(Y118=T118,"Correctly Charged",Y118&gt;T118,"Under Charge",Y118&lt;T118,"Over Charge")</f>
        <v>Over Charge</v>
      </c>
      <c r="AA118" s="11">
        <f t="shared" si="13"/>
        <v>-102.5</v>
      </c>
    </row>
    <row r="119" spans="1:27" x14ac:dyDescent="0.3">
      <c r="A119" s="7">
        <v>2001821190</v>
      </c>
      <c r="B119" s="8">
        <v>1091120959015</v>
      </c>
      <c r="C119" s="7">
        <v>0.6</v>
      </c>
      <c r="D119" s="7">
        <f t="shared" si="7"/>
        <v>1</v>
      </c>
      <c r="E119" s="7">
        <v>1.2</v>
      </c>
      <c r="F119" s="7">
        <f t="shared" si="8"/>
        <v>1.5</v>
      </c>
      <c r="G119" s="7">
        <f>Output_Data1[[#This Row],[Weight slab charged by Courier Company (KG)]]/0.5</f>
        <v>3</v>
      </c>
      <c r="H119" s="10" t="s">
        <v>3</v>
      </c>
      <c r="I119" s="11">
        <f>VLOOKUP("*"&amp;CONCATENATE("d_",H119,"_f")&amp;"*",Rough_data!$A$12:$B$31,2,FALSE)</f>
        <v>45.4</v>
      </c>
      <c r="J119" s="11">
        <f>VLOOKUP("*"&amp;CONCATENATE("d_",H119,"_a")&amp;"*",Rough_data!$A$12:$B$31,2,FALSE)</f>
        <v>44.8</v>
      </c>
      <c r="K119" s="11">
        <f>VLOOKUP("*"&amp;CONCATENATE("o_",H119,"_f")&amp;"*",Rough_data!$A$12:$B$31,2,FALSE)</f>
        <v>41.3</v>
      </c>
      <c r="L119" s="11">
        <f>VLOOKUP("*"&amp;CONCATENATE("o_",H119,"_a")&amp;"*",Rough_data!$A$12:$B$31,2,FALSE)</f>
        <v>44.8</v>
      </c>
      <c r="M119" s="8" t="str">
        <f t="shared" si="9"/>
        <v>2-Times Additional charges</v>
      </c>
      <c r="N119" s="8">
        <f t="shared" si="10"/>
        <v>2</v>
      </c>
      <c r="O119" s="8">
        <f t="shared" si="11"/>
        <v>89.6</v>
      </c>
      <c r="P119" s="10" t="s">
        <v>14</v>
      </c>
      <c r="Q119" s="10">
        <f t="shared" si="12"/>
        <v>2</v>
      </c>
      <c r="R119" s="10" cm="1">
        <f t="array" ref="R119">_xlfn.IFS(AND(P119=$P$2,N119&gt;0),((F119/0.5)-1)*J119, AND(P119=$P$2,N119=0),I119,AND(P119=$P$22,N119&gt;0),((F119/0.5)-1)*(L119+J119),AND(P119=$P$22,N119=0),(I119+K119))</f>
        <v>179.2</v>
      </c>
      <c r="S119" s="10" t="s">
        <v>3</v>
      </c>
      <c r="T119" s="7">
        <v>258.89999999999998</v>
      </c>
      <c r="U119" s="11">
        <f>VLOOKUP("*"&amp;CONCATENATE("d_",S119,"_f")&amp;"*",Rough_data!$A$12:$B$31,2,FALSE)</f>
        <v>45.4</v>
      </c>
      <c r="V119" s="11">
        <f>VLOOKUP("*"&amp;CONCATENATE("d_",S119,"_a")&amp;"*",Rough_data!$A$12:$B$31,2,FALSE)</f>
        <v>44.8</v>
      </c>
      <c r="W119" s="11">
        <f>VLOOKUP("*"&amp;CONCATENATE("o_",S119,"_f")&amp;"*",Rough_data!$A$12:$B$31,2,FALSE)</f>
        <v>41.3</v>
      </c>
      <c r="X119" s="11">
        <f>VLOOKUP("*"&amp;CONCATENATE("o_",S119,"_a")&amp;"*",Rough_data!$A$12:$B$31,2,FALSE)</f>
        <v>44.8</v>
      </c>
      <c r="Y119" s="7" cm="1">
        <f t="array" ref="Y119">_xlfn.IFS(AND(P119=$P$2,N119&gt;0),((F119/0.5)-1)*U119, AND(P119=$P$2,N119=0),V119,AND(P119=$P$22,N119&gt;0),((F119/0.5)-1)*(V119+X119),AND(P119=$P$22,N119=0),(W119+U119))</f>
        <v>179.2</v>
      </c>
      <c r="Z119" s="13" t="str" cm="1">
        <f t="array" ref="Z119">_xlfn.IFS(Y119=T119,"Correctly Charged",Y119&gt;T119,"Under Charge",Y119&lt;T119,"Over Charge")</f>
        <v>Over Charge</v>
      </c>
      <c r="AA119" s="11">
        <f t="shared" si="13"/>
        <v>-79.699999999999989</v>
      </c>
    </row>
    <row r="120" spans="1:27" x14ac:dyDescent="0.3">
      <c r="A120" s="7">
        <v>2001821190</v>
      </c>
      <c r="B120" s="8">
        <v>1091120959015</v>
      </c>
      <c r="C120" s="7">
        <v>0.6</v>
      </c>
      <c r="D120" s="7">
        <f t="shared" si="7"/>
        <v>1</v>
      </c>
      <c r="E120" s="7">
        <v>1.2</v>
      </c>
      <c r="F120" s="7">
        <f t="shared" si="8"/>
        <v>1.5</v>
      </c>
      <c r="G120" s="7">
        <f>Output_Data1[[#This Row],[Weight slab charged by Courier Company (KG)]]/0.5</f>
        <v>3</v>
      </c>
      <c r="H120" s="10" t="s">
        <v>3</v>
      </c>
      <c r="I120" s="11">
        <f>VLOOKUP("*"&amp;CONCATENATE("d_",H120,"_f")&amp;"*",Rough_data!$A$12:$B$31,2,FALSE)</f>
        <v>45.4</v>
      </c>
      <c r="J120" s="11">
        <f>VLOOKUP("*"&amp;CONCATENATE("d_",H120,"_a")&amp;"*",Rough_data!$A$12:$B$31,2,FALSE)</f>
        <v>44.8</v>
      </c>
      <c r="K120" s="11">
        <f>VLOOKUP("*"&amp;CONCATENATE("o_",H120,"_f")&amp;"*",Rough_data!$A$12:$B$31,2,FALSE)</f>
        <v>41.3</v>
      </c>
      <c r="L120" s="11">
        <f>VLOOKUP("*"&amp;CONCATENATE("o_",H120,"_a")&amp;"*",Rough_data!$A$12:$B$31,2,FALSE)</f>
        <v>44.8</v>
      </c>
      <c r="M120" s="8" t="str">
        <f t="shared" si="9"/>
        <v>2-Times Additional charges</v>
      </c>
      <c r="N120" s="8">
        <f t="shared" si="10"/>
        <v>2</v>
      </c>
      <c r="O120" s="8">
        <f t="shared" si="11"/>
        <v>89.6</v>
      </c>
      <c r="P120" s="10" t="s">
        <v>14</v>
      </c>
      <c r="Q120" s="10">
        <f t="shared" si="12"/>
        <v>2</v>
      </c>
      <c r="R120" s="10" cm="1">
        <f t="array" ref="R120">_xlfn.IFS(AND(P120=$P$2,N120&gt;0),((F120/0.5)-1)*J120, AND(P120=$P$2,N120=0),I120,AND(P120=$P$22,N120&gt;0),((F120/0.5)-1)*(L120+J120),AND(P120=$P$22,N120=0),(I120+K120))</f>
        <v>179.2</v>
      </c>
      <c r="S120" s="10" t="s">
        <v>3</v>
      </c>
      <c r="T120" s="7">
        <v>258.89999999999998</v>
      </c>
      <c r="U120" s="11">
        <f>VLOOKUP("*"&amp;CONCATENATE("d_",S120,"_f")&amp;"*",Rough_data!$A$12:$B$31,2,FALSE)</f>
        <v>45.4</v>
      </c>
      <c r="V120" s="11">
        <f>VLOOKUP("*"&amp;CONCATENATE("d_",S120,"_a")&amp;"*",Rough_data!$A$12:$B$31,2,FALSE)</f>
        <v>44.8</v>
      </c>
      <c r="W120" s="11">
        <f>VLOOKUP("*"&amp;CONCATENATE("o_",S120,"_f")&amp;"*",Rough_data!$A$12:$B$31,2,FALSE)</f>
        <v>41.3</v>
      </c>
      <c r="X120" s="11">
        <f>VLOOKUP("*"&amp;CONCATENATE("o_",S120,"_a")&amp;"*",Rough_data!$A$12:$B$31,2,FALSE)</f>
        <v>44.8</v>
      </c>
      <c r="Y120" s="7" cm="1">
        <f t="array" ref="Y120">_xlfn.IFS(AND(P120=$P$2,N120&gt;0),((F120/0.5)-1)*U120, AND(P120=$P$2,N120=0),V120,AND(P120=$P$22,N120&gt;0),((F120/0.5)-1)*(V120+X120),AND(P120=$P$22,N120=0),(W120+U120))</f>
        <v>179.2</v>
      </c>
      <c r="Z120" s="13" t="str" cm="1">
        <f t="array" ref="Z120">_xlfn.IFS(Y120=T120,"Correctly Charged",Y120&gt;T120,"Under Charge",Y120&lt;T120,"Over Charge")</f>
        <v>Over Charge</v>
      </c>
      <c r="AA120" s="11">
        <f t="shared" si="13"/>
        <v>-79.699999999999989</v>
      </c>
    </row>
    <row r="121" spans="1:27" x14ac:dyDescent="0.3">
      <c r="A121" s="7">
        <v>2001822466</v>
      </c>
      <c r="B121" s="8">
        <v>1091121305541</v>
      </c>
      <c r="C121" s="7">
        <v>0.112</v>
      </c>
      <c r="D121" s="7">
        <f t="shared" si="7"/>
        <v>0.5</v>
      </c>
      <c r="E121" s="7">
        <v>1.1000000000000001</v>
      </c>
      <c r="F121" s="7">
        <f t="shared" si="8"/>
        <v>1.5</v>
      </c>
      <c r="G121" s="7">
        <f>Output_Data1[[#This Row],[Weight slab charged by Courier Company (KG)]]/0.5</f>
        <v>3</v>
      </c>
      <c r="H121" s="10" t="s">
        <v>3</v>
      </c>
      <c r="I121" s="11">
        <f>VLOOKUP("*"&amp;CONCATENATE("d_",H121,"_f")&amp;"*",Rough_data!$A$12:$B$31,2,FALSE)</f>
        <v>45.4</v>
      </c>
      <c r="J121" s="11">
        <f>VLOOKUP("*"&amp;CONCATENATE("d_",H121,"_a")&amp;"*",Rough_data!$A$12:$B$31,2,FALSE)</f>
        <v>44.8</v>
      </c>
      <c r="K121" s="11">
        <f>VLOOKUP("*"&amp;CONCATENATE("o_",H121,"_f")&amp;"*",Rough_data!$A$12:$B$31,2,FALSE)</f>
        <v>41.3</v>
      </c>
      <c r="L121" s="11">
        <f>VLOOKUP("*"&amp;CONCATENATE("o_",H121,"_a")&amp;"*",Rough_data!$A$12:$B$31,2,FALSE)</f>
        <v>44.8</v>
      </c>
      <c r="M121" s="8" t="str">
        <f t="shared" si="9"/>
        <v>2-Times Additional charges</v>
      </c>
      <c r="N121" s="8">
        <f t="shared" si="10"/>
        <v>2</v>
      </c>
      <c r="O121" s="8">
        <f t="shared" si="11"/>
        <v>89.6</v>
      </c>
      <c r="P121" s="10" t="s">
        <v>13</v>
      </c>
      <c r="Q121" s="10">
        <f t="shared" si="12"/>
        <v>2</v>
      </c>
      <c r="R121" s="10" cm="1">
        <f t="array" ref="R121">_xlfn.IFS(AND(P121=$P$2,N121&gt;0),((F121/0.5)-1)*J121, AND(P121=$P$2,N121=0),I121,AND(P121=$P$22,N121&gt;0),((F121/0.5)-1)*(L121+J121),AND(P121=$P$22,N121=0),(I121+K121))</f>
        <v>89.6</v>
      </c>
      <c r="S121" s="10" t="s">
        <v>2</v>
      </c>
      <c r="T121" s="7">
        <v>135</v>
      </c>
      <c r="U121" s="11">
        <f>VLOOKUP("*"&amp;CONCATENATE("d_",S121,"_f")&amp;"*",Rough_data!$A$12:$B$31,2,FALSE)</f>
        <v>33</v>
      </c>
      <c r="V121" s="11">
        <f>VLOOKUP("*"&amp;CONCATENATE("d_",S121,"_a")&amp;"*",Rough_data!$A$12:$B$31,2,FALSE)</f>
        <v>28.3</v>
      </c>
      <c r="W121" s="11">
        <f>VLOOKUP("*"&amp;CONCATENATE("o_",S121,"_f")&amp;"*",Rough_data!$A$12:$B$31,2,FALSE)</f>
        <v>20.5</v>
      </c>
      <c r="X121" s="11">
        <f>VLOOKUP("*"&amp;CONCATENATE("o_",S121,"_a")&amp;"*",Rough_data!$A$12:$B$31,2,FALSE)</f>
        <v>28.3</v>
      </c>
      <c r="Y121" s="7" cm="1">
        <f t="array" ref="Y121">_xlfn.IFS(AND(P121=$P$2,N121&gt;0),((F121/0.5)-1)*U121, AND(P121=$P$2,N121=0),V121,AND(P121=$P$22,N121&gt;0),((F121/0.5)-1)*(V121+X121),AND(P121=$P$22,N121=0),(W121+U121))</f>
        <v>66</v>
      </c>
      <c r="Z121" s="13" t="str" cm="1">
        <f t="array" ref="Z121">_xlfn.IFS(Y121=T121,"Correctly Charged",Y121&gt;T121,"Under Charge",Y121&lt;T121,"Over Charge")</f>
        <v>Over Charge</v>
      </c>
      <c r="AA121" s="11">
        <f t="shared" si="13"/>
        <v>-69</v>
      </c>
    </row>
    <row r="122" spans="1:27" x14ac:dyDescent="0.3">
      <c r="A122" s="7">
        <v>2001822466</v>
      </c>
      <c r="B122" s="8">
        <v>1091121305541</v>
      </c>
      <c r="C122" s="7">
        <v>0.24</v>
      </c>
      <c r="D122" s="7">
        <f t="shared" si="7"/>
        <v>0.5</v>
      </c>
      <c r="E122" s="7">
        <v>1.1000000000000001</v>
      </c>
      <c r="F122" s="7">
        <f t="shared" si="8"/>
        <v>1.5</v>
      </c>
      <c r="G122" s="7">
        <f>Output_Data1[[#This Row],[Weight slab charged by Courier Company (KG)]]/0.5</f>
        <v>3</v>
      </c>
      <c r="H122" s="10" t="s">
        <v>3</v>
      </c>
      <c r="I122" s="11">
        <f>VLOOKUP("*"&amp;CONCATENATE("d_",H122,"_f")&amp;"*",Rough_data!$A$12:$B$31,2,FALSE)</f>
        <v>45.4</v>
      </c>
      <c r="J122" s="11">
        <f>VLOOKUP("*"&amp;CONCATENATE("d_",H122,"_a")&amp;"*",Rough_data!$A$12:$B$31,2,FALSE)</f>
        <v>44.8</v>
      </c>
      <c r="K122" s="11">
        <f>VLOOKUP("*"&amp;CONCATENATE("o_",H122,"_f")&amp;"*",Rough_data!$A$12:$B$31,2,FALSE)</f>
        <v>41.3</v>
      </c>
      <c r="L122" s="11">
        <f>VLOOKUP("*"&amp;CONCATENATE("o_",H122,"_a")&amp;"*",Rough_data!$A$12:$B$31,2,FALSE)</f>
        <v>44.8</v>
      </c>
      <c r="M122" s="8" t="str">
        <f t="shared" si="9"/>
        <v>2-Times Additional charges</v>
      </c>
      <c r="N122" s="8">
        <f t="shared" si="10"/>
        <v>2</v>
      </c>
      <c r="O122" s="8">
        <f t="shared" si="11"/>
        <v>89.6</v>
      </c>
      <c r="P122" s="10" t="s">
        <v>13</v>
      </c>
      <c r="Q122" s="10">
        <f t="shared" si="12"/>
        <v>2</v>
      </c>
      <c r="R122" s="10" cm="1">
        <f t="array" ref="R122">_xlfn.IFS(AND(P122=$P$2,N122&gt;0),((F122/0.5)-1)*J122, AND(P122=$P$2,N122=0),I122,AND(P122=$P$22,N122&gt;0),((F122/0.5)-1)*(L122+J122),AND(P122=$P$22,N122=0),(I122+K122))</f>
        <v>89.6</v>
      </c>
      <c r="S122" s="10" t="s">
        <v>2</v>
      </c>
      <c r="T122" s="7">
        <v>135</v>
      </c>
      <c r="U122" s="11">
        <f>VLOOKUP("*"&amp;CONCATENATE("d_",S122,"_f")&amp;"*",Rough_data!$A$12:$B$31,2,FALSE)</f>
        <v>33</v>
      </c>
      <c r="V122" s="11">
        <f>VLOOKUP("*"&amp;CONCATENATE("d_",S122,"_a")&amp;"*",Rough_data!$A$12:$B$31,2,FALSE)</f>
        <v>28.3</v>
      </c>
      <c r="W122" s="11">
        <f>VLOOKUP("*"&amp;CONCATENATE("o_",S122,"_f")&amp;"*",Rough_data!$A$12:$B$31,2,FALSE)</f>
        <v>20.5</v>
      </c>
      <c r="X122" s="11">
        <f>VLOOKUP("*"&amp;CONCATENATE("o_",S122,"_a")&amp;"*",Rough_data!$A$12:$B$31,2,FALSE)</f>
        <v>28.3</v>
      </c>
      <c r="Y122" s="7" cm="1">
        <f t="array" ref="Y122">_xlfn.IFS(AND(P122=$P$2,N122&gt;0),((F122/0.5)-1)*U122, AND(P122=$P$2,N122=0),V122,AND(P122=$P$22,N122&gt;0),((F122/0.5)-1)*(V122+X122),AND(P122=$P$22,N122=0),(W122+U122))</f>
        <v>66</v>
      </c>
      <c r="Z122" s="13" t="str" cm="1">
        <f t="array" ref="Z122">_xlfn.IFS(Y122=T122,"Correctly Charged",Y122&gt;T122,"Under Charge",Y122&lt;T122,"Over Charge")</f>
        <v>Over Charge</v>
      </c>
      <c r="AA122" s="11">
        <f t="shared" si="13"/>
        <v>-69</v>
      </c>
    </row>
    <row r="123" spans="1:27" x14ac:dyDescent="0.3">
      <c r="A123" s="7">
        <v>2001821742</v>
      </c>
      <c r="B123" s="8">
        <v>1091121034114</v>
      </c>
      <c r="C123" s="7">
        <v>0.24</v>
      </c>
      <c r="D123" s="7">
        <f t="shared" si="7"/>
        <v>0.5</v>
      </c>
      <c r="E123" s="7">
        <v>0.15</v>
      </c>
      <c r="F123" s="7">
        <f t="shared" si="8"/>
        <v>0.5</v>
      </c>
      <c r="G123" s="7">
        <f>Output_Data1[[#This Row],[Weight slab charged by Courier Company (KG)]]/0.5</f>
        <v>1</v>
      </c>
      <c r="H123" s="10" t="s">
        <v>3</v>
      </c>
      <c r="I123" s="11">
        <f>VLOOKUP("*"&amp;CONCATENATE("d_",H123,"_f")&amp;"*",Rough_data!$A$12:$B$31,2,FALSE)</f>
        <v>45.4</v>
      </c>
      <c r="J123" s="11">
        <f>VLOOKUP("*"&amp;CONCATENATE("d_",H123,"_a")&amp;"*",Rough_data!$A$12:$B$31,2,FALSE)</f>
        <v>44.8</v>
      </c>
      <c r="K123" s="11">
        <f>VLOOKUP("*"&amp;CONCATENATE("o_",H123,"_f")&amp;"*",Rough_data!$A$12:$B$31,2,FALSE)</f>
        <v>41.3</v>
      </c>
      <c r="L123" s="11">
        <f>VLOOKUP("*"&amp;CONCATENATE("o_",H123,"_a")&amp;"*",Rough_data!$A$12:$B$31,2,FALSE)</f>
        <v>44.8</v>
      </c>
      <c r="M123" s="8" t="str">
        <f t="shared" si="9"/>
        <v>Only Fixed charges</v>
      </c>
      <c r="N123" s="8">
        <f t="shared" si="10"/>
        <v>0</v>
      </c>
      <c r="O123" s="8">
        <f t="shared" si="11"/>
        <v>45.4</v>
      </c>
      <c r="P123" s="10" t="s">
        <v>13</v>
      </c>
      <c r="Q123" s="10">
        <f t="shared" si="12"/>
        <v>0</v>
      </c>
      <c r="R123" s="10" cm="1">
        <f t="array" ref="R123">_xlfn.IFS(AND(P123=$P$2,N123&gt;0),((F123/0.5)-1)*J123, AND(P123=$P$2,N123=0),I123,AND(P123=$P$22,N123&gt;0),((F123/0.5)-1)*(L123+J123),AND(P123=$P$22,N123=0),(I123+K123))</f>
        <v>45.4</v>
      </c>
      <c r="S123" s="10" t="s">
        <v>2</v>
      </c>
      <c r="T123" s="7">
        <v>45.4</v>
      </c>
      <c r="U123" s="11">
        <f>VLOOKUP("*"&amp;CONCATENATE("d_",S123,"_f")&amp;"*",Rough_data!$A$12:$B$31,2,FALSE)</f>
        <v>33</v>
      </c>
      <c r="V123" s="11">
        <f>VLOOKUP("*"&amp;CONCATENATE("d_",S123,"_a")&amp;"*",Rough_data!$A$12:$B$31,2,FALSE)</f>
        <v>28.3</v>
      </c>
      <c r="W123" s="11">
        <f>VLOOKUP("*"&amp;CONCATENATE("o_",S123,"_f")&amp;"*",Rough_data!$A$12:$B$31,2,FALSE)</f>
        <v>20.5</v>
      </c>
      <c r="X123" s="11">
        <f>VLOOKUP("*"&amp;CONCATENATE("o_",S123,"_a")&amp;"*",Rough_data!$A$12:$B$31,2,FALSE)</f>
        <v>28.3</v>
      </c>
      <c r="Y123" s="7" cm="1">
        <f t="array" ref="Y123">_xlfn.IFS(AND(P123=$P$2,N123&gt;0),((F123/0.5)-1)*U123, AND(P123=$P$2,N123=0),V123,AND(P123=$P$22,N123&gt;0),((F123/0.5)-1)*(V123+X123),AND(P123=$P$22,N123=0),(W123+U123))</f>
        <v>28.3</v>
      </c>
      <c r="Z123" s="13" t="str" cm="1">
        <f t="array" ref="Z123">_xlfn.IFS(Y123=T123,"Correctly Charged",Y123&gt;T123,"Under Charge",Y123&lt;T123,"Over Charge")</f>
        <v>Over Charge</v>
      </c>
      <c r="AA123" s="11">
        <f t="shared" si="13"/>
        <v>-17.099999999999998</v>
      </c>
    </row>
    <row r="124" spans="1:27" x14ac:dyDescent="0.3">
      <c r="A124" s="7">
        <v>2001811229</v>
      </c>
      <c r="B124" s="8">
        <v>1091117957942</v>
      </c>
      <c r="C124" s="7">
        <v>0.24</v>
      </c>
      <c r="D124" s="7">
        <f t="shared" si="7"/>
        <v>0.5</v>
      </c>
      <c r="E124" s="7">
        <v>0.6</v>
      </c>
      <c r="F124" s="7">
        <f t="shared" si="8"/>
        <v>1</v>
      </c>
      <c r="G124" s="7">
        <f>Output_Data1[[#This Row],[Weight slab charged by Courier Company (KG)]]/0.5</f>
        <v>2</v>
      </c>
      <c r="H124" s="10" t="s">
        <v>3</v>
      </c>
      <c r="I124" s="11">
        <f>VLOOKUP("*"&amp;CONCATENATE("d_",H124,"_f")&amp;"*",Rough_data!$A$12:$B$31,2,FALSE)</f>
        <v>45.4</v>
      </c>
      <c r="J124" s="11">
        <f>VLOOKUP("*"&amp;CONCATENATE("d_",H124,"_a")&amp;"*",Rough_data!$A$12:$B$31,2,FALSE)</f>
        <v>44.8</v>
      </c>
      <c r="K124" s="11">
        <f>VLOOKUP("*"&amp;CONCATENATE("o_",H124,"_f")&amp;"*",Rough_data!$A$12:$B$31,2,FALSE)</f>
        <v>41.3</v>
      </c>
      <c r="L124" s="11">
        <f>VLOOKUP("*"&amp;CONCATENATE("o_",H124,"_a")&amp;"*",Rough_data!$A$12:$B$31,2,FALSE)</f>
        <v>44.8</v>
      </c>
      <c r="M124" s="8" t="str">
        <f t="shared" si="9"/>
        <v>1-Times Additional charges</v>
      </c>
      <c r="N124" s="8">
        <f t="shared" si="10"/>
        <v>1</v>
      </c>
      <c r="O124" s="8">
        <f t="shared" si="11"/>
        <v>44.8</v>
      </c>
      <c r="P124" s="10" t="s">
        <v>13</v>
      </c>
      <c r="Q124" s="10">
        <f t="shared" si="12"/>
        <v>1</v>
      </c>
      <c r="R124" s="10" cm="1">
        <f t="array" ref="R124">_xlfn.IFS(AND(P124=$P$2,N124&gt;0),((F124/0.5)-1)*J124, AND(P124=$P$2,N124=0),I124,AND(P124=$P$22,N124&gt;0),((F124/0.5)-1)*(L124+J124),AND(P124=$P$22,N124=0),(I124+K124))</f>
        <v>44.8</v>
      </c>
      <c r="S124" s="10" t="s">
        <v>2</v>
      </c>
      <c r="T124" s="7">
        <v>90.2</v>
      </c>
      <c r="U124" s="11">
        <f>VLOOKUP("*"&amp;CONCATENATE("d_",S124,"_f")&amp;"*",Rough_data!$A$12:$B$31,2,FALSE)</f>
        <v>33</v>
      </c>
      <c r="V124" s="11">
        <f>VLOOKUP("*"&amp;CONCATENATE("d_",S124,"_a")&amp;"*",Rough_data!$A$12:$B$31,2,FALSE)</f>
        <v>28.3</v>
      </c>
      <c r="W124" s="11">
        <f>VLOOKUP("*"&amp;CONCATENATE("o_",S124,"_f")&amp;"*",Rough_data!$A$12:$B$31,2,FALSE)</f>
        <v>20.5</v>
      </c>
      <c r="X124" s="11">
        <f>VLOOKUP("*"&amp;CONCATENATE("o_",S124,"_a")&amp;"*",Rough_data!$A$12:$B$31,2,FALSE)</f>
        <v>28.3</v>
      </c>
      <c r="Y124" s="7" cm="1">
        <f t="array" ref="Y124">_xlfn.IFS(AND(P124=$P$2,N124&gt;0),((F124/0.5)-1)*U124, AND(P124=$P$2,N124=0),V124,AND(P124=$P$22,N124&gt;0),((F124/0.5)-1)*(V124+X124),AND(P124=$P$22,N124=0),(W124+U124))</f>
        <v>33</v>
      </c>
      <c r="Z124" s="13" t="str" cm="1">
        <f t="array" ref="Z124">_xlfn.IFS(Y124=T124,"Correctly Charged",Y124&gt;T124,"Under Charge",Y124&lt;T124,"Over Charge")</f>
        <v>Over Charge</v>
      </c>
      <c r="AA124" s="11">
        <f t="shared" si="13"/>
        <v>-57.2</v>
      </c>
    </row>
    <row r="125" spans="1:27" x14ac:dyDescent="0.3">
      <c r="A125" s="7">
        <v>2001811229</v>
      </c>
      <c r="B125" s="8">
        <v>1091117957942</v>
      </c>
      <c r="C125" s="7">
        <v>0.16500000000000001</v>
      </c>
      <c r="D125" s="7">
        <f t="shared" si="7"/>
        <v>0.5</v>
      </c>
      <c r="E125" s="7">
        <v>0.6</v>
      </c>
      <c r="F125" s="7">
        <f t="shared" si="8"/>
        <v>1</v>
      </c>
      <c r="G125" s="7">
        <f>Output_Data1[[#This Row],[Weight slab charged by Courier Company (KG)]]/0.5</f>
        <v>2</v>
      </c>
      <c r="H125" s="10" t="s">
        <v>3</v>
      </c>
      <c r="I125" s="11">
        <f>VLOOKUP("*"&amp;CONCATENATE("d_",H125,"_f")&amp;"*",Rough_data!$A$12:$B$31,2,FALSE)</f>
        <v>45.4</v>
      </c>
      <c r="J125" s="11">
        <f>VLOOKUP("*"&amp;CONCATENATE("d_",H125,"_a")&amp;"*",Rough_data!$A$12:$B$31,2,FALSE)</f>
        <v>44.8</v>
      </c>
      <c r="K125" s="11">
        <f>VLOOKUP("*"&amp;CONCATENATE("o_",H125,"_f")&amp;"*",Rough_data!$A$12:$B$31,2,FALSE)</f>
        <v>41.3</v>
      </c>
      <c r="L125" s="11">
        <f>VLOOKUP("*"&amp;CONCATENATE("o_",H125,"_a")&amp;"*",Rough_data!$A$12:$B$31,2,FALSE)</f>
        <v>44.8</v>
      </c>
      <c r="M125" s="8" t="str">
        <f t="shared" si="9"/>
        <v>1-Times Additional charges</v>
      </c>
      <c r="N125" s="8">
        <f t="shared" si="10"/>
        <v>1</v>
      </c>
      <c r="O125" s="8">
        <f t="shared" si="11"/>
        <v>44.8</v>
      </c>
      <c r="P125" s="10" t="s">
        <v>13</v>
      </c>
      <c r="Q125" s="10">
        <f t="shared" si="12"/>
        <v>1</v>
      </c>
      <c r="R125" s="10" cm="1">
        <f t="array" ref="R125">_xlfn.IFS(AND(P125=$P$2,N125&gt;0),((F125/0.5)-1)*J125, AND(P125=$P$2,N125=0),I125,AND(P125=$P$22,N125&gt;0),((F125/0.5)-1)*(L125+J125),AND(P125=$P$22,N125=0),(I125+K125))</f>
        <v>44.8</v>
      </c>
      <c r="S125" s="10" t="s">
        <v>2</v>
      </c>
      <c r="T125" s="7">
        <v>90.2</v>
      </c>
      <c r="U125" s="11">
        <f>VLOOKUP("*"&amp;CONCATENATE("d_",S125,"_f")&amp;"*",Rough_data!$A$12:$B$31,2,FALSE)</f>
        <v>33</v>
      </c>
      <c r="V125" s="11">
        <f>VLOOKUP("*"&amp;CONCATENATE("d_",S125,"_a")&amp;"*",Rough_data!$A$12:$B$31,2,FALSE)</f>
        <v>28.3</v>
      </c>
      <c r="W125" s="11">
        <f>VLOOKUP("*"&amp;CONCATENATE("o_",S125,"_f")&amp;"*",Rough_data!$A$12:$B$31,2,FALSE)</f>
        <v>20.5</v>
      </c>
      <c r="X125" s="11">
        <f>VLOOKUP("*"&amp;CONCATENATE("o_",S125,"_a")&amp;"*",Rough_data!$A$12:$B$31,2,FALSE)</f>
        <v>28.3</v>
      </c>
      <c r="Y125" s="7" cm="1">
        <f t="array" ref="Y125">_xlfn.IFS(AND(P125=$P$2,N125&gt;0),((F125/0.5)-1)*U125, AND(P125=$P$2,N125=0),V125,AND(P125=$P$22,N125&gt;0),((F125/0.5)-1)*(V125+X125),AND(P125=$P$22,N125=0),(W125+U125))</f>
        <v>33</v>
      </c>
      <c r="Z125" s="13" t="str" cm="1">
        <f t="array" ref="Z125">_xlfn.IFS(Y125=T125,"Correctly Charged",Y125&gt;T125,"Under Charge",Y125&lt;T125,"Over Charge")</f>
        <v>Over Charge</v>
      </c>
      <c r="AA125" s="11">
        <f t="shared" si="13"/>
        <v>-57.2</v>
      </c>
    </row>
    <row r="126" spans="1:27" x14ac:dyDescent="0.3">
      <c r="A126" s="7">
        <v>2001811229</v>
      </c>
      <c r="B126" s="8">
        <v>1091117957942</v>
      </c>
      <c r="C126" s="7">
        <v>0.1</v>
      </c>
      <c r="D126" s="7">
        <f t="shared" si="7"/>
        <v>0.5</v>
      </c>
      <c r="E126" s="7">
        <v>0.6</v>
      </c>
      <c r="F126" s="7">
        <f t="shared" si="8"/>
        <v>1</v>
      </c>
      <c r="G126" s="7">
        <f>Output_Data1[[#This Row],[Weight slab charged by Courier Company (KG)]]/0.5</f>
        <v>2</v>
      </c>
      <c r="H126" s="10" t="s">
        <v>3</v>
      </c>
      <c r="I126" s="11">
        <f>VLOOKUP("*"&amp;CONCATENATE("d_",H126,"_f")&amp;"*",Rough_data!$A$12:$B$31,2,FALSE)</f>
        <v>45.4</v>
      </c>
      <c r="J126" s="11">
        <f>VLOOKUP("*"&amp;CONCATENATE("d_",H126,"_a")&amp;"*",Rough_data!$A$12:$B$31,2,FALSE)</f>
        <v>44.8</v>
      </c>
      <c r="K126" s="11">
        <f>VLOOKUP("*"&amp;CONCATENATE("o_",H126,"_f")&amp;"*",Rough_data!$A$12:$B$31,2,FALSE)</f>
        <v>41.3</v>
      </c>
      <c r="L126" s="11">
        <f>VLOOKUP("*"&amp;CONCATENATE("o_",H126,"_a")&amp;"*",Rough_data!$A$12:$B$31,2,FALSE)</f>
        <v>44.8</v>
      </c>
      <c r="M126" s="8" t="str">
        <f t="shared" si="9"/>
        <v>1-Times Additional charges</v>
      </c>
      <c r="N126" s="8">
        <f t="shared" si="10"/>
        <v>1</v>
      </c>
      <c r="O126" s="8">
        <f t="shared" si="11"/>
        <v>44.8</v>
      </c>
      <c r="P126" s="10" t="s">
        <v>13</v>
      </c>
      <c r="Q126" s="10">
        <f t="shared" si="12"/>
        <v>1</v>
      </c>
      <c r="R126" s="10" cm="1">
        <f t="array" ref="R126">_xlfn.IFS(AND(P126=$P$2,N126&gt;0),((F126/0.5)-1)*J126, AND(P126=$P$2,N126=0),I126,AND(P126=$P$22,N126&gt;0),((F126/0.5)-1)*(L126+J126),AND(P126=$P$22,N126=0),(I126+K126))</f>
        <v>44.8</v>
      </c>
      <c r="S126" s="10" t="s">
        <v>2</v>
      </c>
      <c r="T126" s="7">
        <v>90.2</v>
      </c>
      <c r="U126" s="11">
        <f>VLOOKUP("*"&amp;CONCATENATE("d_",S126,"_f")&amp;"*",Rough_data!$A$12:$B$31,2,FALSE)</f>
        <v>33</v>
      </c>
      <c r="V126" s="11">
        <f>VLOOKUP("*"&amp;CONCATENATE("d_",S126,"_a")&amp;"*",Rough_data!$A$12:$B$31,2,FALSE)</f>
        <v>28.3</v>
      </c>
      <c r="W126" s="11">
        <f>VLOOKUP("*"&amp;CONCATENATE("o_",S126,"_f")&amp;"*",Rough_data!$A$12:$B$31,2,FALSE)</f>
        <v>20.5</v>
      </c>
      <c r="X126" s="11">
        <f>VLOOKUP("*"&amp;CONCATENATE("o_",S126,"_a")&amp;"*",Rough_data!$A$12:$B$31,2,FALSE)</f>
        <v>28.3</v>
      </c>
      <c r="Y126" s="7" cm="1">
        <f t="array" ref="Y126">_xlfn.IFS(AND(P126=$P$2,N126&gt;0),((F126/0.5)-1)*U126, AND(P126=$P$2,N126=0),V126,AND(P126=$P$22,N126&gt;0),((F126/0.5)-1)*(V126+X126),AND(P126=$P$22,N126=0),(W126+U126))</f>
        <v>33</v>
      </c>
      <c r="Z126" s="13" t="str" cm="1">
        <f t="array" ref="Z126">_xlfn.IFS(Y126=T126,"Correctly Charged",Y126&gt;T126,"Under Charge",Y126&lt;T126,"Over Charge")</f>
        <v>Over Charge</v>
      </c>
      <c r="AA126" s="11">
        <f t="shared" si="13"/>
        <v>-57.2</v>
      </c>
    </row>
    <row r="127" spans="1:27" x14ac:dyDescent="0.3">
      <c r="A127" s="7">
        <v>2001811363</v>
      </c>
      <c r="B127" s="8">
        <v>1091117958395</v>
      </c>
      <c r="C127" s="7">
        <v>0.16500000000000001</v>
      </c>
      <c r="D127" s="7">
        <f t="shared" si="7"/>
        <v>0.5</v>
      </c>
      <c r="E127" s="7">
        <v>0.59</v>
      </c>
      <c r="F127" s="7">
        <f t="shared" si="8"/>
        <v>1</v>
      </c>
      <c r="G127" s="7">
        <f>Output_Data1[[#This Row],[Weight slab charged by Courier Company (KG)]]/0.5</f>
        <v>2</v>
      </c>
      <c r="H127" s="10" t="s">
        <v>3</v>
      </c>
      <c r="I127" s="11">
        <f>VLOOKUP("*"&amp;CONCATENATE("d_",H127,"_f")&amp;"*",Rough_data!$A$12:$B$31,2,FALSE)</f>
        <v>45.4</v>
      </c>
      <c r="J127" s="11">
        <f>VLOOKUP("*"&amp;CONCATENATE("d_",H127,"_a")&amp;"*",Rough_data!$A$12:$B$31,2,FALSE)</f>
        <v>44.8</v>
      </c>
      <c r="K127" s="11">
        <f>VLOOKUP("*"&amp;CONCATENATE("o_",H127,"_f")&amp;"*",Rough_data!$A$12:$B$31,2,FALSE)</f>
        <v>41.3</v>
      </c>
      <c r="L127" s="11">
        <f>VLOOKUP("*"&amp;CONCATENATE("o_",H127,"_a")&amp;"*",Rough_data!$A$12:$B$31,2,FALSE)</f>
        <v>44.8</v>
      </c>
      <c r="M127" s="8" t="str">
        <f t="shared" si="9"/>
        <v>1-Times Additional charges</v>
      </c>
      <c r="N127" s="8">
        <f t="shared" si="10"/>
        <v>1</v>
      </c>
      <c r="O127" s="8">
        <f t="shared" si="11"/>
        <v>44.8</v>
      </c>
      <c r="P127" s="10" t="s">
        <v>13</v>
      </c>
      <c r="Q127" s="10">
        <f t="shared" si="12"/>
        <v>1</v>
      </c>
      <c r="R127" s="10" cm="1">
        <f t="array" ref="R127">_xlfn.IFS(AND(P127=$P$2,N127&gt;0),((F127/0.5)-1)*J127, AND(P127=$P$2,N127=0),I127,AND(P127=$P$22,N127&gt;0),((F127/0.5)-1)*(L127+J127),AND(P127=$P$22,N127=0),(I127+K127))</f>
        <v>44.8</v>
      </c>
      <c r="S127" s="10" t="s">
        <v>2</v>
      </c>
      <c r="T127" s="7">
        <v>90.2</v>
      </c>
      <c r="U127" s="11">
        <f>VLOOKUP("*"&amp;CONCATENATE("d_",S127,"_f")&amp;"*",Rough_data!$A$12:$B$31,2,FALSE)</f>
        <v>33</v>
      </c>
      <c r="V127" s="11">
        <f>VLOOKUP("*"&amp;CONCATENATE("d_",S127,"_a")&amp;"*",Rough_data!$A$12:$B$31,2,FALSE)</f>
        <v>28.3</v>
      </c>
      <c r="W127" s="11">
        <f>VLOOKUP("*"&amp;CONCATENATE("o_",S127,"_f")&amp;"*",Rough_data!$A$12:$B$31,2,FALSE)</f>
        <v>20.5</v>
      </c>
      <c r="X127" s="11">
        <f>VLOOKUP("*"&amp;CONCATENATE("o_",S127,"_a")&amp;"*",Rough_data!$A$12:$B$31,2,FALSE)</f>
        <v>28.3</v>
      </c>
      <c r="Y127" s="7" cm="1">
        <f t="array" ref="Y127">_xlfn.IFS(AND(P127=$P$2,N127&gt;0),((F127/0.5)-1)*U127, AND(P127=$P$2,N127=0),V127,AND(P127=$P$22,N127&gt;0),((F127/0.5)-1)*(V127+X127),AND(P127=$P$22,N127=0),(W127+U127))</f>
        <v>33</v>
      </c>
      <c r="Z127" s="13" t="str" cm="1">
        <f t="array" ref="Z127">_xlfn.IFS(Y127=T127,"Correctly Charged",Y127&gt;T127,"Under Charge",Y127&lt;T127,"Over Charge")</f>
        <v>Over Charge</v>
      </c>
      <c r="AA127" s="11">
        <f t="shared" si="13"/>
        <v>-57.2</v>
      </c>
    </row>
    <row r="128" spans="1:27" x14ac:dyDescent="0.3">
      <c r="A128" s="7">
        <v>2001811363</v>
      </c>
      <c r="B128" s="8">
        <v>1091117958395</v>
      </c>
      <c r="C128" s="7">
        <v>0.113</v>
      </c>
      <c r="D128" s="7">
        <f t="shared" si="7"/>
        <v>0.5</v>
      </c>
      <c r="E128" s="7">
        <v>0.59</v>
      </c>
      <c r="F128" s="7">
        <f t="shared" si="8"/>
        <v>1</v>
      </c>
      <c r="G128" s="7">
        <f>Output_Data1[[#This Row],[Weight slab charged by Courier Company (KG)]]/0.5</f>
        <v>2</v>
      </c>
      <c r="H128" s="10" t="s">
        <v>3</v>
      </c>
      <c r="I128" s="11">
        <f>VLOOKUP("*"&amp;CONCATENATE("d_",H128,"_f")&amp;"*",Rough_data!$A$12:$B$31,2,FALSE)</f>
        <v>45.4</v>
      </c>
      <c r="J128" s="11">
        <f>VLOOKUP("*"&amp;CONCATENATE("d_",H128,"_a")&amp;"*",Rough_data!$A$12:$B$31,2,FALSE)</f>
        <v>44.8</v>
      </c>
      <c r="K128" s="11">
        <f>VLOOKUP("*"&amp;CONCATENATE("o_",H128,"_f")&amp;"*",Rough_data!$A$12:$B$31,2,FALSE)</f>
        <v>41.3</v>
      </c>
      <c r="L128" s="11">
        <f>VLOOKUP("*"&amp;CONCATENATE("o_",H128,"_a")&amp;"*",Rough_data!$A$12:$B$31,2,FALSE)</f>
        <v>44.8</v>
      </c>
      <c r="M128" s="8" t="str">
        <f t="shared" si="9"/>
        <v>1-Times Additional charges</v>
      </c>
      <c r="N128" s="8">
        <f t="shared" si="10"/>
        <v>1</v>
      </c>
      <c r="O128" s="8">
        <f t="shared" si="11"/>
        <v>44.8</v>
      </c>
      <c r="P128" s="10" t="s">
        <v>13</v>
      </c>
      <c r="Q128" s="10">
        <f t="shared" si="12"/>
        <v>1</v>
      </c>
      <c r="R128" s="10" cm="1">
        <f t="array" ref="R128">_xlfn.IFS(AND(P128=$P$2,N128&gt;0),((F128/0.5)-1)*J128, AND(P128=$P$2,N128=0),I128,AND(P128=$P$22,N128&gt;0),((F128/0.5)-1)*(L128+J128),AND(P128=$P$22,N128=0),(I128+K128))</f>
        <v>44.8</v>
      </c>
      <c r="S128" s="10" t="s">
        <v>2</v>
      </c>
      <c r="T128" s="7">
        <v>90.2</v>
      </c>
      <c r="U128" s="11">
        <f>VLOOKUP("*"&amp;CONCATENATE("d_",S128,"_f")&amp;"*",Rough_data!$A$12:$B$31,2,FALSE)</f>
        <v>33</v>
      </c>
      <c r="V128" s="11">
        <f>VLOOKUP("*"&amp;CONCATENATE("d_",S128,"_a")&amp;"*",Rough_data!$A$12:$B$31,2,FALSE)</f>
        <v>28.3</v>
      </c>
      <c r="W128" s="11">
        <f>VLOOKUP("*"&amp;CONCATENATE("o_",S128,"_f")&amp;"*",Rough_data!$A$12:$B$31,2,FALSE)</f>
        <v>20.5</v>
      </c>
      <c r="X128" s="11">
        <f>VLOOKUP("*"&amp;CONCATENATE("o_",S128,"_a")&amp;"*",Rough_data!$A$12:$B$31,2,FALSE)</f>
        <v>28.3</v>
      </c>
      <c r="Y128" s="7" cm="1">
        <f t="array" ref="Y128">_xlfn.IFS(AND(P128=$P$2,N128&gt;0),((F128/0.5)-1)*U128, AND(P128=$P$2,N128=0),V128,AND(P128=$P$22,N128&gt;0),((F128/0.5)-1)*(V128+X128),AND(P128=$P$22,N128=0),(W128+U128))</f>
        <v>33</v>
      </c>
      <c r="Z128" s="13" t="str" cm="1">
        <f t="array" ref="Z128">_xlfn.IFS(Y128=T128,"Correctly Charged",Y128&gt;T128,"Under Charge",Y128&lt;T128,"Over Charge")</f>
        <v>Over Charge</v>
      </c>
      <c r="AA128" s="11">
        <f t="shared" si="13"/>
        <v>-57.2</v>
      </c>
    </row>
    <row r="129" spans="1:27" x14ac:dyDescent="0.3">
      <c r="A129" s="7">
        <v>2001811363</v>
      </c>
      <c r="B129" s="8">
        <v>1091117958395</v>
      </c>
      <c r="C129" s="7">
        <v>6.5000000000000002E-2</v>
      </c>
      <c r="D129" s="7">
        <f t="shared" si="7"/>
        <v>0.5</v>
      </c>
      <c r="E129" s="7">
        <v>0.59</v>
      </c>
      <c r="F129" s="7">
        <f t="shared" si="8"/>
        <v>1</v>
      </c>
      <c r="G129" s="7">
        <f>Output_Data1[[#This Row],[Weight slab charged by Courier Company (KG)]]/0.5</f>
        <v>2</v>
      </c>
      <c r="H129" s="10" t="s">
        <v>3</v>
      </c>
      <c r="I129" s="11">
        <f>VLOOKUP("*"&amp;CONCATENATE("d_",H129,"_f")&amp;"*",Rough_data!$A$12:$B$31,2,FALSE)</f>
        <v>45.4</v>
      </c>
      <c r="J129" s="11">
        <f>VLOOKUP("*"&amp;CONCATENATE("d_",H129,"_a")&amp;"*",Rough_data!$A$12:$B$31,2,FALSE)</f>
        <v>44.8</v>
      </c>
      <c r="K129" s="11">
        <f>VLOOKUP("*"&amp;CONCATENATE("o_",H129,"_f")&amp;"*",Rough_data!$A$12:$B$31,2,FALSE)</f>
        <v>41.3</v>
      </c>
      <c r="L129" s="11">
        <f>VLOOKUP("*"&amp;CONCATENATE("o_",H129,"_a")&amp;"*",Rough_data!$A$12:$B$31,2,FALSE)</f>
        <v>44.8</v>
      </c>
      <c r="M129" s="8" t="str">
        <f t="shared" si="9"/>
        <v>1-Times Additional charges</v>
      </c>
      <c r="N129" s="8">
        <f t="shared" si="10"/>
        <v>1</v>
      </c>
      <c r="O129" s="8">
        <f t="shared" si="11"/>
        <v>44.8</v>
      </c>
      <c r="P129" s="10" t="s">
        <v>13</v>
      </c>
      <c r="Q129" s="10">
        <f t="shared" si="12"/>
        <v>1</v>
      </c>
      <c r="R129" s="10" cm="1">
        <f t="array" ref="R129">_xlfn.IFS(AND(P129=$P$2,N129&gt;0),((F129/0.5)-1)*J129, AND(P129=$P$2,N129=0),I129,AND(P129=$P$22,N129&gt;0),((F129/0.5)-1)*(L129+J129),AND(P129=$P$22,N129=0),(I129+K129))</f>
        <v>44.8</v>
      </c>
      <c r="S129" s="10" t="s">
        <v>2</v>
      </c>
      <c r="T129" s="7">
        <v>90.2</v>
      </c>
      <c r="U129" s="11">
        <f>VLOOKUP("*"&amp;CONCATENATE("d_",S129,"_f")&amp;"*",Rough_data!$A$12:$B$31,2,FALSE)</f>
        <v>33</v>
      </c>
      <c r="V129" s="11">
        <f>VLOOKUP("*"&amp;CONCATENATE("d_",S129,"_a")&amp;"*",Rough_data!$A$12:$B$31,2,FALSE)</f>
        <v>28.3</v>
      </c>
      <c r="W129" s="11">
        <f>VLOOKUP("*"&amp;CONCATENATE("o_",S129,"_f")&amp;"*",Rough_data!$A$12:$B$31,2,FALSE)</f>
        <v>20.5</v>
      </c>
      <c r="X129" s="11">
        <f>VLOOKUP("*"&amp;CONCATENATE("o_",S129,"_a")&amp;"*",Rough_data!$A$12:$B$31,2,FALSE)</f>
        <v>28.3</v>
      </c>
      <c r="Y129" s="7" cm="1">
        <f t="array" ref="Y129">_xlfn.IFS(AND(P129=$P$2,N129&gt;0),((F129/0.5)-1)*U129, AND(P129=$P$2,N129=0),V129,AND(P129=$P$22,N129&gt;0),((F129/0.5)-1)*(V129+X129),AND(P129=$P$22,N129=0),(W129+U129))</f>
        <v>33</v>
      </c>
      <c r="Z129" s="13" t="str" cm="1">
        <f t="array" ref="Z129">_xlfn.IFS(Y129=T129,"Correctly Charged",Y129&gt;T129,"Under Charge",Y129&lt;T129,"Over Charge")</f>
        <v>Over Charge</v>
      </c>
      <c r="AA129" s="11">
        <f t="shared" si="13"/>
        <v>-57.2</v>
      </c>
    </row>
    <row r="130" spans="1:27" x14ac:dyDescent="0.3">
      <c r="A130" s="7">
        <v>2001811363</v>
      </c>
      <c r="B130" s="8">
        <v>1091117958395</v>
      </c>
      <c r="C130" s="7">
        <v>0.16500000000000001</v>
      </c>
      <c r="D130" s="7">
        <f t="shared" ref="D130:D193" si="14">IF(AND(C130&gt;0,C130&lt;=0.5),0.5,IF(AND(C130&gt;0.5,C130&lt;=1),1,IF(AND(C130&gt;1,C130&lt;=1.5),1.5)))</f>
        <v>0.5</v>
      </c>
      <c r="E130" s="7">
        <v>0.59</v>
      </c>
      <c r="F130" s="7">
        <f t="shared" ref="F130:F193" si="15">IF(AND(E130&gt;0,E130&lt;=0.5),0.5,IF(AND(E130&gt;0.5,E130&lt;=1),1,IF(AND(E130&gt;1,E130&lt;=1.5),1.5,IF(AND(E130&gt;1.5,E130&lt;=2),2,IF(AND(E130&gt;2,E130&lt;=2.5),2.5,IF(AND(E130&gt;2.5,E130&lt;=3),3,IF(AND(E130&gt;3,E130&lt;=3.5),3.5,IF(AND(E130&gt;3.5,E130&lt;=4),4,IF(AND(E130&gt;4,E130&lt;=4.5),4.5,IF(AND(E130&gt;4.5,E130&lt;=5),5))))))))))</f>
        <v>1</v>
      </c>
      <c r="G130" s="7">
        <f>Output_Data1[[#This Row],[Weight slab charged by Courier Company (KG)]]/0.5</f>
        <v>2</v>
      </c>
      <c r="H130" s="10" t="s">
        <v>3</v>
      </c>
      <c r="I130" s="11">
        <f>VLOOKUP("*"&amp;CONCATENATE("d_",H130,"_f")&amp;"*",Rough_data!$A$12:$B$31,2,FALSE)</f>
        <v>45.4</v>
      </c>
      <c r="J130" s="11">
        <f>VLOOKUP("*"&amp;CONCATENATE("d_",H130,"_a")&amp;"*",Rough_data!$A$12:$B$31,2,FALSE)</f>
        <v>44.8</v>
      </c>
      <c r="K130" s="11">
        <f>VLOOKUP("*"&amp;CONCATENATE("o_",H130,"_f")&amp;"*",Rough_data!$A$12:$B$31,2,FALSE)</f>
        <v>41.3</v>
      </c>
      <c r="L130" s="11">
        <f>VLOOKUP("*"&amp;CONCATENATE("o_",H130,"_a")&amp;"*",Rough_data!$A$12:$B$31,2,FALSE)</f>
        <v>44.8</v>
      </c>
      <c r="M130" s="8" t="str">
        <f t="shared" ref="M130:M193" si="16">IF(F130&lt;=0.5,"Only Fixed charges",(F130/0.5)-1&amp;"-Times Additional charges")</f>
        <v>1-Times Additional charges</v>
      </c>
      <c r="N130" s="8">
        <f t="shared" ref="N130:N193" si="17">(F130/0.5)-1</f>
        <v>1</v>
      </c>
      <c r="O130" s="8">
        <f t="shared" ref="O130:O193" si="18">IF(((F130/0.5)-1)&gt;0,(((F130/0.5)-1)*J130),I130)</f>
        <v>44.8</v>
      </c>
      <c r="P130" s="10" t="s">
        <v>13</v>
      </c>
      <c r="Q130" s="10">
        <f t="shared" ref="Q130:Q193" si="19">(F130/0.5)-1</f>
        <v>1</v>
      </c>
      <c r="R130" s="10" cm="1">
        <f t="array" ref="R130">_xlfn.IFS(AND(P130=$P$2,N130&gt;0),((F130/0.5)-1)*J130, AND(P130=$P$2,N130=0),I130,AND(P130=$P$22,N130&gt;0),((F130/0.5)-1)*(L130+J130),AND(P130=$P$22,N130=0),(I130+K130))</f>
        <v>44.8</v>
      </c>
      <c r="S130" s="10" t="s">
        <v>2</v>
      </c>
      <c r="T130" s="7">
        <v>90.2</v>
      </c>
      <c r="U130" s="11">
        <f>VLOOKUP("*"&amp;CONCATENATE("d_",S130,"_f")&amp;"*",Rough_data!$A$12:$B$31,2,FALSE)</f>
        <v>33</v>
      </c>
      <c r="V130" s="11">
        <f>VLOOKUP("*"&amp;CONCATENATE("d_",S130,"_a")&amp;"*",Rough_data!$A$12:$B$31,2,FALSE)</f>
        <v>28.3</v>
      </c>
      <c r="W130" s="11">
        <f>VLOOKUP("*"&amp;CONCATENATE("o_",S130,"_f")&amp;"*",Rough_data!$A$12:$B$31,2,FALSE)</f>
        <v>20.5</v>
      </c>
      <c r="X130" s="11">
        <f>VLOOKUP("*"&amp;CONCATENATE("o_",S130,"_a")&amp;"*",Rough_data!$A$12:$B$31,2,FALSE)</f>
        <v>28.3</v>
      </c>
      <c r="Y130" s="7" cm="1">
        <f t="array" ref="Y130">_xlfn.IFS(AND(P130=$P$2,N130&gt;0),((F130/0.5)-1)*U130, AND(P130=$P$2,N130=0),V130,AND(P130=$P$22,N130&gt;0),((F130/0.5)-1)*(V130+X130),AND(P130=$P$22,N130=0),(W130+U130))</f>
        <v>33</v>
      </c>
      <c r="Z130" s="13" t="str" cm="1">
        <f t="array" ref="Z130">_xlfn.IFS(Y130=T130,"Correctly Charged",Y130&gt;T130,"Under Charge",Y130&lt;T130,"Over Charge")</f>
        <v>Over Charge</v>
      </c>
      <c r="AA130" s="11">
        <f t="shared" si="13"/>
        <v>-57.2</v>
      </c>
    </row>
    <row r="131" spans="1:27" x14ac:dyDescent="0.3">
      <c r="A131" s="7">
        <v>2001811466</v>
      </c>
      <c r="B131" s="8">
        <v>1091118001865</v>
      </c>
      <c r="C131" s="7">
        <v>0.127</v>
      </c>
      <c r="D131" s="7">
        <f t="shared" si="14"/>
        <v>0.5</v>
      </c>
      <c r="E131" s="7">
        <v>0.8</v>
      </c>
      <c r="F131" s="7">
        <f t="shared" si="15"/>
        <v>1</v>
      </c>
      <c r="G131" s="7">
        <f>Output_Data1[[#This Row],[Weight slab charged by Courier Company (KG)]]/0.5</f>
        <v>2</v>
      </c>
      <c r="H131" s="10" t="s">
        <v>3</v>
      </c>
      <c r="I131" s="11">
        <f>VLOOKUP("*"&amp;CONCATENATE("d_",H131,"_f")&amp;"*",Rough_data!$A$12:$B$31,2,FALSE)</f>
        <v>45.4</v>
      </c>
      <c r="J131" s="11">
        <f>VLOOKUP("*"&amp;CONCATENATE("d_",H131,"_a")&amp;"*",Rough_data!$A$12:$B$31,2,FALSE)</f>
        <v>44.8</v>
      </c>
      <c r="K131" s="11">
        <f>VLOOKUP("*"&amp;CONCATENATE("o_",H131,"_f")&amp;"*",Rough_data!$A$12:$B$31,2,FALSE)</f>
        <v>41.3</v>
      </c>
      <c r="L131" s="11">
        <f>VLOOKUP("*"&amp;CONCATENATE("o_",H131,"_a")&amp;"*",Rough_data!$A$12:$B$31,2,FALSE)</f>
        <v>44.8</v>
      </c>
      <c r="M131" s="8" t="str">
        <f t="shared" si="16"/>
        <v>1-Times Additional charges</v>
      </c>
      <c r="N131" s="8">
        <f t="shared" si="17"/>
        <v>1</v>
      </c>
      <c r="O131" s="8">
        <f t="shared" si="18"/>
        <v>44.8</v>
      </c>
      <c r="P131" s="10" t="s">
        <v>13</v>
      </c>
      <c r="Q131" s="10">
        <f t="shared" si="19"/>
        <v>1</v>
      </c>
      <c r="R131" s="10" cm="1">
        <f t="array" ref="R131">_xlfn.IFS(AND(P131=$P$2,N131&gt;0),((F131/0.5)-1)*J131, AND(P131=$P$2,N131=0),I131,AND(P131=$P$22,N131&gt;0),((F131/0.5)-1)*(L131+J131),AND(P131=$P$22,N131=0),(I131+K131))</f>
        <v>44.8</v>
      </c>
      <c r="S131" s="10" t="s">
        <v>2</v>
      </c>
      <c r="T131" s="7">
        <v>90.2</v>
      </c>
      <c r="U131" s="11">
        <f>VLOOKUP("*"&amp;CONCATENATE("d_",S131,"_f")&amp;"*",Rough_data!$A$12:$B$31,2,FALSE)</f>
        <v>33</v>
      </c>
      <c r="V131" s="11">
        <f>VLOOKUP("*"&amp;CONCATENATE("d_",S131,"_a")&amp;"*",Rough_data!$A$12:$B$31,2,FALSE)</f>
        <v>28.3</v>
      </c>
      <c r="W131" s="11">
        <f>VLOOKUP("*"&amp;CONCATENATE("o_",S131,"_f")&amp;"*",Rough_data!$A$12:$B$31,2,FALSE)</f>
        <v>20.5</v>
      </c>
      <c r="X131" s="11">
        <f>VLOOKUP("*"&amp;CONCATENATE("o_",S131,"_a")&amp;"*",Rough_data!$A$12:$B$31,2,FALSE)</f>
        <v>28.3</v>
      </c>
      <c r="Y131" s="7" cm="1">
        <f t="array" ref="Y131">_xlfn.IFS(AND(P131=$P$2,N131&gt;0),((F131/0.5)-1)*U131, AND(P131=$P$2,N131=0),V131,AND(P131=$P$22,N131&gt;0),((F131/0.5)-1)*(V131+X131),AND(P131=$P$22,N131=0),(W131+U131))</f>
        <v>33</v>
      </c>
      <c r="Z131" s="13" t="str" cm="1">
        <f t="array" ref="Z131">_xlfn.IFS(Y131=T131,"Correctly Charged",Y131&gt;T131,"Under Charge",Y131&lt;T131,"Over Charge")</f>
        <v>Over Charge</v>
      </c>
      <c r="AA131" s="11">
        <f t="shared" ref="AA131:AA194" si="20">Y131-T131</f>
        <v>-57.2</v>
      </c>
    </row>
    <row r="132" spans="1:27" x14ac:dyDescent="0.3">
      <c r="A132" s="7">
        <v>2001811466</v>
      </c>
      <c r="B132" s="8">
        <v>1091118001865</v>
      </c>
      <c r="C132" s="7">
        <v>0.127</v>
      </c>
      <c r="D132" s="7">
        <f t="shared" si="14"/>
        <v>0.5</v>
      </c>
      <c r="E132" s="7">
        <v>0.8</v>
      </c>
      <c r="F132" s="7">
        <f t="shared" si="15"/>
        <v>1</v>
      </c>
      <c r="G132" s="7">
        <f>Output_Data1[[#This Row],[Weight slab charged by Courier Company (KG)]]/0.5</f>
        <v>2</v>
      </c>
      <c r="H132" s="10" t="s">
        <v>3</v>
      </c>
      <c r="I132" s="11">
        <f>VLOOKUP("*"&amp;CONCATENATE("d_",H132,"_f")&amp;"*",Rough_data!$A$12:$B$31,2,FALSE)</f>
        <v>45.4</v>
      </c>
      <c r="J132" s="11">
        <f>VLOOKUP("*"&amp;CONCATENATE("d_",H132,"_a")&amp;"*",Rough_data!$A$12:$B$31,2,FALSE)</f>
        <v>44.8</v>
      </c>
      <c r="K132" s="11">
        <f>VLOOKUP("*"&amp;CONCATENATE("o_",H132,"_f")&amp;"*",Rough_data!$A$12:$B$31,2,FALSE)</f>
        <v>41.3</v>
      </c>
      <c r="L132" s="11">
        <f>VLOOKUP("*"&amp;CONCATENATE("o_",H132,"_a")&amp;"*",Rough_data!$A$12:$B$31,2,FALSE)</f>
        <v>44.8</v>
      </c>
      <c r="M132" s="8" t="str">
        <f t="shared" si="16"/>
        <v>1-Times Additional charges</v>
      </c>
      <c r="N132" s="8">
        <f t="shared" si="17"/>
        <v>1</v>
      </c>
      <c r="O132" s="8">
        <f t="shared" si="18"/>
        <v>44.8</v>
      </c>
      <c r="P132" s="10" t="s">
        <v>13</v>
      </c>
      <c r="Q132" s="10">
        <f t="shared" si="19"/>
        <v>1</v>
      </c>
      <c r="R132" s="10" cm="1">
        <f t="array" ref="R132">_xlfn.IFS(AND(P132=$P$2,N132&gt;0),((F132/0.5)-1)*J132, AND(P132=$P$2,N132=0),I132,AND(P132=$P$22,N132&gt;0),((F132/0.5)-1)*(L132+J132),AND(P132=$P$22,N132=0),(I132+K132))</f>
        <v>44.8</v>
      </c>
      <c r="S132" s="10" t="s">
        <v>2</v>
      </c>
      <c r="T132" s="7">
        <v>90.2</v>
      </c>
      <c r="U132" s="11">
        <f>VLOOKUP("*"&amp;CONCATENATE("d_",S132,"_f")&amp;"*",Rough_data!$A$12:$B$31,2,FALSE)</f>
        <v>33</v>
      </c>
      <c r="V132" s="11">
        <f>VLOOKUP("*"&amp;CONCATENATE("d_",S132,"_a")&amp;"*",Rough_data!$A$12:$B$31,2,FALSE)</f>
        <v>28.3</v>
      </c>
      <c r="W132" s="11">
        <f>VLOOKUP("*"&amp;CONCATENATE("o_",S132,"_f")&amp;"*",Rough_data!$A$12:$B$31,2,FALSE)</f>
        <v>20.5</v>
      </c>
      <c r="X132" s="11">
        <f>VLOOKUP("*"&amp;CONCATENATE("o_",S132,"_a")&amp;"*",Rough_data!$A$12:$B$31,2,FALSE)</f>
        <v>28.3</v>
      </c>
      <c r="Y132" s="7" cm="1">
        <f t="array" ref="Y132">_xlfn.IFS(AND(P132=$P$2,N132&gt;0),((F132/0.5)-1)*U132, AND(P132=$P$2,N132=0),V132,AND(P132=$P$22,N132&gt;0),((F132/0.5)-1)*(V132+X132),AND(P132=$P$22,N132=0),(W132+U132))</f>
        <v>33</v>
      </c>
      <c r="Z132" s="13" t="str" cm="1">
        <f t="array" ref="Z132">_xlfn.IFS(Y132=T132,"Correctly Charged",Y132&gt;T132,"Under Charge",Y132&lt;T132,"Over Charge")</f>
        <v>Over Charge</v>
      </c>
      <c r="AA132" s="11">
        <f t="shared" si="20"/>
        <v>-57.2</v>
      </c>
    </row>
    <row r="133" spans="1:27" x14ac:dyDescent="0.3">
      <c r="A133" s="7">
        <v>2001811466</v>
      </c>
      <c r="B133" s="8">
        <v>1091118001865</v>
      </c>
      <c r="C133" s="7">
        <v>0.24</v>
      </c>
      <c r="D133" s="7">
        <f t="shared" si="14"/>
        <v>0.5</v>
      </c>
      <c r="E133" s="7">
        <v>0.8</v>
      </c>
      <c r="F133" s="7">
        <f t="shared" si="15"/>
        <v>1</v>
      </c>
      <c r="G133" s="7">
        <f>Output_Data1[[#This Row],[Weight slab charged by Courier Company (KG)]]/0.5</f>
        <v>2</v>
      </c>
      <c r="H133" s="10" t="s">
        <v>3</v>
      </c>
      <c r="I133" s="11">
        <f>VLOOKUP("*"&amp;CONCATENATE("d_",H133,"_f")&amp;"*",Rough_data!$A$12:$B$31,2,FALSE)</f>
        <v>45.4</v>
      </c>
      <c r="J133" s="11">
        <f>VLOOKUP("*"&amp;CONCATENATE("d_",H133,"_a")&amp;"*",Rough_data!$A$12:$B$31,2,FALSE)</f>
        <v>44.8</v>
      </c>
      <c r="K133" s="11">
        <f>VLOOKUP("*"&amp;CONCATENATE("o_",H133,"_f")&amp;"*",Rough_data!$A$12:$B$31,2,FALSE)</f>
        <v>41.3</v>
      </c>
      <c r="L133" s="11">
        <f>VLOOKUP("*"&amp;CONCATENATE("o_",H133,"_a")&amp;"*",Rough_data!$A$12:$B$31,2,FALSE)</f>
        <v>44.8</v>
      </c>
      <c r="M133" s="8" t="str">
        <f t="shared" si="16"/>
        <v>1-Times Additional charges</v>
      </c>
      <c r="N133" s="8">
        <f t="shared" si="17"/>
        <v>1</v>
      </c>
      <c r="O133" s="8">
        <f t="shared" si="18"/>
        <v>44.8</v>
      </c>
      <c r="P133" s="10" t="s">
        <v>13</v>
      </c>
      <c r="Q133" s="10">
        <f t="shared" si="19"/>
        <v>1</v>
      </c>
      <c r="R133" s="10" cm="1">
        <f t="array" ref="R133">_xlfn.IFS(AND(P133=$P$2,N133&gt;0),((F133/0.5)-1)*J133, AND(P133=$P$2,N133=0),I133,AND(P133=$P$22,N133&gt;0),((F133/0.5)-1)*(L133+J133),AND(P133=$P$22,N133=0),(I133+K133))</f>
        <v>44.8</v>
      </c>
      <c r="S133" s="10" t="s">
        <v>2</v>
      </c>
      <c r="T133" s="7">
        <v>90.2</v>
      </c>
      <c r="U133" s="11">
        <f>VLOOKUP("*"&amp;CONCATENATE("d_",S133,"_f")&amp;"*",Rough_data!$A$12:$B$31,2,FALSE)</f>
        <v>33</v>
      </c>
      <c r="V133" s="11">
        <f>VLOOKUP("*"&amp;CONCATENATE("d_",S133,"_a")&amp;"*",Rough_data!$A$12:$B$31,2,FALSE)</f>
        <v>28.3</v>
      </c>
      <c r="W133" s="11">
        <f>VLOOKUP("*"&amp;CONCATENATE("o_",S133,"_f")&amp;"*",Rough_data!$A$12:$B$31,2,FALSE)</f>
        <v>20.5</v>
      </c>
      <c r="X133" s="11">
        <f>VLOOKUP("*"&amp;CONCATENATE("o_",S133,"_a")&amp;"*",Rough_data!$A$12:$B$31,2,FALSE)</f>
        <v>28.3</v>
      </c>
      <c r="Y133" s="7" cm="1">
        <f t="array" ref="Y133">_xlfn.IFS(AND(P133=$P$2,N133&gt;0),((F133/0.5)-1)*U133, AND(P133=$P$2,N133=0),V133,AND(P133=$P$22,N133&gt;0),((F133/0.5)-1)*(V133+X133),AND(P133=$P$22,N133=0),(W133+U133))</f>
        <v>33</v>
      </c>
      <c r="Z133" s="13" t="str" cm="1">
        <f t="array" ref="Z133">_xlfn.IFS(Y133=T133,"Correctly Charged",Y133&gt;T133,"Under Charge",Y133&lt;T133,"Over Charge")</f>
        <v>Over Charge</v>
      </c>
      <c r="AA133" s="11">
        <f t="shared" si="20"/>
        <v>-57.2</v>
      </c>
    </row>
    <row r="134" spans="1:27" x14ac:dyDescent="0.3">
      <c r="A134" s="7">
        <v>2001811466</v>
      </c>
      <c r="B134" s="8">
        <v>1091118001865</v>
      </c>
      <c r="C134" s="7">
        <v>0.24</v>
      </c>
      <c r="D134" s="7">
        <f t="shared" si="14"/>
        <v>0.5</v>
      </c>
      <c r="E134" s="7">
        <v>0.8</v>
      </c>
      <c r="F134" s="7">
        <f t="shared" si="15"/>
        <v>1</v>
      </c>
      <c r="G134" s="7">
        <f>Output_Data1[[#This Row],[Weight slab charged by Courier Company (KG)]]/0.5</f>
        <v>2</v>
      </c>
      <c r="H134" s="10" t="s">
        <v>3</v>
      </c>
      <c r="I134" s="11">
        <f>VLOOKUP("*"&amp;CONCATENATE("d_",H134,"_f")&amp;"*",Rough_data!$A$12:$B$31,2,FALSE)</f>
        <v>45.4</v>
      </c>
      <c r="J134" s="11">
        <f>VLOOKUP("*"&amp;CONCATENATE("d_",H134,"_a")&amp;"*",Rough_data!$A$12:$B$31,2,FALSE)</f>
        <v>44.8</v>
      </c>
      <c r="K134" s="11">
        <f>VLOOKUP("*"&amp;CONCATENATE("o_",H134,"_f")&amp;"*",Rough_data!$A$12:$B$31,2,FALSE)</f>
        <v>41.3</v>
      </c>
      <c r="L134" s="11">
        <f>VLOOKUP("*"&amp;CONCATENATE("o_",H134,"_a")&amp;"*",Rough_data!$A$12:$B$31,2,FALSE)</f>
        <v>44.8</v>
      </c>
      <c r="M134" s="8" t="str">
        <f t="shared" si="16"/>
        <v>1-Times Additional charges</v>
      </c>
      <c r="N134" s="8">
        <f t="shared" si="17"/>
        <v>1</v>
      </c>
      <c r="O134" s="8">
        <f t="shared" si="18"/>
        <v>44.8</v>
      </c>
      <c r="P134" s="10" t="s">
        <v>13</v>
      </c>
      <c r="Q134" s="10">
        <f t="shared" si="19"/>
        <v>1</v>
      </c>
      <c r="R134" s="10" cm="1">
        <f t="array" ref="R134">_xlfn.IFS(AND(P134=$P$2,N134&gt;0),((F134/0.5)-1)*J134, AND(P134=$P$2,N134=0),I134,AND(P134=$P$22,N134&gt;0),((F134/0.5)-1)*(L134+J134),AND(P134=$P$22,N134=0),(I134+K134))</f>
        <v>44.8</v>
      </c>
      <c r="S134" s="10" t="s">
        <v>2</v>
      </c>
      <c r="T134" s="7">
        <v>90.2</v>
      </c>
      <c r="U134" s="11">
        <f>VLOOKUP("*"&amp;CONCATENATE("d_",S134,"_f")&amp;"*",Rough_data!$A$12:$B$31,2,FALSE)</f>
        <v>33</v>
      </c>
      <c r="V134" s="11">
        <f>VLOOKUP("*"&amp;CONCATENATE("d_",S134,"_a")&amp;"*",Rough_data!$A$12:$B$31,2,FALSE)</f>
        <v>28.3</v>
      </c>
      <c r="W134" s="11">
        <f>VLOOKUP("*"&amp;CONCATENATE("o_",S134,"_f")&amp;"*",Rough_data!$A$12:$B$31,2,FALSE)</f>
        <v>20.5</v>
      </c>
      <c r="X134" s="11">
        <f>VLOOKUP("*"&amp;CONCATENATE("o_",S134,"_a")&amp;"*",Rough_data!$A$12:$B$31,2,FALSE)</f>
        <v>28.3</v>
      </c>
      <c r="Y134" s="7" cm="1">
        <f t="array" ref="Y134">_xlfn.IFS(AND(P134=$P$2,N134&gt;0),((F134/0.5)-1)*U134, AND(P134=$P$2,N134=0),V134,AND(P134=$P$22,N134&gt;0),((F134/0.5)-1)*(V134+X134),AND(P134=$P$22,N134=0),(W134+U134))</f>
        <v>33</v>
      </c>
      <c r="Z134" s="13" t="str" cm="1">
        <f t="array" ref="Z134">_xlfn.IFS(Y134=T134,"Correctly Charged",Y134&gt;T134,"Under Charge",Y134&lt;T134,"Over Charge")</f>
        <v>Over Charge</v>
      </c>
      <c r="AA134" s="11">
        <f t="shared" si="20"/>
        <v>-57.2</v>
      </c>
    </row>
    <row r="135" spans="1:27" x14ac:dyDescent="0.3">
      <c r="A135" s="7">
        <v>2001811466</v>
      </c>
      <c r="B135" s="8">
        <v>1091118001865</v>
      </c>
      <c r="C135" s="7">
        <v>0.24</v>
      </c>
      <c r="D135" s="7">
        <f t="shared" si="14"/>
        <v>0.5</v>
      </c>
      <c r="E135" s="7">
        <v>0.8</v>
      </c>
      <c r="F135" s="7">
        <f t="shared" si="15"/>
        <v>1</v>
      </c>
      <c r="G135" s="7">
        <f>Output_Data1[[#This Row],[Weight slab charged by Courier Company (KG)]]/0.5</f>
        <v>2</v>
      </c>
      <c r="H135" s="10" t="s">
        <v>3</v>
      </c>
      <c r="I135" s="11">
        <f>VLOOKUP("*"&amp;CONCATENATE("d_",H135,"_f")&amp;"*",Rough_data!$A$12:$B$31,2,FALSE)</f>
        <v>45.4</v>
      </c>
      <c r="J135" s="11">
        <f>VLOOKUP("*"&amp;CONCATENATE("d_",H135,"_a")&amp;"*",Rough_data!$A$12:$B$31,2,FALSE)</f>
        <v>44.8</v>
      </c>
      <c r="K135" s="11">
        <f>VLOOKUP("*"&amp;CONCATENATE("o_",H135,"_f")&amp;"*",Rough_data!$A$12:$B$31,2,FALSE)</f>
        <v>41.3</v>
      </c>
      <c r="L135" s="11">
        <f>VLOOKUP("*"&amp;CONCATENATE("o_",H135,"_a")&amp;"*",Rough_data!$A$12:$B$31,2,FALSE)</f>
        <v>44.8</v>
      </c>
      <c r="M135" s="8" t="str">
        <f t="shared" si="16"/>
        <v>1-Times Additional charges</v>
      </c>
      <c r="N135" s="8">
        <f t="shared" si="17"/>
        <v>1</v>
      </c>
      <c r="O135" s="8">
        <f t="shared" si="18"/>
        <v>44.8</v>
      </c>
      <c r="P135" s="10" t="s">
        <v>13</v>
      </c>
      <c r="Q135" s="10">
        <f t="shared" si="19"/>
        <v>1</v>
      </c>
      <c r="R135" s="10" cm="1">
        <f t="array" ref="R135">_xlfn.IFS(AND(P135=$P$2,N135&gt;0),((F135/0.5)-1)*J135, AND(P135=$P$2,N135=0),I135,AND(P135=$P$22,N135&gt;0),((F135/0.5)-1)*(L135+J135),AND(P135=$P$22,N135=0),(I135+K135))</f>
        <v>44.8</v>
      </c>
      <c r="S135" s="10" t="s">
        <v>2</v>
      </c>
      <c r="T135" s="7">
        <v>90.2</v>
      </c>
      <c r="U135" s="11">
        <f>VLOOKUP("*"&amp;CONCATENATE("d_",S135,"_f")&amp;"*",Rough_data!$A$12:$B$31,2,FALSE)</f>
        <v>33</v>
      </c>
      <c r="V135" s="11">
        <f>VLOOKUP("*"&amp;CONCATENATE("d_",S135,"_a")&amp;"*",Rough_data!$A$12:$B$31,2,FALSE)</f>
        <v>28.3</v>
      </c>
      <c r="W135" s="11">
        <f>VLOOKUP("*"&amp;CONCATENATE("o_",S135,"_f")&amp;"*",Rough_data!$A$12:$B$31,2,FALSE)</f>
        <v>20.5</v>
      </c>
      <c r="X135" s="11">
        <f>VLOOKUP("*"&amp;CONCATENATE("o_",S135,"_a")&amp;"*",Rough_data!$A$12:$B$31,2,FALSE)</f>
        <v>28.3</v>
      </c>
      <c r="Y135" s="7" cm="1">
        <f t="array" ref="Y135">_xlfn.IFS(AND(P135=$P$2,N135&gt;0),((F135/0.5)-1)*U135, AND(P135=$P$2,N135=0),V135,AND(P135=$P$22,N135&gt;0),((F135/0.5)-1)*(V135+X135),AND(P135=$P$22,N135=0),(W135+U135))</f>
        <v>33</v>
      </c>
      <c r="Z135" s="13" t="str" cm="1">
        <f t="array" ref="Z135">_xlfn.IFS(Y135=T135,"Correctly Charged",Y135&gt;T135,"Under Charge",Y135&lt;T135,"Over Charge")</f>
        <v>Over Charge</v>
      </c>
      <c r="AA135" s="11">
        <f t="shared" si="20"/>
        <v>-57.2</v>
      </c>
    </row>
    <row r="136" spans="1:27" x14ac:dyDescent="0.3">
      <c r="A136" s="7">
        <v>2001811466</v>
      </c>
      <c r="B136" s="8">
        <v>1091118001865</v>
      </c>
      <c r="C136" s="7">
        <v>0.24</v>
      </c>
      <c r="D136" s="7">
        <f t="shared" si="14"/>
        <v>0.5</v>
      </c>
      <c r="E136" s="7">
        <v>0.8</v>
      </c>
      <c r="F136" s="7">
        <f t="shared" si="15"/>
        <v>1</v>
      </c>
      <c r="G136" s="7">
        <f>Output_Data1[[#This Row],[Weight slab charged by Courier Company (KG)]]/0.5</f>
        <v>2</v>
      </c>
      <c r="H136" s="10" t="s">
        <v>3</v>
      </c>
      <c r="I136" s="11">
        <f>VLOOKUP("*"&amp;CONCATENATE("d_",H136,"_f")&amp;"*",Rough_data!$A$12:$B$31,2,FALSE)</f>
        <v>45.4</v>
      </c>
      <c r="J136" s="11">
        <f>VLOOKUP("*"&amp;CONCATENATE("d_",H136,"_a")&amp;"*",Rough_data!$A$12:$B$31,2,FALSE)</f>
        <v>44.8</v>
      </c>
      <c r="K136" s="11">
        <f>VLOOKUP("*"&amp;CONCATENATE("o_",H136,"_f")&amp;"*",Rough_data!$A$12:$B$31,2,FALSE)</f>
        <v>41.3</v>
      </c>
      <c r="L136" s="11">
        <f>VLOOKUP("*"&amp;CONCATENATE("o_",H136,"_a")&amp;"*",Rough_data!$A$12:$B$31,2,FALSE)</f>
        <v>44.8</v>
      </c>
      <c r="M136" s="8" t="str">
        <f t="shared" si="16"/>
        <v>1-Times Additional charges</v>
      </c>
      <c r="N136" s="8">
        <f t="shared" si="17"/>
        <v>1</v>
      </c>
      <c r="O136" s="8">
        <f t="shared" si="18"/>
        <v>44.8</v>
      </c>
      <c r="P136" s="10" t="s">
        <v>13</v>
      </c>
      <c r="Q136" s="10">
        <f t="shared" si="19"/>
        <v>1</v>
      </c>
      <c r="R136" s="10" cm="1">
        <f t="array" ref="R136">_xlfn.IFS(AND(P136=$P$2,N136&gt;0),((F136/0.5)-1)*J136, AND(P136=$P$2,N136=0),I136,AND(P136=$P$22,N136&gt;0),((F136/0.5)-1)*(L136+J136),AND(P136=$P$22,N136=0),(I136+K136))</f>
        <v>44.8</v>
      </c>
      <c r="S136" s="10" t="s">
        <v>2</v>
      </c>
      <c r="T136" s="7">
        <v>90.2</v>
      </c>
      <c r="U136" s="11">
        <f>VLOOKUP("*"&amp;CONCATENATE("d_",S136,"_f")&amp;"*",Rough_data!$A$12:$B$31,2,FALSE)</f>
        <v>33</v>
      </c>
      <c r="V136" s="11">
        <f>VLOOKUP("*"&amp;CONCATENATE("d_",S136,"_a")&amp;"*",Rough_data!$A$12:$B$31,2,FALSE)</f>
        <v>28.3</v>
      </c>
      <c r="W136" s="11">
        <f>VLOOKUP("*"&amp;CONCATENATE("o_",S136,"_f")&amp;"*",Rough_data!$A$12:$B$31,2,FALSE)</f>
        <v>20.5</v>
      </c>
      <c r="X136" s="11">
        <f>VLOOKUP("*"&amp;CONCATENATE("o_",S136,"_a")&amp;"*",Rough_data!$A$12:$B$31,2,FALSE)</f>
        <v>28.3</v>
      </c>
      <c r="Y136" s="7" cm="1">
        <f t="array" ref="Y136">_xlfn.IFS(AND(P136=$P$2,N136&gt;0),((F136/0.5)-1)*U136, AND(P136=$P$2,N136=0),V136,AND(P136=$P$22,N136&gt;0),((F136/0.5)-1)*(V136+X136),AND(P136=$P$22,N136=0),(W136+U136))</f>
        <v>33</v>
      </c>
      <c r="Z136" s="13" t="str" cm="1">
        <f t="array" ref="Z136">_xlfn.IFS(Y136=T136,"Correctly Charged",Y136&gt;T136,"Under Charge",Y136&lt;T136,"Over Charge")</f>
        <v>Over Charge</v>
      </c>
      <c r="AA136" s="11">
        <f t="shared" si="20"/>
        <v>-57.2</v>
      </c>
    </row>
    <row r="137" spans="1:27" x14ac:dyDescent="0.3">
      <c r="A137" s="7">
        <v>2001812650</v>
      </c>
      <c r="B137" s="8">
        <v>1091118591534</v>
      </c>
      <c r="C137" s="7">
        <v>0.112</v>
      </c>
      <c r="D137" s="7">
        <f t="shared" si="14"/>
        <v>0.5</v>
      </c>
      <c r="E137" s="7">
        <v>0.61</v>
      </c>
      <c r="F137" s="7">
        <f t="shared" si="15"/>
        <v>1</v>
      </c>
      <c r="G137" s="7">
        <f>Output_Data1[[#This Row],[Weight slab charged by Courier Company (KG)]]/0.5</f>
        <v>2</v>
      </c>
      <c r="H137" s="10" t="s">
        <v>3</v>
      </c>
      <c r="I137" s="11">
        <f>VLOOKUP("*"&amp;CONCATENATE("d_",H137,"_f")&amp;"*",Rough_data!$A$12:$B$31,2,FALSE)</f>
        <v>45.4</v>
      </c>
      <c r="J137" s="11">
        <f>VLOOKUP("*"&amp;CONCATENATE("d_",H137,"_a")&amp;"*",Rough_data!$A$12:$B$31,2,FALSE)</f>
        <v>44.8</v>
      </c>
      <c r="K137" s="11">
        <f>VLOOKUP("*"&amp;CONCATENATE("o_",H137,"_f")&amp;"*",Rough_data!$A$12:$B$31,2,FALSE)</f>
        <v>41.3</v>
      </c>
      <c r="L137" s="11">
        <f>VLOOKUP("*"&amp;CONCATENATE("o_",H137,"_a")&amp;"*",Rough_data!$A$12:$B$31,2,FALSE)</f>
        <v>44.8</v>
      </c>
      <c r="M137" s="8" t="str">
        <f t="shared" si="16"/>
        <v>1-Times Additional charges</v>
      </c>
      <c r="N137" s="8">
        <f t="shared" si="17"/>
        <v>1</v>
      </c>
      <c r="O137" s="8">
        <f t="shared" si="18"/>
        <v>44.8</v>
      </c>
      <c r="P137" s="10" t="s">
        <v>13</v>
      </c>
      <c r="Q137" s="10">
        <f t="shared" si="19"/>
        <v>1</v>
      </c>
      <c r="R137" s="10" cm="1">
        <f t="array" ref="R137">_xlfn.IFS(AND(P137=$P$2,N137&gt;0),((F137/0.5)-1)*J137, AND(P137=$P$2,N137=0),I137,AND(P137=$P$22,N137&gt;0),((F137/0.5)-1)*(L137+J137),AND(P137=$P$22,N137=0),(I137+K137))</f>
        <v>44.8</v>
      </c>
      <c r="S137" s="10" t="s">
        <v>2</v>
      </c>
      <c r="T137" s="7">
        <v>90.2</v>
      </c>
      <c r="U137" s="11">
        <f>VLOOKUP("*"&amp;CONCATENATE("d_",S137,"_f")&amp;"*",Rough_data!$A$12:$B$31,2,FALSE)</f>
        <v>33</v>
      </c>
      <c r="V137" s="11">
        <f>VLOOKUP("*"&amp;CONCATENATE("d_",S137,"_a")&amp;"*",Rough_data!$A$12:$B$31,2,FALSE)</f>
        <v>28.3</v>
      </c>
      <c r="W137" s="11">
        <f>VLOOKUP("*"&amp;CONCATENATE("o_",S137,"_f")&amp;"*",Rough_data!$A$12:$B$31,2,FALSE)</f>
        <v>20.5</v>
      </c>
      <c r="X137" s="11">
        <f>VLOOKUP("*"&amp;CONCATENATE("o_",S137,"_a")&amp;"*",Rough_data!$A$12:$B$31,2,FALSE)</f>
        <v>28.3</v>
      </c>
      <c r="Y137" s="7" cm="1">
        <f t="array" ref="Y137">_xlfn.IFS(AND(P137=$P$2,N137&gt;0),((F137/0.5)-1)*U137, AND(P137=$P$2,N137=0),V137,AND(P137=$P$22,N137&gt;0),((F137/0.5)-1)*(V137+X137),AND(P137=$P$22,N137=0),(W137+U137))</f>
        <v>33</v>
      </c>
      <c r="Z137" s="13" t="str" cm="1">
        <f t="array" ref="Z137">_xlfn.IFS(Y137=T137,"Correctly Charged",Y137&gt;T137,"Under Charge",Y137&lt;T137,"Over Charge")</f>
        <v>Over Charge</v>
      </c>
      <c r="AA137" s="11">
        <f t="shared" si="20"/>
        <v>-57.2</v>
      </c>
    </row>
    <row r="138" spans="1:27" x14ac:dyDescent="0.3">
      <c r="A138" s="7">
        <v>2001812650</v>
      </c>
      <c r="B138" s="8">
        <v>1091118591534</v>
      </c>
      <c r="C138" s="7">
        <v>0.112</v>
      </c>
      <c r="D138" s="7">
        <f t="shared" si="14"/>
        <v>0.5</v>
      </c>
      <c r="E138" s="7">
        <v>0.61</v>
      </c>
      <c r="F138" s="7">
        <f t="shared" si="15"/>
        <v>1</v>
      </c>
      <c r="G138" s="7">
        <f>Output_Data1[[#This Row],[Weight slab charged by Courier Company (KG)]]/0.5</f>
        <v>2</v>
      </c>
      <c r="H138" s="10" t="s">
        <v>3</v>
      </c>
      <c r="I138" s="11">
        <f>VLOOKUP("*"&amp;CONCATENATE("d_",H138,"_f")&amp;"*",Rough_data!$A$12:$B$31,2,FALSE)</f>
        <v>45.4</v>
      </c>
      <c r="J138" s="11">
        <f>VLOOKUP("*"&amp;CONCATENATE("d_",H138,"_a")&amp;"*",Rough_data!$A$12:$B$31,2,FALSE)</f>
        <v>44.8</v>
      </c>
      <c r="K138" s="11">
        <f>VLOOKUP("*"&amp;CONCATENATE("o_",H138,"_f")&amp;"*",Rough_data!$A$12:$B$31,2,FALSE)</f>
        <v>41.3</v>
      </c>
      <c r="L138" s="11">
        <f>VLOOKUP("*"&amp;CONCATENATE("o_",H138,"_a")&amp;"*",Rough_data!$A$12:$B$31,2,FALSE)</f>
        <v>44.8</v>
      </c>
      <c r="M138" s="8" t="str">
        <f t="shared" si="16"/>
        <v>1-Times Additional charges</v>
      </c>
      <c r="N138" s="8">
        <f t="shared" si="17"/>
        <v>1</v>
      </c>
      <c r="O138" s="8">
        <f t="shared" si="18"/>
        <v>44.8</v>
      </c>
      <c r="P138" s="10" t="s">
        <v>13</v>
      </c>
      <c r="Q138" s="10">
        <f t="shared" si="19"/>
        <v>1</v>
      </c>
      <c r="R138" s="10" cm="1">
        <f t="array" ref="R138">_xlfn.IFS(AND(P138=$P$2,N138&gt;0),((F138/0.5)-1)*J138, AND(P138=$P$2,N138=0),I138,AND(P138=$P$22,N138&gt;0),((F138/0.5)-1)*(L138+J138),AND(P138=$P$22,N138=0),(I138+K138))</f>
        <v>44.8</v>
      </c>
      <c r="S138" s="10" t="s">
        <v>2</v>
      </c>
      <c r="T138" s="7">
        <v>90.2</v>
      </c>
      <c r="U138" s="11">
        <f>VLOOKUP("*"&amp;CONCATENATE("d_",S138,"_f")&amp;"*",Rough_data!$A$12:$B$31,2,FALSE)</f>
        <v>33</v>
      </c>
      <c r="V138" s="11">
        <f>VLOOKUP("*"&amp;CONCATENATE("d_",S138,"_a")&amp;"*",Rough_data!$A$12:$B$31,2,FALSE)</f>
        <v>28.3</v>
      </c>
      <c r="W138" s="11">
        <f>VLOOKUP("*"&amp;CONCATENATE("o_",S138,"_f")&amp;"*",Rough_data!$A$12:$B$31,2,FALSE)</f>
        <v>20.5</v>
      </c>
      <c r="X138" s="11">
        <f>VLOOKUP("*"&amp;CONCATENATE("o_",S138,"_a")&amp;"*",Rough_data!$A$12:$B$31,2,FALSE)</f>
        <v>28.3</v>
      </c>
      <c r="Y138" s="7" cm="1">
        <f t="array" ref="Y138">_xlfn.IFS(AND(P138=$P$2,N138&gt;0),((F138/0.5)-1)*U138, AND(P138=$P$2,N138=0),V138,AND(P138=$P$22,N138&gt;0),((F138/0.5)-1)*(V138+X138),AND(P138=$P$22,N138=0),(W138+U138))</f>
        <v>33</v>
      </c>
      <c r="Z138" s="13" t="str" cm="1">
        <f t="array" ref="Z138">_xlfn.IFS(Y138=T138,"Correctly Charged",Y138&gt;T138,"Under Charge",Y138&lt;T138,"Over Charge")</f>
        <v>Over Charge</v>
      </c>
      <c r="AA138" s="11">
        <f t="shared" si="20"/>
        <v>-57.2</v>
      </c>
    </row>
    <row r="139" spans="1:27" x14ac:dyDescent="0.3">
      <c r="A139" s="7">
        <v>2001812650</v>
      </c>
      <c r="B139" s="8">
        <v>1091118591534</v>
      </c>
      <c r="C139" s="7">
        <v>0.115</v>
      </c>
      <c r="D139" s="7">
        <f t="shared" si="14"/>
        <v>0.5</v>
      </c>
      <c r="E139" s="7">
        <v>0.61</v>
      </c>
      <c r="F139" s="7">
        <f t="shared" si="15"/>
        <v>1</v>
      </c>
      <c r="G139" s="7">
        <f>Output_Data1[[#This Row],[Weight slab charged by Courier Company (KG)]]/0.5</f>
        <v>2</v>
      </c>
      <c r="H139" s="10" t="s">
        <v>3</v>
      </c>
      <c r="I139" s="11">
        <f>VLOOKUP("*"&amp;CONCATENATE("d_",H139,"_f")&amp;"*",Rough_data!$A$12:$B$31,2,FALSE)</f>
        <v>45.4</v>
      </c>
      <c r="J139" s="11">
        <f>VLOOKUP("*"&amp;CONCATENATE("d_",H139,"_a")&amp;"*",Rough_data!$A$12:$B$31,2,FALSE)</f>
        <v>44.8</v>
      </c>
      <c r="K139" s="11">
        <f>VLOOKUP("*"&amp;CONCATENATE("o_",H139,"_f")&amp;"*",Rough_data!$A$12:$B$31,2,FALSE)</f>
        <v>41.3</v>
      </c>
      <c r="L139" s="11">
        <f>VLOOKUP("*"&amp;CONCATENATE("o_",H139,"_a")&amp;"*",Rough_data!$A$12:$B$31,2,FALSE)</f>
        <v>44.8</v>
      </c>
      <c r="M139" s="8" t="str">
        <f t="shared" si="16"/>
        <v>1-Times Additional charges</v>
      </c>
      <c r="N139" s="8">
        <f t="shared" si="17"/>
        <v>1</v>
      </c>
      <c r="O139" s="8">
        <f t="shared" si="18"/>
        <v>44.8</v>
      </c>
      <c r="P139" s="10" t="s">
        <v>13</v>
      </c>
      <c r="Q139" s="10">
        <f t="shared" si="19"/>
        <v>1</v>
      </c>
      <c r="R139" s="10" cm="1">
        <f t="array" ref="R139">_xlfn.IFS(AND(P139=$P$2,N139&gt;0),((F139/0.5)-1)*J139, AND(P139=$P$2,N139=0),I139,AND(P139=$P$22,N139&gt;0),((F139/0.5)-1)*(L139+J139),AND(P139=$P$22,N139=0),(I139+K139))</f>
        <v>44.8</v>
      </c>
      <c r="S139" s="10" t="s">
        <v>2</v>
      </c>
      <c r="T139" s="7">
        <v>90.2</v>
      </c>
      <c r="U139" s="11">
        <f>VLOOKUP("*"&amp;CONCATENATE("d_",S139,"_f")&amp;"*",Rough_data!$A$12:$B$31,2,FALSE)</f>
        <v>33</v>
      </c>
      <c r="V139" s="11">
        <f>VLOOKUP("*"&amp;CONCATENATE("d_",S139,"_a")&amp;"*",Rough_data!$A$12:$B$31,2,FALSE)</f>
        <v>28.3</v>
      </c>
      <c r="W139" s="11">
        <f>VLOOKUP("*"&amp;CONCATENATE("o_",S139,"_f")&amp;"*",Rough_data!$A$12:$B$31,2,FALSE)</f>
        <v>20.5</v>
      </c>
      <c r="X139" s="11">
        <f>VLOOKUP("*"&amp;CONCATENATE("o_",S139,"_a")&amp;"*",Rough_data!$A$12:$B$31,2,FALSE)</f>
        <v>28.3</v>
      </c>
      <c r="Y139" s="7" cm="1">
        <f t="array" ref="Y139">_xlfn.IFS(AND(P139=$P$2,N139&gt;0),((F139/0.5)-1)*U139, AND(P139=$P$2,N139=0),V139,AND(P139=$P$22,N139&gt;0),((F139/0.5)-1)*(V139+X139),AND(P139=$P$22,N139=0),(W139+U139))</f>
        <v>33</v>
      </c>
      <c r="Z139" s="13" t="str" cm="1">
        <f t="array" ref="Z139">_xlfn.IFS(Y139=T139,"Correctly Charged",Y139&gt;T139,"Under Charge",Y139&lt;T139,"Over Charge")</f>
        <v>Over Charge</v>
      </c>
      <c r="AA139" s="11">
        <f t="shared" si="20"/>
        <v>-57.2</v>
      </c>
    </row>
    <row r="140" spans="1:27" x14ac:dyDescent="0.3">
      <c r="A140" s="7">
        <v>2001812650</v>
      </c>
      <c r="B140" s="8">
        <v>1091118591534</v>
      </c>
      <c r="C140" s="7">
        <v>0.115</v>
      </c>
      <c r="D140" s="7">
        <f t="shared" si="14"/>
        <v>0.5</v>
      </c>
      <c r="E140" s="7">
        <v>0.61</v>
      </c>
      <c r="F140" s="7">
        <f t="shared" si="15"/>
        <v>1</v>
      </c>
      <c r="G140" s="7">
        <f>Output_Data1[[#This Row],[Weight slab charged by Courier Company (KG)]]/0.5</f>
        <v>2</v>
      </c>
      <c r="H140" s="10" t="s">
        <v>3</v>
      </c>
      <c r="I140" s="11">
        <f>VLOOKUP("*"&amp;CONCATENATE("d_",H140,"_f")&amp;"*",Rough_data!$A$12:$B$31,2,FALSE)</f>
        <v>45.4</v>
      </c>
      <c r="J140" s="11">
        <f>VLOOKUP("*"&amp;CONCATENATE("d_",H140,"_a")&amp;"*",Rough_data!$A$12:$B$31,2,FALSE)</f>
        <v>44.8</v>
      </c>
      <c r="K140" s="11">
        <f>VLOOKUP("*"&amp;CONCATENATE("o_",H140,"_f")&amp;"*",Rough_data!$A$12:$B$31,2,FALSE)</f>
        <v>41.3</v>
      </c>
      <c r="L140" s="11">
        <f>VLOOKUP("*"&amp;CONCATENATE("o_",H140,"_a")&amp;"*",Rough_data!$A$12:$B$31,2,FALSE)</f>
        <v>44.8</v>
      </c>
      <c r="M140" s="8" t="str">
        <f t="shared" si="16"/>
        <v>1-Times Additional charges</v>
      </c>
      <c r="N140" s="8">
        <f t="shared" si="17"/>
        <v>1</v>
      </c>
      <c r="O140" s="8">
        <f t="shared" si="18"/>
        <v>44.8</v>
      </c>
      <c r="P140" s="10" t="s">
        <v>13</v>
      </c>
      <c r="Q140" s="10">
        <f t="shared" si="19"/>
        <v>1</v>
      </c>
      <c r="R140" s="10" cm="1">
        <f t="array" ref="R140">_xlfn.IFS(AND(P140=$P$2,N140&gt;0),((F140/0.5)-1)*J140, AND(P140=$P$2,N140=0),I140,AND(P140=$P$22,N140&gt;0),((F140/0.5)-1)*(L140+J140),AND(P140=$P$22,N140=0),(I140+K140))</f>
        <v>44.8</v>
      </c>
      <c r="S140" s="10" t="s">
        <v>2</v>
      </c>
      <c r="T140" s="7">
        <v>90.2</v>
      </c>
      <c r="U140" s="11">
        <f>VLOOKUP("*"&amp;CONCATENATE("d_",S140,"_f")&amp;"*",Rough_data!$A$12:$B$31,2,FALSE)</f>
        <v>33</v>
      </c>
      <c r="V140" s="11">
        <f>VLOOKUP("*"&amp;CONCATENATE("d_",S140,"_a")&amp;"*",Rough_data!$A$12:$B$31,2,FALSE)</f>
        <v>28.3</v>
      </c>
      <c r="W140" s="11">
        <f>VLOOKUP("*"&amp;CONCATENATE("o_",S140,"_f")&amp;"*",Rough_data!$A$12:$B$31,2,FALSE)</f>
        <v>20.5</v>
      </c>
      <c r="X140" s="11">
        <f>VLOOKUP("*"&amp;CONCATENATE("o_",S140,"_a")&amp;"*",Rough_data!$A$12:$B$31,2,FALSE)</f>
        <v>28.3</v>
      </c>
      <c r="Y140" s="7" cm="1">
        <f t="array" ref="Y140">_xlfn.IFS(AND(P140=$P$2,N140&gt;0),((F140/0.5)-1)*U140, AND(P140=$P$2,N140=0),V140,AND(P140=$P$22,N140&gt;0),((F140/0.5)-1)*(V140+X140),AND(P140=$P$22,N140=0),(W140+U140))</f>
        <v>33</v>
      </c>
      <c r="Z140" s="13" t="str" cm="1">
        <f t="array" ref="Z140">_xlfn.IFS(Y140=T140,"Correctly Charged",Y140&gt;T140,"Under Charge",Y140&lt;T140,"Over Charge")</f>
        <v>Over Charge</v>
      </c>
      <c r="AA140" s="11">
        <f t="shared" si="20"/>
        <v>-57.2</v>
      </c>
    </row>
    <row r="141" spans="1:27" x14ac:dyDescent="0.3">
      <c r="A141" s="7">
        <v>2001816996</v>
      </c>
      <c r="B141" s="8">
        <v>1091119429202</v>
      </c>
      <c r="C141" s="7">
        <v>0.127</v>
      </c>
      <c r="D141" s="7">
        <f t="shared" si="14"/>
        <v>0.5</v>
      </c>
      <c r="E141" s="7">
        <v>0.5</v>
      </c>
      <c r="F141" s="7">
        <f t="shared" si="15"/>
        <v>0.5</v>
      </c>
      <c r="G141" s="7">
        <f>Output_Data1[[#This Row],[Weight slab charged by Courier Company (KG)]]/0.5</f>
        <v>1</v>
      </c>
      <c r="H141" s="10" t="s">
        <v>3</v>
      </c>
      <c r="I141" s="11">
        <f>VLOOKUP("*"&amp;CONCATENATE("d_",H141,"_f")&amp;"*",Rough_data!$A$12:$B$31,2,FALSE)</f>
        <v>45.4</v>
      </c>
      <c r="J141" s="11">
        <f>VLOOKUP("*"&amp;CONCATENATE("d_",H141,"_a")&amp;"*",Rough_data!$A$12:$B$31,2,FALSE)</f>
        <v>44.8</v>
      </c>
      <c r="K141" s="11">
        <f>VLOOKUP("*"&amp;CONCATENATE("o_",H141,"_f")&amp;"*",Rough_data!$A$12:$B$31,2,FALSE)</f>
        <v>41.3</v>
      </c>
      <c r="L141" s="11">
        <f>VLOOKUP("*"&amp;CONCATENATE("o_",H141,"_a")&amp;"*",Rough_data!$A$12:$B$31,2,FALSE)</f>
        <v>44.8</v>
      </c>
      <c r="M141" s="8" t="str">
        <f t="shared" si="16"/>
        <v>Only Fixed charges</v>
      </c>
      <c r="N141" s="8">
        <f t="shared" si="17"/>
        <v>0</v>
      </c>
      <c r="O141" s="8">
        <f t="shared" si="18"/>
        <v>45.4</v>
      </c>
      <c r="P141" s="10" t="s">
        <v>13</v>
      </c>
      <c r="Q141" s="10">
        <f t="shared" si="19"/>
        <v>0</v>
      </c>
      <c r="R141" s="10" cm="1">
        <f t="array" ref="R141">_xlfn.IFS(AND(P141=$P$2,N141&gt;0),((F141/0.5)-1)*J141, AND(P141=$P$2,N141=0),I141,AND(P141=$P$22,N141&gt;0),((F141/0.5)-1)*(L141+J141),AND(P141=$P$22,N141=0),(I141+K141))</f>
        <v>45.4</v>
      </c>
      <c r="S141" s="10" t="s">
        <v>2</v>
      </c>
      <c r="T141" s="7">
        <v>45.4</v>
      </c>
      <c r="U141" s="11">
        <f>VLOOKUP("*"&amp;CONCATENATE("d_",S141,"_f")&amp;"*",Rough_data!$A$12:$B$31,2,FALSE)</f>
        <v>33</v>
      </c>
      <c r="V141" s="11">
        <f>VLOOKUP("*"&amp;CONCATENATE("d_",S141,"_a")&amp;"*",Rough_data!$A$12:$B$31,2,FALSE)</f>
        <v>28.3</v>
      </c>
      <c r="W141" s="11">
        <f>VLOOKUP("*"&amp;CONCATENATE("o_",S141,"_f")&amp;"*",Rough_data!$A$12:$B$31,2,FALSE)</f>
        <v>20.5</v>
      </c>
      <c r="X141" s="11">
        <f>VLOOKUP("*"&amp;CONCATENATE("o_",S141,"_a")&amp;"*",Rough_data!$A$12:$B$31,2,FALSE)</f>
        <v>28.3</v>
      </c>
      <c r="Y141" s="7" cm="1">
        <f t="array" ref="Y141">_xlfn.IFS(AND(P141=$P$2,N141&gt;0),((F141/0.5)-1)*U141, AND(P141=$P$2,N141=0),V141,AND(P141=$P$22,N141&gt;0),((F141/0.5)-1)*(V141+X141),AND(P141=$P$22,N141=0),(W141+U141))</f>
        <v>28.3</v>
      </c>
      <c r="Z141" s="13" t="str" cm="1">
        <f t="array" ref="Z141">_xlfn.IFS(Y141=T141,"Correctly Charged",Y141&gt;T141,"Under Charge",Y141&lt;T141,"Over Charge")</f>
        <v>Over Charge</v>
      </c>
      <c r="AA141" s="11">
        <f t="shared" si="20"/>
        <v>-17.099999999999998</v>
      </c>
    </row>
    <row r="142" spans="1:27" x14ac:dyDescent="0.3">
      <c r="A142" s="7">
        <v>2001816996</v>
      </c>
      <c r="B142" s="8">
        <v>1091119429202</v>
      </c>
      <c r="C142" s="7">
        <v>0.13300000000000001</v>
      </c>
      <c r="D142" s="7">
        <f t="shared" si="14"/>
        <v>0.5</v>
      </c>
      <c r="E142" s="7">
        <v>0.5</v>
      </c>
      <c r="F142" s="7">
        <f t="shared" si="15"/>
        <v>0.5</v>
      </c>
      <c r="G142" s="7">
        <f>Output_Data1[[#This Row],[Weight slab charged by Courier Company (KG)]]/0.5</f>
        <v>1</v>
      </c>
      <c r="H142" s="10" t="s">
        <v>3</v>
      </c>
      <c r="I142" s="11">
        <f>VLOOKUP("*"&amp;CONCATENATE("d_",H142,"_f")&amp;"*",Rough_data!$A$12:$B$31,2,FALSE)</f>
        <v>45.4</v>
      </c>
      <c r="J142" s="11">
        <f>VLOOKUP("*"&amp;CONCATENATE("d_",H142,"_a")&amp;"*",Rough_data!$A$12:$B$31,2,FALSE)</f>
        <v>44.8</v>
      </c>
      <c r="K142" s="11">
        <f>VLOOKUP("*"&amp;CONCATENATE("o_",H142,"_f")&amp;"*",Rough_data!$A$12:$B$31,2,FALSE)</f>
        <v>41.3</v>
      </c>
      <c r="L142" s="11">
        <f>VLOOKUP("*"&amp;CONCATENATE("o_",H142,"_a")&amp;"*",Rough_data!$A$12:$B$31,2,FALSE)</f>
        <v>44.8</v>
      </c>
      <c r="M142" s="8" t="str">
        <f t="shared" si="16"/>
        <v>Only Fixed charges</v>
      </c>
      <c r="N142" s="8">
        <f t="shared" si="17"/>
        <v>0</v>
      </c>
      <c r="O142" s="8">
        <f t="shared" si="18"/>
        <v>45.4</v>
      </c>
      <c r="P142" s="10" t="s">
        <v>13</v>
      </c>
      <c r="Q142" s="10">
        <f t="shared" si="19"/>
        <v>0</v>
      </c>
      <c r="R142" s="10" cm="1">
        <f t="array" ref="R142">_xlfn.IFS(AND(P142=$P$2,N142&gt;0),((F142/0.5)-1)*J142, AND(P142=$P$2,N142=0),I142,AND(P142=$P$22,N142&gt;0),((F142/0.5)-1)*(L142+J142),AND(P142=$P$22,N142=0),(I142+K142))</f>
        <v>45.4</v>
      </c>
      <c r="S142" s="10" t="s">
        <v>2</v>
      </c>
      <c r="T142" s="7">
        <v>45.4</v>
      </c>
      <c r="U142" s="11">
        <f>VLOOKUP("*"&amp;CONCATENATE("d_",S142,"_f")&amp;"*",Rough_data!$A$12:$B$31,2,FALSE)</f>
        <v>33</v>
      </c>
      <c r="V142" s="11">
        <f>VLOOKUP("*"&amp;CONCATENATE("d_",S142,"_a")&amp;"*",Rough_data!$A$12:$B$31,2,FALSE)</f>
        <v>28.3</v>
      </c>
      <c r="W142" s="11">
        <f>VLOOKUP("*"&amp;CONCATENATE("o_",S142,"_f")&amp;"*",Rough_data!$A$12:$B$31,2,FALSE)</f>
        <v>20.5</v>
      </c>
      <c r="X142" s="11">
        <f>VLOOKUP("*"&amp;CONCATENATE("o_",S142,"_a")&amp;"*",Rough_data!$A$12:$B$31,2,FALSE)</f>
        <v>28.3</v>
      </c>
      <c r="Y142" s="7" cm="1">
        <f t="array" ref="Y142">_xlfn.IFS(AND(P142=$P$2,N142&gt;0),((F142/0.5)-1)*U142, AND(P142=$P$2,N142=0),V142,AND(P142=$P$22,N142&gt;0),((F142/0.5)-1)*(V142+X142),AND(P142=$P$22,N142=0),(W142+U142))</f>
        <v>28.3</v>
      </c>
      <c r="Z142" s="13" t="str" cm="1">
        <f t="array" ref="Z142">_xlfn.IFS(Y142=T142,"Correctly Charged",Y142&gt;T142,"Under Charge",Y142&lt;T142,"Over Charge")</f>
        <v>Over Charge</v>
      </c>
      <c r="AA142" s="11">
        <f t="shared" si="20"/>
        <v>-17.099999999999998</v>
      </c>
    </row>
    <row r="143" spans="1:27" x14ac:dyDescent="0.3">
      <c r="A143" s="7">
        <v>2001816996</v>
      </c>
      <c r="B143" s="8">
        <v>1091119429202</v>
      </c>
      <c r="C143" s="7">
        <v>0.24</v>
      </c>
      <c r="D143" s="7">
        <f t="shared" si="14"/>
        <v>0.5</v>
      </c>
      <c r="E143" s="7">
        <v>0.5</v>
      </c>
      <c r="F143" s="7">
        <f t="shared" si="15"/>
        <v>0.5</v>
      </c>
      <c r="G143" s="7">
        <f>Output_Data1[[#This Row],[Weight slab charged by Courier Company (KG)]]/0.5</f>
        <v>1</v>
      </c>
      <c r="H143" s="10" t="s">
        <v>3</v>
      </c>
      <c r="I143" s="11">
        <f>VLOOKUP("*"&amp;CONCATENATE("d_",H143,"_f")&amp;"*",Rough_data!$A$12:$B$31,2,FALSE)</f>
        <v>45.4</v>
      </c>
      <c r="J143" s="11">
        <f>VLOOKUP("*"&amp;CONCATENATE("d_",H143,"_a")&amp;"*",Rough_data!$A$12:$B$31,2,FALSE)</f>
        <v>44.8</v>
      </c>
      <c r="K143" s="11">
        <f>VLOOKUP("*"&amp;CONCATENATE("o_",H143,"_f")&amp;"*",Rough_data!$A$12:$B$31,2,FALSE)</f>
        <v>41.3</v>
      </c>
      <c r="L143" s="11">
        <f>VLOOKUP("*"&amp;CONCATENATE("o_",H143,"_a")&amp;"*",Rough_data!$A$12:$B$31,2,FALSE)</f>
        <v>44.8</v>
      </c>
      <c r="M143" s="8" t="str">
        <f t="shared" si="16"/>
        <v>Only Fixed charges</v>
      </c>
      <c r="N143" s="8">
        <f t="shared" si="17"/>
        <v>0</v>
      </c>
      <c r="O143" s="8">
        <f t="shared" si="18"/>
        <v>45.4</v>
      </c>
      <c r="P143" s="10" t="s">
        <v>13</v>
      </c>
      <c r="Q143" s="10">
        <f t="shared" si="19"/>
        <v>0</v>
      </c>
      <c r="R143" s="10" cm="1">
        <f t="array" ref="R143">_xlfn.IFS(AND(P143=$P$2,N143&gt;0),((F143/0.5)-1)*J143, AND(P143=$P$2,N143=0),I143,AND(P143=$P$22,N143&gt;0),((F143/0.5)-1)*(L143+J143),AND(P143=$P$22,N143=0),(I143+K143))</f>
        <v>45.4</v>
      </c>
      <c r="S143" s="10" t="s">
        <v>2</v>
      </c>
      <c r="T143" s="7">
        <v>45.4</v>
      </c>
      <c r="U143" s="11">
        <f>VLOOKUP("*"&amp;CONCATENATE("d_",S143,"_f")&amp;"*",Rough_data!$A$12:$B$31,2,FALSE)</f>
        <v>33</v>
      </c>
      <c r="V143" s="11">
        <f>VLOOKUP("*"&amp;CONCATENATE("d_",S143,"_a")&amp;"*",Rough_data!$A$12:$B$31,2,FALSE)</f>
        <v>28.3</v>
      </c>
      <c r="W143" s="11">
        <f>VLOOKUP("*"&amp;CONCATENATE("o_",S143,"_f")&amp;"*",Rough_data!$A$12:$B$31,2,FALSE)</f>
        <v>20.5</v>
      </c>
      <c r="X143" s="11">
        <f>VLOOKUP("*"&amp;CONCATENATE("o_",S143,"_a")&amp;"*",Rough_data!$A$12:$B$31,2,FALSE)</f>
        <v>28.3</v>
      </c>
      <c r="Y143" s="7" cm="1">
        <f t="array" ref="Y143">_xlfn.IFS(AND(P143=$P$2,N143&gt;0),((F143/0.5)-1)*U143, AND(P143=$P$2,N143=0),V143,AND(P143=$P$22,N143&gt;0),((F143/0.5)-1)*(V143+X143),AND(P143=$P$22,N143=0),(W143+U143))</f>
        <v>28.3</v>
      </c>
      <c r="Z143" s="13" t="str" cm="1">
        <f t="array" ref="Z143">_xlfn.IFS(Y143=T143,"Correctly Charged",Y143&gt;T143,"Under Charge",Y143&lt;T143,"Over Charge")</f>
        <v>Over Charge</v>
      </c>
      <c r="AA143" s="11">
        <f t="shared" si="20"/>
        <v>-17.099999999999998</v>
      </c>
    </row>
    <row r="144" spans="1:27" x14ac:dyDescent="0.3">
      <c r="A144" s="7">
        <v>2001811809</v>
      </c>
      <c r="B144" s="8">
        <v>1091118009786</v>
      </c>
      <c r="C144" s="7">
        <v>0.127</v>
      </c>
      <c r="D144" s="7">
        <f t="shared" si="14"/>
        <v>0.5</v>
      </c>
      <c r="E144" s="7">
        <v>0.5</v>
      </c>
      <c r="F144" s="7">
        <f t="shared" si="15"/>
        <v>0.5</v>
      </c>
      <c r="G144" s="7">
        <f>Output_Data1[[#This Row],[Weight slab charged by Courier Company (KG)]]/0.5</f>
        <v>1</v>
      </c>
      <c r="H144" s="10" t="s">
        <v>3</v>
      </c>
      <c r="I144" s="11">
        <f>VLOOKUP("*"&amp;CONCATENATE("d_",H144,"_f")&amp;"*",Rough_data!$A$12:$B$31,2,FALSE)</f>
        <v>45.4</v>
      </c>
      <c r="J144" s="11">
        <f>VLOOKUP("*"&amp;CONCATENATE("d_",H144,"_a")&amp;"*",Rough_data!$A$12:$B$31,2,FALSE)</f>
        <v>44.8</v>
      </c>
      <c r="K144" s="11">
        <f>VLOOKUP("*"&amp;CONCATENATE("o_",H144,"_f")&amp;"*",Rough_data!$A$12:$B$31,2,FALSE)</f>
        <v>41.3</v>
      </c>
      <c r="L144" s="11">
        <f>VLOOKUP("*"&amp;CONCATENATE("o_",H144,"_a")&amp;"*",Rough_data!$A$12:$B$31,2,FALSE)</f>
        <v>44.8</v>
      </c>
      <c r="M144" s="8" t="str">
        <f t="shared" si="16"/>
        <v>Only Fixed charges</v>
      </c>
      <c r="N144" s="8">
        <f t="shared" si="17"/>
        <v>0</v>
      </c>
      <c r="O144" s="8">
        <f t="shared" si="18"/>
        <v>45.4</v>
      </c>
      <c r="P144" s="10" t="s">
        <v>14</v>
      </c>
      <c r="Q144" s="10">
        <f t="shared" si="19"/>
        <v>0</v>
      </c>
      <c r="R144" s="10" cm="1">
        <f t="array" ref="R144">_xlfn.IFS(AND(P144=$P$2,N144&gt;0),((F144/0.5)-1)*J144, AND(P144=$P$2,N144=0),I144,AND(P144=$P$22,N144&gt;0),((F144/0.5)-1)*(L144+J144),AND(P144=$P$22,N144=0),(I144+K144))</f>
        <v>86.699999999999989</v>
      </c>
      <c r="S144" s="10" t="s">
        <v>2</v>
      </c>
      <c r="T144" s="7">
        <v>86.7</v>
      </c>
      <c r="U144" s="11">
        <f>VLOOKUP("*"&amp;CONCATENATE("d_",S144,"_f")&amp;"*",Rough_data!$A$12:$B$31,2,FALSE)</f>
        <v>33</v>
      </c>
      <c r="V144" s="11">
        <f>VLOOKUP("*"&amp;CONCATENATE("d_",S144,"_a")&amp;"*",Rough_data!$A$12:$B$31,2,FALSE)</f>
        <v>28.3</v>
      </c>
      <c r="W144" s="11">
        <f>VLOOKUP("*"&amp;CONCATENATE("o_",S144,"_f")&amp;"*",Rough_data!$A$12:$B$31,2,FALSE)</f>
        <v>20.5</v>
      </c>
      <c r="X144" s="11">
        <f>VLOOKUP("*"&amp;CONCATENATE("o_",S144,"_a")&amp;"*",Rough_data!$A$12:$B$31,2,FALSE)</f>
        <v>28.3</v>
      </c>
      <c r="Y144" s="7" cm="1">
        <f t="array" ref="Y144">_xlfn.IFS(AND(P144=$P$2,N144&gt;0),((F144/0.5)-1)*U144, AND(P144=$P$2,N144=0),V144,AND(P144=$P$22,N144&gt;0),((F144/0.5)-1)*(V144+X144),AND(P144=$P$22,N144=0),(W144+U144))</f>
        <v>53.5</v>
      </c>
      <c r="Z144" s="13" t="str" cm="1">
        <f t="array" ref="Z144">_xlfn.IFS(Y144=T144,"Correctly Charged",Y144&gt;T144,"Under Charge",Y144&lt;T144,"Over Charge")</f>
        <v>Over Charge</v>
      </c>
      <c r="AA144" s="11">
        <f t="shared" si="20"/>
        <v>-33.200000000000003</v>
      </c>
    </row>
    <row r="145" spans="1:27" x14ac:dyDescent="0.3">
      <c r="A145" s="7">
        <v>2001811809</v>
      </c>
      <c r="B145" s="8">
        <v>1091118009786</v>
      </c>
      <c r="C145" s="7">
        <v>0.13300000000000001</v>
      </c>
      <c r="D145" s="7">
        <f t="shared" si="14"/>
        <v>0.5</v>
      </c>
      <c r="E145" s="7">
        <v>0.5</v>
      </c>
      <c r="F145" s="7">
        <f t="shared" si="15"/>
        <v>0.5</v>
      </c>
      <c r="G145" s="7">
        <f>Output_Data1[[#This Row],[Weight slab charged by Courier Company (KG)]]/0.5</f>
        <v>1</v>
      </c>
      <c r="H145" s="10" t="s">
        <v>3</v>
      </c>
      <c r="I145" s="11">
        <f>VLOOKUP("*"&amp;CONCATENATE("d_",H145,"_f")&amp;"*",Rough_data!$A$12:$B$31,2,FALSE)</f>
        <v>45.4</v>
      </c>
      <c r="J145" s="11">
        <f>VLOOKUP("*"&amp;CONCATENATE("d_",H145,"_a")&amp;"*",Rough_data!$A$12:$B$31,2,FALSE)</f>
        <v>44.8</v>
      </c>
      <c r="K145" s="11">
        <f>VLOOKUP("*"&amp;CONCATENATE("o_",H145,"_f")&amp;"*",Rough_data!$A$12:$B$31,2,FALSE)</f>
        <v>41.3</v>
      </c>
      <c r="L145" s="11">
        <f>VLOOKUP("*"&amp;CONCATENATE("o_",H145,"_a")&amp;"*",Rough_data!$A$12:$B$31,2,FALSE)</f>
        <v>44.8</v>
      </c>
      <c r="M145" s="8" t="str">
        <f t="shared" si="16"/>
        <v>Only Fixed charges</v>
      </c>
      <c r="N145" s="8">
        <f t="shared" si="17"/>
        <v>0</v>
      </c>
      <c r="O145" s="8">
        <f t="shared" si="18"/>
        <v>45.4</v>
      </c>
      <c r="P145" s="10" t="s">
        <v>14</v>
      </c>
      <c r="Q145" s="10">
        <f t="shared" si="19"/>
        <v>0</v>
      </c>
      <c r="R145" s="10" cm="1">
        <f t="array" ref="R145">_xlfn.IFS(AND(P145=$P$2,N145&gt;0),((F145/0.5)-1)*J145, AND(P145=$P$2,N145=0),I145,AND(P145=$P$22,N145&gt;0),((F145/0.5)-1)*(L145+J145),AND(P145=$P$22,N145=0),(I145+K145))</f>
        <v>86.699999999999989</v>
      </c>
      <c r="S145" s="10" t="s">
        <v>2</v>
      </c>
      <c r="T145" s="7">
        <v>86.7</v>
      </c>
      <c r="U145" s="11">
        <f>VLOOKUP("*"&amp;CONCATENATE("d_",S145,"_f")&amp;"*",Rough_data!$A$12:$B$31,2,FALSE)</f>
        <v>33</v>
      </c>
      <c r="V145" s="11">
        <f>VLOOKUP("*"&amp;CONCATENATE("d_",S145,"_a")&amp;"*",Rough_data!$A$12:$B$31,2,FALSE)</f>
        <v>28.3</v>
      </c>
      <c r="W145" s="11">
        <f>VLOOKUP("*"&amp;CONCATENATE("o_",S145,"_f")&amp;"*",Rough_data!$A$12:$B$31,2,FALSE)</f>
        <v>20.5</v>
      </c>
      <c r="X145" s="11">
        <f>VLOOKUP("*"&amp;CONCATENATE("o_",S145,"_a")&amp;"*",Rough_data!$A$12:$B$31,2,FALSE)</f>
        <v>28.3</v>
      </c>
      <c r="Y145" s="7" cm="1">
        <f t="array" ref="Y145">_xlfn.IFS(AND(P145=$P$2,N145&gt;0),((F145/0.5)-1)*U145, AND(P145=$P$2,N145=0),V145,AND(P145=$P$22,N145&gt;0),((F145/0.5)-1)*(V145+X145),AND(P145=$P$22,N145=0),(W145+U145))</f>
        <v>53.5</v>
      </c>
      <c r="Z145" s="13" t="str" cm="1">
        <f t="array" ref="Z145">_xlfn.IFS(Y145=T145,"Correctly Charged",Y145&gt;T145,"Under Charge",Y145&lt;T145,"Over Charge")</f>
        <v>Over Charge</v>
      </c>
      <c r="AA145" s="11">
        <f t="shared" si="20"/>
        <v>-33.200000000000003</v>
      </c>
    </row>
    <row r="146" spans="1:27" x14ac:dyDescent="0.3">
      <c r="A146" s="7">
        <v>2001811809</v>
      </c>
      <c r="B146" s="8">
        <v>1091118009786</v>
      </c>
      <c r="C146" s="7">
        <v>0.24</v>
      </c>
      <c r="D146" s="7">
        <f t="shared" si="14"/>
        <v>0.5</v>
      </c>
      <c r="E146" s="7">
        <v>0.5</v>
      </c>
      <c r="F146" s="7">
        <f t="shared" si="15"/>
        <v>0.5</v>
      </c>
      <c r="G146" s="7">
        <f>Output_Data1[[#This Row],[Weight slab charged by Courier Company (KG)]]/0.5</f>
        <v>1</v>
      </c>
      <c r="H146" s="10" t="s">
        <v>3</v>
      </c>
      <c r="I146" s="11">
        <f>VLOOKUP("*"&amp;CONCATENATE("d_",H146,"_f")&amp;"*",Rough_data!$A$12:$B$31,2,FALSE)</f>
        <v>45.4</v>
      </c>
      <c r="J146" s="11">
        <f>VLOOKUP("*"&amp;CONCATENATE("d_",H146,"_a")&amp;"*",Rough_data!$A$12:$B$31,2,FALSE)</f>
        <v>44.8</v>
      </c>
      <c r="K146" s="11">
        <f>VLOOKUP("*"&amp;CONCATENATE("o_",H146,"_f")&amp;"*",Rough_data!$A$12:$B$31,2,FALSE)</f>
        <v>41.3</v>
      </c>
      <c r="L146" s="11">
        <f>VLOOKUP("*"&amp;CONCATENATE("o_",H146,"_a")&amp;"*",Rough_data!$A$12:$B$31,2,FALSE)</f>
        <v>44.8</v>
      </c>
      <c r="M146" s="8" t="str">
        <f t="shared" si="16"/>
        <v>Only Fixed charges</v>
      </c>
      <c r="N146" s="8">
        <f t="shared" si="17"/>
        <v>0</v>
      </c>
      <c r="O146" s="8">
        <f t="shared" si="18"/>
        <v>45.4</v>
      </c>
      <c r="P146" s="10" t="s">
        <v>14</v>
      </c>
      <c r="Q146" s="10">
        <f t="shared" si="19"/>
        <v>0</v>
      </c>
      <c r="R146" s="10" cm="1">
        <f t="array" ref="R146">_xlfn.IFS(AND(P146=$P$2,N146&gt;0),((F146/0.5)-1)*J146, AND(P146=$P$2,N146=0),I146,AND(P146=$P$22,N146&gt;0),((F146/0.5)-1)*(L146+J146),AND(P146=$P$22,N146=0),(I146+K146))</f>
        <v>86.699999999999989</v>
      </c>
      <c r="S146" s="10" t="s">
        <v>2</v>
      </c>
      <c r="T146" s="7">
        <v>86.7</v>
      </c>
      <c r="U146" s="11">
        <f>VLOOKUP("*"&amp;CONCATENATE("d_",S146,"_f")&amp;"*",Rough_data!$A$12:$B$31,2,FALSE)</f>
        <v>33</v>
      </c>
      <c r="V146" s="11">
        <f>VLOOKUP("*"&amp;CONCATENATE("d_",S146,"_a")&amp;"*",Rough_data!$A$12:$B$31,2,FALSE)</f>
        <v>28.3</v>
      </c>
      <c r="W146" s="11">
        <f>VLOOKUP("*"&amp;CONCATENATE("o_",S146,"_f")&amp;"*",Rough_data!$A$12:$B$31,2,FALSE)</f>
        <v>20.5</v>
      </c>
      <c r="X146" s="11">
        <f>VLOOKUP("*"&amp;CONCATENATE("o_",S146,"_a")&amp;"*",Rough_data!$A$12:$B$31,2,FALSE)</f>
        <v>28.3</v>
      </c>
      <c r="Y146" s="7" cm="1">
        <f t="array" ref="Y146">_xlfn.IFS(AND(P146=$P$2,N146&gt;0),((F146/0.5)-1)*U146, AND(P146=$P$2,N146=0),V146,AND(P146=$P$22,N146&gt;0),((F146/0.5)-1)*(V146+X146),AND(P146=$P$22,N146=0),(W146+U146))</f>
        <v>53.5</v>
      </c>
      <c r="Z146" s="13" t="str" cm="1">
        <f t="array" ref="Z146">_xlfn.IFS(Y146=T146,"Correctly Charged",Y146&gt;T146,"Under Charge",Y146&lt;T146,"Over Charge")</f>
        <v>Over Charge</v>
      </c>
      <c r="AA146" s="11">
        <f t="shared" si="20"/>
        <v>-33.200000000000003</v>
      </c>
    </row>
    <row r="147" spans="1:27" x14ac:dyDescent="0.3">
      <c r="A147" s="7">
        <v>2001812854</v>
      </c>
      <c r="B147" s="8">
        <v>1091118548333</v>
      </c>
      <c r="C147" s="7">
        <v>0.35</v>
      </c>
      <c r="D147" s="7">
        <f t="shared" si="14"/>
        <v>0.5</v>
      </c>
      <c r="E147" s="7">
        <v>2.94</v>
      </c>
      <c r="F147" s="7">
        <f t="shared" si="15"/>
        <v>3</v>
      </c>
      <c r="G147" s="7">
        <f>Output_Data1[[#This Row],[Weight slab charged by Courier Company (KG)]]/0.5</f>
        <v>6</v>
      </c>
      <c r="H147" s="10" t="s">
        <v>3</v>
      </c>
      <c r="I147" s="11">
        <f>VLOOKUP("*"&amp;CONCATENATE("d_",H147,"_f")&amp;"*",Rough_data!$A$12:$B$31,2,FALSE)</f>
        <v>45.4</v>
      </c>
      <c r="J147" s="11">
        <f>VLOOKUP("*"&amp;CONCATENATE("d_",H147,"_a")&amp;"*",Rough_data!$A$12:$B$31,2,FALSE)</f>
        <v>44.8</v>
      </c>
      <c r="K147" s="11">
        <f>VLOOKUP("*"&amp;CONCATENATE("o_",H147,"_f")&amp;"*",Rough_data!$A$12:$B$31,2,FALSE)</f>
        <v>41.3</v>
      </c>
      <c r="L147" s="11">
        <f>VLOOKUP("*"&amp;CONCATENATE("o_",H147,"_a")&amp;"*",Rough_data!$A$12:$B$31,2,FALSE)</f>
        <v>44.8</v>
      </c>
      <c r="M147" s="8" t="str">
        <f t="shared" si="16"/>
        <v>5-Times Additional charges</v>
      </c>
      <c r="N147" s="8">
        <f t="shared" si="17"/>
        <v>5</v>
      </c>
      <c r="O147" s="8">
        <f t="shared" si="18"/>
        <v>224</v>
      </c>
      <c r="P147" s="10" t="s">
        <v>13</v>
      </c>
      <c r="Q147" s="10">
        <f t="shared" si="19"/>
        <v>5</v>
      </c>
      <c r="R147" s="10" cm="1">
        <f t="array" ref="R147">_xlfn.IFS(AND(P147=$P$2,N147&gt;0),((F147/0.5)-1)*J147, AND(P147=$P$2,N147=0),I147,AND(P147=$P$22,N147&gt;0),((F147/0.5)-1)*(L147+J147),AND(P147=$P$22,N147=0),(I147+K147))</f>
        <v>224</v>
      </c>
      <c r="S147" s="10" t="s">
        <v>2</v>
      </c>
      <c r="T147" s="7">
        <v>269.39999999999998</v>
      </c>
      <c r="U147" s="11">
        <f>VLOOKUP("*"&amp;CONCATENATE("d_",S147,"_f")&amp;"*",Rough_data!$A$12:$B$31,2,FALSE)</f>
        <v>33</v>
      </c>
      <c r="V147" s="11">
        <f>VLOOKUP("*"&amp;CONCATENATE("d_",S147,"_a")&amp;"*",Rough_data!$A$12:$B$31,2,FALSE)</f>
        <v>28.3</v>
      </c>
      <c r="W147" s="11">
        <f>VLOOKUP("*"&amp;CONCATENATE("o_",S147,"_f")&amp;"*",Rough_data!$A$12:$B$31,2,FALSE)</f>
        <v>20.5</v>
      </c>
      <c r="X147" s="11">
        <f>VLOOKUP("*"&amp;CONCATENATE("o_",S147,"_a")&amp;"*",Rough_data!$A$12:$B$31,2,FALSE)</f>
        <v>28.3</v>
      </c>
      <c r="Y147" s="7" cm="1">
        <f t="array" ref="Y147">_xlfn.IFS(AND(P147=$P$2,N147&gt;0),((F147/0.5)-1)*U147, AND(P147=$P$2,N147=0),V147,AND(P147=$P$22,N147&gt;0),((F147/0.5)-1)*(V147+X147),AND(P147=$P$22,N147=0),(W147+U147))</f>
        <v>165</v>
      </c>
      <c r="Z147" s="13" t="str" cm="1">
        <f t="array" ref="Z147">_xlfn.IFS(Y147=T147,"Correctly Charged",Y147&gt;T147,"Under Charge",Y147&lt;T147,"Over Charge")</f>
        <v>Over Charge</v>
      </c>
      <c r="AA147" s="11">
        <f t="shared" si="20"/>
        <v>-104.39999999999998</v>
      </c>
    </row>
    <row r="148" spans="1:27" x14ac:dyDescent="0.3">
      <c r="A148" s="7">
        <v>2001812854</v>
      </c>
      <c r="B148" s="8">
        <v>1091118548333</v>
      </c>
      <c r="C148" s="7">
        <v>0.35</v>
      </c>
      <c r="D148" s="7">
        <f t="shared" si="14"/>
        <v>0.5</v>
      </c>
      <c r="E148" s="7">
        <v>2.94</v>
      </c>
      <c r="F148" s="7">
        <f t="shared" si="15"/>
        <v>3</v>
      </c>
      <c r="G148" s="7">
        <f>Output_Data1[[#This Row],[Weight slab charged by Courier Company (KG)]]/0.5</f>
        <v>6</v>
      </c>
      <c r="H148" s="10" t="s">
        <v>3</v>
      </c>
      <c r="I148" s="11">
        <f>VLOOKUP("*"&amp;CONCATENATE("d_",H148,"_f")&amp;"*",Rough_data!$A$12:$B$31,2,FALSE)</f>
        <v>45.4</v>
      </c>
      <c r="J148" s="11">
        <f>VLOOKUP("*"&amp;CONCATENATE("d_",H148,"_a")&amp;"*",Rough_data!$A$12:$B$31,2,FALSE)</f>
        <v>44.8</v>
      </c>
      <c r="K148" s="11">
        <f>VLOOKUP("*"&amp;CONCATENATE("o_",H148,"_f")&amp;"*",Rough_data!$A$12:$B$31,2,FALSE)</f>
        <v>41.3</v>
      </c>
      <c r="L148" s="11">
        <f>VLOOKUP("*"&amp;CONCATENATE("o_",H148,"_a")&amp;"*",Rough_data!$A$12:$B$31,2,FALSE)</f>
        <v>44.8</v>
      </c>
      <c r="M148" s="8" t="str">
        <f t="shared" si="16"/>
        <v>5-Times Additional charges</v>
      </c>
      <c r="N148" s="8">
        <f t="shared" si="17"/>
        <v>5</v>
      </c>
      <c r="O148" s="8">
        <f t="shared" si="18"/>
        <v>224</v>
      </c>
      <c r="P148" s="10" t="s">
        <v>13</v>
      </c>
      <c r="Q148" s="10">
        <f t="shared" si="19"/>
        <v>5</v>
      </c>
      <c r="R148" s="10" cm="1">
        <f t="array" ref="R148">_xlfn.IFS(AND(P148=$P$2,N148&gt;0),((F148/0.5)-1)*J148, AND(P148=$P$2,N148=0),I148,AND(P148=$P$22,N148&gt;0),((F148/0.5)-1)*(L148+J148),AND(P148=$P$22,N148=0),(I148+K148))</f>
        <v>224</v>
      </c>
      <c r="S148" s="10" t="s">
        <v>2</v>
      </c>
      <c r="T148" s="7">
        <v>269.39999999999998</v>
      </c>
      <c r="U148" s="11">
        <f>VLOOKUP("*"&amp;CONCATENATE("d_",S148,"_f")&amp;"*",Rough_data!$A$12:$B$31,2,FALSE)</f>
        <v>33</v>
      </c>
      <c r="V148" s="11">
        <f>VLOOKUP("*"&amp;CONCATENATE("d_",S148,"_a")&amp;"*",Rough_data!$A$12:$B$31,2,FALSE)</f>
        <v>28.3</v>
      </c>
      <c r="W148" s="11">
        <f>VLOOKUP("*"&amp;CONCATENATE("o_",S148,"_f")&amp;"*",Rough_data!$A$12:$B$31,2,FALSE)</f>
        <v>20.5</v>
      </c>
      <c r="X148" s="11">
        <f>VLOOKUP("*"&amp;CONCATENATE("o_",S148,"_a")&amp;"*",Rough_data!$A$12:$B$31,2,FALSE)</f>
        <v>28.3</v>
      </c>
      <c r="Y148" s="7" cm="1">
        <f t="array" ref="Y148">_xlfn.IFS(AND(P148=$P$2,N148&gt;0),((F148/0.5)-1)*U148, AND(P148=$P$2,N148=0),V148,AND(P148=$P$22,N148&gt;0),((F148/0.5)-1)*(V148+X148),AND(P148=$P$22,N148=0),(W148+U148))</f>
        <v>165</v>
      </c>
      <c r="Z148" s="13" t="str" cm="1">
        <f t="array" ref="Z148">_xlfn.IFS(Y148=T148,"Correctly Charged",Y148&gt;T148,"Under Charge",Y148&lt;T148,"Over Charge")</f>
        <v>Over Charge</v>
      </c>
      <c r="AA148" s="11">
        <f t="shared" si="20"/>
        <v>-104.39999999999998</v>
      </c>
    </row>
    <row r="149" spans="1:27" x14ac:dyDescent="0.3">
      <c r="A149" s="7">
        <v>2001812854</v>
      </c>
      <c r="B149" s="8">
        <v>1091118548333</v>
      </c>
      <c r="C149" s="7">
        <v>0.35</v>
      </c>
      <c r="D149" s="7">
        <f t="shared" si="14"/>
        <v>0.5</v>
      </c>
      <c r="E149" s="7">
        <v>2.94</v>
      </c>
      <c r="F149" s="7">
        <f t="shared" si="15"/>
        <v>3</v>
      </c>
      <c r="G149" s="7">
        <f>Output_Data1[[#This Row],[Weight slab charged by Courier Company (KG)]]/0.5</f>
        <v>6</v>
      </c>
      <c r="H149" s="10" t="s">
        <v>3</v>
      </c>
      <c r="I149" s="11">
        <f>VLOOKUP("*"&amp;CONCATENATE("d_",H149,"_f")&amp;"*",Rough_data!$A$12:$B$31,2,FALSE)</f>
        <v>45.4</v>
      </c>
      <c r="J149" s="11">
        <f>VLOOKUP("*"&amp;CONCATENATE("d_",H149,"_a")&amp;"*",Rough_data!$A$12:$B$31,2,FALSE)</f>
        <v>44.8</v>
      </c>
      <c r="K149" s="11">
        <f>VLOOKUP("*"&amp;CONCATENATE("o_",H149,"_f")&amp;"*",Rough_data!$A$12:$B$31,2,FALSE)</f>
        <v>41.3</v>
      </c>
      <c r="L149" s="11">
        <f>VLOOKUP("*"&amp;CONCATENATE("o_",H149,"_a")&amp;"*",Rough_data!$A$12:$B$31,2,FALSE)</f>
        <v>44.8</v>
      </c>
      <c r="M149" s="8" t="str">
        <f t="shared" si="16"/>
        <v>5-Times Additional charges</v>
      </c>
      <c r="N149" s="8">
        <f t="shared" si="17"/>
        <v>5</v>
      </c>
      <c r="O149" s="8">
        <f t="shared" si="18"/>
        <v>224</v>
      </c>
      <c r="P149" s="10" t="s">
        <v>13</v>
      </c>
      <c r="Q149" s="10">
        <f t="shared" si="19"/>
        <v>5</v>
      </c>
      <c r="R149" s="10" cm="1">
        <f t="array" ref="R149">_xlfn.IFS(AND(P149=$P$2,N149&gt;0),((F149/0.5)-1)*J149, AND(P149=$P$2,N149=0),I149,AND(P149=$P$22,N149&gt;0),((F149/0.5)-1)*(L149+J149),AND(P149=$P$22,N149=0),(I149+K149))</f>
        <v>224</v>
      </c>
      <c r="S149" s="10" t="s">
        <v>2</v>
      </c>
      <c r="T149" s="7">
        <v>269.39999999999998</v>
      </c>
      <c r="U149" s="11">
        <f>VLOOKUP("*"&amp;CONCATENATE("d_",S149,"_f")&amp;"*",Rough_data!$A$12:$B$31,2,FALSE)</f>
        <v>33</v>
      </c>
      <c r="V149" s="11">
        <f>VLOOKUP("*"&amp;CONCATENATE("d_",S149,"_a")&amp;"*",Rough_data!$A$12:$B$31,2,FALSE)</f>
        <v>28.3</v>
      </c>
      <c r="W149" s="11">
        <f>VLOOKUP("*"&amp;CONCATENATE("o_",S149,"_f")&amp;"*",Rough_data!$A$12:$B$31,2,FALSE)</f>
        <v>20.5</v>
      </c>
      <c r="X149" s="11">
        <f>VLOOKUP("*"&amp;CONCATENATE("o_",S149,"_a")&amp;"*",Rough_data!$A$12:$B$31,2,FALSE)</f>
        <v>28.3</v>
      </c>
      <c r="Y149" s="7" cm="1">
        <f t="array" ref="Y149">_xlfn.IFS(AND(P149=$P$2,N149&gt;0),((F149/0.5)-1)*U149, AND(P149=$P$2,N149=0),V149,AND(P149=$P$22,N149&gt;0),((F149/0.5)-1)*(V149+X149),AND(P149=$P$22,N149=0),(W149+U149))</f>
        <v>165</v>
      </c>
      <c r="Z149" s="13" t="str" cm="1">
        <f t="array" ref="Z149">_xlfn.IFS(Y149=T149,"Correctly Charged",Y149&gt;T149,"Under Charge",Y149&lt;T149,"Over Charge")</f>
        <v>Over Charge</v>
      </c>
      <c r="AA149" s="11">
        <f t="shared" si="20"/>
        <v>-104.39999999999998</v>
      </c>
    </row>
    <row r="150" spans="1:27" x14ac:dyDescent="0.3">
      <c r="A150" s="7">
        <v>2001812854</v>
      </c>
      <c r="B150" s="8">
        <v>1091118548333</v>
      </c>
      <c r="C150" s="7">
        <v>0.35</v>
      </c>
      <c r="D150" s="7">
        <f t="shared" si="14"/>
        <v>0.5</v>
      </c>
      <c r="E150" s="7">
        <v>2.94</v>
      </c>
      <c r="F150" s="7">
        <f t="shared" si="15"/>
        <v>3</v>
      </c>
      <c r="G150" s="7">
        <f>Output_Data1[[#This Row],[Weight slab charged by Courier Company (KG)]]/0.5</f>
        <v>6</v>
      </c>
      <c r="H150" s="10" t="s">
        <v>3</v>
      </c>
      <c r="I150" s="11">
        <f>VLOOKUP("*"&amp;CONCATENATE("d_",H150,"_f")&amp;"*",Rough_data!$A$12:$B$31,2,FALSE)</f>
        <v>45.4</v>
      </c>
      <c r="J150" s="11">
        <f>VLOOKUP("*"&amp;CONCATENATE("d_",H150,"_a")&amp;"*",Rough_data!$A$12:$B$31,2,FALSE)</f>
        <v>44.8</v>
      </c>
      <c r="K150" s="11">
        <f>VLOOKUP("*"&amp;CONCATENATE("o_",H150,"_f")&amp;"*",Rough_data!$A$12:$B$31,2,FALSE)</f>
        <v>41.3</v>
      </c>
      <c r="L150" s="11">
        <f>VLOOKUP("*"&amp;CONCATENATE("o_",H150,"_a")&amp;"*",Rough_data!$A$12:$B$31,2,FALSE)</f>
        <v>44.8</v>
      </c>
      <c r="M150" s="8" t="str">
        <f t="shared" si="16"/>
        <v>5-Times Additional charges</v>
      </c>
      <c r="N150" s="8">
        <f t="shared" si="17"/>
        <v>5</v>
      </c>
      <c r="O150" s="8">
        <f t="shared" si="18"/>
        <v>224</v>
      </c>
      <c r="P150" s="10" t="s">
        <v>13</v>
      </c>
      <c r="Q150" s="10">
        <f t="shared" si="19"/>
        <v>5</v>
      </c>
      <c r="R150" s="10" cm="1">
        <f t="array" ref="R150">_xlfn.IFS(AND(P150=$P$2,N150&gt;0),((F150/0.5)-1)*J150, AND(P150=$P$2,N150=0),I150,AND(P150=$P$22,N150&gt;0),((F150/0.5)-1)*(L150+J150),AND(P150=$P$22,N150=0),(I150+K150))</f>
        <v>224</v>
      </c>
      <c r="S150" s="10" t="s">
        <v>2</v>
      </c>
      <c r="T150" s="7">
        <v>269.39999999999998</v>
      </c>
      <c r="U150" s="11">
        <f>VLOOKUP("*"&amp;CONCATENATE("d_",S150,"_f")&amp;"*",Rough_data!$A$12:$B$31,2,FALSE)</f>
        <v>33</v>
      </c>
      <c r="V150" s="11">
        <f>VLOOKUP("*"&amp;CONCATENATE("d_",S150,"_a")&amp;"*",Rough_data!$A$12:$B$31,2,FALSE)</f>
        <v>28.3</v>
      </c>
      <c r="W150" s="11">
        <f>VLOOKUP("*"&amp;CONCATENATE("o_",S150,"_f")&amp;"*",Rough_data!$A$12:$B$31,2,FALSE)</f>
        <v>20.5</v>
      </c>
      <c r="X150" s="11">
        <f>VLOOKUP("*"&amp;CONCATENATE("o_",S150,"_a")&amp;"*",Rough_data!$A$12:$B$31,2,FALSE)</f>
        <v>28.3</v>
      </c>
      <c r="Y150" s="7" cm="1">
        <f t="array" ref="Y150">_xlfn.IFS(AND(P150=$P$2,N150&gt;0),((F150/0.5)-1)*U150, AND(P150=$P$2,N150=0),V150,AND(P150=$P$22,N150&gt;0),((F150/0.5)-1)*(V150+X150),AND(P150=$P$22,N150=0),(W150+U150))</f>
        <v>165</v>
      </c>
      <c r="Z150" s="13" t="str" cm="1">
        <f t="array" ref="Z150">_xlfn.IFS(Y150=T150,"Correctly Charged",Y150&gt;T150,"Under Charge",Y150&lt;T150,"Over Charge")</f>
        <v>Over Charge</v>
      </c>
      <c r="AA150" s="11">
        <f t="shared" si="20"/>
        <v>-104.39999999999998</v>
      </c>
    </row>
    <row r="151" spans="1:27" x14ac:dyDescent="0.3">
      <c r="A151" s="7">
        <v>2001812854</v>
      </c>
      <c r="B151" s="8">
        <v>1091118548333</v>
      </c>
      <c r="C151" s="7">
        <v>0.5</v>
      </c>
      <c r="D151" s="7">
        <f t="shared" si="14"/>
        <v>0.5</v>
      </c>
      <c r="E151" s="7">
        <v>2.94</v>
      </c>
      <c r="F151" s="7">
        <f t="shared" si="15"/>
        <v>3</v>
      </c>
      <c r="G151" s="7">
        <f>Output_Data1[[#This Row],[Weight slab charged by Courier Company (KG)]]/0.5</f>
        <v>6</v>
      </c>
      <c r="H151" s="10" t="s">
        <v>3</v>
      </c>
      <c r="I151" s="11">
        <f>VLOOKUP("*"&amp;CONCATENATE("d_",H151,"_f")&amp;"*",Rough_data!$A$12:$B$31,2,FALSE)</f>
        <v>45.4</v>
      </c>
      <c r="J151" s="11">
        <f>VLOOKUP("*"&amp;CONCATENATE("d_",H151,"_a")&amp;"*",Rough_data!$A$12:$B$31,2,FALSE)</f>
        <v>44.8</v>
      </c>
      <c r="K151" s="11">
        <f>VLOOKUP("*"&amp;CONCATENATE("o_",H151,"_f")&amp;"*",Rough_data!$A$12:$B$31,2,FALSE)</f>
        <v>41.3</v>
      </c>
      <c r="L151" s="11">
        <f>VLOOKUP("*"&amp;CONCATENATE("o_",H151,"_a")&amp;"*",Rough_data!$A$12:$B$31,2,FALSE)</f>
        <v>44.8</v>
      </c>
      <c r="M151" s="8" t="str">
        <f t="shared" si="16"/>
        <v>5-Times Additional charges</v>
      </c>
      <c r="N151" s="8">
        <f t="shared" si="17"/>
        <v>5</v>
      </c>
      <c r="O151" s="8">
        <f t="shared" si="18"/>
        <v>224</v>
      </c>
      <c r="P151" s="10" t="s">
        <v>13</v>
      </c>
      <c r="Q151" s="10">
        <f t="shared" si="19"/>
        <v>5</v>
      </c>
      <c r="R151" s="10" cm="1">
        <f t="array" ref="R151">_xlfn.IFS(AND(P151=$P$2,N151&gt;0),((F151/0.5)-1)*J151, AND(P151=$P$2,N151=0),I151,AND(P151=$P$22,N151&gt;0),((F151/0.5)-1)*(L151+J151),AND(P151=$P$22,N151=0),(I151+K151))</f>
        <v>224</v>
      </c>
      <c r="S151" s="10" t="s">
        <v>2</v>
      </c>
      <c r="T151" s="7">
        <v>269.39999999999998</v>
      </c>
      <c r="U151" s="11">
        <f>VLOOKUP("*"&amp;CONCATENATE("d_",S151,"_f")&amp;"*",Rough_data!$A$12:$B$31,2,FALSE)</f>
        <v>33</v>
      </c>
      <c r="V151" s="11">
        <f>VLOOKUP("*"&amp;CONCATENATE("d_",S151,"_a")&amp;"*",Rough_data!$A$12:$B$31,2,FALSE)</f>
        <v>28.3</v>
      </c>
      <c r="W151" s="11">
        <f>VLOOKUP("*"&amp;CONCATENATE("o_",S151,"_f")&amp;"*",Rough_data!$A$12:$B$31,2,FALSE)</f>
        <v>20.5</v>
      </c>
      <c r="X151" s="11">
        <f>VLOOKUP("*"&amp;CONCATENATE("o_",S151,"_a")&amp;"*",Rough_data!$A$12:$B$31,2,FALSE)</f>
        <v>28.3</v>
      </c>
      <c r="Y151" s="7" cm="1">
        <f t="array" ref="Y151">_xlfn.IFS(AND(P151=$P$2,N151&gt;0),((F151/0.5)-1)*U151, AND(P151=$P$2,N151=0),V151,AND(P151=$P$22,N151&gt;0),((F151/0.5)-1)*(V151+X151),AND(P151=$P$22,N151=0),(W151+U151))</f>
        <v>165</v>
      </c>
      <c r="Z151" s="13" t="str" cm="1">
        <f t="array" ref="Z151">_xlfn.IFS(Y151=T151,"Correctly Charged",Y151&gt;T151,"Under Charge",Y151&lt;T151,"Over Charge")</f>
        <v>Over Charge</v>
      </c>
      <c r="AA151" s="11">
        <f t="shared" si="20"/>
        <v>-104.39999999999998</v>
      </c>
    </row>
    <row r="152" spans="1:27" x14ac:dyDescent="0.3">
      <c r="A152" s="7">
        <v>2001812854</v>
      </c>
      <c r="B152" s="8">
        <v>1091118548333</v>
      </c>
      <c r="C152" s="7">
        <v>0.112</v>
      </c>
      <c r="D152" s="7">
        <f t="shared" si="14"/>
        <v>0.5</v>
      </c>
      <c r="E152" s="7">
        <v>2.94</v>
      </c>
      <c r="F152" s="7">
        <f t="shared" si="15"/>
        <v>3</v>
      </c>
      <c r="G152" s="7">
        <f>Output_Data1[[#This Row],[Weight slab charged by Courier Company (KG)]]/0.5</f>
        <v>6</v>
      </c>
      <c r="H152" s="10" t="s">
        <v>3</v>
      </c>
      <c r="I152" s="11">
        <f>VLOOKUP("*"&amp;CONCATENATE("d_",H152,"_f")&amp;"*",Rough_data!$A$12:$B$31,2,FALSE)</f>
        <v>45.4</v>
      </c>
      <c r="J152" s="11">
        <f>VLOOKUP("*"&amp;CONCATENATE("d_",H152,"_a")&amp;"*",Rough_data!$A$12:$B$31,2,FALSE)</f>
        <v>44.8</v>
      </c>
      <c r="K152" s="11">
        <f>VLOOKUP("*"&amp;CONCATENATE("o_",H152,"_f")&amp;"*",Rough_data!$A$12:$B$31,2,FALSE)</f>
        <v>41.3</v>
      </c>
      <c r="L152" s="11">
        <f>VLOOKUP("*"&amp;CONCATENATE("o_",H152,"_a")&amp;"*",Rough_data!$A$12:$B$31,2,FALSE)</f>
        <v>44.8</v>
      </c>
      <c r="M152" s="8" t="str">
        <f t="shared" si="16"/>
        <v>5-Times Additional charges</v>
      </c>
      <c r="N152" s="8">
        <f t="shared" si="17"/>
        <v>5</v>
      </c>
      <c r="O152" s="8">
        <f t="shared" si="18"/>
        <v>224</v>
      </c>
      <c r="P152" s="10" t="s">
        <v>13</v>
      </c>
      <c r="Q152" s="10">
        <f t="shared" si="19"/>
        <v>5</v>
      </c>
      <c r="R152" s="10" cm="1">
        <f t="array" ref="R152">_xlfn.IFS(AND(P152=$P$2,N152&gt;0),((F152/0.5)-1)*J152, AND(P152=$P$2,N152=0),I152,AND(P152=$P$22,N152&gt;0),((F152/0.5)-1)*(L152+J152),AND(P152=$P$22,N152=0),(I152+K152))</f>
        <v>224</v>
      </c>
      <c r="S152" s="10" t="s">
        <v>2</v>
      </c>
      <c r="T152" s="7">
        <v>269.39999999999998</v>
      </c>
      <c r="U152" s="11">
        <f>VLOOKUP("*"&amp;CONCATENATE("d_",S152,"_f")&amp;"*",Rough_data!$A$12:$B$31,2,FALSE)</f>
        <v>33</v>
      </c>
      <c r="V152" s="11">
        <f>VLOOKUP("*"&amp;CONCATENATE("d_",S152,"_a")&amp;"*",Rough_data!$A$12:$B$31,2,FALSE)</f>
        <v>28.3</v>
      </c>
      <c r="W152" s="11">
        <f>VLOOKUP("*"&amp;CONCATENATE("o_",S152,"_f")&amp;"*",Rough_data!$A$12:$B$31,2,FALSE)</f>
        <v>20.5</v>
      </c>
      <c r="X152" s="11">
        <f>VLOOKUP("*"&amp;CONCATENATE("o_",S152,"_a")&amp;"*",Rough_data!$A$12:$B$31,2,FALSE)</f>
        <v>28.3</v>
      </c>
      <c r="Y152" s="7" cm="1">
        <f t="array" ref="Y152">_xlfn.IFS(AND(P152=$P$2,N152&gt;0),((F152/0.5)-1)*U152, AND(P152=$P$2,N152=0),V152,AND(P152=$P$22,N152&gt;0),((F152/0.5)-1)*(V152+X152),AND(P152=$P$22,N152=0),(W152+U152))</f>
        <v>165</v>
      </c>
      <c r="Z152" s="13" t="str" cm="1">
        <f t="array" ref="Z152">_xlfn.IFS(Y152=T152,"Correctly Charged",Y152&gt;T152,"Under Charge",Y152&lt;T152,"Over Charge")</f>
        <v>Over Charge</v>
      </c>
      <c r="AA152" s="11">
        <f t="shared" si="20"/>
        <v>-104.39999999999998</v>
      </c>
    </row>
    <row r="153" spans="1:27" x14ac:dyDescent="0.3">
      <c r="A153" s="7">
        <v>2001812854</v>
      </c>
      <c r="B153" s="8">
        <v>1091118548333</v>
      </c>
      <c r="C153" s="7">
        <v>0.112</v>
      </c>
      <c r="D153" s="7">
        <f t="shared" si="14"/>
        <v>0.5</v>
      </c>
      <c r="E153" s="7">
        <v>2.94</v>
      </c>
      <c r="F153" s="7">
        <f t="shared" si="15"/>
        <v>3</v>
      </c>
      <c r="G153" s="7">
        <f>Output_Data1[[#This Row],[Weight slab charged by Courier Company (KG)]]/0.5</f>
        <v>6</v>
      </c>
      <c r="H153" s="10" t="s">
        <v>3</v>
      </c>
      <c r="I153" s="11">
        <f>VLOOKUP("*"&amp;CONCATENATE("d_",H153,"_f")&amp;"*",Rough_data!$A$12:$B$31,2,FALSE)</f>
        <v>45.4</v>
      </c>
      <c r="J153" s="11">
        <f>VLOOKUP("*"&amp;CONCATENATE("d_",H153,"_a")&amp;"*",Rough_data!$A$12:$B$31,2,FALSE)</f>
        <v>44.8</v>
      </c>
      <c r="K153" s="11">
        <f>VLOOKUP("*"&amp;CONCATENATE("o_",H153,"_f")&amp;"*",Rough_data!$A$12:$B$31,2,FALSE)</f>
        <v>41.3</v>
      </c>
      <c r="L153" s="11">
        <f>VLOOKUP("*"&amp;CONCATENATE("o_",H153,"_a")&amp;"*",Rough_data!$A$12:$B$31,2,FALSE)</f>
        <v>44.8</v>
      </c>
      <c r="M153" s="8" t="str">
        <f t="shared" si="16"/>
        <v>5-Times Additional charges</v>
      </c>
      <c r="N153" s="8">
        <f t="shared" si="17"/>
        <v>5</v>
      </c>
      <c r="O153" s="8">
        <f t="shared" si="18"/>
        <v>224</v>
      </c>
      <c r="P153" s="10" t="s">
        <v>13</v>
      </c>
      <c r="Q153" s="10">
        <f t="shared" si="19"/>
        <v>5</v>
      </c>
      <c r="R153" s="10" cm="1">
        <f t="array" ref="R153">_xlfn.IFS(AND(P153=$P$2,N153&gt;0),((F153/0.5)-1)*J153, AND(P153=$P$2,N153=0),I153,AND(P153=$P$22,N153&gt;0),((F153/0.5)-1)*(L153+J153),AND(P153=$P$22,N153=0),(I153+K153))</f>
        <v>224</v>
      </c>
      <c r="S153" s="10" t="s">
        <v>2</v>
      </c>
      <c r="T153" s="7">
        <v>269.39999999999998</v>
      </c>
      <c r="U153" s="11">
        <f>VLOOKUP("*"&amp;CONCATENATE("d_",S153,"_f")&amp;"*",Rough_data!$A$12:$B$31,2,FALSE)</f>
        <v>33</v>
      </c>
      <c r="V153" s="11">
        <f>VLOOKUP("*"&amp;CONCATENATE("d_",S153,"_a")&amp;"*",Rough_data!$A$12:$B$31,2,FALSE)</f>
        <v>28.3</v>
      </c>
      <c r="W153" s="11">
        <f>VLOOKUP("*"&amp;CONCATENATE("o_",S153,"_f")&amp;"*",Rough_data!$A$12:$B$31,2,FALSE)</f>
        <v>20.5</v>
      </c>
      <c r="X153" s="11">
        <f>VLOOKUP("*"&amp;CONCATENATE("o_",S153,"_a")&amp;"*",Rough_data!$A$12:$B$31,2,FALSE)</f>
        <v>28.3</v>
      </c>
      <c r="Y153" s="7" cm="1">
        <f t="array" ref="Y153">_xlfn.IFS(AND(P153=$P$2,N153&gt;0),((F153/0.5)-1)*U153, AND(P153=$P$2,N153=0),V153,AND(P153=$P$22,N153&gt;0),((F153/0.5)-1)*(V153+X153),AND(P153=$P$22,N153=0),(W153+U153))</f>
        <v>165</v>
      </c>
      <c r="Z153" s="13" t="str" cm="1">
        <f t="array" ref="Z153">_xlfn.IFS(Y153=T153,"Correctly Charged",Y153&gt;T153,"Under Charge",Y153&lt;T153,"Over Charge")</f>
        <v>Over Charge</v>
      </c>
      <c r="AA153" s="11">
        <f t="shared" si="20"/>
        <v>-104.39999999999998</v>
      </c>
    </row>
    <row r="154" spans="1:27" x14ac:dyDescent="0.3">
      <c r="A154" s="7">
        <v>2001812854</v>
      </c>
      <c r="B154" s="8">
        <v>1091118548333</v>
      </c>
      <c r="C154" s="7">
        <v>0.112</v>
      </c>
      <c r="D154" s="7">
        <f t="shared" si="14"/>
        <v>0.5</v>
      </c>
      <c r="E154" s="7">
        <v>2.94</v>
      </c>
      <c r="F154" s="7">
        <f t="shared" si="15"/>
        <v>3</v>
      </c>
      <c r="G154" s="7">
        <f>Output_Data1[[#This Row],[Weight slab charged by Courier Company (KG)]]/0.5</f>
        <v>6</v>
      </c>
      <c r="H154" s="10" t="s">
        <v>3</v>
      </c>
      <c r="I154" s="11">
        <f>VLOOKUP("*"&amp;CONCATENATE("d_",H154,"_f")&amp;"*",Rough_data!$A$12:$B$31,2,FALSE)</f>
        <v>45.4</v>
      </c>
      <c r="J154" s="11">
        <f>VLOOKUP("*"&amp;CONCATENATE("d_",H154,"_a")&amp;"*",Rough_data!$A$12:$B$31,2,FALSE)</f>
        <v>44.8</v>
      </c>
      <c r="K154" s="11">
        <f>VLOOKUP("*"&amp;CONCATENATE("o_",H154,"_f")&amp;"*",Rough_data!$A$12:$B$31,2,FALSE)</f>
        <v>41.3</v>
      </c>
      <c r="L154" s="11">
        <f>VLOOKUP("*"&amp;CONCATENATE("o_",H154,"_a")&amp;"*",Rough_data!$A$12:$B$31,2,FALSE)</f>
        <v>44.8</v>
      </c>
      <c r="M154" s="8" t="str">
        <f t="shared" si="16"/>
        <v>5-Times Additional charges</v>
      </c>
      <c r="N154" s="8">
        <f t="shared" si="17"/>
        <v>5</v>
      </c>
      <c r="O154" s="8">
        <f t="shared" si="18"/>
        <v>224</v>
      </c>
      <c r="P154" s="10" t="s">
        <v>13</v>
      </c>
      <c r="Q154" s="10">
        <f t="shared" si="19"/>
        <v>5</v>
      </c>
      <c r="R154" s="10" cm="1">
        <f t="array" ref="R154">_xlfn.IFS(AND(P154=$P$2,N154&gt;0),((F154/0.5)-1)*J154, AND(P154=$P$2,N154=0),I154,AND(P154=$P$22,N154&gt;0),((F154/0.5)-1)*(L154+J154),AND(P154=$P$22,N154=0),(I154+K154))</f>
        <v>224</v>
      </c>
      <c r="S154" s="10" t="s">
        <v>2</v>
      </c>
      <c r="T154" s="7">
        <v>269.39999999999998</v>
      </c>
      <c r="U154" s="11">
        <f>VLOOKUP("*"&amp;CONCATENATE("d_",S154,"_f")&amp;"*",Rough_data!$A$12:$B$31,2,FALSE)</f>
        <v>33</v>
      </c>
      <c r="V154" s="11">
        <f>VLOOKUP("*"&amp;CONCATENATE("d_",S154,"_a")&amp;"*",Rough_data!$A$12:$B$31,2,FALSE)</f>
        <v>28.3</v>
      </c>
      <c r="W154" s="11">
        <f>VLOOKUP("*"&amp;CONCATENATE("o_",S154,"_f")&amp;"*",Rough_data!$A$12:$B$31,2,FALSE)</f>
        <v>20.5</v>
      </c>
      <c r="X154" s="11">
        <f>VLOOKUP("*"&amp;CONCATENATE("o_",S154,"_a")&amp;"*",Rough_data!$A$12:$B$31,2,FALSE)</f>
        <v>28.3</v>
      </c>
      <c r="Y154" s="7" cm="1">
        <f t="array" ref="Y154">_xlfn.IFS(AND(P154=$P$2,N154&gt;0),((F154/0.5)-1)*U154, AND(P154=$P$2,N154=0),V154,AND(P154=$P$22,N154&gt;0),((F154/0.5)-1)*(V154+X154),AND(P154=$P$22,N154=0),(W154+U154))</f>
        <v>165</v>
      </c>
      <c r="Z154" s="13" t="str" cm="1">
        <f t="array" ref="Z154">_xlfn.IFS(Y154=T154,"Correctly Charged",Y154&gt;T154,"Under Charge",Y154&lt;T154,"Over Charge")</f>
        <v>Over Charge</v>
      </c>
      <c r="AA154" s="11">
        <f t="shared" si="20"/>
        <v>-104.39999999999998</v>
      </c>
    </row>
    <row r="155" spans="1:27" x14ac:dyDescent="0.3">
      <c r="A155" s="7">
        <v>2001816131</v>
      </c>
      <c r="B155" s="8">
        <v>1091119367193</v>
      </c>
      <c r="C155" s="7">
        <v>0.10199999999999999</v>
      </c>
      <c r="D155" s="7">
        <f t="shared" si="14"/>
        <v>0.5</v>
      </c>
      <c r="E155" s="7">
        <v>0.7</v>
      </c>
      <c r="F155" s="7">
        <f t="shared" si="15"/>
        <v>1</v>
      </c>
      <c r="G155" s="7">
        <f>Output_Data1[[#This Row],[Weight slab charged by Courier Company (KG)]]/0.5</f>
        <v>2</v>
      </c>
      <c r="H155" s="10" t="s">
        <v>3</v>
      </c>
      <c r="I155" s="11">
        <f>VLOOKUP("*"&amp;CONCATENATE("d_",H155,"_f")&amp;"*",Rough_data!$A$12:$B$31,2,FALSE)</f>
        <v>45.4</v>
      </c>
      <c r="J155" s="11">
        <f>VLOOKUP("*"&amp;CONCATENATE("d_",H155,"_a")&amp;"*",Rough_data!$A$12:$B$31,2,FALSE)</f>
        <v>44.8</v>
      </c>
      <c r="K155" s="11">
        <f>VLOOKUP("*"&amp;CONCATENATE("o_",H155,"_f")&amp;"*",Rough_data!$A$12:$B$31,2,FALSE)</f>
        <v>41.3</v>
      </c>
      <c r="L155" s="11">
        <f>VLOOKUP("*"&amp;CONCATENATE("o_",H155,"_a")&amp;"*",Rough_data!$A$12:$B$31,2,FALSE)</f>
        <v>44.8</v>
      </c>
      <c r="M155" s="8" t="str">
        <f t="shared" si="16"/>
        <v>1-Times Additional charges</v>
      </c>
      <c r="N155" s="8">
        <f t="shared" si="17"/>
        <v>1</v>
      </c>
      <c r="O155" s="8">
        <f t="shared" si="18"/>
        <v>44.8</v>
      </c>
      <c r="P155" s="10" t="s">
        <v>13</v>
      </c>
      <c r="Q155" s="10">
        <f t="shared" si="19"/>
        <v>1</v>
      </c>
      <c r="R155" s="10" cm="1">
        <f t="array" ref="R155">_xlfn.IFS(AND(P155=$P$2,N155&gt;0),((F155/0.5)-1)*J155, AND(P155=$P$2,N155=0),I155,AND(P155=$P$22,N155&gt;0),((F155/0.5)-1)*(L155+J155),AND(P155=$P$22,N155=0),(I155+K155))</f>
        <v>44.8</v>
      </c>
      <c r="S155" s="10" t="s">
        <v>2</v>
      </c>
      <c r="T155" s="7">
        <v>90.2</v>
      </c>
      <c r="U155" s="11">
        <f>VLOOKUP("*"&amp;CONCATENATE("d_",S155,"_f")&amp;"*",Rough_data!$A$12:$B$31,2,FALSE)</f>
        <v>33</v>
      </c>
      <c r="V155" s="11">
        <f>VLOOKUP("*"&amp;CONCATENATE("d_",S155,"_a")&amp;"*",Rough_data!$A$12:$B$31,2,FALSE)</f>
        <v>28.3</v>
      </c>
      <c r="W155" s="11">
        <f>VLOOKUP("*"&amp;CONCATENATE("o_",S155,"_f")&amp;"*",Rough_data!$A$12:$B$31,2,FALSE)</f>
        <v>20.5</v>
      </c>
      <c r="X155" s="11">
        <f>VLOOKUP("*"&amp;CONCATENATE("o_",S155,"_a")&amp;"*",Rough_data!$A$12:$B$31,2,FALSE)</f>
        <v>28.3</v>
      </c>
      <c r="Y155" s="7" cm="1">
        <f t="array" ref="Y155">_xlfn.IFS(AND(P155=$P$2,N155&gt;0),((F155/0.5)-1)*U155, AND(P155=$P$2,N155=0),V155,AND(P155=$P$22,N155&gt;0),((F155/0.5)-1)*(V155+X155),AND(P155=$P$22,N155=0),(W155+U155))</f>
        <v>33</v>
      </c>
      <c r="Z155" s="13" t="str" cm="1">
        <f t="array" ref="Z155">_xlfn.IFS(Y155=T155,"Correctly Charged",Y155&gt;T155,"Under Charge",Y155&lt;T155,"Over Charge")</f>
        <v>Over Charge</v>
      </c>
      <c r="AA155" s="11">
        <f t="shared" si="20"/>
        <v>-57.2</v>
      </c>
    </row>
    <row r="156" spans="1:27" x14ac:dyDescent="0.3">
      <c r="A156" s="7">
        <v>2001816131</v>
      </c>
      <c r="B156" s="8">
        <v>1091119367193</v>
      </c>
      <c r="C156" s="7">
        <v>0.10199999999999999</v>
      </c>
      <c r="D156" s="7">
        <f t="shared" si="14"/>
        <v>0.5</v>
      </c>
      <c r="E156" s="7">
        <v>0.7</v>
      </c>
      <c r="F156" s="7">
        <f t="shared" si="15"/>
        <v>1</v>
      </c>
      <c r="G156" s="7">
        <f>Output_Data1[[#This Row],[Weight slab charged by Courier Company (KG)]]/0.5</f>
        <v>2</v>
      </c>
      <c r="H156" s="10" t="s">
        <v>3</v>
      </c>
      <c r="I156" s="11">
        <f>VLOOKUP("*"&amp;CONCATENATE("d_",H156,"_f")&amp;"*",Rough_data!$A$12:$B$31,2,FALSE)</f>
        <v>45.4</v>
      </c>
      <c r="J156" s="11">
        <f>VLOOKUP("*"&amp;CONCATENATE("d_",H156,"_a")&amp;"*",Rough_data!$A$12:$B$31,2,FALSE)</f>
        <v>44.8</v>
      </c>
      <c r="K156" s="11">
        <f>VLOOKUP("*"&amp;CONCATENATE("o_",H156,"_f")&amp;"*",Rough_data!$A$12:$B$31,2,FALSE)</f>
        <v>41.3</v>
      </c>
      <c r="L156" s="11">
        <f>VLOOKUP("*"&amp;CONCATENATE("o_",H156,"_a")&amp;"*",Rough_data!$A$12:$B$31,2,FALSE)</f>
        <v>44.8</v>
      </c>
      <c r="M156" s="8" t="str">
        <f t="shared" si="16"/>
        <v>1-Times Additional charges</v>
      </c>
      <c r="N156" s="8">
        <f t="shared" si="17"/>
        <v>1</v>
      </c>
      <c r="O156" s="8">
        <f t="shared" si="18"/>
        <v>44.8</v>
      </c>
      <c r="P156" s="10" t="s">
        <v>13</v>
      </c>
      <c r="Q156" s="10">
        <f t="shared" si="19"/>
        <v>1</v>
      </c>
      <c r="R156" s="10" cm="1">
        <f t="array" ref="R156">_xlfn.IFS(AND(P156=$P$2,N156&gt;0),((F156/0.5)-1)*J156, AND(P156=$P$2,N156=0),I156,AND(P156=$P$22,N156&gt;0),((F156/0.5)-1)*(L156+J156),AND(P156=$P$22,N156=0),(I156+K156))</f>
        <v>44.8</v>
      </c>
      <c r="S156" s="10" t="s">
        <v>2</v>
      </c>
      <c r="T156" s="7">
        <v>90.2</v>
      </c>
      <c r="U156" s="11">
        <f>VLOOKUP("*"&amp;CONCATENATE("d_",S156,"_f")&amp;"*",Rough_data!$A$12:$B$31,2,FALSE)</f>
        <v>33</v>
      </c>
      <c r="V156" s="11">
        <f>VLOOKUP("*"&amp;CONCATENATE("d_",S156,"_a")&amp;"*",Rough_data!$A$12:$B$31,2,FALSE)</f>
        <v>28.3</v>
      </c>
      <c r="W156" s="11">
        <f>VLOOKUP("*"&amp;CONCATENATE("o_",S156,"_f")&amp;"*",Rough_data!$A$12:$B$31,2,FALSE)</f>
        <v>20.5</v>
      </c>
      <c r="X156" s="11">
        <f>VLOOKUP("*"&amp;CONCATENATE("o_",S156,"_a")&amp;"*",Rough_data!$A$12:$B$31,2,FALSE)</f>
        <v>28.3</v>
      </c>
      <c r="Y156" s="7" cm="1">
        <f t="array" ref="Y156">_xlfn.IFS(AND(P156=$P$2,N156&gt;0),((F156/0.5)-1)*U156, AND(P156=$P$2,N156=0),V156,AND(P156=$P$22,N156&gt;0),((F156/0.5)-1)*(V156+X156),AND(P156=$P$22,N156=0),(W156+U156))</f>
        <v>33</v>
      </c>
      <c r="Z156" s="13" t="str" cm="1">
        <f t="array" ref="Z156">_xlfn.IFS(Y156=T156,"Correctly Charged",Y156&gt;T156,"Under Charge",Y156&lt;T156,"Over Charge")</f>
        <v>Over Charge</v>
      </c>
      <c r="AA156" s="11">
        <f t="shared" si="20"/>
        <v>-57.2</v>
      </c>
    </row>
    <row r="157" spans="1:27" x14ac:dyDescent="0.3">
      <c r="A157" s="7">
        <v>2001816131</v>
      </c>
      <c r="B157" s="8">
        <v>1091119367193</v>
      </c>
      <c r="C157" s="7">
        <v>0.10199999999999999</v>
      </c>
      <c r="D157" s="7">
        <f t="shared" si="14"/>
        <v>0.5</v>
      </c>
      <c r="E157" s="7">
        <v>0.7</v>
      </c>
      <c r="F157" s="7">
        <f t="shared" si="15"/>
        <v>1</v>
      </c>
      <c r="G157" s="7">
        <f>Output_Data1[[#This Row],[Weight slab charged by Courier Company (KG)]]/0.5</f>
        <v>2</v>
      </c>
      <c r="H157" s="10" t="s">
        <v>3</v>
      </c>
      <c r="I157" s="11">
        <f>VLOOKUP("*"&amp;CONCATENATE("d_",H157,"_f")&amp;"*",Rough_data!$A$12:$B$31,2,FALSE)</f>
        <v>45.4</v>
      </c>
      <c r="J157" s="11">
        <f>VLOOKUP("*"&amp;CONCATENATE("d_",H157,"_a")&amp;"*",Rough_data!$A$12:$B$31,2,FALSE)</f>
        <v>44.8</v>
      </c>
      <c r="K157" s="11">
        <f>VLOOKUP("*"&amp;CONCATENATE("o_",H157,"_f")&amp;"*",Rough_data!$A$12:$B$31,2,FALSE)</f>
        <v>41.3</v>
      </c>
      <c r="L157" s="11">
        <f>VLOOKUP("*"&amp;CONCATENATE("o_",H157,"_a")&amp;"*",Rough_data!$A$12:$B$31,2,FALSE)</f>
        <v>44.8</v>
      </c>
      <c r="M157" s="8" t="str">
        <f t="shared" si="16"/>
        <v>1-Times Additional charges</v>
      </c>
      <c r="N157" s="8">
        <f t="shared" si="17"/>
        <v>1</v>
      </c>
      <c r="O157" s="8">
        <f t="shared" si="18"/>
        <v>44.8</v>
      </c>
      <c r="P157" s="10" t="s">
        <v>13</v>
      </c>
      <c r="Q157" s="10">
        <f t="shared" si="19"/>
        <v>1</v>
      </c>
      <c r="R157" s="10" cm="1">
        <f t="array" ref="R157">_xlfn.IFS(AND(P157=$P$2,N157&gt;0),((F157/0.5)-1)*J157, AND(P157=$P$2,N157=0),I157,AND(P157=$P$22,N157&gt;0),((F157/0.5)-1)*(L157+J157),AND(P157=$P$22,N157=0),(I157+K157))</f>
        <v>44.8</v>
      </c>
      <c r="S157" s="10" t="s">
        <v>2</v>
      </c>
      <c r="T157" s="7">
        <v>90.2</v>
      </c>
      <c r="U157" s="11">
        <f>VLOOKUP("*"&amp;CONCATENATE("d_",S157,"_f")&amp;"*",Rough_data!$A$12:$B$31,2,FALSE)</f>
        <v>33</v>
      </c>
      <c r="V157" s="11">
        <f>VLOOKUP("*"&amp;CONCATENATE("d_",S157,"_a")&amp;"*",Rough_data!$A$12:$B$31,2,FALSE)</f>
        <v>28.3</v>
      </c>
      <c r="W157" s="11">
        <f>VLOOKUP("*"&amp;CONCATENATE("o_",S157,"_f")&amp;"*",Rough_data!$A$12:$B$31,2,FALSE)</f>
        <v>20.5</v>
      </c>
      <c r="X157" s="11">
        <f>VLOOKUP("*"&amp;CONCATENATE("o_",S157,"_a")&amp;"*",Rough_data!$A$12:$B$31,2,FALSE)</f>
        <v>28.3</v>
      </c>
      <c r="Y157" s="7" cm="1">
        <f t="array" ref="Y157">_xlfn.IFS(AND(P157=$P$2,N157&gt;0),((F157/0.5)-1)*U157, AND(P157=$P$2,N157=0),V157,AND(P157=$P$22,N157&gt;0),((F157/0.5)-1)*(V157+X157),AND(P157=$P$22,N157=0),(W157+U157))</f>
        <v>33</v>
      </c>
      <c r="Z157" s="13" t="str" cm="1">
        <f t="array" ref="Z157">_xlfn.IFS(Y157=T157,"Correctly Charged",Y157&gt;T157,"Under Charge",Y157&lt;T157,"Over Charge")</f>
        <v>Over Charge</v>
      </c>
      <c r="AA157" s="11">
        <f t="shared" si="20"/>
        <v>-57.2</v>
      </c>
    </row>
    <row r="158" spans="1:27" x14ac:dyDescent="0.3">
      <c r="A158" s="7">
        <v>2001816131</v>
      </c>
      <c r="B158" s="8">
        <v>1091119367193</v>
      </c>
      <c r="C158" s="7">
        <v>0.10199999999999999</v>
      </c>
      <c r="D158" s="7">
        <f t="shared" si="14"/>
        <v>0.5</v>
      </c>
      <c r="E158" s="7">
        <v>0.7</v>
      </c>
      <c r="F158" s="7">
        <f t="shared" si="15"/>
        <v>1</v>
      </c>
      <c r="G158" s="7">
        <f>Output_Data1[[#This Row],[Weight slab charged by Courier Company (KG)]]/0.5</f>
        <v>2</v>
      </c>
      <c r="H158" s="10" t="s">
        <v>3</v>
      </c>
      <c r="I158" s="11">
        <f>VLOOKUP("*"&amp;CONCATENATE("d_",H158,"_f")&amp;"*",Rough_data!$A$12:$B$31,2,FALSE)</f>
        <v>45.4</v>
      </c>
      <c r="J158" s="11">
        <f>VLOOKUP("*"&amp;CONCATENATE("d_",H158,"_a")&amp;"*",Rough_data!$A$12:$B$31,2,FALSE)</f>
        <v>44.8</v>
      </c>
      <c r="K158" s="11">
        <f>VLOOKUP("*"&amp;CONCATENATE("o_",H158,"_f")&amp;"*",Rough_data!$A$12:$B$31,2,FALSE)</f>
        <v>41.3</v>
      </c>
      <c r="L158" s="11">
        <f>VLOOKUP("*"&amp;CONCATENATE("o_",H158,"_a")&amp;"*",Rough_data!$A$12:$B$31,2,FALSE)</f>
        <v>44.8</v>
      </c>
      <c r="M158" s="8" t="str">
        <f t="shared" si="16"/>
        <v>1-Times Additional charges</v>
      </c>
      <c r="N158" s="8">
        <f t="shared" si="17"/>
        <v>1</v>
      </c>
      <c r="O158" s="8">
        <f t="shared" si="18"/>
        <v>44.8</v>
      </c>
      <c r="P158" s="10" t="s">
        <v>13</v>
      </c>
      <c r="Q158" s="10">
        <f t="shared" si="19"/>
        <v>1</v>
      </c>
      <c r="R158" s="10" cm="1">
        <f t="array" ref="R158">_xlfn.IFS(AND(P158=$P$2,N158&gt;0),((F158/0.5)-1)*J158, AND(P158=$P$2,N158=0),I158,AND(P158=$P$22,N158&gt;0),((F158/0.5)-1)*(L158+J158),AND(P158=$P$22,N158=0),(I158+K158))</f>
        <v>44.8</v>
      </c>
      <c r="S158" s="10" t="s">
        <v>2</v>
      </c>
      <c r="T158" s="7">
        <v>90.2</v>
      </c>
      <c r="U158" s="11">
        <f>VLOOKUP("*"&amp;CONCATENATE("d_",S158,"_f")&amp;"*",Rough_data!$A$12:$B$31,2,FALSE)</f>
        <v>33</v>
      </c>
      <c r="V158" s="11">
        <f>VLOOKUP("*"&amp;CONCATENATE("d_",S158,"_a")&amp;"*",Rough_data!$A$12:$B$31,2,FALSE)</f>
        <v>28.3</v>
      </c>
      <c r="W158" s="11">
        <f>VLOOKUP("*"&amp;CONCATENATE("o_",S158,"_f")&amp;"*",Rough_data!$A$12:$B$31,2,FALSE)</f>
        <v>20.5</v>
      </c>
      <c r="X158" s="11">
        <f>VLOOKUP("*"&amp;CONCATENATE("o_",S158,"_a")&amp;"*",Rough_data!$A$12:$B$31,2,FALSE)</f>
        <v>28.3</v>
      </c>
      <c r="Y158" s="7" cm="1">
        <f t="array" ref="Y158">_xlfn.IFS(AND(P158=$P$2,N158&gt;0),((F158/0.5)-1)*U158, AND(P158=$P$2,N158=0),V158,AND(P158=$P$22,N158&gt;0),((F158/0.5)-1)*(V158+X158),AND(P158=$P$22,N158=0),(W158+U158))</f>
        <v>33</v>
      </c>
      <c r="Z158" s="13" t="str" cm="1">
        <f t="array" ref="Z158">_xlfn.IFS(Y158=T158,"Correctly Charged",Y158&gt;T158,"Under Charge",Y158&lt;T158,"Over Charge")</f>
        <v>Over Charge</v>
      </c>
      <c r="AA158" s="11">
        <f t="shared" si="20"/>
        <v>-57.2</v>
      </c>
    </row>
    <row r="159" spans="1:27" x14ac:dyDescent="0.3">
      <c r="A159" s="7">
        <v>2001816131</v>
      </c>
      <c r="B159" s="8">
        <v>1091119367193</v>
      </c>
      <c r="C159" s="7">
        <v>0.10199999999999999</v>
      </c>
      <c r="D159" s="7">
        <f t="shared" si="14"/>
        <v>0.5</v>
      </c>
      <c r="E159" s="7">
        <v>0.7</v>
      </c>
      <c r="F159" s="7">
        <f t="shared" si="15"/>
        <v>1</v>
      </c>
      <c r="G159" s="7">
        <f>Output_Data1[[#This Row],[Weight slab charged by Courier Company (KG)]]/0.5</f>
        <v>2</v>
      </c>
      <c r="H159" s="10" t="s">
        <v>3</v>
      </c>
      <c r="I159" s="11">
        <f>VLOOKUP("*"&amp;CONCATENATE("d_",H159,"_f")&amp;"*",Rough_data!$A$12:$B$31,2,FALSE)</f>
        <v>45.4</v>
      </c>
      <c r="J159" s="11">
        <f>VLOOKUP("*"&amp;CONCATENATE("d_",H159,"_a")&amp;"*",Rough_data!$A$12:$B$31,2,FALSE)</f>
        <v>44.8</v>
      </c>
      <c r="K159" s="11">
        <f>VLOOKUP("*"&amp;CONCATENATE("o_",H159,"_f")&amp;"*",Rough_data!$A$12:$B$31,2,FALSE)</f>
        <v>41.3</v>
      </c>
      <c r="L159" s="11">
        <f>VLOOKUP("*"&amp;CONCATENATE("o_",H159,"_a")&amp;"*",Rough_data!$A$12:$B$31,2,FALSE)</f>
        <v>44.8</v>
      </c>
      <c r="M159" s="8" t="str">
        <f t="shared" si="16"/>
        <v>1-Times Additional charges</v>
      </c>
      <c r="N159" s="8">
        <f t="shared" si="17"/>
        <v>1</v>
      </c>
      <c r="O159" s="8">
        <f t="shared" si="18"/>
        <v>44.8</v>
      </c>
      <c r="P159" s="10" t="s">
        <v>13</v>
      </c>
      <c r="Q159" s="10">
        <f t="shared" si="19"/>
        <v>1</v>
      </c>
      <c r="R159" s="10" cm="1">
        <f t="array" ref="R159">_xlfn.IFS(AND(P159=$P$2,N159&gt;0),((F159/0.5)-1)*J159, AND(P159=$P$2,N159=0),I159,AND(P159=$P$22,N159&gt;0),((F159/0.5)-1)*(L159+J159),AND(P159=$P$22,N159=0),(I159+K159))</f>
        <v>44.8</v>
      </c>
      <c r="S159" s="10" t="s">
        <v>2</v>
      </c>
      <c r="T159" s="7">
        <v>90.2</v>
      </c>
      <c r="U159" s="11">
        <f>VLOOKUP("*"&amp;CONCATENATE("d_",S159,"_f")&amp;"*",Rough_data!$A$12:$B$31,2,FALSE)</f>
        <v>33</v>
      </c>
      <c r="V159" s="11">
        <f>VLOOKUP("*"&amp;CONCATENATE("d_",S159,"_a")&amp;"*",Rough_data!$A$12:$B$31,2,FALSE)</f>
        <v>28.3</v>
      </c>
      <c r="W159" s="11">
        <f>VLOOKUP("*"&amp;CONCATENATE("o_",S159,"_f")&amp;"*",Rough_data!$A$12:$B$31,2,FALSE)</f>
        <v>20.5</v>
      </c>
      <c r="X159" s="11">
        <f>VLOOKUP("*"&amp;CONCATENATE("o_",S159,"_a")&amp;"*",Rough_data!$A$12:$B$31,2,FALSE)</f>
        <v>28.3</v>
      </c>
      <c r="Y159" s="7" cm="1">
        <f t="array" ref="Y159">_xlfn.IFS(AND(P159=$P$2,N159&gt;0),((F159/0.5)-1)*U159, AND(P159=$P$2,N159=0),V159,AND(P159=$P$22,N159&gt;0),((F159/0.5)-1)*(V159+X159),AND(P159=$P$22,N159=0),(W159+U159))</f>
        <v>33</v>
      </c>
      <c r="Z159" s="13" t="str" cm="1">
        <f t="array" ref="Z159">_xlfn.IFS(Y159=T159,"Correctly Charged",Y159&gt;T159,"Under Charge",Y159&lt;T159,"Over Charge")</f>
        <v>Over Charge</v>
      </c>
      <c r="AA159" s="11">
        <f t="shared" si="20"/>
        <v>-57.2</v>
      </c>
    </row>
    <row r="160" spans="1:27" x14ac:dyDescent="0.3">
      <c r="A160" s="7">
        <v>2001816131</v>
      </c>
      <c r="B160" s="8">
        <v>1091119367193</v>
      </c>
      <c r="C160" s="7">
        <v>0.35</v>
      </c>
      <c r="D160" s="7">
        <f t="shared" si="14"/>
        <v>0.5</v>
      </c>
      <c r="E160" s="7">
        <v>0.7</v>
      </c>
      <c r="F160" s="7">
        <f t="shared" si="15"/>
        <v>1</v>
      </c>
      <c r="G160" s="7">
        <f>Output_Data1[[#This Row],[Weight slab charged by Courier Company (KG)]]/0.5</f>
        <v>2</v>
      </c>
      <c r="H160" s="10" t="s">
        <v>3</v>
      </c>
      <c r="I160" s="11">
        <f>VLOOKUP("*"&amp;CONCATENATE("d_",H160,"_f")&amp;"*",Rough_data!$A$12:$B$31,2,FALSE)</f>
        <v>45.4</v>
      </c>
      <c r="J160" s="11">
        <f>VLOOKUP("*"&amp;CONCATENATE("d_",H160,"_a")&amp;"*",Rough_data!$A$12:$B$31,2,FALSE)</f>
        <v>44.8</v>
      </c>
      <c r="K160" s="11">
        <f>VLOOKUP("*"&amp;CONCATENATE("o_",H160,"_f")&amp;"*",Rough_data!$A$12:$B$31,2,FALSE)</f>
        <v>41.3</v>
      </c>
      <c r="L160" s="11">
        <f>VLOOKUP("*"&amp;CONCATENATE("o_",H160,"_a")&amp;"*",Rough_data!$A$12:$B$31,2,FALSE)</f>
        <v>44.8</v>
      </c>
      <c r="M160" s="8" t="str">
        <f t="shared" si="16"/>
        <v>1-Times Additional charges</v>
      </c>
      <c r="N160" s="8">
        <f t="shared" si="17"/>
        <v>1</v>
      </c>
      <c r="O160" s="8">
        <f t="shared" si="18"/>
        <v>44.8</v>
      </c>
      <c r="P160" s="10" t="s">
        <v>13</v>
      </c>
      <c r="Q160" s="10">
        <f t="shared" si="19"/>
        <v>1</v>
      </c>
      <c r="R160" s="10" cm="1">
        <f t="array" ref="R160">_xlfn.IFS(AND(P160=$P$2,N160&gt;0),((F160/0.5)-1)*J160, AND(P160=$P$2,N160=0),I160,AND(P160=$P$22,N160&gt;0),((F160/0.5)-1)*(L160+J160),AND(P160=$P$22,N160=0),(I160+K160))</f>
        <v>44.8</v>
      </c>
      <c r="S160" s="10" t="s">
        <v>2</v>
      </c>
      <c r="T160" s="7">
        <v>90.2</v>
      </c>
      <c r="U160" s="11">
        <f>VLOOKUP("*"&amp;CONCATENATE("d_",S160,"_f")&amp;"*",Rough_data!$A$12:$B$31,2,FALSE)</f>
        <v>33</v>
      </c>
      <c r="V160" s="11">
        <f>VLOOKUP("*"&amp;CONCATENATE("d_",S160,"_a")&amp;"*",Rough_data!$A$12:$B$31,2,FALSE)</f>
        <v>28.3</v>
      </c>
      <c r="W160" s="11">
        <f>VLOOKUP("*"&amp;CONCATENATE("o_",S160,"_f")&amp;"*",Rough_data!$A$12:$B$31,2,FALSE)</f>
        <v>20.5</v>
      </c>
      <c r="X160" s="11">
        <f>VLOOKUP("*"&amp;CONCATENATE("o_",S160,"_a")&amp;"*",Rough_data!$A$12:$B$31,2,FALSE)</f>
        <v>28.3</v>
      </c>
      <c r="Y160" s="7" cm="1">
        <f t="array" ref="Y160">_xlfn.IFS(AND(P160=$P$2,N160&gt;0),((F160/0.5)-1)*U160, AND(P160=$P$2,N160=0),V160,AND(P160=$P$22,N160&gt;0),((F160/0.5)-1)*(V160+X160),AND(P160=$P$22,N160=0),(W160+U160))</f>
        <v>33</v>
      </c>
      <c r="Z160" s="13" t="str" cm="1">
        <f t="array" ref="Z160">_xlfn.IFS(Y160=T160,"Correctly Charged",Y160&gt;T160,"Under Charge",Y160&lt;T160,"Over Charge")</f>
        <v>Over Charge</v>
      </c>
      <c r="AA160" s="11">
        <f t="shared" si="20"/>
        <v>-57.2</v>
      </c>
    </row>
    <row r="161" spans="1:27" x14ac:dyDescent="0.3">
      <c r="A161" s="7">
        <v>2001816131</v>
      </c>
      <c r="B161" s="8">
        <v>1091119367193</v>
      </c>
      <c r="C161" s="7">
        <v>0.35</v>
      </c>
      <c r="D161" s="7">
        <f t="shared" si="14"/>
        <v>0.5</v>
      </c>
      <c r="E161" s="7">
        <v>0.7</v>
      </c>
      <c r="F161" s="7">
        <f t="shared" si="15"/>
        <v>1</v>
      </c>
      <c r="G161" s="7">
        <f>Output_Data1[[#This Row],[Weight slab charged by Courier Company (KG)]]/0.5</f>
        <v>2</v>
      </c>
      <c r="H161" s="10" t="s">
        <v>3</v>
      </c>
      <c r="I161" s="11">
        <f>VLOOKUP("*"&amp;CONCATENATE("d_",H161,"_f")&amp;"*",Rough_data!$A$12:$B$31,2,FALSE)</f>
        <v>45.4</v>
      </c>
      <c r="J161" s="11">
        <f>VLOOKUP("*"&amp;CONCATENATE("d_",H161,"_a")&amp;"*",Rough_data!$A$12:$B$31,2,FALSE)</f>
        <v>44.8</v>
      </c>
      <c r="K161" s="11">
        <f>VLOOKUP("*"&amp;CONCATENATE("o_",H161,"_f")&amp;"*",Rough_data!$A$12:$B$31,2,FALSE)</f>
        <v>41.3</v>
      </c>
      <c r="L161" s="11">
        <f>VLOOKUP("*"&amp;CONCATENATE("o_",H161,"_a")&amp;"*",Rough_data!$A$12:$B$31,2,FALSE)</f>
        <v>44.8</v>
      </c>
      <c r="M161" s="8" t="str">
        <f t="shared" si="16"/>
        <v>1-Times Additional charges</v>
      </c>
      <c r="N161" s="8">
        <f t="shared" si="17"/>
        <v>1</v>
      </c>
      <c r="O161" s="8">
        <f t="shared" si="18"/>
        <v>44.8</v>
      </c>
      <c r="P161" s="10" t="s">
        <v>13</v>
      </c>
      <c r="Q161" s="10">
        <f t="shared" si="19"/>
        <v>1</v>
      </c>
      <c r="R161" s="10" cm="1">
        <f t="array" ref="R161">_xlfn.IFS(AND(P161=$P$2,N161&gt;0),((F161/0.5)-1)*J161, AND(P161=$P$2,N161=0),I161,AND(P161=$P$22,N161&gt;0),((F161/0.5)-1)*(L161+J161),AND(P161=$P$22,N161=0),(I161+K161))</f>
        <v>44.8</v>
      </c>
      <c r="S161" s="10" t="s">
        <v>2</v>
      </c>
      <c r="T161" s="7">
        <v>90.2</v>
      </c>
      <c r="U161" s="11">
        <f>VLOOKUP("*"&amp;CONCATENATE("d_",S161,"_f")&amp;"*",Rough_data!$A$12:$B$31,2,FALSE)</f>
        <v>33</v>
      </c>
      <c r="V161" s="11">
        <f>VLOOKUP("*"&amp;CONCATENATE("d_",S161,"_a")&amp;"*",Rough_data!$A$12:$B$31,2,FALSE)</f>
        <v>28.3</v>
      </c>
      <c r="W161" s="11">
        <f>VLOOKUP("*"&amp;CONCATENATE("o_",S161,"_f")&amp;"*",Rough_data!$A$12:$B$31,2,FALSE)</f>
        <v>20.5</v>
      </c>
      <c r="X161" s="11">
        <f>VLOOKUP("*"&amp;CONCATENATE("o_",S161,"_a")&amp;"*",Rough_data!$A$12:$B$31,2,FALSE)</f>
        <v>28.3</v>
      </c>
      <c r="Y161" s="7" cm="1">
        <f t="array" ref="Y161">_xlfn.IFS(AND(P161=$P$2,N161&gt;0),((F161/0.5)-1)*U161, AND(P161=$P$2,N161=0),V161,AND(P161=$P$22,N161&gt;0),((F161/0.5)-1)*(V161+X161),AND(P161=$P$22,N161=0),(W161+U161))</f>
        <v>33</v>
      </c>
      <c r="Z161" s="13" t="str" cm="1">
        <f t="array" ref="Z161">_xlfn.IFS(Y161=T161,"Correctly Charged",Y161&gt;T161,"Under Charge",Y161&lt;T161,"Over Charge")</f>
        <v>Over Charge</v>
      </c>
      <c r="AA161" s="11">
        <f t="shared" si="20"/>
        <v>-57.2</v>
      </c>
    </row>
    <row r="162" spans="1:27" x14ac:dyDescent="0.3">
      <c r="A162" s="7">
        <v>2001816131</v>
      </c>
      <c r="B162" s="8">
        <v>1091119367193</v>
      </c>
      <c r="C162" s="7">
        <v>0.35</v>
      </c>
      <c r="D162" s="7">
        <f t="shared" si="14"/>
        <v>0.5</v>
      </c>
      <c r="E162" s="7">
        <v>0.7</v>
      </c>
      <c r="F162" s="7">
        <f t="shared" si="15"/>
        <v>1</v>
      </c>
      <c r="G162" s="7">
        <f>Output_Data1[[#This Row],[Weight slab charged by Courier Company (KG)]]/0.5</f>
        <v>2</v>
      </c>
      <c r="H162" s="10" t="s">
        <v>3</v>
      </c>
      <c r="I162" s="11">
        <f>VLOOKUP("*"&amp;CONCATENATE("d_",H162,"_f")&amp;"*",Rough_data!$A$12:$B$31,2,FALSE)</f>
        <v>45.4</v>
      </c>
      <c r="J162" s="11">
        <f>VLOOKUP("*"&amp;CONCATENATE("d_",H162,"_a")&amp;"*",Rough_data!$A$12:$B$31,2,FALSE)</f>
        <v>44.8</v>
      </c>
      <c r="K162" s="11">
        <f>VLOOKUP("*"&amp;CONCATENATE("o_",H162,"_f")&amp;"*",Rough_data!$A$12:$B$31,2,FALSE)</f>
        <v>41.3</v>
      </c>
      <c r="L162" s="11">
        <f>VLOOKUP("*"&amp;CONCATENATE("o_",H162,"_a")&amp;"*",Rough_data!$A$12:$B$31,2,FALSE)</f>
        <v>44.8</v>
      </c>
      <c r="M162" s="8" t="str">
        <f t="shared" si="16"/>
        <v>1-Times Additional charges</v>
      </c>
      <c r="N162" s="8">
        <f t="shared" si="17"/>
        <v>1</v>
      </c>
      <c r="O162" s="8">
        <f t="shared" si="18"/>
        <v>44.8</v>
      </c>
      <c r="P162" s="10" t="s">
        <v>13</v>
      </c>
      <c r="Q162" s="10">
        <f t="shared" si="19"/>
        <v>1</v>
      </c>
      <c r="R162" s="10" cm="1">
        <f t="array" ref="R162">_xlfn.IFS(AND(P162=$P$2,N162&gt;0),((F162/0.5)-1)*J162, AND(P162=$P$2,N162=0),I162,AND(P162=$P$22,N162&gt;0),((F162/0.5)-1)*(L162+J162),AND(P162=$P$22,N162=0),(I162+K162))</f>
        <v>44.8</v>
      </c>
      <c r="S162" s="10" t="s">
        <v>2</v>
      </c>
      <c r="T162" s="7">
        <v>90.2</v>
      </c>
      <c r="U162" s="11">
        <f>VLOOKUP("*"&amp;CONCATENATE("d_",S162,"_f")&amp;"*",Rough_data!$A$12:$B$31,2,FALSE)</f>
        <v>33</v>
      </c>
      <c r="V162" s="11">
        <f>VLOOKUP("*"&amp;CONCATENATE("d_",S162,"_a")&amp;"*",Rough_data!$A$12:$B$31,2,FALSE)</f>
        <v>28.3</v>
      </c>
      <c r="W162" s="11">
        <f>VLOOKUP("*"&amp;CONCATENATE("o_",S162,"_f")&amp;"*",Rough_data!$A$12:$B$31,2,FALSE)</f>
        <v>20.5</v>
      </c>
      <c r="X162" s="11">
        <f>VLOOKUP("*"&amp;CONCATENATE("o_",S162,"_a")&amp;"*",Rough_data!$A$12:$B$31,2,FALSE)</f>
        <v>28.3</v>
      </c>
      <c r="Y162" s="7" cm="1">
        <f t="array" ref="Y162">_xlfn.IFS(AND(P162=$P$2,N162&gt;0),((F162/0.5)-1)*U162, AND(P162=$P$2,N162=0),V162,AND(P162=$P$22,N162&gt;0),((F162/0.5)-1)*(V162+X162),AND(P162=$P$22,N162=0),(W162+U162))</f>
        <v>33</v>
      </c>
      <c r="Z162" s="13" t="str" cm="1">
        <f t="array" ref="Z162">_xlfn.IFS(Y162=T162,"Correctly Charged",Y162&gt;T162,"Under Charge",Y162&lt;T162,"Over Charge")</f>
        <v>Over Charge</v>
      </c>
      <c r="AA162" s="11">
        <f t="shared" si="20"/>
        <v>-57.2</v>
      </c>
    </row>
    <row r="163" spans="1:27" x14ac:dyDescent="0.3">
      <c r="A163" s="7">
        <v>2001816131</v>
      </c>
      <c r="B163" s="8">
        <v>1091119367193</v>
      </c>
      <c r="C163" s="7">
        <v>0.35</v>
      </c>
      <c r="D163" s="7">
        <f t="shared" si="14"/>
        <v>0.5</v>
      </c>
      <c r="E163" s="7">
        <v>0.7</v>
      </c>
      <c r="F163" s="7">
        <f t="shared" si="15"/>
        <v>1</v>
      </c>
      <c r="G163" s="7">
        <f>Output_Data1[[#This Row],[Weight slab charged by Courier Company (KG)]]/0.5</f>
        <v>2</v>
      </c>
      <c r="H163" s="10" t="s">
        <v>3</v>
      </c>
      <c r="I163" s="11">
        <f>VLOOKUP("*"&amp;CONCATENATE("d_",H163,"_f")&amp;"*",Rough_data!$A$12:$B$31,2,FALSE)</f>
        <v>45.4</v>
      </c>
      <c r="J163" s="11">
        <f>VLOOKUP("*"&amp;CONCATENATE("d_",H163,"_a")&amp;"*",Rough_data!$A$12:$B$31,2,FALSE)</f>
        <v>44.8</v>
      </c>
      <c r="K163" s="11">
        <f>VLOOKUP("*"&amp;CONCATENATE("o_",H163,"_f")&amp;"*",Rough_data!$A$12:$B$31,2,FALSE)</f>
        <v>41.3</v>
      </c>
      <c r="L163" s="11">
        <f>VLOOKUP("*"&amp;CONCATENATE("o_",H163,"_a")&amp;"*",Rough_data!$A$12:$B$31,2,FALSE)</f>
        <v>44.8</v>
      </c>
      <c r="M163" s="8" t="str">
        <f t="shared" si="16"/>
        <v>1-Times Additional charges</v>
      </c>
      <c r="N163" s="8">
        <f t="shared" si="17"/>
        <v>1</v>
      </c>
      <c r="O163" s="8">
        <f t="shared" si="18"/>
        <v>44.8</v>
      </c>
      <c r="P163" s="10" t="s">
        <v>13</v>
      </c>
      <c r="Q163" s="10">
        <f t="shared" si="19"/>
        <v>1</v>
      </c>
      <c r="R163" s="10" cm="1">
        <f t="array" ref="R163">_xlfn.IFS(AND(P163=$P$2,N163&gt;0),((F163/0.5)-1)*J163, AND(P163=$P$2,N163=0),I163,AND(P163=$P$22,N163&gt;0),((F163/0.5)-1)*(L163+J163),AND(P163=$P$22,N163=0),(I163+K163))</f>
        <v>44.8</v>
      </c>
      <c r="S163" s="10" t="s">
        <v>2</v>
      </c>
      <c r="T163" s="7">
        <v>90.2</v>
      </c>
      <c r="U163" s="11">
        <f>VLOOKUP("*"&amp;CONCATENATE("d_",S163,"_f")&amp;"*",Rough_data!$A$12:$B$31,2,FALSE)</f>
        <v>33</v>
      </c>
      <c r="V163" s="11">
        <f>VLOOKUP("*"&amp;CONCATENATE("d_",S163,"_a")&amp;"*",Rough_data!$A$12:$B$31,2,FALSE)</f>
        <v>28.3</v>
      </c>
      <c r="W163" s="11">
        <f>VLOOKUP("*"&amp;CONCATENATE("o_",S163,"_f")&amp;"*",Rough_data!$A$12:$B$31,2,FALSE)</f>
        <v>20.5</v>
      </c>
      <c r="X163" s="11">
        <f>VLOOKUP("*"&amp;CONCATENATE("o_",S163,"_a")&amp;"*",Rough_data!$A$12:$B$31,2,FALSE)</f>
        <v>28.3</v>
      </c>
      <c r="Y163" s="7" cm="1">
        <f t="array" ref="Y163">_xlfn.IFS(AND(P163=$P$2,N163&gt;0),((F163/0.5)-1)*U163, AND(P163=$P$2,N163=0),V163,AND(P163=$P$22,N163&gt;0),((F163/0.5)-1)*(V163+X163),AND(P163=$P$22,N163=0),(W163+U163))</f>
        <v>33</v>
      </c>
      <c r="Z163" s="13" t="str" cm="1">
        <f t="array" ref="Z163">_xlfn.IFS(Y163=T163,"Correctly Charged",Y163&gt;T163,"Under Charge",Y163&lt;T163,"Over Charge")</f>
        <v>Over Charge</v>
      </c>
      <c r="AA163" s="11">
        <f t="shared" si="20"/>
        <v>-57.2</v>
      </c>
    </row>
    <row r="164" spans="1:27" x14ac:dyDescent="0.3">
      <c r="A164" s="7">
        <v>2001816131</v>
      </c>
      <c r="B164" s="8">
        <v>1091119367193</v>
      </c>
      <c r="C164" s="7">
        <v>0.35</v>
      </c>
      <c r="D164" s="7">
        <f t="shared" si="14"/>
        <v>0.5</v>
      </c>
      <c r="E164" s="7">
        <v>0.7</v>
      </c>
      <c r="F164" s="7">
        <f t="shared" si="15"/>
        <v>1</v>
      </c>
      <c r="G164" s="7">
        <f>Output_Data1[[#This Row],[Weight slab charged by Courier Company (KG)]]/0.5</f>
        <v>2</v>
      </c>
      <c r="H164" s="10" t="s">
        <v>3</v>
      </c>
      <c r="I164" s="11">
        <f>VLOOKUP("*"&amp;CONCATENATE("d_",H164,"_f")&amp;"*",Rough_data!$A$12:$B$31,2,FALSE)</f>
        <v>45.4</v>
      </c>
      <c r="J164" s="11">
        <f>VLOOKUP("*"&amp;CONCATENATE("d_",H164,"_a")&amp;"*",Rough_data!$A$12:$B$31,2,FALSE)</f>
        <v>44.8</v>
      </c>
      <c r="K164" s="11">
        <f>VLOOKUP("*"&amp;CONCATENATE("o_",H164,"_f")&amp;"*",Rough_data!$A$12:$B$31,2,FALSE)</f>
        <v>41.3</v>
      </c>
      <c r="L164" s="11">
        <f>VLOOKUP("*"&amp;CONCATENATE("o_",H164,"_a")&amp;"*",Rough_data!$A$12:$B$31,2,FALSE)</f>
        <v>44.8</v>
      </c>
      <c r="M164" s="8" t="str">
        <f t="shared" si="16"/>
        <v>1-Times Additional charges</v>
      </c>
      <c r="N164" s="8">
        <f t="shared" si="17"/>
        <v>1</v>
      </c>
      <c r="O164" s="8">
        <f t="shared" si="18"/>
        <v>44.8</v>
      </c>
      <c r="P164" s="10" t="s">
        <v>13</v>
      </c>
      <c r="Q164" s="10">
        <f t="shared" si="19"/>
        <v>1</v>
      </c>
      <c r="R164" s="10" cm="1">
        <f t="array" ref="R164">_xlfn.IFS(AND(P164=$P$2,N164&gt;0),((F164/0.5)-1)*J164, AND(P164=$P$2,N164=0),I164,AND(P164=$P$22,N164&gt;0),((F164/0.5)-1)*(L164+J164),AND(P164=$P$22,N164=0),(I164+K164))</f>
        <v>44.8</v>
      </c>
      <c r="S164" s="10" t="s">
        <v>2</v>
      </c>
      <c r="T164" s="7">
        <v>90.2</v>
      </c>
      <c r="U164" s="11">
        <f>VLOOKUP("*"&amp;CONCATENATE("d_",S164,"_f")&amp;"*",Rough_data!$A$12:$B$31,2,FALSE)</f>
        <v>33</v>
      </c>
      <c r="V164" s="11">
        <f>VLOOKUP("*"&amp;CONCATENATE("d_",S164,"_a")&amp;"*",Rough_data!$A$12:$B$31,2,FALSE)</f>
        <v>28.3</v>
      </c>
      <c r="W164" s="11">
        <f>VLOOKUP("*"&amp;CONCATENATE("o_",S164,"_f")&amp;"*",Rough_data!$A$12:$B$31,2,FALSE)</f>
        <v>20.5</v>
      </c>
      <c r="X164" s="11">
        <f>VLOOKUP("*"&amp;CONCATENATE("o_",S164,"_a")&amp;"*",Rough_data!$A$12:$B$31,2,FALSE)</f>
        <v>28.3</v>
      </c>
      <c r="Y164" s="7" cm="1">
        <f t="array" ref="Y164">_xlfn.IFS(AND(P164=$P$2,N164&gt;0),((F164/0.5)-1)*U164, AND(P164=$P$2,N164=0),V164,AND(P164=$P$22,N164&gt;0),((F164/0.5)-1)*(V164+X164),AND(P164=$P$22,N164=0),(W164+U164))</f>
        <v>33</v>
      </c>
      <c r="Z164" s="13" t="str" cm="1">
        <f t="array" ref="Z164">_xlfn.IFS(Y164=T164,"Correctly Charged",Y164&gt;T164,"Under Charge",Y164&lt;T164,"Over Charge")</f>
        <v>Over Charge</v>
      </c>
      <c r="AA164" s="11">
        <f t="shared" si="20"/>
        <v>-57.2</v>
      </c>
    </row>
    <row r="165" spans="1:27" x14ac:dyDescent="0.3">
      <c r="A165" s="7">
        <v>2001815688</v>
      </c>
      <c r="B165" s="8">
        <v>1091119169701</v>
      </c>
      <c r="C165" s="7">
        <v>0.12</v>
      </c>
      <c r="D165" s="7">
        <f t="shared" si="14"/>
        <v>0.5</v>
      </c>
      <c r="E165" s="7">
        <v>0.2</v>
      </c>
      <c r="F165" s="7">
        <f t="shared" si="15"/>
        <v>0.5</v>
      </c>
      <c r="G165" s="7">
        <f>Output_Data1[[#This Row],[Weight slab charged by Courier Company (KG)]]/0.5</f>
        <v>1</v>
      </c>
      <c r="H165" s="10" t="s">
        <v>3</v>
      </c>
      <c r="I165" s="11">
        <f>VLOOKUP("*"&amp;CONCATENATE("d_",H165,"_f")&amp;"*",Rough_data!$A$12:$B$31,2,FALSE)</f>
        <v>45.4</v>
      </c>
      <c r="J165" s="11">
        <f>VLOOKUP("*"&amp;CONCATENATE("d_",H165,"_a")&amp;"*",Rough_data!$A$12:$B$31,2,FALSE)</f>
        <v>44.8</v>
      </c>
      <c r="K165" s="11">
        <f>VLOOKUP("*"&amp;CONCATENATE("o_",H165,"_f")&amp;"*",Rough_data!$A$12:$B$31,2,FALSE)</f>
        <v>41.3</v>
      </c>
      <c r="L165" s="11">
        <f>VLOOKUP("*"&amp;CONCATENATE("o_",H165,"_a")&amp;"*",Rough_data!$A$12:$B$31,2,FALSE)</f>
        <v>44.8</v>
      </c>
      <c r="M165" s="8" t="str">
        <f t="shared" si="16"/>
        <v>Only Fixed charges</v>
      </c>
      <c r="N165" s="8">
        <f t="shared" si="17"/>
        <v>0</v>
      </c>
      <c r="O165" s="8">
        <f t="shared" si="18"/>
        <v>45.4</v>
      </c>
      <c r="P165" s="10" t="s">
        <v>13</v>
      </c>
      <c r="Q165" s="10">
        <f t="shared" si="19"/>
        <v>0</v>
      </c>
      <c r="R165" s="10" cm="1">
        <f t="array" ref="R165">_xlfn.IFS(AND(P165=$P$2,N165&gt;0),((F165/0.5)-1)*J165, AND(P165=$P$2,N165=0),I165,AND(P165=$P$22,N165&gt;0),((F165/0.5)-1)*(L165+J165),AND(P165=$P$22,N165=0),(I165+K165))</f>
        <v>45.4</v>
      </c>
      <c r="S165" s="10" t="s">
        <v>2</v>
      </c>
      <c r="T165" s="7">
        <v>45.4</v>
      </c>
      <c r="U165" s="11">
        <f>VLOOKUP("*"&amp;CONCATENATE("d_",S165,"_f")&amp;"*",Rough_data!$A$12:$B$31,2,FALSE)</f>
        <v>33</v>
      </c>
      <c r="V165" s="11">
        <f>VLOOKUP("*"&amp;CONCATENATE("d_",S165,"_a")&amp;"*",Rough_data!$A$12:$B$31,2,FALSE)</f>
        <v>28.3</v>
      </c>
      <c r="W165" s="11">
        <f>VLOOKUP("*"&amp;CONCATENATE("o_",S165,"_f")&amp;"*",Rough_data!$A$12:$B$31,2,FALSE)</f>
        <v>20.5</v>
      </c>
      <c r="X165" s="11">
        <f>VLOOKUP("*"&amp;CONCATENATE("o_",S165,"_a")&amp;"*",Rough_data!$A$12:$B$31,2,FALSE)</f>
        <v>28.3</v>
      </c>
      <c r="Y165" s="7" cm="1">
        <f t="array" ref="Y165">_xlfn.IFS(AND(P165=$P$2,N165&gt;0),((F165/0.5)-1)*U165, AND(P165=$P$2,N165=0),V165,AND(P165=$P$22,N165&gt;0),((F165/0.5)-1)*(V165+X165),AND(P165=$P$22,N165=0),(W165+U165))</f>
        <v>28.3</v>
      </c>
      <c r="Z165" s="13" t="str" cm="1">
        <f t="array" ref="Z165">_xlfn.IFS(Y165=T165,"Correctly Charged",Y165&gt;T165,"Under Charge",Y165&lt;T165,"Over Charge")</f>
        <v>Over Charge</v>
      </c>
      <c r="AA165" s="11">
        <f t="shared" si="20"/>
        <v>-17.099999999999998</v>
      </c>
    </row>
    <row r="166" spans="1:27" x14ac:dyDescent="0.3">
      <c r="A166" s="7">
        <v>2001815688</v>
      </c>
      <c r="B166" s="8">
        <v>1091119169701</v>
      </c>
      <c r="C166" s="7">
        <v>0.12</v>
      </c>
      <c r="D166" s="7">
        <f t="shared" si="14"/>
        <v>0.5</v>
      </c>
      <c r="E166" s="7">
        <v>0.2</v>
      </c>
      <c r="F166" s="7">
        <f t="shared" si="15"/>
        <v>0.5</v>
      </c>
      <c r="G166" s="7">
        <f>Output_Data1[[#This Row],[Weight slab charged by Courier Company (KG)]]/0.5</f>
        <v>1</v>
      </c>
      <c r="H166" s="10" t="s">
        <v>3</v>
      </c>
      <c r="I166" s="11">
        <f>VLOOKUP("*"&amp;CONCATENATE("d_",H166,"_f")&amp;"*",Rough_data!$A$12:$B$31,2,FALSE)</f>
        <v>45.4</v>
      </c>
      <c r="J166" s="11">
        <f>VLOOKUP("*"&amp;CONCATENATE("d_",H166,"_a")&amp;"*",Rough_data!$A$12:$B$31,2,FALSE)</f>
        <v>44.8</v>
      </c>
      <c r="K166" s="11">
        <f>VLOOKUP("*"&amp;CONCATENATE("o_",H166,"_f")&amp;"*",Rough_data!$A$12:$B$31,2,FALSE)</f>
        <v>41.3</v>
      </c>
      <c r="L166" s="11">
        <f>VLOOKUP("*"&amp;CONCATENATE("o_",H166,"_a")&amp;"*",Rough_data!$A$12:$B$31,2,FALSE)</f>
        <v>44.8</v>
      </c>
      <c r="M166" s="8" t="str">
        <f t="shared" si="16"/>
        <v>Only Fixed charges</v>
      </c>
      <c r="N166" s="8">
        <f t="shared" si="17"/>
        <v>0</v>
      </c>
      <c r="O166" s="8">
        <f t="shared" si="18"/>
        <v>45.4</v>
      </c>
      <c r="P166" s="10" t="s">
        <v>13</v>
      </c>
      <c r="Q166" s="10">
        <f t="shared" si="19"/>
        <v>0</v>
      </c>
      <c r="R166" s="10" cm="1">
        <f t="array" ref="R166">_xlfn.IFS(AND(P166=$P$2,N166&gt;0),((F166/0.5)-1)*J166, AND(P166=$P$2,N166=0),I166,AND(P166=$P$22,N166&gt;0),((F166/0.5)-1)*(L166+J166),AND(P166=$P$22,N166=0),(I166+K166))</f>
        <v>45.4</v>
      </c>
      <c r="S166" s="10" t="s">
        <v>2</v>
      </c>
      <c r="T166" s="7">
        <v>45.4</v>
      </c>
      <c r="U166" s="11">
        <f>VLOOKUP("*"&amp;CONCATENATE("d_",S166,"_f")&amp;"*",Rough_data!$A$12:$B$31,2,FALSE)</f>
        <v>33</v>
      </c>
      <c r="V166" s="11">
        <f>VLOOKUP("*"&amp;CONCATENATE("d_",S166,"_a")&amp;"*",Rough_data!$A$12:$B$31,2,FALSE)</f>
        <v>28.3</v>
      </c>
      <c r="W166" s="11">
        <f>VLOOKUP("*"&amp;CONCATENATE("o_",S166,"_f")&amp;"*",Rough_data!$A$12:$B$31,2,FALSE)</f>
        <v>20.5</v>
      </c>
      <c r="X166" s="11">
        <f>VLOOKUP("*"&amp;CONCATENATE("o_",S166,"_a")&amp;"*",Rough_data!$A$12:$B$31,2,FALSE)</f>
        <v>28.3</v>
      </c>
      <c r="Y166" s="7" cm="1">
        <f t="array" ref="Y166">_xlfn.IFS(AND(P166=$P$2,N166&gt;0),((F166/0.5)-1)*U166, AND(P166=$P$2,N166=0),V166,AND(P166=$P$22,N166&gt;0),((F166/0.5)-1)*(V166+X166),AND(P166=$P$22,N166=0),(W166+U166))</f>
        <v>28.3</v>
      </c>
      <c r="Z166" s="13" t="str" cm="1">
        <f t="array" ref="Z166">_xlfn.IFS(Y166=T166,"Correctly Charged",Y166&gt;T166,"Under Charge",Y166&lt;T166,"Over Charge")</f>
        <v>Over Charge</v>
      </c>
      <c r="AA166" s="11">
        <f t="shared" si="20"/>
        <v>-17.099999999999998</v>
      </c>
    </row>
    <row r="167" spans="1:27" x14ac:dyDescent="0.3">
      <c r="A167" s="7">
        <v>2001815688</v>
      </c>
      <c r="B167" s="8">
        <v>1091119169701</v>
      </c>
      <c r="C167" s="7">
        <v>0.12</v>
      </c>
      <c r="D167" s="7">
        <f t="shared" si="14"/>
        <v>0.5</v>
      </c>
      <c r="E167" s="7">
        <v>0.2</v>
      </c>
      <c r="F167" s="7">
        <f t="shared" si="15"/>
        <v>0.5</v>
      </c>
      <c r="G167" s="7">
        <f>Output_Data1[[#This Row],[Weight slab charged by Courier Company (KG)]]/0.5</f>
        <v>1</v>
      </c>
      <c r="H167" s="10" t="s">
        <v>3</v>
      </c>
      <c r="I167" s="11">
        <f>VLOOKUP("*"&amp;CONCATENATE("d_",H167,"_f")&amp;"*",Rough_data!$A$12:$B$31,2,FALSE)</f>
        <v>45.4</v>
      </c>
      <c r="J167" s="11">
        <f>VLOOKUP("*"&amp;CONCATENATE("d_",H167,"_a")&amp;"*",Rough_data!$A$12:$B$31,2,FALSE)</f>
        <v>44.8</v>
      </c>
      <c r="K167" s="11">
        <f>VLOOKUP("*"&amp;CONCATENATE("o_",H167,"_f")&amp;"*",Rough_data!$A$12:$B$31,2,FALSE)</f>
        <v>41.3</v>
      </c>
      <c r="L167" s="11">
        <f>VLOOKUP("*"&amp;CONCATENATE("o_",H167,"_a")&amp;"*",Rough_data!$A$12:$B$31,2,FALSE)</f>
        <v>44.8</v>
      </c>
      <c r="M167" s="8" t="str">
        <f t="shared" si="16"/>
        <v>Only Fixed charges</v>
      </c>
      <c r="N167" s="8">
        <f t="shared" si="17"/>
        <v>0</v>
      </c>
      <c r="O167" s="8">
        <f t="shared" si="18"/>
        <v>45.4</v>
      </c>
      <c r="P167" s="10" t="s">
        <v>13</v>
      </c>
      <c r="Q167" s="10">
        <f t="shared" si="19"/>
        <v>0</v>
      </c>
      <c r="R167" s="10" cm="1">
        <f t="array" ref="R167">_xlfn.IFS(AND(P167=$P$2,N167&gt;0),((F167/0.5)-1)*J167, AND(P167=$P$2,N167=0),I167,AND(P167=$P$22,N167&gt;0),((F167/0.5)-1)*(L167+J167),AND(P167=$P$22,N167=0),(I167+K167))</f>
        <v>45.4</v>
      </c>
      <c r="S167" s="10" t="s">
        <v>2</v>
      </c>
      <c r="T167" s="7">
        <v>45.4</v>
      </c>
      <c r="U167" s="11">
        <f>VLOOKUP("*"&amp;CONCATENATE("d_",S167,"_f")&amp;"*",Rough_data!$A$12:$B$31,2,FALSE)</f>
        <v>33</v>
      </c>
      <c r="V167" s="11">
        <f>VLOOKUP("*"&amp;CONCATENATE("d_",S167,"_a")&amp;"*",Rough_data!$A$12:$B$31,2,FALSE)</f>
        <v>28.3</v>
      </c>
      <c r="W167" s="11">
        <f>VLOOKUP("*"&amp;CONCATENATE("o_",S167,"_f")&amp;"*",Rough_data!$A$12:$B$31,2,FALSE)</f>
        <v>20.5</v>
      </c>
      <c r="X167" s="11">
        <f>VLOOKUP("*"&amp;CONCATENATE("o_",S167,"_a")&amp;"*",Rough_data!$A$12:$B$31,2,FALSE)</f>
        <v>28.3</v>
      </c>
      <c r="Y167" s="7" cm="1">
        <f t="array" ref="Y167">_xlfn.IFS(AND(P167=$P$2,N167&gt;0),((F167/0.5)-1)*U167, AND(P167=$P$2,N167=0),V167,AND(P167=$P$22,N167&gt;0),((F167/0.5)-1)*(V167+X167),AND(P167=$P$22,N167=0),(W167+U167))</f>
        <v>28.3</v>
      </c>
      <c r="Z167" s="13" t="str" cm="1">
        <f t="array" ref="Z167">_xlfn.IFS(Y167=T167,"Correctly Charged",Y167&gt;T167,"Under Charge",Y167&lt;T167,"Over Charge")</f>
        <v>Over Charge</v>
      </c>
      <c r="AA167" s="11">
        <f t="shared" si="20"/>
        <v>-17.099999999999998</v>
      </c>
    </row>
    <row r="168" spans="1:27" x14ac:dyDescent="0.3">
      <c r="A168" s="7">
        <v>2001815688</v>
      </c>
      <c r="B168" s="8">
        <v>1091119169701</v>
      </c>
      <c r="C168" s="7">
        <v>0.12</v>
      </c>
      <c r="D168" s="7">
        <f t="shared" si="14"/>
        <v>0.5</v>
      </c>
      <c r="E168" s="7">
        <v>0.2</v>
      </c>
      <c r="F168" s="7">
        <f t="shared" si="15"/>
        <v>0.5</v>
      </c>
      <c r="G168" s="7">
        <f>Output_Data1[[#This Row],[Weight slab charged by Courier Company (KG)]]/0.5</f>
        <v>1</v>
      </c>
      <c r="H168" s="10" t="s">
        <v>3</v>
      </c>
      <c r="I168" s="11">
        <f>VLOOKUP("*"&amp;CONCATENATE("d_",H168,"_f")&amp;"*",Rough_data!$A$12:$B$31,2,FALSE)</f>
        <v>45.4</v>
      </c>
      <c r="J168" s="11">
        <f>VLOOKUP("*"&amp;CONCATENATE("d_",H168,"_a")&amp;"*",Rough_data!$A$12:$B$31,2,FALSE)</f>
        <v>44.8</v>
      </c>
      <c r="K168" s="11">
        <f>VLOOKUP("*"&amp;CONCATENATE("o_",H168,"_f")&amp;"*",Rough_data!$A$12:$B$31,2,FALSE)</f>
        <v>41.3</v>
      </c>
      <c r="L168" s="11">
        <f>VLOOKUP("*"&amp;CONCATENATE("o_",H168,"_a")&amp;"*",Rough_data!$A$12:$B$31,2,FALSE)</f>
        <v>44.8</v>
      </c>
      <c r="M168" s="8" t="str">
        <f t="shared" si="16"/>
        <v>Only Fixed charges</v>
      </c>
      <c r="N168" s="8">
        <f t="shared" si="17"/>
        <v>0</v>
      </c>
      <c r="O168" s="8">
        <f t="shared" si="18"/>
        <v>45.4</v>
      </c>
      <c r="P168" s="10" t="s">
        <v>13</v>
      </c>
      <c r="Q168" s="10">
        <f t="shared" si="19"/>
        <v>0</v>
      </c>
      <c r="R168" s="10" cm="1">
        <f t="array" ref="R168">_xlfn.IFS(AND(P168=$P$2,N168&gt;0),((F168/0.5)-1)*J168, AND(P168=$P$2,N168=0),I168,AND(P168=$P$22,N168&gt;0),((F168/0.5)-1)*(L168+J168),AND(P168=$P$22,N168=0),(I168+K168))</f>
        <v>45.4</v>
      </c>
      <c r="S168" s="10" t="s">
        <v>2</v>
      </c>
      <c r="T168" s="7">
        <v>45.4</v>
      </c>
      <c r="U168" s="11">
        <f>VLOOKUP("*"&amp;CONCATENATE("d_",S168,"_f")&amp;"*",Rough_data!$A$12:$B$31,2,FALSE)</f>
        <v>33</v>
      </c>
      <c r="V168" s="11">
        <f>VLOOKUP("*"&amp;CONCATENATE("d_",S168,"_a")&amp;"*",Rough_data!$A$12:$B$31,2,FALSE)</f>
        <v>28.3</v>
      </c>
      <c r="W168" s="11">
        <f>VLOOKUP("*"&amp;CONCATENATE("o_",S168,"_f")&amp;"*",Rough_data!$A$12:$B$31,2,FALSE)</f>
        <v>20.5</v>
      </c>
      <c r="X168" s="11">
        <f>VLOOKUP("*"&amp;CONCATENATE("o_",S168,"_a")&amp;"*",Rough_data!$A$12:$B$31,2,FALSE)</f>
        <v>28.3</v>
      </c>
      <c r="Y168" s="7" cm="1">
        <f t="array" ref="Y168">_xlfn.IFS(AND(P168=$P$2,N168&gt;0),((F168/0.5)-1)*U168, AND(P168=$P$2,N168=0),V168,AND(P168=$P$22,N168&gt;0),((F168/0.5)-1)*(V168+X168),AND(P168=$P$22,N168=0),(W168+U168))</f>
        <v>28.3</v>
      </c>
      <c r="Z168" s="13" t="str" cm="1">
        <f t="array" ref="Z168">_xlfn.IFS(Y168=T168,"Correctly Charged",Y168&gt;T168,"Under Charge",Y168&lt;T168,"Over Charge")</f>
        <v>Over Charge</v>
      </c>
      <c r="AA168" s="11">
        <f t="shared" si="20"/>
        <v>-17.099999999999998</v>
      </c>
    </row>
    <row r="169" spans="1:27" x14ac:dyDescent="0.3">
      <c r="A169" s="7">
        <v>2001815688</v>
      </c>
      <c r="B169" s="8">
        <v>1091119169701</v>
      </c>
      <c r="C169" s="7">
        <v>0.12</v>
      </c>
      <c r="D169" s="7">
        <f t="shared" si="14"/>
        <v>0.5</v>
      </c>
      <c r="E169" s="7">
        <v>0.2</v>
      </c>
      <c r="F169" s="7">
        <f t="shared" si="15"/>
        <v>0.5</v>
      </c>
      <c r="G169" s="7">
        <f>Output_Data1[[#This Row],[Weight slab charged by Courier Company (KG)]]/0.5</f>
        <v>1</v>
      </c>
      <c r="H169" s="10" t="s">
        <v>3</v>
      </c>
      <c r="I169" s="11">
        <f>VLOOKUP("*"&amp;CONCATENATE("d_",H169,"_f")&amp;"*",Rough_data!$A$12:$B$31,2,FALSE)</f>
        <v>45.4</v>
      </c>
      <c r="J169" s="11">
        <f>VLOOKUP("*"&amp;CONCATENATE("d_",H169,"_a")&amp;"*",Rough_data!$A$12:$B$31,2,FALSE)</f>
        <v>44.8</v>
      </c>
      <c r="K169" s="11">
        <f>VLOOKUP("*"&amp;CONCATENATE("o_",H169,"_f")&amp;"*",Rough_data!$A$12:$B$31,2,FALSE)</f>
        <v>41.3</v>
      </c>
      <c r="L169" s="11">
        <f>VLOOKUP("*"&amp;CONCATENATE("o_",H169,"_a")&amp;"*",Rough_data!$A$12:$B$31,2,FALSE)</f>
        <v>44.8</v>
      </c>
      <c r="M169" s="8" t="str">
        <f t="shared" si="16"/>
        <v>Only Fixed charges</v>
      </c>
      <c r="N169" s="8">
        <f t="shared" si="17"/>
        <v>0</v>
      </c>
      <c r="O169" s="8">
        <f t="shared" si="18"/>
        <v>45.4</v>
      </c>
      <c r="P169" s="10" t="s">
        <v>13</v>
      </c>
      <c r="Q169" s="10">
        <f t="shared" si="19"/>
        <v>0</v>
      </c>
      <c r="R169" s="10" cm="1">
        <f t="array" ref="R169">_xlfn.IFS(AND(P169=$P$2,N169&gt;0),((F169/0.5)-1)*J169, AND(P169=$P$2,N169=0),I169,AND(P169=$P$22,N169&gt;0),((F169/0.5)-1)*(L169+J169),AND(P169=$P$22,N169=0),(I169+K169))</f>
        <v>45.4</v>
      </c>
      <c r="S169" s="10" t="s">
        <v>2</v>
      </c>
      <c r="T169" s="7">
        <v>45.4</v>
      </c>
      <c r="U169" s="11">
        <f>VLOOKUP("*"&amp;CONCATENATE("d_",S169,"_f")&amp;"*",Rough_data!$A$12:$B$31,2,FALSE)</f>
        <v>33</v>
      </c>
      <c r="V169" s="11">
        <f>VLOOKUP("*"&amp;CONCATENATE("d_",S169,"_a")&amp;"*",Rough_data!$A$12:$B$31,2,FALSE)</f>
        <v>28.3</v>
      </c>
      <c r="W169" s="11">
        <f>VLOOKUP("*"&amp;CONCATENATE("o_",S169,"_f")&amp;"*",Rough_data!$A$12:$B$31,2,FALSE)</f>
        <v>20.5</v>
      </c>
      <c r="X169" s="11">
        <f>VLOOKUP("*"&amp;CONCATENATE("o_",S169,"_a")&amp;"*",Rough_data!$A$12:$B$31,2,FALSE)</f>
        <v>28.3</v>
      </c>
      <c r="Y169" s="7" cm="1">
        <f t="array" ref="Y169">_xlfn.IFS(AND(P169=$P$2,N169&gt;0),((F169/0.5)-1)*U169, AND(P169=$P$2,N169=0),V169,AND(P169=$P$22,N169&gt;0),((F169/0.5)-1)*(V169+X169),AND(P169=$P$22,N169=0),(W169+U169))</f>
        <v>28.3</v>
      </c>
      <c r="Z169" s="13" t="str" cm="1">
        <f t="array" ref="Z169">_xlfn.IFS(Y169=T169,"Correctly Charged",Y169&gt;T169,"Under Charge",Y169&lt;T169,"Over Charge")</f>
        <v>Over Charge</v>
      </c>
      <c r="AA169" s="11">
        <f t="shared" si="20"/>
        <v>-17.099999999999998</v>
      </c>
    </row>
    <row r="170" spans="1:27" x14ac:dyDescent="0.3">
      <c r="A170" s="7">
        <v>2001815688</v>
      </c>
      <c r="B170" s="8">
        <v>1091119169701</v>
      </c>
      <c r="C170" s="7">
        <v>0.1</v>
      </c>
      <c r="D170" s="7">
        <f t="shared" si="14"/>
        <v>0.5</v>
      </c>
      <c r="E170" s="7">
        <v>0.2</v>
      </c>
      <c r="F170" s="7">
        <f t="shared" si="15"/>
        <v>0.5</v>
      </c>
      <c r="G170" s="7">
        <f>Output_Data1[[#This Row],[Weight slab charged by Courier Company (KG)]]/0.5</f>
        <v>1</v>
      </c>
      <c r="H170" s="10" t="s">
        <v>3</v>
      </c>
      <c r="I170" s="11">
        <f>VLOOKUP("*"&amp;CONCATENATE("d_",H170,"_f")&amp;"*",Rough_data!$A$12:$B$31,2,FALSE)</f>
        <v>45.4</v>
      </c>
      <c r="J170" s="11">
        <f>VLOOKUP("*"&amp;CONCATENATE("d_",H170,"_a")&amp;"*",Rough_data!$A$12:$B$31,2,FALSE)</f>
        <v>44.8</v>
      </c>
      <c r="K170" s="11">
        <f>VLOOKUP("*"&amp;CONCATENATE("o_",H170,"_f")&amp;"*",Rough_data!$A$12:$B$31,2,FALSE)</f>
        <v>41.3</v>
      </c>
      <c r="L170" s="11">
        <f>VLOOKUP("*"&amp;CONCATENATE("o_",H170,"_a")&amp;"*",Rough_data!$A$12:$B$31,2,FALSE)</f>
        <v>44.8</v>
      </c>
      <c r="M170" s="8" t="str">
        <f t="shared" si="16"/>
        <v>Only Fixed charges</v>
      </c>
      <c r="N170" s="8">
        <f t="shared" si="17"/>
        <v>0</v>
      </c>
      <c r="O170" s="8">
        <f t="shared" si="18"/>
        <v>45.4</v>
      </c>
      <c r="P170" s="10" t="s">
        <v>13</v>
      </c>
      <c r="Q170" s="10">
        <f t="shared" si="19"/>
        <v>0</v>
      </c>
      <c r="R170" s="10" cm="1">
        <f t="array" ref="R170">_xlfn.IFS(AND(P170=$P$2,N170&gt;0),((F170/0.5)-1)*J170, AND(P170=$P$2,N170=0),I170,AND(P170=$P$22,N170&gt;0),((F170/0.5)-1)*(L170+J170),AND(P170=$P$22,N170=0),(I170+K170))</f>
        <v>45.4</v>
      </c>
      <c r="S170" s="10" t="s">
        <v>2</v>
      </c>
      <c r="T170" s="7">
        <v>45.4</v>
      </c>
      <c r="U170" s="11">
        <f>VLOOKUP("*"&amp;CONCATENATE("d_",S170,"_f")&amp;"*",Rough_data!$A$12:$B$31,2,FALSE)</f>
        <v>33</v>
      </c>
      <c r="V170" s="11">
        <f>VLOOKUP("*"&amp;CONCATENATE("d_",S170,"_a")&amp;"*",Rough_data!$A$12:$B$31,2,FALSE)</f>
        <v>28.3</v>
      </c>
      <c r="W170" s="11">
        <f>VLOOKUP("*"&amp;CONCATENATE("o_",S170,"_f")&amp;"*",Rough_data!$A$12:$B$31,2,FALSE)</f>
        <v>20.5</v>
      </c>
      <c r="X170" s="11">
        <f>VLOOKUP("*"&amp;CONCATENATE("o_",S170,"_a")&amp;"*",Rough_data!$A$12:$B$31,2,FALSE)</f>
        <v>28.3</v>
      </c>
      <c r="Y170" s="7" cm="1">
        <f t="array" ref="Y170">_xlfn.IFS(AND(P170=$P$2,N170&gt;0),((F170/0.5)-1)*U170, AND(P170=$P$2,N170=0),V170,AND(P170=$P$22,N170&gt;0),((F170/0.5)-1)*(V170+X170),AND(P170=$P$22,N170=0),(W170+U170))</f>
        <v>28.3</v>
      </c>
      <c r="Z170" s="13" t="str" cm="1">
        <f t="array" ref="Z170">_xlfn.IFS(Y170=T170,"Correctly Charged",Y170&gt;T170,"Under Charge",Y170&lt;T170,"Over Charge")</f>
        <v>Over Charge</v>
      </c>
      <c r="AA170" s="11">
        <f t="shared" si="20"/>
        <v>-17.099999999999998</v>
      </c>
    </row>
    <row r="171" spans="1:27" x14ac:dyDescent="0.3">
      <c r="A171" s="7">
        <v>2001815688</v>
      </c>
      <c r="B171" s="8">
        <v>1091119169701</v>
      </c>
      <c r="C171" s="7">
        <v>0.1</v>
      </c>
      <c r="D171" s="7">
        <f t="shared" si="14"/>
        <v>0.5</v>
      </c>
      <c r="E171" s="7">
        <v>0.2</v>
      </c>
      <c r="F171" s="7">
        <f t="shared" si="15"/>
        <v>0.5</v>
      </c>
      <c r="G171" s="7">
        <f>Output_Data1[[#This Row],[Weight slab charged by Courier Company (KG)]]/0.5</f>
        <v>1</v>
      </c>
      <c r="H171" s="10" t="s">
        <v>3</v>
      </c>
      <c r="I171" s="11">
        <f>VLOOKUP("*"&amp;CONCATENATE("d_",H171,"_f")&amp;"*",Rough_data!$A$12:$B$31,2,FALSE)</f>
        <v>45.4</v>
      </c>
      <c r="J171" s="11">
        <f>VLOOKUP("*"&amp;CONCATENATE("d_",H171,"_a")&amp;"*",Rough_data!$A$12:$B$31,2,FALSE)</f>
        <v>44.8</v>
      </c>
      <c r="K171" s="11">
        <f>VLOOKUP("*"&amp;CONCATENATE("o_",H171,"_f")&amp;"*",Rough_data!$A$12:$B$31,2,FALSE)</f>
        <v>41.3</v>
      </c>
      <c r="L171" s="11">
        <f>VLOOKUP("*"&amp;CONCATENATE("o_",H171,"_a")&amp;"*",Rough_data!$A$12:$B$31,2,FALSE)</f>
        <v>44.8</v>
      </c>
      <c r="M171" s="8" t="str">
        <f t="shared" si="16"/>
        <v>Only Fixed charges</v>
      </c>
      <c r="N171" s="8">
        <f t="shared" si="17"/>
        <v>0</v>
      </c>
      <c r="O171" s="8">
        <f t="shared" si="18"/>
        <v>45.4</v>
      </c>
      <c r="P171" s="10" t="s">
        <v>13</v>
      </c>
      <c r="Q171" s="10">
        <f t="shared" si="19"/>
        <v>0</v>
      </c>
      <c r="R171" s="10" cm="1">
        <f t="array" ref="R171">_xlfn.IFS(AND(P171=$P$2,N171&gt;0),((F171/0.5)-1)*J171, AND(P171=$P$2,N171=0),I171,AND(P171=$P$22,N171&gt;0),((F171/0.5)-1)*(L171+J171),AND(P171=$P$22,N171=0),(I171+K171))</f>
        <v>45.4</v>
      </c>
      <c r="S171" s="10" t="s">
        <v>2</v>
      </c>
      <c r="T171" s="7">
        <v>45.4</v>
      </c>
      <c r="U171" s="11">
        <f>VLOOKUP("*"&amp;CONCATENATE("d_",S171,"_f")&amp;"*",Rough_data!$A$12:$B$31,2,FALSE)</f>
        <v>33</v>
      </c>
      <c r="V171" s="11">
        <f>VLOOKUP("*"&amp;CONCATENATE("d_",S171,"_a")&amp;"*",Rough_data!$A$12:$B$31,2,FALSE)</f>
        <v>28.3</v>
      </c>
      <c r="W171" s="11">
        <f>VLOOKUP("*"&amp;CONCATENATE("o_",S171,"_f")&amp;"*",Rough_data!$A$12:$B$31,2,FALSE)</f>
        <v>20.5</v>
      </c>
      <c r="X171" s="11">
        <f>VLOOKUP("*"&amp;CONCATENATE("o_",S171,"_a")&amp;"*",Rough_data!$A$12:$B$31,2,FALSE)</f>
        <v>28.3</v>
      </c>
      <c r="Y171" s="7" cm="1">
        <f t="array" ref="Y171">_xlfn.IFS(AND(P171=$P$2,N171&gt;0),((F171/0.5)-1)*U171, AND(P171=$P$2,N171=0),V171,AND(P171=$P$22,N171&gt;0),((F171/0.5)-1)*(V171+X171),AND(P171=$P$22,N171=0),(W171+U171))</f>
        <v>28.3</v>
      </c>
      <c r="Z171" s="13" t="str" cm="1">
        <f t="array" ref="Z171">_xlfn.IFS(Y171=T171,"Correctly Charged",Y171&gt;T171,"Under Charge",Y171&lt;T171,"Over Charge")</f>
        <v>Over Charge</v>
      </c>
      <c r="AA171" s="11">
        <f t="shared" si="20"/>
        <v>-17.099999999999998</v>
      </c>
    </row>
    <row r="172" spans="1:27" x14ac:dyDescent="0.3">
      <c r="A172" s="7">
        <v>2001815688</v>
      </c>
      <c r="B172" s="8">
        <v>1091119169701</v>
      </c>
      <c r="C172" s="7">
        <v>0.1</v>
      </c>
      <c r="D172" s="7">
        <f t="shared" si="14"/>
        <v>0.5</v>
      </c>
      <c r="E172" s="7">
        <v>0.2</v>
      </c>
      <c r="F172" s="7">
        <f t="shared" si="15"/>
        <v>0.5</v>
      </c>
      <c r="G172" s="7">
        <f>Output_Data1[[#This Row],[Weight slab charged by Courier Company (KG)]]/0.5</f>
        <v>1</v>
      </c>
      <c r="H172" s="10" t="s">
        <v>3</v>
      </c>
      <c r="I172" s="11">
        <f>VLOOKUP("*"&amp;CONCATENATE("d_",H172,"_f")&amp;"*",Rough_data!$A$12:$B$31,2,FALSE)</f>
        <v>45.4</v>
      </c>
      <c r="J172" s="11">
        <f>VLOOKUP("*"&amp;CONCATENATE("d_",H172,"_a")&amp;"*",Rough_data!$A$12:$B$31,2,FALSE)</f>
        <v>44.8</v>
      </c>
      <c r="K172" s="11">
        <f>VLOOKUP("*"&amp;CONCATENATE("o_",H172,"_f")&amp;"*",Rough_data!$A$12:$B$31,2,FALSE)</f>
        <v>41.3</v>
      </c>
      <c r="L172" s="11">
        <f>VLOOKUP("*"&amp;CONCATENATE("o_",H172,"_a")&amp;"*",Rough_data!$A$12:$B$31,2,FALSE)</f>
        <v>44.8</v>
      </c>
      <c r="M172" s="8" t="str">
        <f t="shared" si="16"/>
        <v>Only Fixed charges</v>
      </c>
      <c r="N172" s="8">
        <f t="shared" si="17"/>
        <v>0</v>
      </c>
      <c r="O172" s="8">
        <f t="shared" si="18"/>
        <v>45.4</v>
      </c>
      <c r="P172" s="10" t="s">
        <v>13</v>
      </c>
      <c r="Q172" s="10">
        <f t="shared" si="19"/>
        <v>0</v>
      </c>
      <c r="R172" s="10" cm="1">
        <f t="array" ref="R172">_xlfn.IFS(AND(P172=$P$2,N172&gt;0),((F172/0.5)-1)*J172, AND(P172=$P$2,N172=0),I172,AND(P172=$P$22,N172&gt;0),((F172/0.5)-1)*(L172+J172),AND(P172=$P$22,N172=0),(I172+K172))</f>
        <v>45.4</v>
      </c>
      <c r="S172" s="10" t="s">
        <v>2</v>
      </c>
      <c r="T172" s="7">
        <v>45.4</v>
      </c>
      <c r="U172" s="11">
        <f>VLOOKUP("*"&amp;CONCATENATE("d_",S172,"_f")&amp;"*",Rough_data!$A$12:$B$31,2,FALSE)</f>
        <v>33</v>
      </c>
      <c r="V172" s="11">
        <f>VLOOKUP("*"&amp;CONCATENATE("d_",S172,"_a")&amp;"*",Rough_data!$A$12:$B$31,2,FALSE)</f>
        <v>28.3</v>
      </c>
      <c r="W172" s="11">
        <f>VLOOKUP("*"&amp;CONCATENATE("o_",S172,"_f")&amp;"*",Rough_data!$A$12:$B$31,2,FALSE)</f>
        <v>20.5</v>
      </c>
      <c r="X172" s="11">
        <f>VLOOKUP("*"&amp;CONCATENATE("o_",S172,"_a")&amp;"*",Rough_data!$A$12:$B$31,2,FALSE)</f>
        <v>28.3</v>
      </c>
      <c r="Y172" s="7" cm="1">
        <f t="array" ref="Y172">_xlfn.IFS(AND(P172=$P$2,N172&gt;0),((F172/0.5)-1)*U172, AND(P172=$P$2,N172=0),V172,AND(P172=$P$22,N172&gt;0),((F172/0.5)-1)*(V172+X172),AND(P172=$P$22,N172=0),(W172+U172))</f>
        <v>28.3</v>
      </c>
      <c r="Z172" s="13" t="str" cm="1">
        <f t="array" ref="Z172">_xlfn.IFS(Y172=T172,"Correctly Charged",Y172&gt;T172,"Under Charge",Y172&lt;T172,"Over Charge")</f>
        <v>Over Charge</v>
      </c>
      <c r="AA172" s="11">
        <f t="shared" si="20"/>
        <v>-17.099999999999998</v>
      </c>
    </row>
    <row r="173" spans="1:27" x14ac:dyDescent="0.3">
      <c r="A173" s="7">
        <v>2001815688</v>
      </c>
      <c r="B173" s="8">
        <v>1091119169701</v>
      </c>
      <c r="C173" s="7">
        <v>0.1</v>
      </c>
      <c r="D173" s="7">
        <f t="shared" si="14"/>
        <v>0.5</v>
      </c>
      <c r="E173" s="7">
        <v>0.2</v>
      </c>
      <c r="F173" s="7">
        <f t="shared" si="15"/>
        <v>0.5</v>
      </c>
      <c r="G173" s="7">
        <f>Output_Data1[[#This Row],[Weight slab charged by Courier Company (KG)]]/0.5</f>
        <v>1</v>
      </c>
      <c r="H173" s="10" t="s">
        <v>3</v>
      </c>
      <c r="I173" s="11">
        <f>VLOOKUP("*"&amp;CONCATENATE("d_",H173,"_f")&amp;"*",Rough_data!$A$12:$B$31,2,FALSE)</f>
        <v>45.4</v>
      </c>
      <c r="J173" s="11">
        <f>VLOOKUP("*"&amp;CONCATENATE("d_",H173,"_a")&amp;"*",Rough_data!$A$12:$B$31,2,FALSE)</f>
        <v>44.8</v>
      </c>
      <c r="K173" s="11">
        <f>VLOOKUP("*"&amp;CONCATENATE("o_",H173,"_f")&amp;"*",Rough_data!$A$12:$B$31,2,FALSE)</f>
        <v>41.3</v>
      </c>
      <c r="L173" s="11">
        <f>VLOOKUP("*"&amp;CONCATENATE("o_",H173,"_a")&amp;"*",Rough_data!$A$12:$B$31,2,FALSE)</f>
        <v>44.8</v>
      </c>
      <c r="M173" s="8" t="str">
        <f t="shared" si="16"/>
        <v>Only Fixed charges</v>
      </c>
      <c r="N173" s="8">
        <f t="shared" si="17"/>
        <v>0</v>
      </c>
      <c r="O173" s="8">
        <f t="shared" si="18"/>
        <v>45.4</v>
      </c>
      <c r="P173" s="10" t="s">
        <v>13</v>
      </c>
      <c r="Q173" s="10">
        <f t="shared" si="19"/>
        <v>0</v>
      </c>
      <c r="R173" s="10" cm="1">
        <f t="array" ref="R173">_xlfn.IFS(AND(P173=$P$2,N173&gt;0),((F173/0.5)-1)*J173, AND(P173=$P$2,N173=0),I173,AND(P173=$P$22,N173&gt;0),((F173/0.5)-1)*(L173+J173),AND(P173=$P$22,N173=0),(I173+K173))</f>
        <v>45.4</v>
      </c>
      <c r="S173" s="10" t="s">
        <v>2</v>
      </c>
      <c r="T173" s="7">
        <v>45.4</v>
      </c>
      <c r="U173" s="11">
        <f>VLOOKUP("*"&amp;CONCATENATE("d_",S173,"_f")&amp;"*",Rough_data!$A$12:$B$31,2,FALSE)</f>
        <v>33</v>
      </c>
      <c r="V173" s="11">
        <f>VLOOKUP("*"&amp;CONCATENATE("d_",S173,"_a")&amp;"*",Rough_data!$A$12:$B$31,2,FALSE)</f>
        <v>28.3</v>
      </c>
      <c r="W173" s="11">
        <f>VLOOKUP("*"&amp;CONCATENATE("o_",S173,"_f")&amp;"*",Rough_data!$A$12:$B$31,2,FALSE)</f>
        <v>20.5</v>
      </c>
      <c r="X173" s="11">
        <f>VLOOKUP("*"&amp;CONCATENATE("o_",S173,"_a")&amp;"*",Rough_data!$A$12:$B$31,2,FALSE)</f>
        <v>28.3</v>
      </c>
      <c r="Y173" s="7" cm="1">
        <f t="array" ref="Y173">_xlfn.IFS(AND(P173=$P$2,N173&gt;0),((F173/0.5)-1)*U173, AND(P173=$P$2,N173=0),V173,AND(P173=$P$22,N173&gt;0),((F173/0.5)-1)*(V173+X173),AND(P173=$P$22,N173=0),(W173+U173))</f>
        <v>28.3</v>
      </c>
      <c r="Z173" s="13" t="str" cm="1">
        <f t="array" ref="Z173">_xlfn.IFS(Y173=T173,"Correctly Charged",Y173&gt;T173,"Under Charge",Y173&lt;T173,"Over Charge")</f>
        <v>Over Charge</v>
      </c>
      <c r="AA173" s="11">
        <f t="shared" si="20"/>
        <v>-17.099999999999998</v>
      </c>
    </row>
    <row r="174" spans="1:27" x14ac:dyDescent="0.3">
      <c r="A174" s="7">
        <v>2001815688</v>
      </c>
      <c r="B174" s="8">
        <v>1091119169701</v>
      </c>
      <c r="C174" s="7">
        <v>0.1</v>
      </c>
      <c r="D174" s="7">
        <f t="shared" si="14"/>
        <v>0.5</v>
      </c>
      <c r="E174" s="7">
        <v>0.2</v>
      </c>
      <c r="F174" s="7">
        <f t="shared" si="15"/>
        <v>0.5</v>
      </c>
      <c r="G174" s="7">
        <f>Output_Data1[[#This Row],[Weight slab charged by Courier Company (KG)]]/0.5</f>
        <v>1</v>
      </c>
      <c r="H174" s="10" t="s">
        <v>3</v>
      </c>
      <c r="I174" s="11">
        <f>VLOOKUP("*"&amp;CONCATENATE("d_",H174,"_f")&amp;"*",Rough_data!$A$12:$B$31,2,FALSE)</f>
        <v>45.4</v>
      </c>
      <c r="J174" s="11">
        <f>VLOOKUP("*"&amp;CONCATENATE("d_",H174,"_a")&amp;"*",Rough_data!$A$12:$B$31,2,FALSE)</f>
        <v>44.8</v>
      </c>
      <c r="K174" s="11">
        <f>VLOOKUP("*"&amp;CONCATENATE("o_",H174,"_f")&amp;"*",Rough_data!$A$12:$B$31,2,FALSE)</f>
        <v>41.3</v>
      </c>
      <c r="L174" s="11">
        <f>VLOOKUP("*"&amp;CONCATENATE("o_",H174,"_a")&amp;"*",Rough_data!$A$12:$B$31,2,FALSE)</f>
        <v>44.8</v>
      </c>
      <c r="M174" s="8" t="str">
        <f t="shared" si="16"/>
        <v>Only Fixed charges</v>
      </c>
      <c r="N174" s="8">
        <f t="shared" si="17"/>
        <v>0</v>
      </c>
      <c r="O174" s="8">
        <f t="shared" si="18"/>
        <v>45.4</v>
      </c>
      <c r="P174" s="10" t="s">
        <v>13</v>
      </c>
      <c r="Q174" s="10">
        <f t="shared" si="19"/>
        <v>0</v>
      </c>
      <c r="R174" s="10" cm="1">
        <f t="array" ref="R174">_xlfn.IFS(AND(P174=$P$2,N174&gt;0),((F174/0.5)-1)*J174, AND(P174=$P$2,N174=0),I174,AND(P174=$P$22,N174&gt;0),((F174/0.5)-1)*(L174+J174),AND(P174=$P$22,N174=0),(I174+K174))</f>
        <v>45.4</v>
      </c>
      <c r="S174" s="10" t="s">
        <v>2</v>
      </c>
      <c r="T174" s="7">
        <v>45.4</v>
      </c>
      <c r="U174" s="11">
        <f>VLOOKUP("*"&amp;CONCATENATE("d_",S174,"_f")&amp;"*",Rough_data!$A$12:$B$31,2,FALSE)</f>
        <v>33</v>
      </c>
      <c r="V174" s="11">
        <f>VLOOKUP("*"&amp;CONCATENATE("d_",S174,"_a")&amp;"*",Rough_data!$A$12:$B$31,2,FALSE)</f>
        <v>28.3</v>
      </c>
      <c r="W174" s="11">
        <f>VLOOKUP("*"&amp;CONCATENATE("o_",S174,"_f")&amp;"*",Rough_data!$A$12:$B$31,2,FALSE)</f>
        <v>20.5</v>
      </c>
      <c r="X174" s="11">
        <f>VLOOKUP("*"&amp;CONCATENATE("o_",S174,"_a")&amp;"*",Rough_data!$A$12:$B$31,2,FALSE)</f>
        <v>28.3</v>
      </c>
      <c r="Y174" s="7" cm="1">
        <f t="array" ref="Y174">_xlfn.IFS(AND(P174=$P$2,N174&gt;0),((F174/0.5)-1)*U174, AND(P174=$P$2,N174=0),V174,AND(P174=$P$22,N174&gt;0),((F174/0.5)-1)*(V174+X174),AND(P174=$P$22,N174=0),(W174+U174))</f>
        <v>28.3</v>
      </c>
      <c r="Z174" s="13" t="str" cm="1">
        <f t="array" ref="Z174">_xlfn.IFS(Y174=T174,"Correctly Charged",Y174&gt;T174,"Under Charge",Y174&lt;T174,"Over Charge")</f>
        <v>Over Charge</v>
      </c>
      <c r="AA174" s="11">
        <f t="shared" si="20"/>
        <v>-17.099999999999998</v>
      </c>
    </row>
    <row r="175" spans="1:27" x14ac:dyDescent="0.3">
      <c r="A175" s="7">
        <v>2001811306</v>
      </c>
      <c r="B175" s="8">
        <v>1091117958163</v>
      </c>
      <c r="C175" s="7">
        <v>0.16500000000000001</v>
      </c>
      <c r="D175" s="7">
        <f t="shared" si="14"/>
        <v>0.5</v>
      </c>
      <c r="E175" s="7">
        <v>1.1000000000000001</v>
      </c>
      <c r="F175" s="7">
        <f t="shared" si="15"/>
        <v>1.5</v>
      </c>
      <c r="G175" s="7">
        <f>Output_Data1[[#This Row],[Weight slab charged by Courier Company (KG)]]/0.5</f>
        <v>3</v>
      </c>
      <c r="H175" s="10" t="s">
        <v>3</v>
      </c>
      <c r="I175" s="11">
        <f>VLOOKUP("*"&amp;CONCATENATE("d_",H175,"_f")&amp;"*",Rough_data!$A$12:$B$31,2,FALSE)</f>
        <v>45.4</v>
      </c>
      <c r="J175" s="11">
        <f>VLOOKUP("*"&amp;CONCATENATE("d_",H175,"_a")&amp;"*",Rough_data!$A$12:$B$31,2,FALSE)</f>
        <v>44.8</v>
      </c>
      <c r="K175" s="11">
        <f>VLOOKUP("*"&amp;CONCATENATE("o_",H175,"_f")&amp;"*",Rough_data!$A$12:$B$31,2,FALSE)</f>
        <v>41.3</v>
      </c>
      <c r="L175" s="11">
        <f>VLOOKUP("*"&amp;CONCATENATE("o_",H175,"_a")&amp;"*",Rough_data!$A$12:$B$31,2,FALSE)</f>
        <v>44.8</v>
      </c>
      <c r="M175" s="8" t="str">
        <f t="shared" si="16"/>
        <v>2-Times Additional charges</v>
      </c>
      <c r="N175" s="8">
        <f t="shared" si="17"/>
        <v>2</v>
      </c>
      <c r="O175" s="8">
        <f t="shared" si="18"/>
        <v>89.6</v>
      </c>
      <c r="P175" s="10" t="s">
        <v>13</v>
      </c>
      <c r="Q175" s="10">
        <f t="shared" si="19"/>
        <v>2</v>
      </c>
      <c r="R175" s="10" cm="1">
        <f t="array" ref="R175">_xlfn.IFS(AND(P175=$P$2,N175&gt;0),((F175/0.5)-1)*J175, AND(P175=$P$2,N175=0),I175,AND(P175=$P$22,N175&gt;0),((F175/0.5)-1)*(L175+J175),AND(P175=$P$22,N175=0),(I175+K175))</f>
        <v>89.6</v>
      </c>
      <c r="S175" s="10" t="s">
        <v>2</v>
      </c>
      <c r="T175" s="7">
        <v>135</v>
      </c>
      <c r="U175" s="11">
        <f>VLOOKUP("*"&amp;CONCATENATE("d_",S175,"_f")&amp;"*",Rough_data!$A$12:$B$31,2,FALSE)</f>
        <v>33</v>
      </c>
      <c r="V175" s="11">
        <f>VLOOKUP("*"&amp;CONCATENATE("d_",S175,"_a")&amp;"*",Rough_data!$A$12:$B$31,2,FALSE)</f>
        <v>28.3</v>
      </c>
      <c r="W175" s="11">
        <f>VLOOKUP("*"&amp;CONCATENATE("o_",S175,"_f")&amp;"*",Rough_data!$A$12:$B$31,2,FALSE)</f>
        <v>20.5</v>
      </c>
      <c r="X175" s="11">
        <f>VLOOKUP("*"&amp;CONCATENATE("o_",S175,"_a")&amp;"*",Rough_data!$A$12:$B$31,2,FALSE)</f>
        <v>28.3</v>
      </c>
      <c r="Y175" s="7" cm="1">
        <f t="array" ref="Y175">_xlfn.IFS(AND(P175=$P$2,N175&gt;0),((F175/0.5)-1)*U175, AND(P175=$P$2,N175=0),V175,AND(P175=$P$22,N175&gt;0),((F175/0.5)-1)*(V175+X175),AND(P175=$P$22,N175=0),(W175+U175))</f>
        <v>66</v>
      </c>
      <c r="Z175" s="13" t="str" cm="1">
        <f t="array" ref="Z175">_xlfn.IFS(Y175=T175,"Correctly Charged",Y175&gt;T175,"Under Charge",Y175&lt;T175,"Over Charge")</f>
        <v>Over Charge</v>
      </c>
      <c r="AA175" s="11">
        <f t="shared" si="20"/>
        <v>-69</v>
      </c>
    </row>
    <row r="176" spans="1:27" x14ac:dyDescent="0.3">
      <c r="A176" s="7">
        <v>2001811306</v>
      </c>
      <c r="B176" s="8">
        <v>1091117958163</v>
      </c>
      <c r="C176" s="7">
        <v>0.16500000000000001</v>
      </c>
      <c r="D176" s="7">
        <f t="shared" si="14"/>
        <v>0.5</v>
      </c>
      <c r="E176" s="7">
        <v>1.1000000000000001</v>
      </c>
      <c r="F176" s="7">
        <f t="shared" si="15"/>
        <v>1.5</v>
      </c>
      <c r="G176" s="7">
        <f>Output_Data1[[#This Row],[Weight slab charged by Courier Company (KG)]]/0.5</f>
        <v>3</v>
      </c>
      <c r="H176" s="10" t="s">
        <v>3</v>
      </c>
      <c r="I176" s="11">
        <f>VLOOKUP("*"&amp;CONCATENATE("d_",H176,"_f")&amp;"*",Rough_data!$A$12:$B$31,2,FALSE)</f>
        <v>45.4</v>
      </c>
      <c r="J176" s="11">
        <f>VLOOKUP("*"&amp;CONCATENATE("d_",H176,"_a")&amp;"*",Rough_data!$A$12:$B$31,2,FALSE)</f>
        <v>44.8</v>
      </c>
      <c r="K176" s="11">
        <f>VLOOKUP("*"&amp;CONCATENATE("o_",H176,"_f")&amp;"*",Rough_data!$A$12:$B$31,2,FALSE)</f>
        <v>41.3</v>
      </c>
      <c r="L176" s="11">
        <f>VLOOKUP("*"&amp;CONCATENATE("o_",H176,"_a")&amp;"*",Rough_data!$A$12:$B$31,2,FALSE)</f>
        <v>44.8</v>
      </c>
      <c r="M176" s="8" t="str">
        <f t="shared" si="16"/>
        <v>2-Times Additional charges</v>
      </c>
      <c r="N176" s="8">
        <f t="shared" si="17"/>
        <v>2</v>
      </c>
      <c r="O176" s="8">
        <f t="shared" si="18"/>
        <v>89.6</v>
      </c>
      <c r="P176" s="10" t="s">
        <v>13</v>
      </c>
      <c r="Q176" s="10">
        <f t="shared" si="19"/>
        <v>2</v>
      </c>
      <c r="R176" s="10" cm="1">
        <f t="array" ref="R176">_xlfn.IFS(AND(P176=$P$2,N176&gt;0),((F176/0.5)-1)*J176, AND(P176=$P$2,N176=0),I176,AND(P176=$P$22,N176&gt;0),((F176/0.5)-1)*(L176+J176),AND(P176=$P$22,N176=0),(I176+K176))</f>
        <v>89.6</v>
      </c>
      <c r="S176" s="10" t="s">
        <v>2</v>
      </c>
      <c r="T176" s="7">
        <v>135</v>
      </c>
      <c r="U176" s="11">
        <f>VLOOKUP("*"&amp;CONCATENATE("d_",S176,"_f")&amp;"*",Rough_data!$A$12:$B$31,2,FALSE)</f>
        <v>33</v>
      </c>
      <c r="V176" s="11">
        <f>VLOOKUP("*"&amp;CONCATENATE("d_",S176,"_a")&amp;"*",Rough_data!$A$12:$B$31,2,FALSE)</f>
        <v>28.3</v>
      </c>
      <c r="W176" s="11">
        <f>VLOOKUP("*"&amp;CONCATENATE("o_",S176,"_f")&amp;"*",Rough_data!$A$12:$B$31,2,FALSE)</f>
        <v>20.5</v>
      </c>
      <c r="X176" s="11">
        <f>VLOOKUP("*"&amp;CONCATENATE("o_",S176,"_a")&amp;"*",Rough_data!$A$12:$B$31,2,FALSE)</f>
        <v>28.3</v>
      </c>
      <c r="Y176" s="7" cm="1">
        <f t="array" ref="Y176">_xlfn.IFS(AND(P176=$P$2,N176&gt;0),((F176/0.5)-1)*U176, AND(P176=$P$2,N176=0),V176,AND(P176=$P$22,N176&gt;0),((F176/0.5)-1)*(V176+X176),AND(P176=$P$22,N176=0),(W176+U176))</f>
        <v>66</v>
      </c>
      <c r="Z176" s="13" t="str" cm="1">
        <f t="array" ref="Z176">_xlfn.IFS(Y176=T176,"Correctly Charged",Y176&gt;T176,"Under Charge",Y176&lt;T176,"Over Charge")</f>
        <v>Over Charge</v>
      </c>
      <c r="AA176" s="11">
        <f t="shared" si="20"/>
        <v>-69</v>
      </c>
    </row>
    <row r="177" spans="1:27" x14ac:dyDescent="0.3">
      <c r="A177" s="7">
        <v>2001811306</v>
      </c>
      <c r="B177" s="8">
        <v>1091117958163</v>
      </c>
      <c r="C177" s="7">
        <v>0.16500000000000001</v>
      </c>
      <c r="D177" s="7">
        <f t="shared" si="14"/>
        <v>0.5</v>
      </c>
      <c r="E177" s="7">
        <v>1.1000000000000001</v>
      </c>
      <c r="F177" s="7">
        <f t="shared" si="15"/>
        <v>1.5</v>
      </c>
      <c r="G177" s="7">
        <f>Output_Data1[[#This Row],[Weight slab charged by Courier Company (KG)]]/0.5</f>
        <v>3</v>
      </c>
      <c r="H177" s="10" t="s">
        <v>3</v>
      </c>
      <c r="I177" s="11">
        <f>VLOOKUP("*"&amp;CONCATENATE("d_",H177,"_f")&amp;"*",Rough_data!$A$12:$B$31,2,FALSE)</f>
        <v>45.4</v>
      </c>
      <c r="J177" s="11">
        <f>VLOOKUP("*"&amp;CONCATENATE("d_",H177,"_a")&amp;"*",Rough_data!$A$12:$B$31,2,FALSE)</f>
        <v>44.8</v>
      </c>
      <c r="K177" s="11">
        <f>VLOOKUP("*"&amp;CONCATENATE("o_",H177,"_f")&amp;"*",Rough_data!$A$12:$B$31,2,FALSE)</f>
        <v>41.3</v>
      </c>
      <c r="L177" s="11">
        <f>VLOOKUP("*"&amp;CONCATENATE("o_",H177,"_a")&amp;"*",Rough_data!$A$12:$B$31,2,FALSE)</f>
        <v>44.8</v>
      </c>
      <c r="M177" s="8" t="str">
        <f t="shared" si="16"/>
        <v>2-Times Additional charges</v>
      </c>
      <c r="N177" s="8">
        <f t="shared" si="17"/>
        <v>2</v>
      </c>
      <c r="O177" s="8">
        <f t="shared" si="18"/>
        <v>89.6</v>
      </c>
      <c r="P177" s="10" t="s">
        <v>13</v>
      </c>
      <c r="Q177" s="10">
        <f t="shared" si="19"/>
        <v>2</v>
      </c>
      <c r="R177" s="10" cm="1">
        <f t="array" ref="R177">_xlfn.IFS(AND(P177=$P$2,N177&gt;0),((F177/0.5)-1)*J177, AND(P177=$P$2,N177=0),I177,AND(P177=$P$22,N177&gt;0),((F177/0.5)-1)*(L177+J177),AND(P177=$P$22,N177=0),(I177+K177))</f>
        <v>89.6</v>
      </c>
      <c r="S177" s="10" t="s">
        <v>2</v>
      </c>
      <c r="T177" s="7">
        <v>135</v>
      </c>
      <c r="U177" s="11">
        <f>VLOOKUP("*"&amp;CONCATENATE("d_",S177,"_f")&amp;"*",Rough_data!$A$12:$B$31,2,FALSE)</f>
        <v>33</v>
      </c>
      <c r="V177" s="11">
        <f>VLOOKUP("*"&amp;CONCATENATE("d_",S177,"_a")&amp;"*",Rough_data!$A$12:$B$31,2,FALSE)</f>
        <v>28.3</v>
      </c>
      <c r="W177" s="11">
        <f>VLOOKUP("*"&amp;CONCATENATE("o_",S177,"_f")&amp;"*",Rough_data!$A$12:$B$31,2,FALSE)</f>
        <v>20.5</v>
      </c>
      <c r="X177" s="11">
        <f>VLOOKUP("*"&amp;CONCATENATE("o_",S177,"_a")&amp;"*",Rough_data!$A$12:$B$31,2,FALSE)</f>
        <v>28.3</v>
      </c>
      <c r="Y177" s="7" cm="1">
        <f t="array" ref="Y177">_xlfn.IFS(AND(P177=$P$2,N177&gt;0),((F177/0.5)-1)*U177, AND(P177=$P$2,N177=0),V177,AND(P177=$P$22,N177&gt;0),((F177/0.5)-1)*(V177+X177),AND(P177=$P$22,N177=0),(W177+U177))</f>
        <v>66</v>
      </c>
      <c r="Z177" s="13" t="str" cm="1">
        <f t="array" ref="Z177">_xlfn.IFS(Y177=T177,"Correctly Charged",Y177&gt;T177,"Under Charge",Y177&lt;T177,"Over Charge")</f>
        <v>Over Charge</v>
      </c>
      <c r="AA177" s="11">
        <f t="shared" si="20"/>
        <v>-69</v>
      </c>
    </row>
    <row r="178" spans="1:27" x14ac:dyDescent="0.3">
      <c r="A178" s="7">
        <v>2001811306</v>
      </c>
      <c r="B178" s="8">
        <v>1091117958163</v>
      </c>
      <c r="C178" s="7">
        <v>0.16500000000000001</v>
      </c>
      <c r="D178" s="7">
        <f t="shared" si="14"/>
        <v>0.5</v>
      </c>
      <c r="E178" s="7">
        <v>1.1000000000000001</v>
      </c>
      <c r="F178" s="7">
        <f t="shared" si="15"/>
        <v>1.5</v>
      </c>
      <c r="G178" s="7">
        <f>Output_Data1[[#This Row],[Weight slab charged by Courier Company (KG)]]/0.5</f>
        <v>3</v>
      </c>
      <c r="H178" s="10" t="s">
        <v>3</v>
      </c>
      <c r="I178" s="11">
        <f>VLOOKUP("*"&amp;CONCATENATE("d_",H178,"_f")&amp;"*",Rough_data!$A$12:$B$31,2,FALSE)</f>
        <v>45.4</v>
      </c>
      <c r="J178" s="11">
        <f>VLOOKUP("*"&amp;CONCATENATE("d_",H178,"_a")&amp;"*",Rough_data!$A$12:$B$31,2,FALSE)</f>
        <v>44.8</v>
      </c>
      <c r="K178" s="11">
        <f>VLOOKUP("*"&amp;CONCATENATE("o_",H178,"_f")&amp;"*",Rough_data!$A$12:$B$31,2,FALSE)</f>
        <v>41.3</v>
      </c>
      <c r="L178" s="11">
        <f>VLOOKUP("*"&amp;CONCATENATE("o_",H178,"_a")&amp;"*",Rough_data!$A$12:$B$31,2,FALSE)</f>
        <v>44.8</v>
      </c>
      <c r="M178" s="8" t="str">
        <f t="shared" si="16"/>
        <v>2-Times Additional charges</v>
      </c>
      <c r="N178" s="8">
        <f t="shared" si="17"/>
        <v>2</v>
      </c>
      <c r="O178" s="8">
        <f t="shared" si="18"/>
        <v>89.6</v>
      </c>
      <c r="P178" s="10" t="s">
        <v>13</v>
      </c>
      <c r="Q178" s="10">
        <f t="shared" si="19"/>
        <v>2</v>
      </c>
      <c r="R178" s="10" cm="1">
        <f t="array" ref="R178">_xlfn.IFS(AND(P178=$P$2,N178&gt;0),((F178/0.5)-1)*J178, AND(P178=$P$2,N178=0),I178,AND(P178=$P$22,N178&gt;0),((F178/0.5)-1)*(L178+J178),AND(P178=$P$22,N178=0),(I178+K178))</f>
        <v>89.6</v>
      </c>
      <c r="S178" s="10" t="s">
        <v>2</v>
      </c>
      <c r="T178" s="7">
        <v>135</v>
      </c>
      <c r="U178" s="11">
        <f>VLOOKUP("*"&amp;CONCATENATE("d_",S178,"_f")&amp;"*",Rough_data!$A$12:$B$31,2,FALSE)</f>
        <v>33</v>
      </c>
      <c r="V178" s="11">
        <f>VLOOKUP("*"&amp;CONCATENATE("d_",S178,"_a")&amp;"*",Rough_data!$A$12:$B$31,2,FALSE)</f>
        <v>28.3</v>
      </c>
      <c r="W178" s="11">
        <f>VLOOKUP("*"&amp;CONCATENATE("o_",S178,"_f")&amp;"*",Rough_data!$A$12:$B$31,2,FALSE)</f>
        <v>20.5</v>
      </c>
      <c r="X178" s="11">
        <f>VLOOKUP("*"&amp;CONCATENATE("o_",S178,"_a")&amp;"*",Rough_data!$A$12:$B$31,2,FALSE)</f>
        <v>28.3</v>
      </c>
      <c r="Y178" s="7" cm="1">
        <f t="array" ref="Y178">_xlfn.IFS(AND(P178=$P$2,N178&gt;0),((F178/0.5)-1)*U178, AND(P178=$P$2,N178=0),V178,AND(P178=$P$22,N178&gt;0),((F178/0.5)-1)*(V178+X178),AND(P178=$P$22,N178=0),(W178+U178))</f>
        <v>66</v>
      </c>
      <c r="Z178" s="13" t="str" cm="1">
        <f t="array" ref="Z178">_xlfn.IFS(Y178=T178,"Correctly Charged",Y178&gt;T178,"Under Charge",Y178&lt;T178,"Over Charge")</f>
        <v>Over Charge</v>
      </c>
      <c r="AA178" s="11">
        <f t="shared" si="20"/>
        <v>-69</v>
      </c>
    </row>
    <row r="179" spans="1:27" x14ac:dyDescent="0.3">
      <c r="A179" s="7">
        <v>2001811306</v>
      </c>
      <c r="B179" s="8">
        <v>1091117958163</v>
      </c>
      <c r="C179" s="7">
        <v>0.16500000000000001</v>
      </c>
      <c r="D179" s="7">
        <f t="shared" si="14"/>
        <v>0.5</v>
      </c>
      <c r="E179" s="7">
        <v>1.1000000000000001</v>
      </c>
      <c r="F179" s="7">
        <f t="shared" si="15"/>
        <v>1.5</v>
      </c>
      <c r="G179" s="7">
        <f>Output_Data1[[#This Row],[Weight slab charged by Courier Company (KG)]]/0.5</f>
        <v>3</v>
      </c>
      <c r="H179" s="10" t="s">
        <v>3</v>
      </c>
      <c r="I179" s="11">
        <f>VLOOKUP("*"&amp;CONCATENATE("d_",H179,"_f")&amp;"*",Rough_data!$A$12:$B$31,2,FALSE)</f>
        <v>45.4</v>
      </c>
      <c r="J179" s="11">
        <f>VLOOKUP("*"&amp;CONCATENATE("d_",H179,"_a")&amp;"*",Rough_data!$A$12:$B$31,2,FALSE)</f>
        <v>44.8</v>
      </c>
      <c r="K179" s="11">
        <f>VLOOKUP("*"&amp;CONCATENATE("o_",H179,"_f")&amp;"*",Rough_data!$A$12:$B$31,2,FALSE)</f>
        <v>41.3</v>
      </c>
      <c r="L179" s="11">
        <f>VLOOKUP("*"&amp;CONCATENATE("o_",H179,"_a")&amp;"*",Rough_data!$A$12:$B$31,2,FALSE)</f>
        <v>44.8</v>
      </c>
      <c r="M179" s="8" t="str">
        <f t="shared" si="16"/>
        <v>2-Times Additional charges</v>
      </c>
      <c r="N179" s="8">
        <f t="shared" si="17"/>
        <v>2</v>
      </c>
      <c r="O179" s="8">
        <f t="shared" si="18"/>
        <v>89.6</v>
      </c>
      <c r="P179" s="10" t="s">
        <v>13</v>
      </c>
      <c r="Q179" s="10">
        <f t="shared" si="19"/>
        <v>2</v>
      </c>
      <c r="R179" s="10" cm="1">
        <f t="array" ref="R179">_xlfn.IFS(AND(P179=$P$2,N179&gt;0),((F179/0.5)-1)*J179, AND(P179=$P$2,N179=0),I179,AND(P179=$P$22,N179&gt;0),((F179/0.5)-1)*(L179+J179),AND(P179=$P$22,N179=0),(I179+K179))</f>
        <v>89.6</v>
      </c>
      <c r="S179" s="10" t="s">
        <v>2</v>
      </c>
      <c r="T179" s="7">
        <v>135</v>
      </c>
      <c r="U179" s="11">
        <f>VLOOKUP("*"&amp;CONCATENATE("d_",S179,"_f")&amp;"*",Rough_data!$A$12:$B$31,2,FALSE)</f>
        <v>33</v>
      </c>
      <c r="V179" s="11">
        <f>VLOOKUP("*"&amp;CONCATENATE("d_",S179,"_a")&amp;"*",Rough_data!$A$12:$B$31,2,FALSE)</f>
        <v>28.3</v>
      </c>
      <c r="W179" s="11">
        <f>VLOOKUP("*"&amp;CONCATENATE("o_",S179,"_f")&amp;"*",Rough_data!$A$12:$B$31,2,FALSE)</f>
        <v>20.5</v>
      </c>
      <c r="X179" s="11">
        <f>VLOOKUP("*"&amp;CONCATENATE("o_",S179,"_a")&amp;"*",Rough_data!$A$12:$B$31,2,FALSE)</f>
        <v>28.3</v>
      </c>
      <c r="Y179" s="7" cm="1">
        <f t="array" ref="Y179">_xlfn.IFS(AND(P179=$P$2,N179&gt;0),((F179/0.5)-1)*U179, AND(P179=$P$2,N179=0),V179,AND(P179=$P$22,N179&gt;0),((F179/0.5)-1)*(V179+X179),AND(P179=$P$22,N179=0),(W179+U179))</f>
        <v>66</v>
      </c>
      <c r="Z179" s="13" t="str" cm="1">
        <f t="array" ref="Z179">_xlfn.IFS(Y179=T179,"Correctly Charged",Y179&gt;T179,"Under Charge",Y179&lt;T179,"Over Charge")</f>
        <v>Over Charge</v>
      </c>
      <c r="AA179" s="11">
        <f t="shared" si="20"/>
        <v>-69</v>
      </c>
    </row>
    <row r="180" spans="1:27" x14ac:dyDescent="0.3">
      <c r="A180" s="7">
        <v>2001811306</v>
      </c>
      <c r="B180" s="8">
        <v>1091117958163</v>
      </c>
      <c r="C180" s="7">
        <v>0.3</v>
      </c>
      <c r="D180" s="7">
        <f t="shared" si="14"/>
        <v>0.5</v>
      </c>
      <c r="E180" s="7">
        <v>1.1000000000000001</v>
      </c>
      <c r="F180" s="7">
        <f t="shared" si="15"/>
        <v>1.5</v>
      </c>
      <c r="G180" s="7">
        <f>Output_Data1[[#This Row],[Weight slab charged by Courier Company (KG)]]/0.5</f>
        <v>3</v>
      </c>
      <c r="H180" s="10" t="s">
        <v>3</v>
      </c>
      <c r="I180" s="11">
        <f>VLOOKUP("*"&amp;CONCATENATE("d_",H180,"_f")&amp;"*",Rough_data!$A$12:$B$31,2,FALSE)</f>
        <v>45.4</v>
      </c>
      <c r="J180" s="11">
        <f>VLOOKUP("*"&amp;CONCATENATE("d_",H180,"_a")&amp;"*",Rough_data!$A$12:$B$31,2,FALSE)</f>
        <v>44.8</v>
      </c>
      <c r="K180" s="11">
        <f>VLOOKUP("*"&amp;CONCATENATE("o_",H180,"_f")&amp;"*",Rough_data!$A$12:$B$31,2,FALSE)</f>
        <v>41.3</v>
      </c>
      <c r="L180" s="11">
        <f>VLOOKUP("*"&amp;CONCATENATE("o_",H180,"_a")&amp;"*",Rough_data!$A$12:$B$31,2,FALSE)</f>
        <v>44.8</v>
      </c>
      <c r="M180" s="8" t="str">
        <f t="shared" si="16"/>
        <v>2-Times Additional charges</v>
      </c>
      <c r="N180" s="8">
        <f t="shared" si="17"/>
        <v>2</v>
      </c>
      <c r="O180" s="8">
        <f t="shared" si="18"/>
        <v>89.6</v>
      </c>
      <c r="P180" s="10" t="s">
        <v>13</v>
      </c>
      <c r="Q180" s="10">
        <f t="shared" si="19"/>
        <v>2</v>
      </c>
      <c r="R180" s="10" cm="1">
        <f t="array" ref="R180">_xlfn.IFS(AND(P180=$P$2,N180&gt;0),((F180/0.5)-1)*J180, AND(P180=$P$2,N180=0),I180,AND(P180=$P$22,N180&gt;0),((F180/0.5)-1)*(L180+J180),AND(P180=$P$22,N180=0),(I180+K180))</f>
        <v>89.6</v>
      </c>
      <c r="S180" s="10" t="s">
        <v>2</v>
      </c>
      <c r="T180" s="7">
        <v>135</v>
      </c>
      <c r="U180" s="11">
        <f>VLOOKUP("*"&amp;CONCATENATE("d_",S180,"_f")&amp;"*",Rough_data!$A$12:$B$31,2,FALSE)</f>
        <v>33</v>
      </c>
      <c r="V180" s="11">
        <f>VLOOKUP("*"&amp;CONCATENATE("d_",S180,"_a")&amp;"*",Rough_data!$A$12:$B$31,2,FALSE)</f>
        <v>28.3</v>
      </c>
      <c r="W180" s="11">
        <f>VLOOKUP("*"&amp;CONCATENATE("o_",S180,"_f")&amp;"*",Rough_data!$A$12:$B$31,2,FALSE)</f>
        <v>20.5</v>
      </c>
      <c r="X180" s="11">
        <f>VLOOKUP("*"&amp;CONCATENATE("o_",S180,"_a")&amp;"*",Rough_data!$A$12:$B$31,2,FALSE)</f>
        <v>28.3</v>
      </c>
      <c r="Y180" s="7" cm="1">
        <f t="array" ref="Y180">_xlfn.IFS(AND(P180=$P$2,N180&gt;0),((F180/0.5)-1)*U180, AND(P180=$P$2,N180=0),V180,AND(P180=$P$22,N180&gt;0),((F180/0.5)-1)*(V180+X180),AND(P180=$P$22,N180=0),(W180+U180))</f>
        <v>66</v>
      </c>
      <c r="Z180" s="13" t="str" cm="1">
        <f t="array" ref="Z180">_xlfn.IFS(Y180=T180,"Correctly Charged",Y180&gt;T180,"Under Charge",Y180&lt;T180,"Over Charge")</f>
        <v>Over Charge</v>
      </c>
      <c r="AA180" s="11">
        <f t="shared" si="20"/>
        <v>-69</v>
      </c>
    </row>
    <row r="181" spans="1:27" x14ac:dyDescent="0.3">
      <c r="A181" s="7">
        <v>2001811306</v>
      </c>
      <c r="B181" s="8">
        <v>1091117958163</v>
      </c>
      <c r="C181" s="7">
        <v>0.3</v>
      </c>
      <c r="D181" s="7">
        <f t="shared" si="14"/>
        <v>0.5</v>
      </c>
      <c r="E181" s="7">
        <v>1.1000000000000001</v>
      </c>
      <c r="F181" s="7">
        <f t="shared" si="15"/>
        <v>1.5</v>
      </c>
      <c r="G181" s="7">
        <f>Output_Data1[[#This Row],[Weight slab charged by Courier Company (KG)]]/0.5</f>
        <v>3</v>
      </c>
      <c r="H181" s="10" t="s">
        <v>3</v>
      </c>
      <c r="I181" s="11">
        <f>VLOOKUP("*"&amp;CONCATENATE("d_",H181,"_f")&amp;"*",Rough_data!$A$12:$B$31,2,FALSE)</f>
        <v>45.4</v>
      </c>
      <c r="J181" s="11">
        <f>VLOOKUP("*"&amp;CONCATENATE("d_",H181,"_a")&amp;"*",Rough_data!$A$12:$B$31,2,FALSE)</f>
        <v>44.8</v>
      </c>
      <c r="K181" s="11">
        <f>VLOOKUP("*"&amp;CONCATENATE("o_",H181,"_f")&amp;"*",Rough_data!$A$12:$B$31,2,FALSE)</f>
        <v>41.3</v>
      </c>
      <c r="L181" s="11">
        <f>VLOOKUP("*"&amp;CONCATENATE("o_",H181,"_a")&amp;"*",Rough_data!$A$12:$B$31,2,FALSE)</f>
        <v>44.8</v>
      </c>
      <c r="M181" s="8" t="str">
        <f t="shared" si="16"/>
        <v>2-Times Additional charges</v>
      </c>
      <c r="N181" s="8">
        <f t="shared" si="17"/>
        <v>2</v>
      </c>
      <c r="O181" s="8">
        <f t="shared" si="18"/>
        <v>89.6</v>
      </c>
      <c r="P181" s="10" t="s">
        <v>13</v>
      </c>
      <c r="Q181" s="10">
        <f t="shared" si="19"/>
        <v>2</v>
      </c>
      <c r="R181" s="10" cm="1">
        <f t="array" ref="R181">_xlfn.IFS(AND(P181=$P$2,N181&gt;0),((F181/0.5)-1)*J181, AND(P181=$P$2,N181=0),I181,AND(P181=$P$22,N181&gt;0),((F181/0.5)-1)*(L181+J181),AND(P181=$P$22,N181=0),(I181+K181))</f>
        <v>89.6</v>
      </c>
      <c r="S181" s="10" t="s">
        <v>2</v>
      </c>
      <c r="T181" s="7">
        <v>135</v>
      </c>
      <c r="U181" s="11">
        <f>VLOOKUP("*"&amp;CONCATENATE("d_",S181,"_f")&amp;"*",Rough_data!$A$12:$B$31,2,FALSE)</f>
        <v>33</v>
      </c>
      <c r="V181" s="11">
        <f>VLOOKUP("*"&amp;CONCATENATE("d_",S181,"_a")&amp;"*",Rough_data!$A$12:$B$31,2,FALSE)</f>
        <v>28.3</v>
      </c>
      <c r="W181" s="11">
        <f>VLOOKUP("*"&amp;CONCATENATE("o_",S181,"_f")&amp;"*",Rough_data!$A$12:$B$31,2,FALSE)</f>
        <v>20.5</v>
      </c>
      <c r="X181" s="11">
        <f>VLOOKUP("*"&amp;CONCATENATE("o_",S181,"_a")&amp;"*",Rough_data!$A$12:$B$31,2,FALSE)</f>
        <v>28.3</v>
      </c>
      <c r="Y181" s="7" cm="1">
        <f t="array" ref="Y181">_xlfn.IFS(AND(P181=$P$2,N181&gt;0),((F181/0.5)-1)*U181, AND(P181=$P$2,N181=0),V181,AND(P181=$P$22,N181&gt;0),((F181/0.5)-1)*(V181+X181),AND(P181=$P$22,N181=0),(W181+U181))</f>
        <v>66</v>
      </c>
      <c r="Z181" s="13" t="str" cm="1">
        <f t="array" ref="Z181">_xlfn.IFS(Y181=T181,"Correctly Charged",Y181&gt;T181,"Under Charge",Y181&lt;T181,"Over Charge")</f>
        <v>Over Charge</v>
      </c>
      <c r="AA181" s="11">
        <f t="shared" si="20"/>
        <v>-69</v>
      </c>
    </row>
    <row r="182" spans="1:27" x14ac:dyDescent="0.3">
      <c r="A182" s="7">
        <v>2001811306</v>
      </c>
      <c r="B182" s="8">
        <v>1091117958163</v>
      </c>
      <c r="C182" s="7">
        <v>0.3</v>
      </c>
      <c r="D182" s="7">
        <f t="shared" si="14"/>
        <v>0.5</v>
      </c>
      <c r="E182" s="7">
        <v>1.1000000000000001</v>
      </c>
      <c r="F182" s="7">
        <f t="shared" si="15"/>
        <v>1.5</v>
      </c>
      <c r="G182" s="7">
        <f>Output_Data1[[#This Row],[Weight slab charged by Courier Company (KG)]]/0.5</f>
        <v>3</v>
      </c>
      <c r="H182" s="10" t="s">
        <v>3</v>
      </c>
      <c r="I182" s="11">
        <f>VLOOKUP("*"&amp;CONCATENATE("d_",H182,"_f")&amp;"*",Rough_data!$A$12:$B$31,2,FALSE)</f>
        <v>45.4</v>
      </c>
      <c r="J182" s="11">
        <f>VLOOKUP("*"&amp;CONCATENATE("d_",H182,"_a")&amp;"*",Rough_data!$A$12:$B$31,2,FALSE)</f>
        <v>44.8</v>
      </c>
      <c r="K182" s="11">
        <f>VLOOKUP("*"&amp;CONCATENATE("o_",H182,"_f")&amp;"*",Rough_data!$A$12:$B$31,2,FALSE)</f>
        <v>41.3</v>
      </c>
      <c r="L182" s="11">
        <f>VLOOKUP("*"&amp;CONCATENATE("o_",H182,"_a")&amp;"*",Rough_data!$A$12:$B$31,2,FALSE)</f>
        <v>44.8</v>
      </c>
      <c r="M182" s="8" t="str">
        <f t="shared" si="16"/>
        <v>2-Times Additional charges</v>
      </c>
      <c r="N182" s="8">
        <f t="shared" si="17"/>
        <v>2</v>
      </c>
      <c r="O182" s="8">
        <f t="shared" si="18"/>
        <v>89.6</v>
      </c>
      <c r="P182" s="10" t="s">
        <v>13</v>
      </c>
      <c r="Q182" s="10">
        <f t="shared" si="19"/>
        <v>2</v>
      </c>
      <c r="R182" s="10" cm="1">
        <f t="array" ref="R182">_xlfn.IFS(AND(P182=$P$2,N182&gt;0),((F182/0.5)-1)*J182, AND(P182=$P$2,N182=0),I182,AND(P182=$P$22,N182&gt;0),((F182/0.5)-1)*(L182+J182),AND(P182=$P$22,N182=0),(I182+K182))</f>
        <v>89.6</v>
      </c>
      <c r="S182" s="10" t="s">
        <v>2</v>
      </c>
      <c r="T182" s="7">
        <v>135</v>
      </c>
      <c r="U182" s="11">
        <f>VLOOKUP("*"&amp;CONCATENATE("d_",S182,"_f")&amp;"*",Rough_data!$A$12:$B$31,2,FALSE)</f>
        <v>33</v>
      </c>
      <c r="V182" s="11">
        <f>VLOOKUP("*"&amp;CONCATENATE("d_",S182,"_a")&amp;"*",Rough_data!$A$12:$B$31,2,FALSE)</f>
        <v>28.3</v>
      </c>
      <c r="W182" s="11">
        <f>VLOOKUP("*"&amp;CONCATENATE("o_",S182,"_f")&amp;"*",Rough_data!$A$12:$B$31,2,FALSE)</f>
        <v>20.5</v>
      </c>
      <c r="X182" s="11">
        <f>VLOOKUP("*"&amp;CONCATENATE("o_",S182,"_a")&amp;"*",Rough_data!$A$12:$B$31,2,FALSE)</f>
        <v>28.3</v>
      </c>
      <c r="Y182" s="7" cm="1">
        <f t="array" ref="Y182">_xlfn.IFS(AND(P182=$P$2,N182&gt;0),((F182/0.5)-1)*U182, AND(P182=$P$2,N182=0),V182,AND(P182=$P$22,N182&gt;0),((F182/0.5)-1)*(V182+X182),AND(P182=$P$22,N182=0),(W182+U182))</f>
        <v>66</v>
      </c>
      <c r="Z182" s="13" t="str" cm="1">
        <f t="array" ref="Z182">_xlfn.IFS(Y182=T182,"Correctly Charged",Y182&gt;T182,"Under Charge",Y182&lt;T182,"Over Charge")</f>
        <v>Over Charge</v>
      </c>
      <c r="AA182" s="11">
        <f t="shared" si="20"/>
        <v>-69</v>
      </c>
    </row>
    <row r="183" spans="1:27" x14ac:dyDescent="0.3">
      <c r="A183" s="7">
        <v>2001811306</v>
      </c>
      <c r="B183" s="8">
        <v>1091117958163</v>
      </c>
      <c r="C183" s="7">
        <v>0.3</v>
      </c>
      <c r="D183" s="7">
        <f t="shared" si="14"/>
        <v>0.5</v>
      </c>
      <c r="E183" s="7">
        <v>1.1000000000000001</v>
      </c>
      <c r="F183" s="7">
        <f t="shared" si="15"/>
        <v>1.5</v>
      </c>
      <c r="G183" s="7">
        <f>Output_Data1[[#This Row],[Weight slab charged by Courier Company (KG)]]/0.5</f>
        <v>3</v>
      </c>
      <c r="H183" s="10" t="s">
        <v>3</v>
      </c>
      <c r="I183" s="11">
        <f>VLOOKUP("*"&amp;CONCATENATE("d_",H183,"_f")&amp;"*",Rough_data!$A$12:$B$31,2,FALSE)</f>
        <v>45.4</v>
      </c>
      <c r="J183" s="11">
        <f>VLOOKUP("*"&amp;CONCATENATE("d_",H183,"_a")&amp;"*",Rough_data!$A$12:$B$31,2,FALSE)</f>
        <v>44.8</v>
      </c>
      <c r="K183" s="11">
        <f>VLOOKUP("*"&amp;CONCATENATE("o_",H183,"_f")&amp;"*",Rough_data!$A$12:$B$31,2,FALSE)</f>
        <v>41.3</v>
      </c>
      <c r="L183" s="11">
        <f>VLOOKUP("*"&amp;CONCATENATE("o_",H183,"_a")&amp;"*",Rough_data!$A$12:$B$31,2,FALSE)</f>
        <v>44.8</v>
      </c>
      <c r="M183" s="8" t="str">
        <f t="shared" si="16"/>
        <v>2-Times Additional charges</v>
      </c>
      <c r="N183" s="8">
        <f t="shared" si="17"/>
        <v>2</v>
      </c>
      <c r="O183" s="8">
        <f t="shared" si="18"/>
        <v>89.6</v>
      </c>
      <c r="P183" s="10" t="s">
        <v>13</v>
      </c>
      <c r="Q183" s="10">
        <f t="shared" si="19"/>
        <v>2</v>
      </c>
      <c r="R183" s="10" cm="1">
        <f t="array" ref="R183">_xlfn.IFS(AND(P183=$P$2,N183&gt;0),((F183/0.5)-1)*J183, AND(P183=$P$2,N183=0),I183,AND(P183=$P$22,N183&gt;0),((F183/0.5)-1)*(L183+J183),AND(P183=$P$22,N183=0),(I183+K183))</f>
        <v>89.6</v>
      </c>
      <c r="S183" s="10" t="s">
        <v>2</v>
      </c>
      <c r="T183" s="7">
        <v>135</v>
      </c>
      <c r="U183" s="11">
        <f>VLOOKUP("*"&amp;CONCATENATE("d_",S183,"_f")&amp;"*",Rough_data!$A$12:$B$31,2,FALSE)</f>
        <v>33</v>
      </c>
      <c r="V183" s="11">
        <f>VLOOKUP("*"&amp;CONCATENATE("d_",S183,"_a")&amp;"*",Rough_data!$A$12:$B$31,2,FALSE)</f>
        <v>28.3</v>
      </c>
      <c r="W183" s="11">
        <f>VLOOKUP("*"&amp;CONCATENATE("o_",S183,"_f")&amp;"*",Rough_data!$A$12:$B$31,2,FALSE)</f>
        <v>20.5</v>
      </c>
      <c r="X183" s="11">
        <f>VLOOKUP("*"&amp;CONCATENATE("o_",S183,"_a")&amp;"*",Rough_data!$A$12:$B$31,2,FALSE)</f>
        <v>28.3</v>
      </c>
      <c r="Y183" s="7" cm="1">
        <f t="array" ref="Y183">_xlfn.IFS(AND(P183=$P$2,N183&gt;0),((F183/0.5)-1)*U183, AND(P183=$P$2,N183=0),V183,AND(P183=$P$22,N183&gt;0),((F183/0.5)-1)*(V183+X183),AND(P183=$P$22,N183=0),(W183+U183))</f>
        <v>66</v>
      </c>
      <c r="Z183" s="13" t="str" cm="1">
        <f t="array" ref="Z183">_xlfn.IFS(Y183=T183,"Correctly Charged",Y183&gt;T183,"Under Charge",Y183&lt;T183,"Over Charge")</f>
        <v>Over Charge</v>
      </c>
      <c r="AA183" s="11">
        <f t="shared" si="20"/>
        <v>-69</v>
      </c>
    </row>
    <row r="184" spans="1:27" x14ac:dyDescent="0.3">
      <c r="A184" s="7">
        <v>2001811306</v>
      </c>
      <c r="B184" s="8">
        <v>1091117958163</v>
      </c>
      <c r="C184" s="7">
        <v>0.3</v>
      </c>
      <c r="D184" s="7">
        <f t="shared" si="14"/>
        <v>0.5</v>
      </c>
      <c r="E184" s="7">
        <v>1.1000000000000001</v>
      </c>
      <c r="F184" s="7">
        <f t="shared" si="15"/>
        <v>1.5</v>
      </c>
      <c r="G184" s="7">
        <f>Output_Data1[[#This Row],[Weight slab charged by Courier Company (KG)]]/0.5</f>
        <v>3</v>
      </c>
      <c r="H184" s="10" t="s">
        <v>3</v>
      </c>
      <c r="I184" s="11">
        <f>VLOOKUP("*"&amp;CONCATENATE("d_",H184,"_f")&amp;"*",Rough_data!$A$12:$B$31,2,FALSE)</f>
        <v>45.4</v>
      </c>
      <c r="J184" s="11">
        <f>VLOOKUP("*"&amp;CONCATENATE("d_",H184,"_a")&amp;"*",Rough_data!$A$12:$B$31,2,FALSE)</f>
        <v>44.8</v>
      </c>
      <c r="K184" s="11">
        <f>VLOOKUP("*"&amp;CONCATENATE("o_",H184,"_f")&amp;"*",Rough_data!$A$12:$B$31,2,FALSE)</f>
        <v>41.3</v>
      </c>
      <c r="L184" s="11">
        <f>VLOOKUP("*"&amp;CONCATENATE("o_",H184,"_a")&amp;"*",Rough_data!$A$12:$B$31,2,FALSE)</f>
        <v>44.8</v>
      </c>
      <c r="M184" s="8" t="str">
        <f t="shared" si="16"/>
        <v>2-Times Additional charges</v>
      </c>
      <c r="N184" s="8">
        <f t="shared" si="17"/>
        <v>2</v>
      </c>
      <c r="O184" s="8">
        <f t="shared" si="18"/>
        <v>89.6</v>
      </c>
      <c r="P184" s="10" t="s">
        <v>13</v>
      </c>
      <c r="Q184" s="10">
        <f t="shared" si="19"/>
        <v>2</v>
      </c>
      <c r="R184" s="10" cm="1">
        <f t="array" ref="R184">_xlfn.IFS(AND(P184=$P$2,N184&gt;0),((F184/0.5)-1)*J184, AND(P184=$P$2,N184=0),I184,AND(P184=$P$22,N184&gt;0),((F184/0.5)-1)*(L184+J184),AND(P184=$P$22,N184=0),(I184+K184))</f>
        <v>89.6</v>
      </c>
      <c r="S184" s="10" t="s">
        <v>2</v>
      </c>
      <c r="T184" s="7">
        <v>135</v>
      </c>
      <c r="U184" s="11">
        <f>VLOOKUP("*"&amp;CONCATENATE("d_",S184,"_f")&amp;"*",Rough_data!$A$12:$B$31,2,FALSE)</f>
        <v>33</v>
      </c>
      <c r="V184" s="11">
        <f>VLOOKUP("*"&amp;CONCATENATE("d_",S184,"_a")&amp;"*",Rough_data!$A$12:$B$31,2,FALSE)</f>
        <v>28.3</v>
      </c>
      <c r="W184" s="11">
        <f>VLOOKUP("*"&amp;CONCATENATE("o_",S184,"_f")&amp;"*",Rough_data!$A$12:$B$31,2,FALSE)</f>
        <v>20.5</v>
      </c>
      <c r="X184" s="11">
        <f>VLOOKUP("*"&amp;CONCATENATE("o_",S184,"_a")&amp;"*",Rough_data!$A$12:$B$31,2,FALSE)</f>
        <v>28.3</v>
      </c>
      <c r="Y184" s="7" cm="1">
        <f t="array" ref="Y184">_xlfn.IFS(AND(P184=$P$2,N184&gt;0),((F184/0.5)-1)*U184, AND(P184=$P$2,N184=0),V184,AND(P184=$P$22,N184&gt;0),((F184/0.5)-1)*(V184+X184),AND(P184=$P$22,N184=0),(W184+U184))</f>
        <v>66</v>
      </c>
      <c r="Z184" s="13" t="str" cm="1">
        <f t="array" ref="Z184">_xlfn.IFS(Y184=T184,"Correctly Charged",Y184&gt;T184,"Under Charge",Y184&lt;T184,"Over Charge")</f>
        <v>Over Charge</v>
      </c>
      <c r="AA184" s="11">
        <f t="shared" si="20"/>
        <v>-69</v>
      </c>
    </row>
    <row r="185" spans="1:27" x14ac:dyDescent="0.3">
      <c r="A185" s="7">
        <v>2001811306</v>
      </c>
      <c r="B185" s="8">
        <v>1091117958163</v>
      </c>
      <c r="C185" s="7">
        <v>0.24</v>
      </c>
      <c r="D185" s="7">
        <f t="shared" si="14"/>
        <v>0.5</v>
      </c>
      <c r="E185" s="7">
        <v>1.1000000000000001</v>
      </c>
      <c r="F185" s="7">
        <f t="shared" si="15"/>
        <v>1.5</v>
      </c>
      <c r="G185" s="7">
        <f>Output_Data1[[#This Row],[Weight slab charged by Courier Company (KG)]]/0.5</f>
        <v>3</v>
      </c>
      <c r="H185" s="10" t="s">
        <v>3</v>
      </c>
      <c r="I185" s="11">
        <f>VLOOKUP("*"&amp;CONCATENATE("d_",H185,"_f")&amp;"*",Rough_data!$A$12:$B$31,2,FALSE)</f>
        <v>45.4</v>
      </c>
      <c r="J185" s="11">
        <f>VLOOKUP("*"&amp;CONCATENATE("d_",H185,"_a")&amp;"*",Rough_data!$A$12:$B$31,2,FALSE)</f>
        <v>44.8</v>
      </c>
      <c r="K185" s="11">
        <f>VLOOKUP("*"&amp;CONCATENATE("o_",H185,"_f")&amp;"*",Rough_data!$A$12:$B$31,2,FALSE)</f>
        <v>41.3</v>
      </c>
      <c r="L185" s="11">
        <f>VLOOKUP("*"&amp;CONCATENATE("o_",H185,"_a")&amp;"*",Rough_data!$A$12:$B$31,2,FALSE)</f>
        <v>44.8</v>
      </c>
      <c r="M185" s="8" t="str">
        <f t="shared" si="16"/>
        <v>2-Times Additional charges</v>
      </c>
      <c r="N185" s="8">
        <f t="shared" si="17"/>
        <v>2</v>
      </c>
      <c r="O185" s="8">
        <f t="shared" si="18"/>
        <v>89.6</v>
      </c>
      <c r="P185" s="10" t="s">
        <v>13</v>
      </c>
      <c r="Q185" s="10">
        <f t="shared" si="19"/>
        <v>2</v>
      </c>
      <c r="R185" s="10" cm="1">
        <f t="array" ref="R185">_xlfn.IFS(AND(P185=$P$2,N185&gt;0),((F185/0.5)-1)*J185, AND(P185=$P$2,N185=0),I185,AND(P185=$P$22,N185&gt;0),((F185/0.5)-1)*(L185+J185),AND(P185=$P$22,N185=0),(I185+K185))</f>
        <v>89.6</v>
      </c>
      <c r="S185" s="10" t="s">
        <v>2</v>
      </c>
      <c r="T185" s="7">
        <v>135</v>
      </c>
      <c r="U185" s="11">
        <f>VLOOKUP("*"&amp;CONCATENATE("d_",S185,"_f")&amp;"*",Rough_data!$A$12:$B$31,2,FALSE)</f>
        <v>33</v>
      </c>
      <c r="V185" s="11">
        <f>VLOOKUP("*"&amp;CONCATENATE("d_",S185,"_a")&amp;"*",Rough_data!$A$12:$B$31,2,FALSE)</f>
        <v>28.3</v>
      </c>
      <c r="W185" s="11">
        <f>VLOOKUP("*"&amp;CONCATENATE("o_",S185,"_f")&amp;"*",Rough_data!$A$12:$B$31,2,FALSE)</f>
        <v>20.5</v>
      </c>
      <c r="X185" s="11">
        <f>VLOOKUP("*"&amp;CONCATENATE("o_",S185,"_a")&amp;"*",Rough_data!$A$12:$B$31,2,FALSE)</f>
        <v>28.3</v>
      </c>
      <c r="Y185" s="7" cm="1">
        <f t="array" ref="Y185">_xlfn.IFS(AND(P185=$P$2,N185&gt;0),((F185/0.5)-1)*U185, AND(P185=$P$2,N185=0),V185,AND(P185=$P$22,N185&gt;0),((F185/0.5)-1)*(V185+X185),AND(P185=$P$22,N185=0),(W185+U185))</f>
        <v>66</v>
      </c>
      <c r="Z185" s="13" t="str" cm="1">
        <f t="array" ref="Z185">_xlfn.IFS(Y185=T185,"Correctly Charged",Y185&gt;T185,"Under Charge",Y185&lt;T185,"Over Charge")</f>
        <v>Over Charge</v>
      </c>
      <c r="AA185" s="11">
        <f t="shared" si="20"/>
        <v>-69</v>
      </c>
    </row>
    <row r="186" spans="1:27" x14ac:dyDescent="0.3">
      <c r="A186" s="7">
        <v>2001811306</v>
      </c>
      <c r="B186" s="8">
        <v>1091117958163</v>
      </c>
      <c r="C186" s="7">
        <v>0.24</v>
      </c>
      <c r="D186" s="7">
        <f t="shared" si="14"/>
        <v>0.5</v>
      </c>
      <c r="E186" s="7">
        <v>1.1000000000000001</v>
      </c>
      <c r="F186" s="7">
        <f t="shared" si="15"/>
        <v>1.5</v>
      </c>
      <c r="G186" s="7">
        <f>Output_Data1[[#This Row],[Weight slab charged by Courier Company (KG)]]/0.5</f>
        <v>3</v>
      </c>
      <c r="H186" s="10" t="s">
        <v>3</v>
      </c>
      <c r="I186" s="11">
        <f>VLOOKUP("*"&amp;CONCATENATE("d_",H186,"_f")&amp;"*",Rough_data!$A$12:$B$31,2,FALSE)</f>
        <v>45.4</v>
      </c>
      <c r="J186" s="11">
        <f>VLOOKUP("*"&amp;CONCATENATE("d_",H186,"_a")&amp;"*",Rough_data!$A$12:$B$31,2,FALSE)</f>
        <v>44.8</v>
      </c>
      <c r="K186" s="11">
        <f>VLOOKUP("*"&amp;CONCATENATE("o_",H186,"_f")&amp;"*",Rough_data!$A$12:$B$31,2,FALSE)</f>
        <v>41.3</v>
      </c>
      <c r="L186" s="11">
        <f>VLOOKUP("*"&amp;CONCATENATE("o_",H186,"_a")&amp;"*",Rough_data!$A$12:$B$31,2,FALSE)</f>
        <v>44.8</v>
      </c>
      <c r="M186" s="8" t="str">
        <f t="shared" si="16"/>
        <v>2-Times Additional charges</v>
      </c>
      <c r="N186" s="8">
        <f t="shared" si="17"/>
        <v>2</v>
      </c>
      <c r="O186" s="8">
        <f t="shared" si="18"/>
        <v>89.6</v>
      </c>
      <c r="P186" s="10" t="s">
        <v>13</v>
      </c>
      <c r="Q186" s="10">
        <f t="shared" si="19"/>
        <v>2</v>
      </c>
      <c r="R186" s="10" cm="1">
        <f t="array" ref="R186">_xlfn.IFS(AND(P186=$P$2,N186&gt;0),((F186/0.5)-1)*J186, AND(P186=$P$2,N186=0),I186,AND(P186=$P$22,N186&gt;0),((F186/0.5)-1)*(L186+J186),AND(P186=$P$22,N186=0),(I186+K186))</f>
        <v>89.6</v>
      </c>
      <c r="S186" s="10" t="s">
        <v>2</v>
      </c>
      <c r="T186" s="7">
        <v>135</v>
      </c>
      <c r="U186" s="11">
        <f>VLOOKUP("*"&amp;CONCATENATE("d_",S186,"_f")&amp;"*",Rough_data!$A$12:$B$31,2,FALSE)</f>
        <v>33</v>
      </c>
      <c r="V186" s="11">
        <f>VLOOKUP("*"&amp;CONCATENATE("d_",S186,"_a")&amp;"*",Rough_data!$A$12:$B$31,2,FALSE)</f>
        <v>28.3</v>
      </c>
      <c r="W186" s="11">
        <f>VLOOKUP("*"&amp;CONCATENATE("o_",S186,"_f")&amp;"*",Rough_data!$A$12:$B$31,2,FALSE)</f>
        <v>20.5</v>
      </c>
      <c r="X186" s="11">
        <f>VLOOKUP("*"&amp;CONCATENATE("o_",S186,"_a")&amp;"*",Rough_data!$A$12:$B$31,2,FALSE)</f>
        <v>28.3</v>
      </c>
      <c r="Y186" s="7" cm="1">
        <f t="array" ref="Y186">_xlfn.IFS(AND(P186=$P$2,N186&gt;0),((F186/0.5)-1)*U186, AND(P186=$P$2,N186=0),V186,AND(P186=$P$22,N186&gt;0),((F186/0.5)-1)*(V186+X186),AND(P186=$P$22,N186=0),(W186+U186))</f>
        <v>66</v>
      </c>
      <c r="Z186" s="13" t="str" cm="1">
        <f t="array" ref="Z186">_xlfn.IFS(Y186=T186,"Correctly Charged",Y186&gt;T186,"Under Charge",Y186&lt;T186,"Over Charge")</f>
        <v>Over Charge</v>
      </c>
      <c r="AA186" s="11">
        <f t="shared" si="20"/>
        <v>-69</v>
      </c>
    </row>
    <row r="187" spans="1:27" x14ac:dyDescent="0.3">
      <c r="A187" s="7">
        <v>2001811306</v>
      </c>
      <c r="B187" s="8">
        <v>1091117958163</v>
      </c>
      <c r="C187" s="7">
        <v>0.24</v>
      </c>
      <c r="D187" s="7">
        <f t="shared" si="14"/>
        <v>0.5</v>
      </c>
      <c r="E187" s="7">
        <v>1.1000000000000001</v>
      </c>
      <c r="F187" s="7">
        <f t="shared" si="15"/>
        <v>1.5</v>
      </c>
      <c r="G187" s="7">
        <f>Output_Data1[[#This Row],[Weight slab charged by Courier Company (KG)]]/0.5</f>
        <v>3</v>
      </c>
      <c r="H187" s="10" t="s">
        <v>3</v>
      </c>
      <c r="I187" s="11">
        <f>VLOOKUP("*"&amp;CONCATENATE("d_",H187,"_f")&amp;"*",Rough_data!$A$12:$B$31,2,FALSE)</f>
        <v>45.4</v>
      </c>
      <c r="J187" s="11">
        <f>VLOOKUP("*"&amp;CONCATENATE("d_",H187,"_a")&amp;"*",Rough_data!$A$12:$B$31,2,FALSE)</f>
        <v>44.8</v>
      </c>
      <c r="K187" s="11">
        <f>VLOOKUP("*"&amp;CONCATENATE("o_",H187,"_f")&amp;"*",Rough_data!$A$12:$B$31,2,FALSE)</f>
        <v>41.3</v>
      </c>
      <c r="L187" s="11">
        <f>VLOOKUP("*"&amp;CONCATENATE("o_",H187,"_a")&amp;"*",Rough_data!$A$12:$B$31,2,FALSE)</f>
        <v>44.8</v>
      </c>
      <c r="M187" s="8" t="str">
        <f t="shared" si="16"/>
        <v>2-Times Additional charges</v>
      </c>
      <c r="N187" s="8">
        <f t="shared" si="17"/>
        <v>2</v>
      </c>
      <c r="O187" s="8">
        <f t="shared" si="18"/>
        <v>89.6</v>
      </c>
      <c r="P187" s="10" t="s">
        <v>13</v>
      </c>
      <c r="Q187" s="10">
        <f t="shared" si="19"/>
        <v>2</v>
      </c>
      <c r="R187" s="10" cm="1">
        <f t="array" ref="R187">_xlfn.IFS(AND(P187=$P$2,N187&gt;0),((F187/0.5)-1)*J187, AND(P187=$P$2,N187=0),I187,AND(P187=$P$22,N187&gt;0),((F187/0.5)-1)*(L187+J187),AND(P187=$P$22,N187=0),(I187+K187))</f>
        <v>89.6</v>
      </c>
      <c r="S187" s="10" t="s">
        <v>2</v>
      </c>
      <c r="T187" s="7">
        <v>135</v>
      </c>
      <c r="U187" s="11">
        <f>VLOOKUP("*"&amp;CONCATENATE("d_",S187,"_f")&amp;"*",Rough_data!$A$12:$B$31,2,FALSE)</f>
        <v>33</v>
      </c>
      <c r="V187" s="11">
        <f>VLOOKUP("*"&amp;CONCATENATE("d_",S187,"_a")&amp;"*",Rough_data!$A$12:$B$31,2,FALSE)</f>
        <v>28.3</v>
      </c>
      <c r="W187" s="11">
        <f>VLOOKUP("*"&amp;CONCATENATE("o_",S187,"_f")&amp;"*",Rough_data!$A$12:$B$31,2,FALSE)</f>
        <v>20.5</v>
      </c>
      <c r="X187" s="11">
        <f>VLOOKUP("*"&amp;CONCATENATE("o_",S187,"_a")&amp;"*",Rough_data!$A$12:$B$31,2,FALSE)</f>
        <v>28.3</v>
      </c>
      <c r="Y187" s="7" cm="1">
        <f t="array" ref="Y187">_xlfn.IFS(AND(P187=$P$2,N187&gt;0),((F187/0.5)-1)*U187, AND(P187=$P$2,N187=0),V187,AND(P187=$P$22,N187&gt;0),((F187/0.5)-1)*(V187+X187),AND(P187=$P$22,N187=0),(W187+U187))</f>
        <v>66</v>
      </c>
      <c r="Z187" s="13" t="str" cm="1">
        <f t="array" ref="Z187">_xlfn.IFS(Y187=T187,"Correctly Charged",Y187&gt;T187,"Under Charge",Y187&lt;T187,"Over Charge")</f>
        <v>Over Charge</v>
      </c>
      <c r="AA187" s="11">
        <f t="shared" si="20"/>
        <v>-69</v>
      </c>
    </row>
    <row r="188" spans="1:27" x14ac:dyDescent="0.3">
      <c r="A188" s="7">
        <v>2001811306</v>
      </c>
      <c r="B188" s="8">
        <v>1091117958163</v>
      </c>
      <c r="C188" s="7">
        <v>0.24</v>
      </c>
      <c r="D188" s="7">
        <f t="shared" si="14"/>
        <v>0.5</v>
      </c>
      <c r="E188" s="7">
        <v>1.1000000000000001</v>
      </c>
      <c r="F188" s="7">
        <f t="shared" si="15"/>
        <v>1.5</v>
      </c>
      <c r="G188" s="7">
        <f>Output_Data1[[#This Row],[Weight slab charged by Courier Company (KG)]]/0.5</f>
        <v>3</v>
      </c>
      <c r="H188" s="10" t="s">
        <v>3</v>
      </c>
      <c r="I188" s="11">
        <f>VLOOKUP("*"&amp;CONCATENATE("d_",H188,"_f")&amp;"*",Rough_data!$A$12:$B$31,2,FALSE)</f>
        <v>45.4</v>
      </c>
      <c r="J188" s="11">
        <f>VLOOKUP("*"&amp;CONCATENATE("d_",H188,"_a")&amp;"*",Rough_data!$A$12:$B$31,2,FALSE)</f>
        <v>44.8</v>
      </c>
      <c r="K188" s="11">
        <f>VLOOKUP("*"&amp;CONCATENATE("o_",H188,"_f")&amp;"*",Rough_data!$A$12:$B$31,2,FALSE)</f>
        <v>41.3</v>
      </c>
      <c r="L188" s="11">
        <f>VLOOKUP("*"&amp;CONCATENATE("o_",H188,"_a")&amp;"*",Rough_data!$A$12:$B$31,2,FALSE)</f>
        <v>44.8</v>
      </c>
      <c r="M188" s="8" t="str">
        <f t="shared" si="16"/>
        <v>2-Times Additional charges</v>
      </c>
      <c r="N188" s="8">
        <f t="shared" si="17"/>
        <v>2</v>
      </c>
      <c r="O188" s="8">
        <f t="shared" si="18"/>
        <v>89.6</v>
      </c>
      <c r="P188" s="10" t="s">
        <v>13</v>
      </c>
      <c r="Q188" s="10">
        <f t="shared" si="19"/>
        <v>2</v>
      </c>
      <c r="R188" s="10" cm="1">
        <f t="array" ref="R188">_xlfn.IFS(AND(P188=$P$2,N188&gt;0),((F188/0.5)-1)*J188, AND(P188=$P$2,N188=0),I188,AND(P188=$P$22,N188&gt;0),((F188/0.5)-1)*(L188+J188),AND(P188=$P$22,N188=0),(I188+K188))</f>
        <v>89.6</v>
      </c>
      <c r="S188" s="10" t="s">
        <v>2</v>
      </c>
      <c r="T188" s="7">
        <v>135</v>
      </c>
      <c r="U188" s="11">
        <f>VLOOKUP("*"&amp;CONCATENATE("d_",S188,"_f")&amp;"*",Rough_data!$A$12:$B$31,2,FALSE)</f>
        <v>33</v>
      </c>
      <c r="V188" s="11">
        <f>VLOOKUP("*"&amp;CONCATENATE("d_",S188,"_a")&amp;"*",Rough_data!$A$12:$B$31,2,FALSE)</f>
        <v>28.3</v>
      </c>
      <c r="W188" s="11">
        <f>VLOOKUP("*"&amp;CONCATENATE("o_",S188,"_f")&amp;"*",Rough_data!$A$12:$B$31,2,FALSE)</f>
        <v>20.5</v>
      </c>
      <c r="X188" s="11">
        <f>VLOOKUP("*"&amp;CONCATENATE("o_",S188,"_a")&amp;"*",Rough_data!$A$12:$B$31,2,FALSE)</f>
        <v>28.3</v>
      </c>
      <c r="Y188" s="7" cm="1">
        <f t="array" ref="Y188">_xlfn.IFS(AND(P188=$P$2,N188&gt;0),((F188/0.5)-1)*U188, AND(P188=$P$2,N188=0),V188,AND(P188=$P$22,N188&gt;0),((F188/0.5)-1)*(V188+X188),AND(P188=$P$22,N188=0),(W188+U188))</f>
        <v>66</v>
      </c>
      <c r="Z188" s="13" t="str" cm="1">
        <f t="array" ref="Z188">_xlfn.IFS(Y188=T188,"Correctly Charged",Y188&gt;T188,"Under Charge",Y188&lt;T188,"Over Charge")</f>
        <v>Over Charge</v>
      </c>
      <c r="AA188" s="11">
        <f t="shared" si="20"/>
        <v>-69</v>
      </c>
    </row>
    <row r="189" spans="1:27" x14ac:dyDescent="0.3">
      <c r="A189" s="7">
        <v>2001811306</v>
      </c>
      <c r="B189" s="8">
        <v>1091117958163</v>
      </c>
      <c r="C189" s="7">
        <v>0.24</v>
      </c>
      <c r="D189" s="7">
        <f t="shared" si="14"/>
        <v>0.5</v>
      </c>
      <c r="E189" s="7">
        <v>1.1000000000000001</v>
      </c>
      <c r="F189" s="7">
        <f t="shared" si="15"/>
        <v>1.5</v>
      </c>
      <c r="G189" s="7">
        <f>Output_Data1[[#This Row],[Weight slab charged by Courier Company (KG)]]/0.5</f>
        <v>3</v>
      </c>
      <c r="H189" s="10" t="s">
        <v>3</v>
      </c>
      <c r="I189" s="11">
        <f>VLOOKUP("*"&amp;CONCATENATE("d_",H189,"_f")&amp;"*",Rough_data!$A$12:$B$31,2,FALSE)</f>
        <v>45.4</v>
      </c>
      <c r="J189" s="11">
        <f>VLOOKUP("*"&amp;CONCATENATE("d_",H189,"_a")&amp;"*",Rough_data!$A$12:$B$31,2,FALSE)</f>
        <v>44.8</v>
      </c>
      <c r="K189" s="11">
        <f>VLOOKUP("*"&amp;CONCATENATE("o_",H189,"_f")&amp;"*",Rough_data!$A$12:$B$31,2,FALSE)</f>
        <v>41.3</v>
      </c>
      <c r="L189" s="11">
        <f>VLOOKUP("*"&amp;CONCATENATE("o_",H189,"_a")&amp;"*",Rough_data!$A$12:$B$31,2,FALSE)</f>
        <v>44.8</v>
      </c>
      <c r="M189" s="8" t="str">
        <f t="shared" si="16"/>
        <v>2-Times Additional charges</v>
      </c>
      <c r="N189" s="8">
        <f t="shared" si="17"/>
        <v>2</v>
      </c>
      <c r="O189" s="8">
        <f t="shared" si="18"/>
        <v>89.6</v>
      </c>
      <c r="P189" s="10" t="s">
        <v>13</v>
      </c>
      <c r="Q189" s="10">
        <f t="shared" si="19"/>
        <v>2</v>
      </c>
      <c r="R189" s="10" cm="1">
        <f t="array" ref="R189">_xlfn.IFS(AND(P189=$P$2,N189&gt;0),((F189/0.5)-1)*J189, AND(P189=$P$2,N189=0),I189,AND(P189=$P$22,N189&gt;0),((F189/0.5)-1)*(L189+J189),AND(P189=$P$22,N189=0),(I189+K189))</f>
        <v>89.6</v>
      </c>
      <c r="S189" s="10" t="s">
        <v>2</v>
      </c>
      <c r="T189" s="7">
        <v>135</v>
      </c>
      <c r="U189" s="11">
        <f>VLOOKUP("*"&amp;CONCATENATE("d_",S189,"_f")&amp;"*",Rough_data!$A$12:$B$31,2,FALSE)</f>
        <v>33</v>
      </c>
      <c r="V189" s="11">
        <f>VLOOKUP("*"&amp;CONCATENATE("d_",S189,"_a")&amp;"*",Rough_data!$A$12:$B$31,2,FALSE)</f>
        <v>28.3</v>
      </c>
      <c r="W189" s="11">
        <f>VLOOKUP("*"&amp;CONCATENATE("o_",S189,"_f")&amp;"*",Rough_data!$A$12:$B$31,2,FALSE)</f>
        <v>20.5</v>
      </c>
      <c r="X189" s="11">
        <f>VLOOKUP("*"&amp;CONCATENATE("o_",S189,"_a")&amp;"*",Rough_data!$A$12:$B$31,2,FALSE)</f>
        <v>28.3</v>
      </c>
      <c r="Y189" s="7" cm="1">
        <f t="array" ref="Y189">_xlfn.IFS(AND(P189=$P$2,N189&gt;0),((F189/0.5)-1)*U189, AND(P189=$P$2,N189=0),V189,AND(P189=$P$22,N189&gt;0),((F189/0.5)-1)*(V189+X189),AND(P189=$P$22,N189=0),(W189+U189))</f>
        <v>66</v>
      </c>
      <c r="Z189" s="13" t="str" cm="1">
        <f t="array" ref="Z189">_xlfn.IFS(Y189=T189,"Correctly Charged",Y189&gt;T189,"Under Charge",Y189&lt;T189,"Over Charge")</f>
        <v>Over Charge</v>
      </c>
      <c r="AA189" s="11">
        <f t="shared" si="20"/>
        <v>-69</v>
      </c>
    </row>
    <row r="190" spans="1:27" x14ac:dyDescent="0.3">
      <c r="A190" s="7">
        <v>2001811306</v>
      </c>
      <c r="B190" s="8">
        <v>1091117958163</v>
      </c>
      <c r="C190" s="7">
        <v>0.24</v>
      </c>
      <c r="D190" s="7">
        <f t="shared" si="14"/>
        <v>0.5</v>
      </c>
      <c r="E190" s="7">
        <v>1.1000000000000001</v>
      </c>
      <c r="F190" s="7">
        <f t="shared" si="15"/>
        <v>1.5</v>
      </c>
      <c r="G190" s="7">
        <f>Output_Data1[[#This Row],[Weight slab charged by Courier Company (KG)]]/0.5</f>
        <v>3</v>
      </c>
      <c r="H190" s="10" t="s">
        <v>3</v>
      </c>
      <c r="I190" s="11">
        <f>VLOOKUP("*"&amp;CONCATENATE("d_",H190,"_f")&amp;"*",Rough_data!$A$12:$B$31,2,FALSE)</f>
        <v>45.4</v>
      </c>
      <c r="J190" s="11">
        <f>VLOOKUP("*"&amp;CONCATENATE("d_",H190,"_a")&amp;"*",Rough_data!$A$12:$B$31,2,FALSE)</f>
        <v>44.8</v>
      </c>
      <c r="K190" s="11">
        <f>VLOOKUP("*"&amp;CONCATENATE("o_",H190,"_f")&amp;"*",Rough_data!$A$12:$B$31,2,FALSE)</f>
        <v>41.3</v>
      </c>
      <c r="L190" s="11">
        <f>VLOOKUP("*"&amp;CONCATENATE("o_",H190,"_a")&amp;"*",Rough_data!$A$12:$B$31,2,FALSE)</f>
        <v>44.8</v>
      </c>
      <c r="M190" s="8" t="str">
        <f t="shared" si="16"/>
        <v>2-Times Additional charges</v>
      </c>
      <c r="N190" s="8">
        <f t="shared" si="17"/>
        <v>2</v>
      </c>
      <c r="O190" s="8">
        <f t="shared" si="18"/>
        <v>89.6</v>
      </c>
      <c r="P190" s="10" t="s">
        <v>13</v>
      </c>
      <c r="Q190" s="10">
        <f t="shared" si="19"/>
        <v>2</v>
      </c>
      <c r="R190" s="10" cm="1">
        <f t="array" ref="R190">_xlfn.IFS(AND(P190=$P$2,N190&gt;0),((F190/0.5)-1)*J190, AND(P190=$P$2,N190=0),I190,AND(P190=$P$22,N190&gt;0),((F190/0.5)-1)*(L190+J190),AND(P190=$P$22,N190=0),(I190+K190))</f>
        <v>89.6</v>
      </c>
      <c r="S190" s="10" t="s">
        <v>2</v>
      </c>
      <c r="T190" s="7">
        <v>135</v>
      </c>
      <c r="U190" s="11">
        <f>VLOOKUP("*"&amp;CONCATENATE("d_",S190,"_f")&amp;"*",Rough_data!$A$12:$B$31,2,FALSE)</f>
        <v>33</v>
      </c>
      <c r="V190" s="11">
        <f>VLOOKUP("*"&amp;CONCATENATE("d_",S190,"_a")&amp;"*",Rough_data!$A$12:$B$31,2,FALSE)</f>
        <v>28.3</v>
      </c>
      <c r="W190" s="11">
        <f>VLOOKUP("*"&amp;CONCATENATE("o_",S190,"_f")&amp;"*",Rough_data!$A$12:$B$31,2,FALSE)</f>
        <v>20.5</v>
      </c>
      <c r="X190" s="11">
        <f>VLOOKUP("*"&amp;CONCATENATE("o_",S190,"_a")&amp;"*",Rough_data!$A$12:$B$31,2,FALSE)</f>
        <v>28.3</v>
      </c>
      <c r="Y190" s="7" cm="1">
        <f t="array" ref="Y190">_xlfn.IFS(AND(P190=$P$2,N190&gt;0),((F190/0.5)-1)*U190, AND(P190=$P$2,N190=0),V190,AND(P190=$P$22,N190&gt;0),((F190/0.5)-1)*(V190+X190),AND(P190=$P$22,N190=0),(W190+U190))</f>
        <v>66</v>
      </c>
      <c r="Z190" s="13" t="str" cm="1">
        <f t="array" ref="Z190">_xlfn.IFS(Y190=T190,"Correctly Charged",Y190&gt;T190,"Under Charge",Y190&lt;T190,"Over Charge")</f>
        <v>Over Charge</v>
      </c>
      <c r="AA190" s="11">
        <f t="shared" si="20"/>
        <v>-69</v>
      </c>
    </row>
    <row r="191" spans="1:27" x14ac:dyDescent="0.3">
      <c r="A191" s="7">
        <v>2001811306</v>
      </c>
      <c r="B191" s="8">
        <v>1091117958163</v>
      </c>
      <c r="C191" s="7">
        <v>0.24</v>
      </c>
      <c r="D191" s="7">
        <f t="shared" si="14"/>
        <v>0.5</v>
      </c>
      <c r="E191" s="7">
        <v>1.1000000000000001</v>
      </c>
      <c r="F191" s="7">
        <f t="shared" si="15"/>
        <v>1.5</v>
      </c>
      <c r="G191" s="7">
        <f>Output_Data1[[#This Row],[Weight slab charged by Courier Company (KG)]]/0.5</f>
        <v>3</v>
      </c>
      <c r="H191" s="10" t="s">
        <v>3</v>
      </c>
      <c r="I191" s="11">
        <f>VLOOKUP("*"&amp;CONCATENATE("d_",H191,"_f")&amp;"*",Rough_data!$A$12:$B$31,2,FALSE)</f>
        <v>45.4</v>
      </c>
      <c r="J191" s="11">
        <f>VLOOKUP("*"&amp;CONCATENATE("d_",H191,"_a")&amp;"*",Rough_data!$A$12:$B$31,2,FALSE)</f>
        <v>44.8</v>
      </c>
      <c r="K191" s="11">
        <f>VLOOKUP("*"&amp;CONCATENATE("o_",H191,"_f")&amp;"*",Rough_data!$A$12:$B$31,2,FALSE)</f>
        <v>41.3</v>
      </c>
      <c r="L191" s="11">
        <f>VLOOKUP("*"&amp;CONCATENATE("o_",H191,"_a")&amp;"*",Rough_data!$A$12:$B$31,2,FALSE)</f>
        <v>44.8</v>
      </c>
      <c r="M191" s="8" t="str">
        <f t="shared" si="16"/>
        <v>2-Times Additional charges</v>
      </c>
      <c r="N191" s="8">
        <f t="shared" si="17"/>
        <v>2</v>
      </c>
      <c r="O191" s="8">
        <f t="shared" si="18"/>
        <v>89.6</v>
      </c>
      <c r="P191" s="10" t="s">
        <v>13</v>
      </c>
      <c r="Q191" s="10">
        <f t="shared" si="19"/>
        <v>2</v>
      </c>
      <c r="R191" s="10" cm="1">
        <f t="array" ref="R191">_xlfn.IFS(AND(P191=$P$2,N191&gt;0),((F191/0.5)-1)*J191, AND(P191=$P$2,N191=0),I191,AND(P191=$P$22,N191&gt;0),((F191/0.5)-1)*(L191+J191),AND(P191=$P$22,N191=0),(I191+K191))</f>
        <v>89.6</v>
      </c>
      <c r="S191" s="10" t="s">
        <v>2</v>
      </c>
      <c r="T191" s="7">
        <v>135</v>
      </c>
      <c r="U191" s="11">
        <f>VLOOKUP("*"&amp;CONCATENATE("d_",S191,"_f")&amp;"*",Rough_data!$A$12:$B$31,2,FALSE)</f>
        <v>33</v>
      </c>
      <c r="V191" s="11">
        <f>VLOOKUP("*"&amp;CONCATENATE("d_",S191,"_a")&amp;"*",Rough_data!$A$12:$B$31,2,FALSE)</f>
        <v>28.3</v>
      </c>
      <c r="W191" s="11">
        <f>VLOOKUP("*"&amp;CONCATENATE("o_",S191,"_f")&amp;"*",Rough_data!$A$12:$B$31,2,FALSE)</f>
        <v>20.5</v>
      </c>
      <c r="X191" s="11">
        <f>VLOOKUP("*"&amp;CONCATENATE("o_",S191,"_a")&amp;"*",Rough_data!$A$12:$B$31,2,FALSE)</f>
        <v>28.3</v>
      </c>
      <c r="Y191" s="7" cm="1">
        <f t="array" ref="Y191">_xlfn.IFS(AND(P191=$P$2,N191&gt;0),((F191/0.5)-1)*U191, AND(P191=$P$2,N191=0),V191,AND(P191=$P$22,N191&gt;0),((F191/0.5)-1)*(V191+X191),AND(P191=$P$22,N191=0),(W191+U191))</f>
        <v>66</v>
      </c>
      <c r="Z191" s="13" t="str" cm="1">
        <f t="array" ref="Z191">_xlfn.IFS(Y191=T191,"Correctly Charged",Y191&gt;T191,"Under Charge",Y191&lt;T191,"Over Charge")</f>
        <v>Over Charge</v>
      </c>
      <c r="AA191" s="11">
        <f t="shared" si="20"/>
        <v>-69</v>
      </c>
    </row>
    <row r="192" spans="1:27" x14ac:dyDescent="0.3">
      <c r="A192" s="7">
        <v>2001811306</v>
      </c>
      <c r="B192" s="8">
        <v>1091117958163</v>
      </c>
      <c r="C192" s="7">
        <v>0.24</v>
      </c>
      <c r="D192" s="7">
        <f t="shared" si="14"/>
        <v>0.5</v>
      </c>
      <c r="E192" s="7">
        <v>1.1000000000000001</v>
      </c>
      <c r="F192" s="7">
        <f t="shared" si="15"/>
        <v>1.5</v>
      </c>
      <c r="G192" s="7">
        <f>Output_Data1[[#This Row],[Weight slab charged by Courier Company (KG)]]/0.5</f>
        <v>3</v>
      </c>
      <c r="H192" s="10" t="s">
        <v>3</v>
      </c>
      <c r="I192" s="11">
        <f>VLOOKUP("*"&amp;CONCATENATE("d_",H192,"_f")&amp;"*",Rough_data!$A$12:$B$31,2,FALSE)</f>
        <v>45.4</v>
      </c>
      <c r="J192" s="11">
        <f>VLOOKUP("*"&amp;CONCATENATE("d_",H192,"_a")&amp;"*",Rough_data!$A$12:$B$31,2,FALSE)</f>
        <v>44.8</v>
      </c>
      <c r="K192" s="11">
        <f>VLOOKUP("*"&amp;CONCATENATE("o_",H192,"_f")&amp;"*",Rough_data!$A$12:$B$31,2,FALSE)</f>
        <v>41.3</v>
      </c>
      <c r="L192" s="11">
        <f>VLOOKUP("*"&amp;CONCATENATE("o_",H192,"_a")&amp;"*",Rough_data!$A$12:$B$31,2,FALSE)</f>
        <v>44.8</v>
      </c>
      <c r="M192" s="8" t="str">
        <f t="shared" si="16"/>
        <v>2-Times Additional charges</v>
      </c>
      <c r="N192" s="8">
        <f t="shared" si="17"/>
        <v>2</v>
      </c>
      <c r="O192" s="8">
        <f t="shared" si="18"/>
        <v>89.6</v>
      </c>
      <c r="P192" s="10" t="s">
        <v>13</v>
      </c>
      <c r="Q192" s="10">
        <f t="shared" si="19"/>
        <v>2</v>
      </c>
      <c r="R192" s="10" cm="1">
        <f t="array" ref="R192">_xlfn.IFS(AND(P192=$P$2,N192&gt;0),((F192/0.5)-1)*J192, AND(P192=$P$2,N192=0),I192,AND(P192=$P$22,N192&gt;0),((F192/0.5)-1)*(L192+J192),AND(P192=$P$22,N192=0),(I192+K192))</f>
        <v>89.6</v>
      </c>
      <c r="S192" s="10" t="s">
        <v>2</v>
      </c>
      <c r="T192" s="7">
        <v>135</v>
      </c>
      <c r="U192" s="11">
        <f>VLOOKUP("*"&amp;CONCATENATE("d_",S192,"_f")&amp;"*",Rough_data!$A$12:$B$31,2,FALSE)</f>
        <v>33</v>
      </c>
      <c r="V192" s="11">
        <f>VLOOKUP("*"&amp;CONCATENATE("d_",S192,"_a")&amp;"*",Rough_data!$A$12:$B$31,2,FALSE)</f>
        <v>28.3</v>
      </c>
      <c r="W192" s="11">
        <f>VLOOKUP("*"&amp;CONCATENATE("o_",S192,"_f")&amp;"*",Rough_data!$A$12:$B$31,2,FALSE)</f>
        <v>20.5</v>
      </c>
      <c r="X192" s="11">
        <f>VLOOKUP("*"&amp;CONCATENATE("o_",S192,"_a")&amp;"*",Rough_data!$A$12:$B$31,2,FALSE)</f>
        <v>28.3</v>
      </c>
      <c r="Y192" s="7" cm="1">
        <f t="array" ref="Y192">_xlfn.IFS(AND(P192=$P$2,N192&gt;0),((F192/0.5)-1)*U192, AND(P192=$P$2,N192=0),V192,AND(P192=$P$22,N192&gt;0),((F192/0.5)-1)*(V192+X192),AND(P192=$P$22,N192=0),(W192+U192))</f>
        <v>66</v>
      </c>
      <c r="Z192" s="13" t="str" cm="1">
        <f t="array" ref="Z192">_xlfn.IFS(Y192=T192,"Correctly Charged",Y192&gt;T192,"Under Charge",Y192&lt;T192,"Over Charge")</f>
        <v>Over Charge</v>
      </c>
      <c r="AA192" s="11">
        <f t="shared" si="20"/>
        <v>-69</v>
      </c>
    </row>
    <row r="193" spans="1:27" x14ac:dyDescent="0.3">
      <c r="A193" s="7">
        <v>2001811306</v>
      </c>
      <c r="B193" s="8">
        <v>1091117958163</v>
      </c>
      <c r="C193" s="7">
        <v>0.24</v>
      </c>
      <c r="D193" s="7">
        <f t="shared" si="14"/>
        <v>0.5</v>
      </c>
      <c r="E193" s="7">
        <v>1.1000000000000001</v>
      </c>
      <c r="F193" s="7">
        <f t="shared" si="15"/>
        <v>1.5</v>
      </c>
      <c r="G193" s="7">
        <f>Output_Data1[[#This Row],[Weight slab charged by Courier Company (KG)]]/0.5</f>
        <v>3</v>
      </c>
      <c r="H193" s="10" t="s">
        <v>3</v>
      </c>
      <c r="I193" s="11">
        <f>VLOOKUP("*"&amp;CONCATENATE("d_",H193,"_f")&amp;"*",Rough_data!$A$12:$B$31,2,FALSE)</f>
        <v>45.4</v>
      </c>
      <c r="J193" s="11">
        <f>VLOOKUP("*"&amp;CONCATENATE("d_",H193,"_a")&amp;"*",Rough_data!$A$12:$B$31,2,FALSE)</f>
        <v>44.8</v>
      </c>
      <c r="K193" s="11">
        <f>VLOOKUP("*"&amp;CONCATENATE("o_",H193,"_f")&amp;"*",Rough_data!$A$12:$B$31,2,FALSE)</f>
        <v>41.3</v>
      </c>
      <c r="L193" s="11">
        <f>VLOOKUP("*"&amp;CONCATENATE("o_",H193,"_a")&amp;"*",Rough_data!$A$12:$B$31,2,FALSE)</f>
        <v>44.8</v>
      </c>
      <c r="M193" s="8" t="str">
        <f t="shared" si="16"/>
        <v>2-Times Additional charges</v>
      </c>
      <c r="N193" s="8">
        <f t="shared" si="17"/>
        <v>2</v>
      </c>
      <c r="O193" s="8">
        <f t="shared" si="18"/>
        <v>89.6</v>
      </c>
      <c r="P193" s="10" t="s">
        <v>13</v>
      </c>
      <c r="Q193" s="10">
        <f t="shared" si="19"/>
        <v>2</v>
      </c>
      <c r="R193" s="10" cm="1">
        <f t="array" ref="R193">_xlfn.IFS(AND(P193=$P$2,N193&gt;0),((F193/0.5)-1)*J193, AND(P193=$P$2,N193=0),I193,AND(P193=$P$22,N193&gt;0),((F193/0.5)-1)*(L193+J193),AND(P193=$P$22,N193=0),(I193+K193))</f>
        <v>89.6</v>
      </c>
      <c r="S193" s="10" t="s">
        <v>2</v>
      </c>
      <c r="T193" s="7">
        <v>135</v>
      </c>
      <c r="U193" s="11">
        <f>VLOOKUP("*"&amp;CONCATENATE("d_",S193,"_f")&amp;"*",Rough_data!$A$12:$B$31,2,FALSE)</f>
        <v>33</v>
      </c>
      <c r="V193" s="11">
        <f>VLOOKUP("*"&amp;CONCATENATE("d_",S193,"_a")&amp;"*",Rough_data!$A$12:$B$31,2,FALSE)</f>
        <v>28.3</v>
      </c>
      <c r="W193" s="11">
        <f>VLOOKUP("*"&amp;CONCATENATE("o_",S193,"_f")&amp;"*",Rough_data!$A$12:$B$31,2,FALSE)</f>
        <v>20.5</v>
      </c>
      <c r="X193" s="11">
        <f>VLOOKUP("*"&amp;CONCATENATE("o_",S193,"_a")&amp;"*",Rough_data!$A$12:$B$31,2,FALSE)</f>
        <v>28.3</v>
      </c>
      <c r="Y193" s="7" cm="1">
        <f t="array" ref="Y193">_xlfn.IFS(AND(P193=$P$2,N193&gt;0),((F193/0.5)-1)*U193, AND(P193=$P$2,N193=0),V193,AND(P193=$P$22,N193&gt;0),((F193/0.5)-1)*(V193+X193),AND(P193=$P$22,N193=0),(W193+U193))</f>
        <v>66</v>
      </c>
      <c r="Z193" s="13" t="str" cm="1">
        <f t="array" ref="Z193">_xlfn.IFS(Y193=T193,"Correctly Charged",Y193&gt;T193,"Under Charge",Y193&lt;T193,"Over Charge")</f>
        <v>Over Charge</v>
      </c>
      <c r="AA193" s="11">
        <f t="shared" si="20"/>
        <v>-69</v>
      </c>
    </row>
    <row r="194" spans="1:27" x14ac:dyDescent="0.3">
      <c r="A194" s="7">
        <v>2001811306</v>
      </c>
      <c r="B194" s="8">
        <v>1091117958163</v>
      </c>
      <c r="C194" s="7">
        <v>0.24</v>
      </c>
      <c r="D194" s="7">
        <f t="shared" ref="D194:D257" si="21">IF(AND(C194&gt;0,C194&lt;=0.5),0.5,IF(AND(C194&gt;0.5,C194&lt;=1),1,IF(AND(C194&gt;1,C194&lt;=1.5),1.5)))</f>
        <v>0.5</v>
      </c>
      <c r="E194" s="7">
        <v>1.1000000000000001</v>
      </c>
      <c r="F194" s="7">
        <f t="shared" ref="F194:F257" si="22">IF(AND(E194&gt;0,E194&lt;=0.5),0.5,IF(AND(E194&gt;0.5,E194&lt;=1),1,IF(AND(E194&gt;1,E194&lt;=1.5),1.5,IF(AND(E194&gt;1.5,E194&lt;=2),2,IF(AND(E194&gt;2,E194&lt;=2.5),2.5,IF(AND(E194&gt;2.5,E194&lt;=3),3,IF(AND(E194&gt;3,E194&lt;=3.5),3.5,IF(AND(E194&gt;3.5,E194&lt;=4),4,IF(AND(E194&gt;4,E194&lt;=4.5),4.5,IF(AND(E194&gt;4.5,E194&lt;=5),5))))))))))</f>
        <v>1.5</v>
      </c>
      <c r="G194" s="7">
        <f>Output_Data1[[#This Row],[Weight slab charged by Courier Company (KG)]]/0.5</f>
        <v>3</v>
      </c>
      <c r="H194" s="10" t="s">
        <v>3</v>
      </c>
      <c r="I194" s="11">
        <f>VLOOKUP("*"&amp;CONCATENATE("d_",H194,"_f")&amp;"*",Rough_data!$A$12:$B$31,2,FALSE)</f>
        <v>45.4</v>
      </c>
      <c r="J194" s="11">
        <f>VLOOKUP("*"&amp;CONCATENATE("d_",H194,"_a")&amp;"*",Rough_data!$A$12:$B$31,2,FALSE)</f>
        <v>44.8</v>
      </c>
      <c r="K194" s="11">
        <f>VLOOKUP("*"&amp;CONCATENATE("o_",H194,"_f")&amp;"*",Rough_data!$A$12:$B$31,2,FALSE)</f>
        <v>41.3</v>
      </c>
      <c r="L194" s="11">
        <f>VLOOKUP("*"&amp;CONCATENATE("o_",H194,"_a")&amp;"*",Rough_data!$A$12:$B$31,2,FALSE)</f>
        <v>44.8</v>
      </c>
      <c r="M194" s="8" t="str">
        <f t="shared" ref="M194:M257" si="23">IF(F194&lt;=0.5,"Only Fixed charges",(F194/0.5)-1&amp;"-Times Additional charges")</f>
        <v>2-Times Additional charges</v>
      </c>
      <c r="N194" s="8">
        <f t="shared" ref="N194:N257" si="24">(F194/0.5)-1</f>
        <v>2</v>
      </c>
      <c r="O194" s="8">
        <f t="shared" ref="O194:O257" si="25">IF(((F194/0.5)-1)&gt;0,(((F194/0.5)-1)*J194),I194)</f>
        <v>89.6</v>
      </c>
      <c r="P194" s="10" t="s">
        <v>13</v>
      </c>
      <c r="Q194" s="10">
        <f t="shared" ref="Q194:Q257" si="26">(F194/0.5)-1</f>
        <v>2</v>
      </c>
      <c r="R194" s="10" cm="1">
        <f t="array" ref="R194">_xlfn.IFS(AND(P194=$P$2,N194&gt;0),((F194/0.5)-1)*J194, AND(P194=$P$2,N194=0),I194,AND(P194=$P$22,N194&gt;0),((F194/0.5)-1)*(L194+J194),AND(P194=$P$22,N194=0),(I194+K194))</f>
        <v>89.6</v>
      </c>
      <c r="S194" s="10" t="s">
        <v>2</v>
      </c>
      <c r="T194" s="7">
        <v>135</v>
      </c>
      <c r="U194" s="11">
        <f>VLOOKUP("*"&amp;CONCATENATE("d_",S194,"_f")&amp;"*",Rough_data!$A$12:$B$31,2,FALSE)</f>
        <v>33</v>
      </c>
      <c r="V194" s="11">
        <f>VLOOKUP("*"&amp;CONCATENATE("d_",S194,"_a")&amp;"*",Rough_data!$A$12:$B$31,2,FALSE)</f>
        <v>28.3</v>
      </c>
      <c r="W194" s="11">
        <f>VLOOKUP("*"&amp;CONCATENATE("o_",S194,"_f")&amp;"*",Rough_data!$A$12:$B$31,2,FALSE)</f>
        <v>20.5</v>
      </c>
      <c r="X194" s="11">
        <f>VLOOKUP("*"&amp;CONCATENATE("o_",S194,"_a")&amp;"*",Rough_data!$A$12:$B$31,2,FALSE)</f>
        <v>28.3</v>
      </c>
      <c r="Y194" s="7" cm="1">
        <f t="array" ref="Y194">_xlfn.IFS(AND(P194=$P$2,N194&gt;0),((F194/0.5)-1)*U194, AND(P194=$P$2,N194=0),V194,AND(P194=$P$22,N194&gt;0),((F194/0.5)-1)*(V194+X194),AND(P194=$P$22,N194=0),(W194+U194))</f>
        <v>66</v>
      </c>
      <c r="Z194" s="13" t="str" cm="1">
        <f t="array" ref="Z194">_xlfn.IFS(Y194=T194,"Correctly Charged",Y194&gt;T194,"Under Charge",Y194&lt;T194,"Over Charge")</f>
        <v>Over Charge</v>
      </c>
      <c r="AA194" s="11">
        <f t="shared" si="20"/>
        <v>-69</v>
      </c>
    </row>
    <row r="195" spans="1:27" x14ac:dyDescent="0.3">
      <c r="A195" s="7">
        <v>2001814580</v>
      </c>
      <c r="B195" s="8">
        <v>1091118925110</v>
      </c>
      <c r="C195" s="7">
        <v>0.127</v>
      </c>
      <c r="D195" s="7">
        <f t="shared" si="21"/>
        <v>0.5</v>
      </c>
      <c r="E195" s="7">
        <v>0.15</v>
      </c>
      <c r="F195" s="7">
        <f t="shared" si="22"/>
        <v>0.5</v>
      </c>
      <c r="G195" s="7">
        <f>Output_Data1[[#This Row],[Weight slab charged by Courier Company (KG)]]/0.5</f>
        <v>1</v>
      </c>
      <c r="H195" s="10" t="s">
        <v>3</v>
      </c>
      <c r="I195" s="11">
        <f>VLOOKUP("*"&amp;CONCATENATE("d_",H195,"_f")&amp;"*",Rough_data!$A$12:$B$31,2,FALSE)</f>
        <v>45.4</v>
      </c>
      <c r="J195" s="11">
        <f>VLOOKUP("*"&amp;CONCATENATE("d_",H195,"_a")&amp;"*",Rough_data!$A$12:$B$31,2,FALSE)</f>
        <v>44.8</v>
      </c>
      <c r="K195" s="11">
        <f>VLOOKUP("*"&amp;CONCATENATE("o_",H195,"_f")&amp;"*",Rough_data!$A$12:$B$31,2,FALSE)</f>
        <v>41.3</v>
      </c>
      <c r="L195" s="11">
        <f>VLOOKUP("*"&amp;CONCATENATE("o_",H195,"_a")&amp;"*",Rough_data!$A$12:$B$31,2,FALSE)</f>
        <v>44.8</v>
      </c>
      <c r="M195" s="8" t="str">
        <f t="shared" si="23"/>
        <v>Only Fixed charges</v>
      </c>
      <c r="N195" s="8">
        <f t="shared" si="24"/>
        <v>0</v>
      </c>
      <c r="O195" s="8">
        <f t="shared" si="25"/>
        <v>45.4</v>
      </c>
      <c r="P195" s="10" t="s">
        <v>14</v>
      </c>
      <c r="Q195" s="10">
        <f t="shared" si="26"/>
        <v>0</v>
      </c>
      <c r="R195" s="10" cm="1">
        <f t="array" ref="R195">_xlfn.IFS(AND(P195=$P$2,N195&gt;0),((F195/0.5)-1)*J195, AND(P195=$P$2,N195=0),I195,AND(P195=$P$22,N195&gt;0),((F195/0.5)-1)*(L195+J195),AND(P195=$P$22,N195=0),(I195+K195))</f>
        <v>86.699999999999989</v>
      </c>
      <c r="S195" s="10" t="s">
        <v>2</v>
      </c>
      <c r="T195" s="7">
        <v>86.7</v>
      </c>
      <c r="U195" s="11">
        <f>VLOOKUP("*"&amp;CONCATENATE("d_",S195,"_f")&amp;"*",Rough_data!$A$12:$B$31,2,FALSE)</f>
        <v>33</v>
      </c>
      <c r="V195" s="11">
        <f>VLOOKUP("*"&amp;CONCATENATE("d_",S195,"_a")&amp;"*",Rough_data!$A$12:$B$31,2,FALSE)</f>
        <v>28.3</v>
      </c>
      <c r="W195" s="11">
        <f>VLOOKUP("*"&amp;CONCATENATE("o_",S195,"_f")&amp;"*",Rough_data!$A$12:$B$31,2,FALSE)</f>
        <v>20.5</v>
      </c>
      <c r="X195" s="11">
        <f>VLOOKUP("*"&amp;CONCATENATE("o_",S195,"_a")&amp;"*",Rough_data!$A$12:$B$31,2,FALSE)</f>
        <v>28.3</v>
      </c>
      <c r="Y195" s="7" cm="1">
        <f t="array" ref="Y195">_xlfn.IFS(AND(P195=$P$2,N195&gt;0),((F195/0.5)-1)*U195, AND(P195=$P$2,N195=0),V195,AND(P195=$P$22,N195&gt;0),((F195/0.5)-1)*(V195+X195),AND(P195=$P$22,N195=0),(W195+U195))</f>
        <v>53.5</v>
      </c>
      <c r="Z195" s="13" t="str" cm="1">
        <f t="array" ref="Z195">_xlfn.IFS(Y195=T195,"Correctly Charged",Y195&gt;T195,"Under Charge",Y195&lt;T195,"Over Charge")</f>
        <v>Over Charge</v>
      </c>
      <c r="AA195" s="11">
        <f t="shared" ref="AA195:AA258" si="27">Y195-T195</f>
        <v>-33.200000000000003</v>
      </c>
    </row>
    <row r="196" spans="1:27" x14ac:dyDescent="0.3">
      <c r="A196" s="7">
        <v>2001811604</v>
      </c>
      <c r="B196" s="8">
        <v>1091118004245</v>
      </c>
      <c r="C196" s="7">
        <v>0.12</v>
      </c>
      <c r="D196" s="7">
        <f t="shared" si="21"/>
        <v>0.5</v>
      </c>
      <c r="E196" s="7">
        <v>0.8</v>
      </c>
      <c r="F196" s="7">
        <f t="shared" si="22"/>
        <v>1</v>
      </c>
      <c r="G196" s="7">
        <f>Output_Data1[[#This Row],[Weight slab charged by Courier Company (KG)]]/0.5</f>
        <v>2</v>
      </c>
      <c r="H196" s="10" t="s">
        <v>2</v>
      </c>
      <c r="I196" s="11">
        <f>VLOOKUP("*"&amp;CONCATENATE("d_",H196,"_f")&amp;"*",Rough_data!$A$12:$B$31,2,FALSE)</f>
        <v>33</v>
      </c>
      <c r="J196" s="11">
        <f>VLOOKUP("*"&amp;CONCATENATE("d_",H196,"_a")&amp;"*",Rough_data!$A$12:$B$31,2,FALSE)</f>
        <v>28.3</v>
      </c>
      <c r="K196" s="11">
        <f>VLOOKUP("*"&amp;CONCATENATE("o_",H196,"_f")&amp;"*",Rough_data!$A$12:$B$31,2,FALSE)</f>
        <v>20.5</v>
      </c>
      <c r="L196" s="11">
        <f>VLOOKUP("*"&amp;CONCATENATE("o_",H196,"_a")&amp;"*",Rough_data!$A$12:$B$31,2,FALSE)</f>
        <v>28.3</v>
      </c>
      <c r="M196" s="8" t="str">
        <f t="shared" si="23"/>
        <v>1-Times Additional charges</v>
      </c>
      <c r="N196" s="8">
        <f t="shared" si="24"/>
        <v>1</v>
      </c>
      <c r="O196" s="8">
        <f t="shared" si="25"/>
        <v>28.3</v>
      </c>
      <c r="P196" s="10" t="s">
        <v>13</v>
      </c>
      <c r="Q196" s="10">
        <f t="shared" si="26"/>
        <v>1</v>
      </c>
      <c r="R196" s="10" cm="1">
        <f t="array" ref="R196">_xlfn.IFS(AND(P196=$P$2,N196&gt;0),((F196/0.5)-1)*J196, AND(P196=$P$2,N196=0),I196,AND(P196=$P$22,N196&gt;0),((F196/0.5)-1)*(L196+J196),AND(P196=$P$22,N196=0),(I196+K196))</f>
        <v>28.3</v>
      </c>
      <c r="S196" s="10" t="s">
        <v>4</v>
      </c>
      <c r="T196" s="7">
        <v>61.3</v>
      </c>
      <c r="U196" s="11">
        <f>VLOOKUP("*"&amp;CONCATENATE("d_",S196,"_f")&amp;"*",Rough_data!$A$12:$B$31,2,FALSE)</f>
        <v>56.6</v>
      </c>
      <c r="V196" s="11">
        <f>VLOOKUP("*"&amp;CONCATENATE("d_",S196,"_a")&amp;"*",Rough_data!$A$12:$B$31,2,FALSE)</f>
        <v>55.5</v>
      </c>
      <c r="W196" s="11">
        <f>VLOOKUP("*"&amp;CONCATENATE("o_",S196,"_f")&amp;"*",Rough_data!$A$12:$B$31,2,FALSE)</f>
        <v>50.7</v>
      </c>
      <c r="X196" s="11">
        <f>VLOOKUP("*"&amp;CONCATENATE("o_",S196,"_a")&amp;"*",Rough_data!$A$12:$B$31,2,FALSE)</f>
        <v>55.5</v>
      </c>
      <c r="Y196" s="7" cm="1">
        <f t="array" ref="Y196">_xlfn.IFS(AND(P196=$P$2,N196&gt;0),((F196/0.5)-1)*U196, AND(P196=$P$2,N196=0),V196,AND(P196=$P$22,N196&gt;0),((F196/0.5)-1)*(V196+X196),AND(P196=$P$22,N196=0),(W196+U196))</f>
        <v>56.6</v>
      </c>
      <c r="Z196" s="13" t="str" cm="1">
        <f t="array" ref="Z196">_xlfn.IFS(Y196=T196,"Correctly Charged",Y196&gt;T196,"Under Charge",Y196&lt;T196,"Over Charge")</f>
        <v>Over Charge</v>
      </c>
      <c r="AA196" s="11">
        <f t="shared" si="27"/>
        <v>-4.6999999999999957</v>
      </c>
    </row>
    <row r="197" spans="1:27" x14ac:dyDescent="0.3">
      <c r="A197" s="7">
        <v>2001811604</v>
      </c>
      <c r="B197" s="8">
        <v>1091118004245</v>
      </c>
      <c r="C197" s="7">
        <v>0.12</v>
      </c>
      <c r="D197" s="7">
        <f t="shared" si="21"/>
        <v>0.5</v>
      </c>
      <c r="E197" s="7">
        <v>0.8</v>
      </c>
      <c r="F197" s="7">
        <f t="shared" si="22"/>
        <v>1</v>
      </c>
      <c r="G197" s="7">
        <f>Output_Data1[[#This Row],[Weight slab charged by Courier Company (KG)]]/0.5</f>
        <v>2</v>
      </c>
      <c r="H197" s="10" t="s">
        <v>2</v>
      </c>
      <c r="I197" s="11">
        <f>VLOOKUP("*"&amp;CONCATENATE("d_",H197,"_f")&amp;"*",Rough_data!$A$12:$B$31,2,FALSE)</f>
        <v>33</v>
      </c>
      <c r="J197" s="11">
        <f>VLOOKUP("*"&amp;CONCATENATE("d_",H197,"_a")&amp;"*",Rough_data!$A$12:$B$31,2,FALSE)</f>
        <v>28.3</v>
      </c>
      <c r="K197" s="11">
        <f>VLOOKUP("*"&amp;CONCATENATE("o_",H197,"_f")&amp;"*",Rough_data!$A$12:$B$31,2,FALSE)</f>
        <v>20.5</v>
      </c>
      <c r="L197" s="11">
        <f>VLOOKUP("*"&amp;CONCATENATE("o_",H197,"_a")&amp;"*",Rough_data!$A$12:$B$31,2,FALSE)</f>
        <v>28.3</v>
      </c>
      <c r="M197" s="8" t="str">
        <f t="shared" si="23"/>
        <v>1-Times Additional charges</v>
      </c>
      <c r="N197" s="8">
        <f t="shared" si="24"/>
        <v>1</v>
      </c>
      <c r="O197" s="8">
        <f t="shared" si="25"/>
        <v>28.3</v>
      </c>
      <c r="P197" s="10" t="s">
        <v>13</v>
      </c>
      <c r="Q197" s="10">
        <f t="shared" si="26"/>
        <v>1</v>
      </c>
      <c r="R197" s="10" cm="1">
        <f t="array" ref="R197">_xlfn.IFS(AND(P197=$P$2,N197&gt;0),((F197/0.5)-1)*J197, AND(P197=$P$2,N197=0),I197,AND(P197=$P$22,N197&gt;0),((F197/0.5)-1)*(L197+J197),AND(P197=$P$22,N197=0),(I197+K197))</f>
        <v>28.3</v>
      </c>
      <c r="S197" s="10" t="s">
        <v>4</v>
      </c>
      <c r="T197" s="7">
        <v>61.3</v>
      </c>
      <c r="U197" s="11">
        <f>VLOOKUP("*"&amp;CONCATENATE("d_",S197,"_f")&amp;"*",Rough_data!$A$12:$B$31,2,FALSE)</f>
        <v>56.6</v>
      </c>
      <c r="V197" s="11">
        <f>VLOOKUP("*"&amp;CONCATENATE("d_",S197,"_a")&amp;"*",Rough_data!$A$12:$B$31,2,FALSE)</f>
        <v>55.5</v>
      </c>
      <c r="W197" s="11">
        <f>VLOOKUP("*"&amp;CONCATENATE("o_",S197,"_f")&amp;"*",Rough_data!$A$12:$B$31,2,FALSE)</f>
        <v>50.7</v>
      </c>
      <c r="X197" s="11">
        <f>VLOOKUP("*"&amp;CONCATENATE("o_",S197,"_a")&amp;"*",Rough_data!$A$12:$B$31,2,FALSE)</f>
        <v>55.5</v>
      </c>
      <c r="Y197" s="7" cm="1">
        <f t="array" ref="Y197">_xlfn.IFS(AND(P197=$P$2,N197&gt;0),((F197/0.5)-1)*U197, AND(P197=$P$2,N197=0),V197,AND(P197=$P$22,N197&gt;0),((F197/0.5)-1)*(V197+X197),AND(P197=$P$22,N197=0),(W197+U197))</f>
        <v>56.6</v>
      </c>
      <c r="Z197" s="13" t="str" cm="1">
        <f t="array" ref="Z197">_xlfn.IFS(Y197=T197,"Correctly Charged",Y197&gt;T197,"Under Charge",Y197&lt;T197,"Over Charge")</f>
        <v>Over Charge</v>
      </c>
      <c r="AA197" s="11">
        <f t="shared" si="27"/>
        <v>-4.6999999999999957</v>
      </c>
    </row>
    <row r="198" spans="1:27" x14ac:dyDescent="0.3">
      <c r="A198" s="7">
        <v>2001811604</v>
      </c>
      <c r="B198" s="8">
        <v>1091118004245</v>
      </c>
      <c r="C198" s="7">
        <v>0.24</v>
      </c>
      <c r="D198" s="7">
        <f t="shared" si="21"/>
        <v>0.5</v>
      </c>
      <c r="E198" s="7">
        <v>0.8</v>
      </c>
      <c r="F198" s="7">
        <f t="shared" si="22"/>
        <v>1</v>
      </c>
      <c r="G198" s="7">
        <f>Output_Data1[[#This Row],[Weight slab charged by Courier Company (KG)]]/0.5</f>
        <v>2</v>
      </c>
      <c r="H198" s="10" t="s">
        <v>2</v>
      </c>
      <c r="I198" s="11">
        <f>VLOOKUP("*"&amp;CONCATENATE("d_",H198,"_f")&amp;"*",Rough_data!$A$12:$B$31,2,FALSE)</f>
        <v>33</v>
      </c>
      <c r="J198" s="11">
        <f>VLOOKUP("*"&amp;CONCATENATE("d_",H198,"_a")&amp;"*",Rough_data!$A$12:$B$31,2,FALSE)</f>
        <v>28.3</v>
      </c>
      <c r="K198" s="11">
        <f>VLOOKUP("*"&amp;CONCATENATE("o_",H198,"_f")&amp;"*",Rough_data!$A$12:$B$31,2,FALSE)</f>
        <v>20.5</v>
      </c>
      <c r="L198" s="11">
        <f>VLOOKUP("*"&amp;CONCATENATE("o_",H198,"_a")&amp;"*",Rough_data!$A$12:$B$31,2,FALSE)</f>
        <v>28.3</v>
      </c>
      <c r="M198" s="8" t="str">
        <f t="shared" si="23"/>
        <v>1-Times Additional charges</v>
      </c>
      <c r="N198" s="8">
        <f t="shared" si="24"/>
        <v>1</v>
      </c>
      <c r="O198" s="8">
        <f t="shared" si="25"/>
        <v>28.3</v>
      </c>
      <c r="P198" s="10" t="s">
        <v>13</v>
      </c>
      <c r="Q198" s="10">
        <f t="shared" si="26"/>
        <v>1</v>
      </c>
      <c r="R198" s="10" cm="1">
        <f t="array" ref="R198">_xlfn.IFS(AND(P198=$P$2,N198&gt;0),((F198/0.5)-1)*J198, AND(P198=$P$2,N198=0),I198,AND(P198=$P$22,N198&gt;0),((F198/0.5)-1)*(L198+J198),AND(P198=$P$22,N198=0),(I198+K198))</f>
        <v>28.3</v>
      </c>
      <c r="S198" s="10" t="s">
        <v>4</v>
      </c>
      <c r="T198" s="7">
        <v>61.3</v>
      </c>
      <c r="U198" s="11">
        <f>VLOOKUP("*"&amp;CONCATENATE("d_",S198,"_f")&amp;"*",Rough_data!$A$12:$B$31,2,FALSE)</f>
        <v>56.6</v>
      </c>
      <c r="V198" s="11">
        <f>VLOOKUP("*"&amp;CONCATENATE("d_",S198,"_a")&amp;"*",Rough_data!$A$12:$B$31,2,FALSE)</f>
        <v>55.5</v>
      </c>
      <c r="W198" s="11">
        <f>VLOOKUP("*"&amp;CONCATENATE("o_",S198,"_f")&amp;"*",Rough_data!$A$12:$B$31,2,FALSE)</f>
        <v>50.7</v>
      </c>
      <c r="X198" s="11">
        <f>VLOOKUP("*"&amp;CONCATENATE("o_",S198,"_a")&amp;"*",Rough_data!$A$12:$B$31,2,FALSE)</f>
        <v>55.5</v>
      </c>
      <c r="Y198" s="7" cm="1">
        <f t="array" ref="Y198">_xlfn.IFS(AND(P198=$P$2,N198&gt;0),((F198/0.5)-1)*U198, AND(P198=$P$2,N198=0),V198,AND(P198=$P$22,N198&gt;0),((F198/0.5)-1)*(V198+X198),AND(P198=$P$22,N198=0),(W198+U198))</f>
        <v>56.6</v>
      </c>
      <c r="Z198" s="13" t="str" cm="1">
        <f t="array" ref="Z198">_xlfn.IFS(Y198=T198,"Correctly Charged",Y198&gt;T198,"Under Charge",Y198&lt;T198,"Over Charge")</f>
        <v>Over Charge</v>
      </c>
      <c r="AA198" s="11">
        <f t="shared" si="27"/>
        <v>-4.6999999999999957</v>
      </c>
    </row>
    <row r="199" spans="1:27" x14ac:dyDescent="0.3">
      <c r="A199" s="7">
        <v>2001811604</v>
      </c>
      <c r="B199" s="8">
        <v>1091118004245</v>
      </c>
      <c r="C199" s="7">
        <v>0.24</v>
      </c>
      <c r="D199" s="7">
        <f t="shared" si="21"/>
        <v>0.5</v>
      </c>
      <c r="E199" s="7">
        <v>0.8</v>
      </c>
      <c r="F199" s="7">
        <f t="shared" si="22"/>
        <v>1</v>
      </c>
      <c r="G199" s="7">
        <f>Output_Data1[[#This Row],[Weight slab charged by Courier Company (KG)]]/0.5</f>
        <v>2</v>
      </c>
      <c r="H199" s="10" t="s">
        <v>2</v>
      </c>
      <c r="I199" s="11">
        <f>VLOOKUP("*"&amp;CONCATENATE("d_",H199,"_f")&amp;"*",Rough_data!$A$12:$B$31,2,FALSE)</f>
        <v>33</v>
      </c>
      <c r="J199" s="11">
        <f>VLOOKUP("*"&amp;CONCATENATE("d_",H199,"_a")&amp;"*",Rough_data!$A$12:$B$31,2,FALSE)</f>
        <v>28.3</v>
      </c>
      <c r="K199" s="11">
        <f>VLOOKUP("*"&amp;CONCATENATE("o_",H199,"_f")&amp;"*",Rough_data!$A$12:$B$31,2,FALSE)</f>
        <v>20.5</v>
      </c>
      <c r="L199" s="11">
        <f>VLOOKUP("*"&amp;CONCATENATE("o_",H199,"_a")&amp;"*",Rough_data!$A$12:$B$31,2,FALSE)</f>
        <v>28.3</v>
      </c>
      <c r="M199" s="8" t="str">
        <f t="shared" si="23"/>
        <v>1-Times Additional charges</v>
      </c>
      <c r="N199" s="8">
        <f t="shared" si="24"/>
        <v>1</v>
      </c>
      <c r="O199" s="8">
        <f t="shared" si="25"/>
        <v>28.3</v>
      </c>
      <c r="P199" s="10" t="s">
        <v>13</v>
      </c>
      <c r="Q199" s="10">
        <f t="shared" si="26"/>
        <v>1</v>
      </c>
      <c r="R199" s="10" cm="1">
        <f t="array" ref="R199">_xlfn.IFS(AND(P199=$P$2,N199&gt;0),((F199/0.5)-1)*J199, AND(P199=$P$2,N199=0),I199,AND(P199=$P$22,N199&gt;0),((F199/0.5)-1)*(L199+J199),AND(P199=$P$22,N199=0),(I199+K199))</f>
        <v>28.3</v>
      </c>
      <c r="S199" s="10" t="s">
        <v>4</v>
      </c>
      <c r="T199" s="7">
        <v>61.3</v>
      </c>
      <c r="U199" s="11">
        <f>VLOOKUP("*"&amp;CONCATENATE("d_",S199,"_f")&amp;"*",Rough_data!$A$12:$B$31,2,FALSE)</f>
        <v>56.6</v>
      </c>
      <c r="V199" s="11">
        <f>VLOOKUP("*"&amp;CONCATENATE("d_",S199,"_a")&amp;"*",Rough_data!$A$12:$B$31,2,FALSE)</f>
        <v>55.5</v>
      </c>
      <c r="W199" s="11">
        <f>VLOOKUP("*"&amp;CONCATENATE("o_",S199,"_f")&amp;"*",Rough_data!$A$12:$B$31,2,FALSE)</f>
        <v>50.7</v>
      </c>
      <c r="X199" s="11">
        <f>VLOOKUP("*"&amp;CONCATENATE("o_",S199,"_a")&amp;"*",Rough_data!$A$12:$B$31,2,FALSE)</f>
        <v>55.5</v>
      </c>
      <c r="Y199" s="7" cm="1">
        <f t="array" ref="Y199">_xlfn.IFS(AND(P199=$P$2,N199&gt;0),((F199/0.5)-1)*U199, AND(P199=$P$2,N199=0),V199,AND(P199=$P$22,N199&gt;0),((F199/0.5)-1)*(V199+X199),AND(P199=$P$22,N199=0),(W199+U199))</f>
        <v>56.6</v>
      </c>
      <c r="Z199" s="13" t="str" cm="1">
        <f t="array" ref="Z199">_xlfn.IFS(Y199=T199,"Correctly Charged",Y199&gt;T199,"Under Charge",Y199&lt;T199,"Over Charge")</f>
        <v>Over Charge</v>
      </c>
      <c r="AA199" s="11">
        <f t="shared" si="27"/>
        <v>-4.6999999999999957</v>
      </c>
    </row>
    <row r="200" spans="1:27" x14ac:dyDescent="0.3">
      <c r="A200" s="7">
        <v>2001811604</v>
      </c>
      <c r="B200" s="8">
        <v>1091118004245</v>
      </c>
      <c r="C200" s="7">
        <v>0.121</v>
      </c>
      <c r="D200" s="7">
        <f t="shared" si="21"/>
        <v>0.5</v>
      </c>
      <c r="E200" s="7">
        <v>0.8</v>
      </c>
      <c r="F200" s="7">
        <f t="shared" si="22"/>
        <v>1</v>
      </c>
      <c r="G200" s="7">
        <f>Output_Data1[[#This Row],[Weight slab charged by Courier Company (KG)]]/0.5</f>
        <v>2</v>
      </c>
      <c r="H200" s="10" t="s">
        <v>2</v>
      </c>
      <c r="I200" s="11">
        <f>VLOOKUP("*"&amp;CONCATENATE("d_",H200,"_f")&amp;"*",Rough_data!$A$12:$B$31,2,FALSE)</f>
        <v>33</v>
      </c>
      <c r="J200" s="11">
        <f>VLOOKUP("*"&amp;CONCATENATE("d_",H200,"_a")&amp;"*",Rough_data!$A$12:$B$31,2,FALSE)</f>
        <v>28.3</v>
      </c>
      <c r="K200" s="11">
        <f>VLOOKUP("*"&amp;CONCATENATE("o_",H200,"_f")&amp;"*",Rough_data!$A$12:$B$31,2,FALSE)</f>
        <v>20.5</v>
      </c>
      <c r="L200" s="11">
        <f>VLOOKUP("*"&amp;CONCATENATE("o_",H200,"_a")&amp;"*",Rough_data!$A$12:$B$31,2,FALSE)</f>
        <v>28.3</v>
      </c>
      <c r="M200" s="8" t="str">
        <f t="shared" si="23"/>
        <v>1-Times Additional charges</v>
      </c>
      <c r="N200" s="8">
        <f t="shared" si="24"/>
        <v>1</v>
      </c>
      <c r="O200" s="8">
        <f t="shared" si="25"/>
        <v>28.3</v>
      </c>
      <c r="P200" s="10" t="s">
        <v>13</v>
      </c>
      <c r="Q200" s="10">
        <f t="shared" si="26"/>
        <v>1</v>
      </c>
      <c r="R200" s="10" cm="1">
        <f t="array" ref="R200">_xlfn.IFS(AND(P200=$P$2,N200&gt;0),((F200/0.5)-1)*J200, AND(P200=$P$2,N200=0),I200,AND(P200=$P$22,N200&gt;0),((F200/0.5)-1)*(L200+J200),AND(P200=$P$22,N200=0),(I200+K200))</f>
        <v>28.3</v>
      </c>
      <c r="S200" s="10" t="s">
        <v>4</v>
      </c>
      <c r="T200" s="7">
        <v>61.3</v>
      </c>
      <c r="U200" s="11">
        <f>VLOOKUP("*"&amp;CONCATENATE("d_",S200,"_f")&amp;"*",Rough_data!$A$12:$B$31,2,FALSE)</f>
        <v>56.6</v>
      </c>
      <c r="V200" s="11">
        <f>VLOOKUP("*"&amp;CONCATENATE("d_",S200,"_a")&amp;"*",Rough_data!$A$12:$B$31,2,FALSE)</f>
        <v>55.5</v>
      </c>
      <c r="W200" s="11">
        <f>VLOOKUP("*"&amp;CONCATENATE("o_",S200,"_f")&amp;"*",Rough_data!$A$12:$B$31,2,FALSE)</f>
        <v>50.7</v>
      </c>
      <c r="X200" s="11">
        <f>VLOOKUP("*"&amp;CONCATENATE("o_",S200,"_a")&amp;"*",Rough_data!$A$12:$B$31,2,FALSE)</f>
        <v>55.5</v>
      </c>
      <c r="Y200" s="7" cm="1">
        <f t="array" ref="Y200">_xlfn.IFS(AND(P200=$P$2,N200&gt;0),((F200/0.5)-1)*U200, AND(P200=$P$2,N200=0),V200,AND(P200=$P$22,N200&gt;0),((F200/0.5)-1)*(V200+X200),AND(P200=$P$22,N200=0),(W200+U200))</f>
        <v>56.6</v>
      </c>
      <c r="Z200" s="13" t="str" cm="1">
        <f t="array" ref="Z200">_xlfn.IFS(Y200=T200,"Correctly Charged",Y200&gt;T200,"Under Charge",Y200&lt;T200,"Over Charge")</f>
        <v>Over Charge</v>
      </c>
      <c r="AA200" s="11">
        <f t="shared" si="27"/>
        <v>-4.6999999999999957</v>
      </c>
    </row>
    <row r="201" spans="1:27" x14ac:dyDescent="0.3">
      <c r="A201" s="7">
        <v>2001811604</v>
      </c>
      <c r="B201" s="8">
        <v>1091118004245</v>
      </c>
      <c r="C201" s="7">
        <v>0.121</v>
      </c>
      <c r="D201" s="7">
        <f t="shared" si="21"/>
        <v>0.5</v>
      </c>
      <c r="E201" s="7">
        <v>0.8</v>
      </c>
      <c r="F201" s="7">
        <f t="shared" si="22"/>
        <v>1</v>
      </c>
      <c r="G201" s="7">
        <f>Output_Data1[[#This Row],[Weight slab charged by Courier Company (KG)]]/0.5</f>
        <v>2</v>
      </c>
      <c r="H201" s="10" t="s">
        <v>2</v>
      </c>
      <c r="I201" s="11">
        <f>VLOOKUP("*"&amp;CONCATENATE("d_",H201,"_f")&amp;"*",Rough_data!$A$12:$B$31,2,FALSE)</f>
        <v>33</v>
      </c>
      <c r="J201" s="11">
        <f>VLOOKUP("*"&amp;CONCATENATE("d_",H201,"_a")&amp;"*",Rough_data!$A$12:$B$31,2,FALSE)</f>
        <v>28.3</v>
      </c>
      <c r="K201" s="11">
        <f>VLOOKUP("*"&amp;CONCATENATE("o_",H201,"_f")&amp;"*",Rough_data!$A$12:$B$31,2,FALSE)</f>
        <v>20.5</v>
      </c>
      <c r="L201" s="11">
        <f>VLOOKUP("*"&amp;CONCATENATE("o_",H201,"_a")&amp;"*",Rough_data!$A$12:$B$31,2,FALSE)</f>
        <v>28.3</v>
      </c>
      <c r="M201" s="8" t="str">
        <f t="shared" si="23"/>
        <v>1-Times Additional charges</v>
      </c>
      <c r="N201" s="8">
        <f t="shared" si="24"/>
        <v>1</v>
      </c>
      <c r="O201" s="8">
        <f t="shared" si="25"/>
        <v>28.3</v>
      </c>
      <c r="P201" s="10" t="s">
        <v>13</v>
      </c>
      <c r="Q201" s="10">
        <f t="shared" si="26"/>
        <v>1</v>
      </c>
      <c r="R201" s="10" cm="1">
        <f t="array" ref="R201">_xlfn.IFS(AND(P201=$P$2,N201&gt;0),((F201/0.5)-1)*J201, AND(P201=$P$2,N201=0),I201,AND(P201=$P$22,N201&gt;0),((F201/0.5)-1)*(L201+J201),AND(P201=$P$22,N201=0),(I201+K201))</f>
        <v>28.3</v>
      </c>
      <c r="S201" s="10" t="s">
        <v>4</v>
      </c>
      <c r="T201" s="7">
        <v>61.3</v>
      </c>
      <c r="U201" s="11">
        <f>VLOOKUP("*"&amp;CONCATENATE("d_",S201,"_f")&amp;"*",Rough_data!$A$12:$B$31,2,FALSE)</f>
        <v>56.6</v>
      </c>
      <c r="V201" s="11">
        <f>VLOOKUP("*"&amp;CONCATENATE("d_",S201,"_a")&amp;"*",Rough_data!$A$12:$B$31,2,FALSE)</f>
        <v>55.5</v>
      </c>
      <c r="W201" s="11">
        <f>VLOOKUP("*"&amp;CONCATENATE("o_",S201,"_f")&amp;"*",Rough_data!$A$12:$B$31,2,FALSE)</f>
        <v>50.7</v>
      </c>
      <c r="X201" s="11">
        <f>VLOOKUP("*"&amp;CONCATENATE("o_",S201,"_a")&amp;"*",Rough_data!$A$12:$B$31,2,FALSE)</f>
        <v>55.5</v>
      </c>
      <c r="Y201" s="7" cm="1">
        <f t="array" ref="Y201">_xlfn.IFS(AND(P201=$P$2,N201&gt;0),((F201/0.5)-1)*U201, AND(P201=$P$2,N201=0),V201,AND(P201=$P$22,N201&gt;0),((F201/0.5)-1)*(V201+X201),AND(P201=$P$22,N201=0),(W201+U201))</f>
        <v>56.6</v>
      </c>
      <c r="Z201" s="13" t="str" cm="1">
        <f t="array" ref="Z201">_xlfn.IFS(Y201=T201,"Correctly Charged",Y201&gt;T201,"Under Charge",Y201&lt;T201,"Over Charge")</f>
        <v>Over Charge</v>
      </c>
      <c r="AA201" s="11">
        <f t="shared" si="27"/>
        <v>-4.6999999999999957</v>
      </c>
    </row>
    <row r="202" spans="1:27" x14ac:dyDescent="0.3">
      <c r="A202" s="7">
        <v>2001811475</v>
      </c>
      <c r="B202" s="8">
        <v>1091121844806</v>
      </c>
      <c r="C202" s="7">
        <v>0.127</v>
      </c>
      <c r="D202" s="7">
        <f t="shared" si="21"/>
        <v>0.5</v>
      </c>
      <c r="E202" s="7">
        <v>0.5</v>
      </c>
      <c r="F202" s="7">
        <f t="shared" si="22"/>
        <v>0.5</v>
      </c>
      <c r="G202" s="7">
        <f>Output_Data1[[#This Row],[Weight slab charged by Courier Company (KG)]]/0.5</f>
        <v>1</v>
      </c>
      <c r="H202" s="10" t="s">
        <v>2</v>
      </c>
      <c r="I202" s="11">
        <f>VLOOKUP("*"&amp;CONCATENATE("d_",H202,"_f")&amp;"*",Rough_data!$A$12:$B$31,2,FALSE)</f>
        <v>33</v>
      </c>
      <c r="J202" s="11">
        <f>VLOOKUP("*"&amp;CONCATENATE("d_",H202,"_a")&amp;"*",Rough_data!$A$12:$B$31,2,FALSE)</f>
        <v>28.3</v>
      </c>
      <c r="K202" s="11">
        <f>VLOOKUP("*"&amp;CONCATENATE("o_",H202,"_f")&amp;"*",Rough_data!$A$12:$B$31,2,FALSE)</f>
        <v>20.5</v>
      </c>
      <c r="L202" s="11">
        <f>VLOOKUP("*"&amp;CONCATENATE("o_",H202,"_a")&amp;"*",Rough_data!$A$12:$B$31,2,FALSE)</f>
        <v>28.3</v>
      </c>
      <c r="M202" s="8" t="str">
        <f t="shared" si="23"/>
        <v>Only Fixed charges</v>
      </c>
      <c r="N202" s="8">
        <f t="shared" si="24"/>
        <v>0</v>
      </c>
      <c r="O202" s="8">
        <f t="shared" si="25"/>
        <v>33</v>
      </c>
      <c r="P202" s="10" t="s">
        <v>13</v>
      </c>
      <c r="Q202" s="10">
        <f t="shared" si="26"/>
        <v>0</v>
      </c>
      <c r="R202" s="10" cm="1">
        <f t="array" ref="R202">_xlfn.IFS(AND(P202=$P$2,N202&gt;0),((F202/0.5)-1)*J202, AND(P202=$P$2,N202=0),I202,AND(P202=$P$22,N202&gt;0),((F202/0.5)-1)*(L202+J202),AND(P202=$P$22,N202=0),(I202+K202))</f>
        <v>33</v>
      </c>
      <c r="S202" s="10" t="s">
        <v>4</v>
      </c>
      <c r="T202" s="7">
        <v>33</v>
      </c>
      <c r="U202" s="11">
        <f>VLOOKUP("*"&amp;CONCATENATE("d_",S202,"_f")&amp;"*",Rough_data!$A$12:$B$31,2,FALSE)</f>
        <v>56.6</v>
      </c>
      <c r="V202" s="11">
        <f>VLOOKUP("*"&amp;CONCATENATE("d_",S202,"_a")&amp;"*",Rough_data!$A$12:$B$31,2,FALSE)</f>
        <v>55.5</v>
      </c>
      <c r="W202" s="11">
        <f>VLOOKUP("*"&amp;CONCATENATE("o_",S202,"_f")&amp;"*",Rough_data!$A$12:$B$31,2,FALSE)</f>
        <v>50.7</v>
      </c>
      <c r="X202" s="11">
        <f>VLOOKUP("*"&amp;CONCATENATE("o_",S202,"_a")&amp;"*",Rough_data!$A$12:$B$31,2,FALSE)</f>
        <v>55.5</v>
      </c>
      <c r="Y202" s="7" cm="1">
        <f t="array" ref="Y202">_xlfn.IFS(AND(P202=$P$2,N202&gt;0),((F202/0.5)-1)*U202, AND(P202=$P$2,N202=0),V202,AND(P202=$P$22,N202&gt;0),((F202/0.5)-1)*(V202+X202),AND(P202=$P$22,N202=0),(W202+U202))</f>
        <v>55.5</v>
      </c>
      <c r="Z202" s="13" t="str" cm="1">
        <f t="array" ref="Z202">_xlfn.IFS(Y202=T202,"Correctly Charged",Y202&gt;T202,"Under Charge",Y202&lt;T202,"Over Charge")</f>
        <v>Under Charge</v>
      </c>
      <c r="AA202" s="11">
        <f t="shared" si="27"/>
        <v>22.5</v>
      </c>
    </row>
    <row r="203" spans="1:27" x14ac:dyDescent="0.3">
      <c r="A203" s="7">
        <v>2001811475</v>
      </c>
      <c r="B203" s="8">
        <v>1091121844806</v>
      </c>
      <c r="C203" s="7">
        <v>0.127</v>
      </c>
      <c r="D203" s="7">
        <f t="shared" si="21"/>
        <v>0.5</v>
      </c>
      <c r="E203" s="7">
        <v>0.5</v>
      </c>
      <c r="F203" s="7">
        <f t="shared" si="22"/>
        <v>0.5</v>
      </c>
      <c r="G203" s="7">
        <f>Output_Data1[[#This Row],[Weight slab charged by Courier Company (KG)]]/0.5</f>
        <v>1</v>
      </c>
      <c r="H203" s="10" t="s">
        <v>2</v>
      </c>
      <c r="I203" s="11">
        <f>VLOOKUP("*"&amp;CONCATENATE("d_",H203,"_f")&amp;"*",Rough_data!$A$12:$B$31,2,FALSE)</f>
        <v>33</v>
      </c>
      <c r="J203" s="11">
        <f>VLOOKUP("*"&amp;CONCATENATE("d_",H203,"_a")&amp;"*",Rough_data!$A$12:$B$31,2,FALSE)</f>
        <v>28.3</v>
      </c>
      <c r="K203" s="11">
        <f>VLOOKUP("*"&amp;CONCATENATE("o_",H203,"_f")&amp;"*",Rough_data!$A$12:$B$31,2,FALSE)</f>
        <v>20.5</v>
      </c>
      <c r="L203" s="11">
        <f>VLOOKUP("*"&amp;CONCATENATE("o_",H203,"_a")&amp;"*",Rough_data!$A$12:$B$31,2,FALSE)</f>
        <v>28.3</v>
      </c>
      <c r="M203" s="8" t="str">
        <f t="shared" si="23"/>
        <v>Only Fixed charges</v>
      </c>
      <c r="N203" s="8">
        <f t="shared" si="24"/>
        <v>0</v>
      </c>
      <c r="O203" s="8">
        <f t="shared" si="25"/>
        <v>33</v>
      </c>
      <c r="P203" s="10" t="s">
        <v>13</v>
      </c>
      <c r="Q203" s="10">
        <f t="shared" si="26"/>
        <v>0</v>
      </c>
      <c r="R203" s="10" cm="1">
        <f t="array" ref="R203">_xlfn.IFS(AND(P203=$P$2,N203&gt;0),((F203/0.5)-1)*J203, AND(P203=$P$2,N203=0),I203,AND(P203=$P$22,N203&gt;0),((F203/0.5)-1)*(L203+J203),AND(P203=$P$22,N203=0),(I203+K203))</f>
        <v>33</v>
      </c>
      <c r="S203" s="10" t="s">
        <v>4</v>
      </c>
      <c r="T203" s="7">
        <v>33</v>
      </c>
      <c r="U203" s="11">
        <f>VLOOKUP("*"&amp;CONCATENATE("d_",S203,"_f")&amp;"*",Rough_data!$A$12:$B$31,2,FALSE)</f>
        <v>56.6</v>
      </c>
      <c r="V203" s="11">
        <f>VLOOKUP("*"&amp;CONCATENATE("d_",S203,"_a")&amp;"*",Rough_data!$A$12:$B$31,2,FALSE)</f>
        <v>55.5</v>
      </c>
      <c r="W203" s="11">
        <f>VLOOKUP("*"&amp;CONCATENATE("o_",S203,"_f")&amp;"*",Rough_data!$A$12:$B$31,2,FALSE)</f>
        <v>50.7</v>
      </c>
      <c r="X203" s="11">
        <f>VLOOKUP("*"&amp;CONCATENATE("o_",S203,"_a")&amp;"*",Rough_data!$A$12:$B$31,2,FALSE)</f>
        <v>55.5</v>
      </c>
      <c r="Y203" s="7" cm="1">
        <f t="array" ref="Y203">_xlfn.IFS(AND(P203=$P$2,N203&gt;0),((F203/0.5)-1)*U203, AND(P203=$P$2,N203=0),V203,AND(P203=$P$22,N203&gt;0),((F203/0.5)-1)*(V203+X203),AND(P203=$P$22,N203=0),(W203+U203))</f>
        <v>55.5</v>
      </c>
      <c r="Z203" s="13" t="str" cm="1">
        <f t="array" ref="Z203">_xlfn.IFS(Y203=T203,"Correctly Charged",Y203&gt;T203,"Under Charge",Y203&lt;T203,"Over Charge")</f>
        <v>Under Charge</v>
      </c>
      <c r="AA203" s="11">
        <f t="shared" si="27"/>
        <v>22.5</v>
      </c>
    </row>
    <row r="204" spans="1:27" x14ac:dyDescent="0.3">
      <c r="A204" s="7">
        <v>2001811475</v>
      </c>
      <c r="B204" s="8">
        <v>1091121844806</v>
      </c>
      <c r="C204" s="7">
        <v>0.24</v>
      </c>
      <c r="D204" s="7">
        <f t="shared" si="21"/>
        <v>0.5</v>
      </c>
      <c r="E204" s="7">
        <v>0.5</v>
      </c>
      <c r="F204" s="7">
        <f t="shared" si="22"/>
        <v>0.5</v>
      </c>
      <c r="G204" s="7">
        <f>Output_Data1[[#This Row],[Weight slab charged by Courier Company (KG)]]/0.5</f>
        <v>1</v>
      </c>
      <c r="H204" s="10" t="s">
        <v>2</v>
      </c>
      <c r="I204" s="11">
        <f>VLOOKUP("*"&amp;CONCATENATE("d_",H204,"_f")&amp;"*",Rough_data!$A$12:$B$31,2,FALSE)</f>
        <v>33</v>
      </c>
      <c r="J204" s="11">
        <f>VLOOKUP("*"&amp;CONCATENATE("d_",H204,"_a")&amp;"*",Rough_data!$A$12:$B$31,2,FALSE)</f>
        <v>28.3</v>
      </c>
      <c r="K204" s="11">
        <f>VLOOKUP("*"&amp;CONCATENATE("o_",H204,"_f")&amp;"*",Rough_data!$A$12:$B$31,2,FALSE)</f>
        <v>20.5</v>
      </c>
      <c r="L204" s="11">
        <f>VLOOKUP("*"&amp;CONCATENATE("o_",H204,"_a")&amp;"*",Rough_data!$A$12:$B$31,2,FALSE)</f>
        <v>28.3</v>
      </c>
      <c r="M204" s="8" t="str">
        <f t="shared" si="23"/>
        <v>Only Fixed charges</v>
      </c>
      <c r="N204" s="8">
        <f t="shared" si="24"/>
        <v>0</v>
      </c>
      <c r="O204" s="8">
        <f t="shared" si="25"/>
        <v>33</v>
      </c>
      <c r="P204" s="10" t="s">
        <v>13</v>
      </c>
      <c r="Q204" s="10">
        <f t="shared" si="26"/>
        <v>0</v>
      </c>
      <c r="R204" s="10" cm="1">
        <f t="array" ref="R204">_xlfn.IFS(AND(P204=$P$2,N204&gt;0),((F204/0.5)-1)*J204, AND(P204=$P$2,N204=0),I204,AND(P204=$P$22,N204&gt;0),((F204/0.5)-1)*(L204+J204),AND(P204=$P$22,N204=0),(I204+K204))</f>
        <v>33</v>
      </c>
      <c r="S204" s="10" t="s">
        <v>4</v>
      </c>
      <c r="T204" s="7">
        <v>33</v>
      </c>
      <c r="U204" s="11">
        <f>VLOOKUP("*"&amp;CONCATENATE("d_",S204,"_f")&amp;"*",Rough_data!$A$12:$B$31,2,FALSE)</f>
        <v>56.6</v>
      </c>
      <c r="V204" s="11">
        <f>VLOOKUP("*"&amp;CONCATENATE("d_",S204,"_a")&amp;"*",Rough_data!$A$12:$B$31,2,FALSE)</f>
        <v>55.5</v>
      </c>
      <c r="W204" s="11">
        <f>VLOOKUP("*"&amp;CONCATENATE("o_",S204,"_f")&amp;"*",Rough_data!$A$12:$B$31,2,FALSE)</f>
        <v>50.7</v>
      </c>
      <c r="X204" s="11">
        <f>VLOOKUP("*"&amp;CONCATENATE("o_",S204,"_a")&amp;"*",Rough_data!$A$12:$B$31,2,FALSE)</f>
        <v>55.5</v>
      </c>
      <c r="Y204" s="7" cm="1">
        <f t="array" ref="Y204">_xlfn.IFS(AND(P204=$P$2,N204&gt;0),((F204/0.5)-1)*U204, AND(P204=$P$2,N204=0),V204,AND(P204=$P$22,N204&gt;0),((F204/0.5)-1)*(V204+X204),AND(P204=$P$22,N204=0),(W204+U204))</f>
        <v>55.5</v>
      </c>
      <c r="Z204" s="13" t="str" cm="1">
        <f t="array" ref="Z204">_xlfn.IFS(Y204=T204,"Correctly Charged",Y204&gt;T204,"Under Charge",Y204&lt;T204,"Over Charge")</f>
        <v>Under Charge</v>
      </c>
      <c r="AA204" s="11">
        <f t="shared" si="27"/>
        <v>22.5</v>
      </c>
    </row>
    <row r="205" spans="1:27" x14ac:dyDescent="0.3">
      <c r="A205" s="7">
        <v>2001811475</v>
      </c>
      <c r="B205" s="8">
        <v>1091121844806</v>
      </c>
      <c r="C205" s="7">
        <v>0.24</v>
      </c>
      <c r="D205" s="7">
        <f t="shared" si="21"/>
        <v>0.5</v>
      </c>
      <c r="E205" s="7">
        <v>0.5</v>
      </c>
      <c r="F205" s="7">
        <f t="shared" si="22"/>
        <v>0.5</v>
      </c>
      <c r="G205" s="7">
        <f>Output_Data1[[#This Row],[Weight slab charged by Courier Company (KG)]]/0.5</f>
        <v>1</v>
      </c>
      <c r="H205" s="10" t="s">
        <v>2</v>
      </c>
      <c r="I205" s="11">
        <f>VLOOKUP("*"&amp;CONCATENATE("d_",H205,"_f")&amp;"*",Rough_data!$A$12:$B$31,2,FALSE)</f>
        <v>33</v>
      </c>
      <c r="J205" s="11">
        <f>VLOOKUP("*"&amp;CONCATENATE("d_",H205,"_a")&amp;"*",Rough_data!$A$12:$B$31,2,FALSE)</f>
        <v>28.3</v>
      </c>
      <c r="K205" s="11">
        <f>VLOOKUP("*"&amp;CONCATENATE("o_",H205,"_f")&amp;"*",Rough_data!$A$12:$B$31,2,FALSE)</f>
        <v>20.5</v>
      </c>
      <c r="L205" s="11">
        <f>VLOOKUP("*"&amp;CONCATENATE("o_",H205,"_a")&amp;"*",Rough_data!$A$12:$B$31,2,FALSE)</f>
        <v>28.3</v>
      </c>
      <c r="M205" s="8" t="str">
        <f t="shared" si="23"/>
        <v>Only Fixed charges</v>
      </c>
      <c r="N205" s="8">
        <f t="shared" si="24"/>
        <v>0</v>
      </c>
      <c r="O205" s="8">
        <f t="shared" si="25"/>
        <v>33</v>
      </c>
      <c r="P205" s="10" t="s">
        <v>13</v>
      </c>
      <c r="Q205" s="10">
        <f t="shared" si="26"/>
        <v>0</v>
      </c>
      <c r="R205" s="10" cm="1">
        <f t="array" ref="R205">_xlfn.IFS(AND(P205=$P$2,N205&gt;0),((F205/0.5)-1)*J205, AND(P205=$P$2,N205=0),I205,AND(P205=$P$22,N205&gt;0),((F205/0.5)-1)*(L205+J205),AND(P205=$P$22,N205=0),(I205+K205))</f>
        <v>33</v>
      </c>
      <c r="S205" s="10" t="s">
        <v>4</v>
      </c>
      <c r="T205" s="7">
        <v>33</v>
      </c>
      <c r="U205" s="11">
        <f>VLOOKUP("*"&amp;CONCATENATE("d_",S205,"_f")&amp;"*",Rough_data!$A$12:$B$31,2,FALSE)</f>
        <v>56.6</v>
      </c>
      <c r="V205" s="11">
        <f>VLOOKUP("*"&amp;CONCATENATE("d_",S205,"_a")&amp;"*",Rough_data!$A$12:$B$31,2,FALSE)</f>
        <v>55.5</v>
      </c>
      <c r="W205" s="11">
        <f>VLOOKUP("*"&amp;CONCATENATE("o_",S205,"_f")&amp;"*",Rough_data!$A$12:$B$31,2,FALSE)</f>
        <v>50.7</v>
      </c>
      <c r="X205" s="11">
        <f>VLOOKUP("*"&amp;CONCATENATE("o_",S205,"_a")&amp;"*",Rough_data!$A$12:$B$31,2,FALSE)</f>
        <v>55.5</v>
      </c>
      <c r="Y205" s="7" cm="1">
        <f t="array" ref="Y205">_xlfn.IFS(AND(P205=$P$2,N205&gt;0),((F205/0.5)-1)*U205, AND(P205=$P$2,N205=0),V205,AND(P205=$P$22,N205&gt;0),((F205/0.5)-1)*(V205+X205),AND(P205=$P$22,N205=0),(W205+U205))</f>
        <v>55.5</v>
      </c>
      <c r="Z205" s="13" t="str" cm="1">
        <f t="array" ref="Z205">_xlfn.IFS(Y205=T205,"Correctly Charged",Y205&gt;T205,"Under Charge",Y205&lt;T205,"Over Charge")</f>
        <v>Under Charge</v>
      </c>
      <c r="AA205" s="11">
        <f t="shared" si="27"/>
        <v>22.5</v>
      </c>
    </row>
    <row r="206" spans="1:27" x14ac:dyDescent="0.3">
      <c r="A206" s="7">
        <v>2001811475</v>
      </c>
      <c r="B206" s="8">
        <v>1091121844806</v>
      </c>
      <c r="C206" s="7">
        <v>0.21</v>
      </c>
      <c r="D206" s="7">
        <f t="shared" si="21"/>
        <v>0.5</v>
      </c>
      <c r="E206" s="7">
        <v>0.5</v>
      </c>
      <c r="F206" s="7">
        <f t="shared" si="22"/>
        <v>0.5</v>
      </c>
      <c r="G206" s="7">
        <f>Output_Data1[[#This Row],[Weight slab charged by Courier Company (KG)]]/0.5</f>
        <v>1</v>
      </c>
      <c r="H206" s="10" t="s">
        <v>2</v>
      </c>
      <c r="I206" s="11">
        <f>VLOOKUP("*"&amp;CONCATENATE("d_",H206,"_f")&amp;"*",Rough_data!$A$12:$B$31,2,FALSE)</f>
        <v>33</v>
      </c>
      <c r="J206" s="11">
        <f>VLOOKUP("*"&amp;CONCATENATE("d_",H206,"_a")&amp;"*",Rough_data!$A$12:$B$31,2,FALSE)</f>
        <v>28.3</v>
      </c>
      <c r="K206" s="11">
        <f>VLOOKUP("*"&amp;CONCATENATE("o_",H206,"_f")&amp;"*",Rough_data!$A$12:$B$31,2,FALSE)</f>
        <v>20.5</v>
      </c>
      <c r="L206" s="11">
        <f>VLOOKUP("*"&amp;CONCATENATE("o_",H206,"_a")&amp;"*",Rough_data!$A$12:$B$31,2,FALSE)</f>
        <v>28.3</v>
      </c>
      <c r="M206" s="8" t="str">
        <f t="shared" si="23"/>
        <v>Only Fixed charges</v>
      </c>
      <c r="N206" s="8">
        <f t="shared" si="24"/>
        <v>0</v>
      </c>
      <c r="O206" s="8">
        <f t="shared" si="25"/>
        <v>33</v>
      </c>
      <c r="P206" s="10" t="s">
        <v>13</v>
      </c>
      <c r="Q206" s="10">
        <f t="shared" si="26"/>
        <v>0</v>
      </c>
      <c r="R206" s="10" cm="1">
        <f t="array" ref="R206">_xlfn.IFS(AND(P206=$P$2,N206&gt;0),((F206/0.5)-1)*J206, AND(P206=$P$2,N206=0),I206,AND(P206=$P$22,N206&gt;0),((F206/0.5)-1)*(L206+J206),AND(P206=$P$22,N206=0),(I206+K206))</f>
        <v>33</v>
      </c>
      <c r="S206" s="10" t="s">
        <v>4</v>
      </c>
      <c r="T206" s="7">
        <v>33</v>
      </c>
      <c r="U206" s="11">
        <f>VLOOKUP("*"&amp;CONCATENATE("d_",S206,"_f")&amp;"*",Rough_data!$A$12:$B$31,2,FALSE)</f>
        <v>56.6</v>
      </c>
      <c r="V206" s="11">
        <f>VLOOKUP("*"&amp;CONCATENATE("d_",S206,"_a")&amp;"*",Rough_data!$A$12:$B$31,2,FALSE)</f>
        <v>55.5</v>
      </c>
      <c r="W206" s="11">
        <f>VLOOKUP("*"&amp;CONCATENATE("o_",S206,"_f")&amp;"*",Rough_data!$A$12:$B$31,2,FALSE)</f>
        <v>50.7</v>
      </c>
      <c r="X206" s="11">
        <f>VLOOKUP("*"&amp;CONCATENATE("o_",S206,"_a")&amp;"*",Rough_data!$A$12:$B$31,2,FALSE)</f>
        <v>55.5</v>
      </c>
      <c r="Y206" s="7" cm="1">
        <f t="array" ref="Y206">_xlfn.IFS(AND(P206=$P$2,N206&gt;0),((F206/0.5)-1)*U206, AND(P206=$P$2,N206=0),V206,AND(P206=$P$22,N206&gt;0),((F206/0.5)-1)*(V206+X206),AND(P206=$P$22,N206=0),(W206+U206))</f>
        <v>55.5</v>
      </c>
      <c r="Z206" s="13" t="str" cm="1">
        <f t="array" ref="Z206">_xlfn.IFS(Y206=T206,"Correctly Charged",Y206&gt;T206,"Under Charge",Y206&lt;T206,"Over Charge")</f>
        <v>Under Charge</v>
      </c>
      <c r="AA206" s="11">
        <f t="shared" si="27"/>
        <v>22.5</v>
      </c>
    </row>
    <row r="207" spans="1:27" x14ac:dyDescent="0.3">
      <c r="A207" s="7">
        <v>2001811475</v>
      </c>
      <c r="B207" s="8">
        <v>1091121844806</v>
      </c>
      <c r="C207" s="7">
        <v>0.21</v>
      </c>
      <c r="D207" s="7">
        <f t="shared" si="21"/>
        <v>0.5</v>
      </c>
      <c r="E207" s="7">
        <v>0.5</v>
      </c>
      <c r="F207" s="7">
        <f t="shared" si="22"/>
        <v>0.5</v>
      </c>
      <c r="G207" s="7">
        <f>Output_Data1[[#This Row],[Weight slab charged by Courier Company (KG)]]/0.5</f>
        <v>1</v>
      </c>
      <c r="H207" s="10" t="s">
        <v>2</v>
      </c>
      <c r="I207" s="11">
        <f>VLOOKUP("*"&amp;CONCATENATE("d_",H207,"_f")&amp;"*",Rough_data!$A$12:$B$31,2,FALSE)</f>
        <v>33</v>
      </c>
      <c r="J207" s="11">
        <f>VLOOKUP("*"&amp;CONCATENATE("d_",H207,"_a")&amp;"*",Rough_data!$A$12:$B$31,2,FALSE)</f>
        <v>28.3</v>
      </c>
      <c r="K207" s="11">
        <f>VLOOKUP("*"&amp;CONCATENATE("o_",H207,"_f")&amp;"*",Rough_data!$A$12:$B$31,2,FALSE)</f>
        <v>20.5</v>
      </c>
      <c r="L207" s="11">
        <f>VLOOKUP("*"&amp;CONCATENATE("o_",H207,"_a")&amp;"*",Rough_data!$A$12:$B$31,2,FALSE)</f>
        <v>28.3</v>
      </c>
      <c r="M207" s="8" t="str">
        <f t="shared" si="23"/>
        <v>Only Fixed charges</v>
      </c>
      <c r="N207" s="8">
        <f t="shared" si="24"/>
        <v>0</v>
      </c>
      <c r="O207" s="8">
        <f t="shared" si="25"/>
        <v>33</v>
      </c>
      <c r="P207" s="10" t="s">
        <v>13</v>
      </c>
      <c r="Q207" s="10">
        <f t="shared" si="26"/>
        <v>0</v>
      </c>
      <c r="R207" s="10" cm="1">
        <f t="array" ref="R207">_xlfn.IFS(AND(P207=$P$2,N207&gt;0),((F207/0.5)-1)*J207, AND(P207=$P$2,N207=0),I207,AND(P207=$P$22,N207&gt;0),((F207/0.5)-1)*(L207+J207),AND(P207=$P$22,N207=0),(I207+K207))</f>
        <v>33</v>
      </c>
      <c r="S207" s="10" t="s">
        <v>4</v>
      </c>
      <c r="T207" s="7">
        <v>33</v>
      </c>
      <c r="U207" s="11">
        <f>VLOOKUP("*"&amp;CONCATENATE("d_",S207,"_f")&amp;"*",Rough_data!$A$12:$B$31,2,FALSE)</f>
        <v>56.6</v>
      </c>
      <c r="V207" s="11">
        <f>VLOOKUP("*"&amp;CONCATENATE("d_",S207,"_a")&amp;"*",Rough_data!$A$12:$B$31,2,FALSE)</f>
        <v>55.5</v>
      </c>
      <c r="W207" s="11">
        <f>VLOOKUP("*"&amp;CONCATENATE("o_",S207,"_f")&amp;"*",Rough_data!$A$12:$B$31,2,FALSE)</f>
        <v>50.7</v>
      </c>
      <c r="X207" s="11">
        <f>VLOOKUP("*"&amp;CONCATENATE("o_",S207,"_a")&amp;"*",Rough_data!$A$12:$B$31,2,FALSE)</f>
        <v>55.5</v>
      </c>
      <c r="Y207" s="7" cm="1">
        <f t="array" ref="Y207">_xlfn.IFS(AND(P207=$P$2,N207&gt;0),((F207/0.5)-1)*U207, AND(P207=$P$2,N207=0),V207,AND(P207=$P$22,N207&gt;0),((F207/0.5)-1)*(V207+X207),AND(P207=$P$22,N207=0),(W207+U207))</f>
        <v>55.5</v>
      </c>
      <c r="Z207" s="13" t="str" cm="1">
        <f t="array" ref="Z207">_xlfn.IFS(Y207=T207,"Correctly Charged",Y207&gt;T207,"Under Charge",Y207&lt;T207,"Over Charge")</f>
        <v>Under Charge</v>
      </c>
      <c r="AA207" s="11">
        <f t="shared" si="27"/>
        <v>22.5</v>
      </c>
    </row>
    <row r="208" spans="1:27" x14ac:dyDescent="0.3">
      <c r="A208" s="7">
        <v>2001811475</v>
      </c>
      <c r="B208" s="8">
        <v>1091121844806</v>
      </c>
      <c r="C208" s="7">
        <v>0.112</v>
      </c>
      <c r="D208" s="7">
        <f t="shared" si="21"/>
        <v>0.5</v>
      </c>
      <c r="E208" s="7">
        <v>0.5</v>
      </c>
      <c r="F208" s="7">
        <f t="shared" si="22"/>
        <v>0.5</v>
      </c>
      <c r="G208" s="7">
        <f>Output_Data1[[#This Row],[Weight slab charged by Courier Company (KG)]]/0.5</f>
        <v>1</v>
      </c>
      <c r="H208" s="10" t="s">
        <v>2</v>
      </c>
      <c r="I208" s="11">
        <f>VLOOKUP("*"&amp;CONCATENATE("d_",H208,"_f")&amp;"*",Rough_data!$A$12:$B$31,2,FALSE)</f>
        <v>33</v>
      </c>
      <c r="J208" s="11">
        <f>VLOOKUP("*"&amp;CONCATENATE("d_",H208,"_a")&amp;"*",Rough_data!$A$12:$B$31,2,FALSE)</f>
        <v>28.3</v>
      </c>
      <c r="K208" s="11">
        <f>VLOOKUP("*"&amp;CONCATENATE("o_",H208,"_f")&amp;"*",Rough_data!$A$12:$B$31,2,FALSE)</f>
        <v>20.5</v>
      </c>
      <c r="L208" s="11">
        <f>VLOOKUP("*"&amp;CONCATENATE("o_",H208,"_a")&amp;"*",Rough_data!$A$12:$B$31,2,FALSE)</f>
        <v>28.3</v>
      </c>
      <c r="M208" s="8" t="str">
        <f t="shared" si="23"/>
        <v>Only Fixed charges</v>
      </c>
      <c r="N208" s="8">
        <f t="shared" si="24"/>
        <v>0</v>
      </c>
      <c r="O208" s="8">
        <f t="shared" si="25"/>
        <v>33</v>
      </c>
      <c r="P208" s="10" t="s">
        <v>13</v>
      </c>
      <c r="Q208" s="10">
        <f t="shared" si="26"/>
        <v>0</v>
      </c>
      <c r="R208" s="10" cm="1">
        <f t="array" ref="R208">_xlfn.IFS(AND(P208=$P$2,N208&gt;0),((F208/0.5)-1)*J208, AND(P208=$P$2,N208=0),I208,AND(P208=$P$22,N208&gt;0),((F208/0.5)-1)*(L208+J208),AND(P208=$P$22,N208=0),(I208+K208))</f>
        <v>33</v>
      </c>
      <c r="S208" s="10" t="s">
        <v>4</v>
      </c>
      <c r="T208" s="7">
        <v>33</v>
      </c>
      <c r="U208" s="11">
        <f>VLOOKUP("*"&amp;CONCATENATE("d_",S208,"_f")&amp;"*",Rough_data!$A$12:$B$31,2,FALSE)</f>
        <v>56.6</v>
      </c>
      <c r="V208" s="11">
        <f>VLOOKUP("*"&amp;CONCATENATE("d_",S208,"_a")&amp;"*",Rough_data!$A$12:$B$31,2,FALSE)</f>
        <v>55.5</v>
      </c>
      <c r="W208" s="11">
        <f>VLOOKUP("*"&amp;CONCATENATE("o_",S208,"_f")&amp;"*",Rough_data!$A$12:$B$31,2,FALSE)</f>
        <v>50.7</v>
      </c>
      <c r="X208" s="11">
        <f>VLOOKUP("*"&amp;CONCATENATE("o_",S208,"_a")&amp;"*",Rough_data!$A$12:$B$31,2,FALSE)</f>
        <v>55.5</v>
      </c>
      <c r="Y208" s="7" cm="1">
        <f t="array" ref="Y208">_xlfn.IFS(AND(P208=$P$2,N208&gt;0),((F208/0.5)-1)*U208, AND(P208=$P$2,N208=0),V208,AND(P208=$P$22,N208&gt;0),((F208/0.5)-1)*(V208+X208),AND(P208=$P$22,N208=0),(W208+U208))</f>
        <v>55.5</v>
      </c>
      <c r="Z208" s="13" t="str" cm="1">
        <f t="array" ref="Z208">_xlfn.IFS(Y208=T208,"Correctly Charged",Y208&gt;T208,"Under Charge",Y208&lt;T208,"Over Charge")</f>
        <v>Under Charge</v>
      </c>
      <c r="AA208" s="11">
        <f t="shared" si="27"/>
        <v>22.5</v>
      </c>
    </row>
    <row r="209" spans="1:27" x14ac:dyDescent="0.3">
      <c r="A209" s="7">
        <v>2001811475</v>
      </c>
      <c r="B209" s="8">
        <v>1091121844806</v>
      </c>
      <c r="C209" s="7">
        <v>0.112</v>
      </c>
      <c r="D209" s="7">
        <f t="shared" si="21"/>
        <v>0.5</v>
      </c>
      <c r="E209" s="7">
        <v>0.5</v>
      </c>
      <c r="F209" s="7">
        <f t="shared" si="22"/>
        <v>0.5</v>
      </c>
      <c r="G209" s="7">
        <f>Output_Data1[[#This Row],[Weight slab charged by Courier Company (KG)]]/0.5</f>
        <v>1</v>
      </c>
      <c r="H209" s="10" t="s">
        <v>2</v>
      </c>
      <c r="I209" s="11">
        <f>VLOOKUP("*"&amp;CONCATENATE("d_",H209,"_f")&amp;"*",Rough_data!$A$12:$B$31,2,FALSE)</f>
        <v>33</v>
      </c>
      <c r="J209" s="11">
        <f>VLOOKUP("*"&amp;CONCATENATE("d_",H209,"_a")&amp;"*",Rough_data!$A$12:$B$31,2,FALSE)</f>
        <v>28.3</v>
      </c>
      <c r="K209" s="11">
        <f>VLOOKUP("*"&amp;CONCATENATE("o_",H209,"_f")&amp;"*",Rough_data!$A$12:$B$31,2,FALSE)</f>
        <v>20.5</v>
      </c>
      <c r="L209" s="11">
        <f>VLOOKUP("*"&amp;CONCATENATE("o_",H209,"_a")&amp;"*",Rough_data!$A$12:$B$31,2,FALSE)</f>
        <v>28.3</v>
      </c>
      <c r="M209" s="8" t="str">
        <f t="shared" si="23"/>
        <v>Only Fixed charges</v>
      </c>
      <c r="N209" s="8">
        <f t="shared" si="24"/>
        <v>0</v>
      </c>
      <c r="O209" s="8">
        <f t="shared" si="25"/>
        <v>33</v>
      </c>
      <c r="P209" s="10" t="s">
        <v>13</v>
      </c>
      <c r="Q209" s="10">
        <f t="shared" si="26"/>
        <v>0</v>
      </c>
      <c r="R209" s="10" cm="1">
        <f t="array" ref="R209">_xlfn.IFS(AND(P209=$P$2,N209&gt;0),((F209/0.5)-1)*J209, AND(P209=$P$2,N209=0),I209,AND(P209=$P$22,N209&gt;0),((F209/0.5)-1)*(L209+J209),AND(P209=$P$22,N209=0),(I209+K209))</f>
        <v>33</v>
      </c>
      <c r="S209" s="10" t="s">
        <v>4</v>
      </c>
      <c r="T209" s="7">
        <v>33</v>
      </c>
      <c r="U209" s="11">
        <f>VLOOKUP("*"&amp;CONCATENATE("d_",S209,"_f")&amp;"*",Rough_data!$A$12:$B$31,2,FALSE)</f>
        <v>56.6</v>
      </c>
      <c r="V209" s="11">
        <f>VLOOKUP("*"&amp;CONCATENATE("d_",S209,"_a")&amp;"*",Rough_data!$A$12:$B$31,2,FALSE)</f>
        <v>55.5</v>
      </c>
      <c r="W209" s="11">
        <f>VLOOKUP("*"&amp;CONCATENATE("o_",S209,"_f")&amp;"*",Rough_data!$A$12:$B$31,2,FALSE)</f>
        <v>50.7</v>
      </c>
      <c r="X209" s="11">
        <f>VLOOKUP("*"&amp;CONCATENATE("o_",S209,"_a")&amp;"*",Rough_data!$A$12:$B$31,2,FALSE)</f>
        <v>55.5</v>
      </c>
      <c r="Y209" s="7" cm="1">
        <f t="array" ref="Y209">_xlfn.IFS(AND(P209=$P$2,N209&gt;0),((F209/0.5)-1)*U209, AND(P209=$P$2,N209=0),V209,AND(P209=$P$22,N209&gt;0),((F209/0.5)-1)*(V209+X209),AND(P209=$P$22,N209=0),(W209+U209))</f>
        <v>55.5</v>
      </c>
      <c r="Z209" s="13" t="str" cm="1">
        <f t="array" ref="Z209">_xlfn.IFS(Y209=T209,"Correctly Charged",Y209&gt;T209,"Under Charge",Y209&lt;T209,"Over Charge")</f>
        <v>Under Charge</v>
      </c>
      <c r="AA209" s="11">
        <f t="shared" si="27"/>
        <v>22.5</v>
      </c>
    </row>
    <row r="210" spans="1:27" x14ac:dyDescent="0.3">
      <c r="A210" s="7">
        <v>2001812941</v>
      </c>
      <c r="B210" s="8">
        <v>1091118551656</v>
      </c>
      <c r="C210" s="7">
        <v>0.127</v>
      </c>
      <c r="D210" s="7">
        <f t="shared" si="21"/>
        <v>0.5</v>
      </c>
      <c r="E210" s="7">
        <v>0.73</v>
      </c>
      <c r="F210" s="7">
        <f t="shared" si="22"/>
        <v>1</v>
      </c>
      <c r="G210" s="7">
        <f>Output_Data1[[#This Row],[Weight slab charged by Courier Company (KG)]]/0.5</f>
        <v>2</v>
      </c>
      <c r="H210" s="10" t="s">
        <v>3</v>
      </c>
      <c r="I210" s="11">
        <f>VLOOKUP("*"&amp;CONCATENATE("d_",H210,"_f")&amp;"*",Rough_data!$A$12:$B$31,2,FALSE)</f>
        <v>45.4</v>
      </c>
      <c r="J210" s="11">
        <f>VLOOKUP("*"&amp;CONCATENATE("d_",H210,"_a")&amp;"*",Rough_data!$A$12:$B$31,2,FALSE)</f>
        <v>44.8</v>
      </c>
      <c r="K210" s="11">
        <f>VLOOKUP("*"&amp;CONCATENATE("o_",H210,"_f")&amp;"*",Rough_data!$A$12:$B$31,2,FALSE)</f>
        <v>41.3</v>
      </c>
      <c r="L210" s="11">
        <f>VLOOKUP("*"&amp;CONCATENATE("o_",H210,"_a")&amp;"*",Rough_data!$A$12:$B$31,2,FALSE)</f>
        <v>44.8</v>
      </c>
      <c r="M210" s="8" t="str">
        <f t="shared" si="23"/>
        <v>1-Times Additional charges</v>
      </c>
      <c r="N210" s="8">
        <f t="shared" si="24"/>
        <v>1</v>
      </c>
      <c r="O210" s="8">
        <f t="shared" si="25"/>
        <v>44.8</v>
      </c>
      <c r="P210" s="10" t="s">
        <v>13</v>
      </c>
      <c r="Q210" s="10">
        <f t="shared" si="26"/>
        <v>1</v>
      </c>
      <c r="R210" s="10" cm="1">
        <f t="array" ref="R210">_xlfn.IFS(AND(P210=$P$2,N210&gt;0),((F210/0.5)-1)*J210, AND(P210=$P$2,N210=0),I210,AND(P210=$P$22,N210&gt;0),((F210/0.5)-1)*(L210+J210),AND(P210=$P$22,N210=0),(I210+K210))</f>
        <v>44.8</v>
      </c>
      <c r="S210" s="10" t="s">
        <v>2</v>
      </c>
      <c r="T210" s="7">
        <v>90.2</v>
      </c>
      <c r="U210" s="11">
        <f>VLOOKUP("*"&amp;CONCATENATE("d_",S210,"_f")&amp;"*",Rough_data!$A$12:$B$31,2,FALSE)</f>
        <v>33</v>
      </c>
      <c r="V210" s="11">
        <f>VLOOKUP("*"&amp;CONCATENATE("d_",S210,"_a")&amp;"*",Rough_data!$A$12:$B$31,2,FALSE)</f>
        <v>28.3</v>
      </c>
      <c r="W210" s="11">
        <f>VLOOKUP("*"&amp;CONCATENATE("o_",S210,"_f")&amp;"*",Rough_data!$A$12:$B$31,2,FALSE)</f>
        <v>20.5</v>
      </c>
      <c r="X210" s="11">
        <f>VLOOKUP("*"&amp;CONCATENATE("o_",S210,"_a")&amp;"*",Rough_data!$A$12:$B$31,2,FALSE)</f>
        <v>28.3</v>
      </c>
      <c r="Y210" s="7" cm="1">
        <f t="array" ref="Y210">_xlfn.IFS(AND(P210=$P$2,N210&gt;0),((F210/0.5)-1)*U210, AND(P210=$P$2,N210=0),V210,AND(P210=$P$22,N210&gt;0),((F210/0.5)-1)*(V210+X210),AND(P210=$P$22,N210=0),(W210+U210))</f>
        <v>33</v>
      </c>
      <c r="Z210" s="13" t="str" cm="1">
        <f t="array" ref="Z210">_xlfn.IFS(Y210=T210,"Correctly Charged",Y210&gt;T210,"Under Charge",Y210&lt;T210,"Over Charge")</f>
        <v>Over Charge</v>
      </c>
      <c r="AA210" s="11">
        <f t="shared" si="27"/>
        <v>-57.2</v>
      </c>
    </row>
    <row r="211" spans="1:27" x14ac:dyDescent="0.3">
      <c r="A211" s="7">
        <v>2001812941</v>
      </c>
      <c r="B211" s="8">
        <v>1091118551656</v>
      </c>
      <c r="C211" s="7">
        <v>0.13300000000000001</v>
      </c>
      <c r="D211" s="7">
        <f t="shared" si="21"/>
        <v>0.5</v>
      </c>
      <c r="E211" s="7">
        <v>0.73</v>
      </c>
      <c r="F211" s="7">
        <f t="shared" si="22"/>
        <v>1</v>
      </c>
      <c r="G211" s="7">
        <f>Output_Data1[[#This Row],[Weight slab charged by Courier Company (KG)]]/0.5</f>
        <v>2</v>
      </c>
      <c r="H211" s="10" t="s">
        <v>3</v>
      </c>
      <c r="I211" s="11">
        <f>VLOOKUP("*"&amp;CONCATENATE("d_",H211,"_f")&amp;"*",Rough_data!$A$12:$B$31,2,FALSE)</f>
        <v>45.4</v>
      </c>
      <c r="J211" s="11">
        <f>VLOOKUP("*"&amp;CONCATENATE("d_",H211,"_a")&amp;"*",Rough_data!$A$12:$B$31,2,FALSE)</f>
        <v>44.8</v>
      </c>
      <c r="K211" s="11">
        <f>VLOOKUP("*"&amp;CONCATENATE("o_",H211,"_f")&amp;"*",Rough_data!$A$12:$B$31,2,FALSE)</f>
        <v>41.3</v>
      </c>
      <c r="L211" s="11">
        <f>VLOOKUP("*"&amp;CONCATENATE("o_",H211,"_a")&amp;"*",Rough_data!$A$12:$B$31,2,FALSE)</f>
        <v>44.8</v>
      </c>
      <c r="M211" s="8" t="str">
        <f t="shared" si="23"/>
        <v>1-Times Additional charges</v>
      </c>
      <c r="N211" s="8">
        <f t="shared" si="24"/>
        <v>1</v>
      </c>
      <c r="O211" s="8">
        <f t="shared" si="25"/>
        <v>44.8</v>
      </c>
      <c r="P211" s="10" t="s">
        <v>13</v>
      </c>
      <c r="Q211" s="10">
        <f t="shared" si="26"/>
        <v>1</v>
      </c>
      <c r="R211" s="10" cm="1">
        <f t="array" ref="R211">_xlfn.IFS(AND(P211=$P$2,N211&gt;0),((F211/0.5)-1)*J211, AND(P211=$P$2,N211=0),I211,AND(P211=$P$22,N211&gt;0),((F211/0.5)-1)*(L211+J211),AND(P211=$P$22,N211=0),(I211+K211))</f>
        <v>44.8</v>
      </c>
      <c r="S211" s="10" t="s">
        <v>2</v>
      </c>
      <c r="T211" s="7">
        <v>90.2</v>
      </c>
      <c r="U211" s="11">
        <f>VLOOKUP("*"&amp;CONCATENATE("d_",S211,"_f")&amp;"*",Rough_data!$A$12:$B$31,2,FALSE)</f>
        <v>33</v>
      </c>
      <c r="V211" s="11">
        <f>VLOOKUP("*"&amp;CONCATENATE("d_",S211,"_a")&amp;"*",Rough_data!$A$12:$B$31,2,FALSE)</f>
        <v>28.3</v>
      </c>
      <c r="W211" s="11">
        <f>VLOOKUP("*"&amp;CONCATENATE("o_",S211,"_f")&amp;"*",Rough_data!$A$12:$B$31,2,FALSE)</f>
        <v>20.5</v>
      </c>
      <c r="X211" s="11">
        <f>VLOOKUP("*"&amp;CONCATENATE("o_",S211,"_a")&amp;"*",Rough_data!$A$12:$B$31,2,FALSE)</f>
        <v>28.3</v>
      </c>
      <c r="Y211" s="7" cm="1">
        <f t="array" ref="Y211">_xlfn.IFS(AND(P211=$P$2,N211&gt;0),((F211/0.5)-1)*U211, AND(P211=$P$2,N211=0),V211,AND(P211=$P$22,N211&gt;0),((F211/0.5)-1)*(V211+X211),AND(P211=$P$22,N211=0),(W211+U211))</f>
        <v>33</v>
      </c>
      <c r="Z211" s="13" t="str" cm="1">
        <f t="array" ref="Z211">_xlfn.IFS(Y211=T211,"Correctly Charged",Y211&gt;T211,"Under Charge",Y211&lt;T211,"Over Charge")</f>
        <v>Over Charge</v>
      </c>
      <c r="AA211" s="11">
        <f t="shared" si="27"/>
        <v>-57.2</v>
      </c>
    </row>
    <row r="212" spans="1:27" x14ac:dyDescent="0.3">
      <c r="A212" s="7">
        <v>2001812941</v>
      </c>
      <c r="B212" s="8">
        <v>1091118551656</v>
      </c>
      <c r="C212" s="7">
        <v>0.24</v>
      </c>
      <c r="D212" s="7">
        <f t="shared" si="21"/>
        <v>0.5</v>
      </c>
      <c r="E212" s="7">
        <v>0.73</v>
      </c>
      <c r="F212" s="7">
        <f t="shared" si="22"/>
        <v>1</v>
      </c>
      <c r="G212" s="7">
        <f>Output_Data1[[#This Row],[Weight slab charged by Courier Company (KG)]]/0.5</f>
        <v>2</v>
      </c>
      <c r="H212" s="10" t="s">
        <v>3</v>
      </c>
      <c r="I212" s="11">
        <f>VLOOKUP("*"&amp;CONCATENATE("d_",H212,"_f")&amp;"*",Rough_data!$A$12:$B$31,2,FALSE)</f>
        <v>45.4</v>
      </c>
      <c r="J212" s="11">
        <f>VLOOKUP("*"&amp;CONCATENATE("d_",H212,"_a")&amp;"*",Rough_data!$A$12:$B$31,2,FALSE)</f>
        <v>44.8</v>
      </c>
      <c r="K212" s="11">
        <f>VLOOKUP("*"&amp;CONCATENATE("o_",H212,"_f")&amp;"*",Rough_data!$A$12:$B$31,2,FALSE)</f>
        <v>41.3</v>
      </c>
      <c r="L212" s="11">
        <f>VLOOKUP("*"&amp;CONCATENATE("o_",H212,"_a")&amp;"*",Rough_data!$A$12:$B$31,2,FALSE)</f>
        <v>44.8</v>
      </c>
      <c r="M212" s="8" t="str">
        <f t="shared" si="23"/>
        <v>1-Times Additional charges</v>
      </c>
      <c r="N212" s="8">
        <f t="shared" si="24"/>
        <v>1</v>
      </c>
      <c r="O212" s="8">
        <f t="shared" si="25"/>
        <v>44.8</v>
      </c>
      <c r="P212" s="10" t="s">
        <v>13</v>
      </c>
      <c r="Q212" s="10">
        <f t="shared" si="26"/>
        <v>1</v>
      </c>
      <c r="R212" s="10" cm="1">
        <f t="array" ref="R212">_xlfn.IFS(AND(P212=$P$2,N212&gt;0),((F212/0.5)-1)*J212, AND(P212=$P$2,N212=0),I212,AND(P212=$P$22,N212&gt;0),((F212/0.5)-1)*(L212+J212),AND(P212=$P$22,N212=0),(I212+K212))</f>
        <v>44.8</v>
      </c>
      <c r="S212" s="10" t="s">
        <v>2</v>
      </c>
      <c r="T212" s="7">
        <v>90.2</v>
      </c>
      <c r="U212" s="11">
        <f>VLOOKUP("*"&amp;CONCATENATE("d_",S212,"_f")&amp;"*",Rough_data!$A$12:$B$31,2,FALSE)</f>
        <v>33</v>
      </c>
      <c r="V212" s="11">
        <f>VLOOKUP("*"&amp;CONCATENATE("d_",S212,"_a")&amp;"*",Rough_data!$A$12:$B$31,2,FALSE)</f>
        <v>28.3</v>
      </c>
      <c r="W212" s="11">
        <f>VLOOKUP("*"&amp;CONCATENATE("o_",S212,"_f")&amp;"*",Rough_data!$A$12:$B$31,2,FALSE)</f>
        <v>20.5</v>
      </c>
      <c r="X212" s="11">
        <f>VLOOKUP("*"&amp;CONCATENATE("o_",S212,"_a")&amp;"*",Rough_data!$A$12:$B$31,2,FALSE)</f>
        <v>28.3</v>
      </c>
      <c r="Y212" s="7" cm="1">
        <f t="array" ref="Y212">_xlfn.IFS(AND(P212=$P$2,N212&gt;0),((F212/0.5)-1)*U212, AND(P212=$P$2,N212=0),V212,AND(P212=$P$22,N212&gt;0),((F212/0.5)-1)*(V212+X212),AND(P212=$P$22,N212=0),(W212+U212))</f>
        <v>33</v>
      </c>
      <c r="Z212" s="13" t="str" cm="1">
        <f t="array" ref="Z212">_xlfn.IFS(Y212=T212,"Correctly Charged",Y212&gt;T212,"Under Charge",Y212&lt;T212,"Over Charge")</f>
        <v>Over Charge</v>
      </c>
      <c r="AA212" s="11">
        <f t="shared" si="27"/>
        <v>-57.2</v>
      </c>
    </row>
    <row r="213" spans="1:27" x14ac:dyDescent="0.3">
      <c r="A213" s="7">
        <v>2001812195</v>
      </c>
      <c r="B213" s="8">
        <v>1091118442390</v>
      </c>
      <c r="C213" s="7">
        <v>0.127</v>
      </c>
      <c r="D213" s="7">
        <f t="shared" si="21"/>
        <v>0.5</v>
      </c>
      <c r="E213" s="7">
        <v>0.67</v>
      </c>
      <c r="F213" s="7">
        <f t="shared" si="22"/>
        <v>1</v>
      </c>
      <c r="G213" s="7">
        <f>Output_Data1[[#This Row],[Weight slab charged by Courier Company (KG)]]/0.5</f>
        <v>2</v>
      </c>
      <c r="H213" s="10" t="s">
        <v>3</v>
      </c>
      <c r="I213" s="11">
        <f>VLOOKUP("*"&amp;CONCATENATE("d_",H213,"_f")&amp;"*",Rough_data!$A$12:$B$31,2,FALSE)</f>
        <v>45.4</v>
      </c>
      <c r="J213" s="11">
        <f>VLOOKUP("*"&amp;CONCATENATE("d_",H213,"_a")&amp;"*",Rough_data!$A$12:$B$31,2,FALSE)</f>
        <v>44.8</v>
      </c>
      <c r="K213" s="11">
        <f>VLOOKUP("*"&amp;CONCATENATE("o_",H213,"_f")&amp;"*",Rough_data!$A$12:$B$31,2,FALSE)</f>
        <v>41.3</v>
      </c>
      <c r="L213" s="11">
        <f>VLOOKUP("*"&amp;CONCATENATE("o_",H213,"_a")&amp;"*",Rough_data!$A$12:$B$31,2,FALSE)</f>
        <v>44.8</v>
      </c>
      <c r="M213" s="8" t="str">
        <f t="shared" si="23"/>
        <v>1-Times Additional charges</v>
      </c>
      <c r="N213" s="8">
        <f t="shared" si="24"/>
        <v>1</v>
      </c>
      <c r="O213" s="8">
        <f t="shared" si="25"/>
        <v>44.8</v>
      </c>
      <c r="P213" s="10" t="s">
        <v>13</v>
      </c>
      <c r="Q213" s="10">
        <f t="shared" si="26"/>
        <v>1</v>
      </c>
      <c r="R213" s="10" cm="1">
        <f t="array" ref="R213">_xlfn.IFS(AND(P213=$P$2,N213&gt;0),((F213/0.5)-1)*J213, AND(P213=$P$2,N213=0),I213,AND(P213=$P$22,N213&gt;0),((F213/0.5)-1)*(L213+J213),AND(P213=$P$22,N213=0),(I213+K213))</f>
        <v>44.8</v>
      </c>
      <c r="S213" s="10" t="s">
        <v>2</v>
      </c>
      <c r="T213" s="7">
        <v>90.2</v>
      </c>
      <c r="U213" s="11">
        <f>VLOOKUP("*"&amp;CONCATENATE("d_",S213,"_f")&amp;"*",Rough_data!$A$12:$B$31,2,FALSE)</f>
        <v>33</v>
      </c>
      <c r="V213" s="11">
        <f>VLOOKUP("*"&amp;CONCATENATE("d_",S213,"_a")&amp;"*",Rough_data!$A$12:$B$31,2,FALSE)</f>
        <v>28.3</v>
      </c>
      <c r="W213" s="11">
        <f>VLOOKUP("*"&amp;CONCATENATE("o_",S213,"_f")&amp;"*",Rough_data!$A$12:$B$31,2,FALSE)</f>
        <v>20.5</v>
      </c>
      <c r="X213" s="11">
        <f>VLOOKUP("*"&amp;CONCATENATE("o_",S213,"_a")&amp;"*",Rough_data!$A$12:$B$31,2,FALSE)</f>
        <v>28.3</v>
      </c>
      <c r="Y213" s="7" cm="1">
        <f t="array" ref="Y213">_xlfn.IFS(AND(P213=$P$2,N213&gt;0),((F213/0.5)-1)*U213, AND(P213=$P$2,N213=0),V213,AND(P213=$P$22,N213&gt;0),((F213/0.5)-1)*(V213+X213),AND(P213=$P$22,N213=0),(W213+U213))</f>
        <v>33</v>
      </c>
      <c r="Z213" s="13" t="str" cm="1">
        <f t="array" ref="Z213">_xlfn.IFS(Y213=T213,"Correctly Charged",Y213&gt;T213,"Under Charge",Y213&lt;T213,"Over Charge")</f>
        <v>Over Charge</v>
      </c>
      <c r="AA213" s="11">
        <f t="shared" si="27"/>
        <v>-57.2</v>
      </c>
    </row>
    <row r="214" spans="1:27" x14ac:dyDescent="0.3">
      <c r="A214" s="7">
        <v>2001812195</v>
      </c>
      <c r="B214" s="8">
        <v>1091118442390</v>
      </c>
      <c r="C214" s="7">
        <v>0.127</v>
      </c>
      <c r="D214" s="7">
        <f t="shared" si="21"/>
        <v>0.5</v>
      </c>
      <c r="E214" s="7">
        <v>0.67</v>
      </c>
      <c r="F214" s="7">
        <f t="shared" si="22"/>
        <v>1</v>
      </c>
      <c r="G214" s="7">
        <f>Output_Data1[[#This Row],[Weight slab charged by Courier Company (KG)]]/0.5</f>
        <v>2</v>
      </c>
      <c r="H214" s="10" t="s">
        <v>3</v>
      </c>
      <c r="I214" s="11">
        <f>VLOOKUP("*"&amp;CONCATENATE("d_",H214,"_f")&amp;"*",Rough_data!$A$12:$B$31,2,FALSE)</f>
        <v>45.4</v>
      </c>
      <c r="J214" s="11">
        <f>VLOOKUP("*"&amp;CONCATENATE("d_",H214,"_a")&amp;"*",Rough_data!$A$12:$B$31,2,FALSE)</f>
        <v>44.8</v>
      </c>
      <c r="K214" s="11">
        <f>VLOOKUP("*"&amp;CONCATENATE("o_",H214,"_f")&amp;"*",Rough_data!$A$12:$B$31,2,FALSE)</f>
        <v>41.3</v>
      </c>
      <c r="L214" s="11">
        <f>VLOOKUP("*"&amp;CONCATENATE("o_",H214,"_a")&amp;"*",Rough_data!$A$12:$B$31,2,FALSE)</f>
        <v>44.8</v>
      </c>
      <c r="M214" s="8" t="str">
        <f t="shared" si="23"/>
        <v>1-Times Additional charges</v>
      </c>
      <c r="N214" s="8">
        <f t="shared" si="24"/>
        <v>1</v>
      </c>
      <c r="O214" s="8">
        <f t="shared" si="25"/>
        <v>44.8</v>
      </c>
      <c r="P214" s="10" t="s">
        <v>13</v>
      </c>
      <c r="Q214" s="10">
        <f t="shared" si="26"/>
        <v>1</v>
      </c>
      <c r="R214" s="10" cm="1">
        <f t="array" ref="R214">_xlfn.IFS(AND(P214=$P$2,N214&gt;0),((F214/0.5)-1)*J214, AND(P214=$P$2,N214=0),I214,AND(P214=$P$22,N214&gt;0),((F214/0.5)-1)*(L214+J214),AND(P214=$P$22,N214=0),(I214+K214))</f>
        <v>44.8</v>
      </c>
      <c r="S214" s="10" t="s">
        <v>2</v>
      </c>
      <c r="T214" s="7">
        <v>90.2</v>
      </c>
      <c r="U214" s="11">
        <f>VLOOKUP("*"&amp;CONCATENATE("d_",S214,"_f")&amp;"*",Rough_data!$A$12:$B$31,2,FALSE)</f>
        <v>33</v>
      </c>
      <c r="V214" s="11">
        <f>VLOOKUP("*"&amp;CONCATENATE("d_",S214,"_a")&amp;"*",Rough_data!$A$12:$B$31,2,FALSE)</f>
        <v>28.3</v>
      </c>
      <c r="W214" s="11">
        <f>VLOOKUP("*"&amp;CONCATENATE("o_",S214,"_f")&amp;"*",Rough_data!$A$12:$B$31,2,FALSE)</f>
        <v>20.5</v>
      </c>
      <c r="X214" s="11">
        <f>VLOOKUP("*"&amp;CONCATENATE("o_",S214,"_a")&amp;"*",Rough_data!$A$12:$B$31,2,FALSE)</f>
        <v>28.3</v>
      </c>
      <c r="Y214" s="7" cm="1">
        <f t="array" ref="Y214">_xlfn.IFS(AND(P214=$P$2,N214&gt;0),((F214/0.5)-1)*U214, AND(P214=$P$2,N214=0),V214,AND(P214=$P$22,N214&gt;0),((F214/0.5)-1)*(V214+X214),AND(P214=$P$22,N214=0),(W214+U214))</f>
        <v>33</v>
      </c>
      <c r="Z214" s="13" t="str" cm="1">
        <f t="array" ref="Z214">_xlfn.IFS(Y214=T214,"Correctly Charged",Y214&gt;T214,"Under Charge",Y214&lt;T214,"Over Charge")</f>
        <v>Over Charge</v>
      </c>
      <c r="AA214" s="11">
        <f t="shared" si="27"/>
        <v>-57.2</v>
      </c>
    </row>
    <row r="215" spans="1:27" x14ac:dyDescent="0.3">
      <c r="A215" s="7">
        <v>2001812195</v>
      </c>
      <c r="B215" s="8">
        <v>1091118442390</v>
      </c>
      <c r="C215" s="7">
        <v>0.13300000000000001</v>
      </c>
      <c r="D215" s="7">
        <f t="shared" si="21"/>
        <v>0.5</v>
      </c>
      <c r="E215" s="7">
        <v>0.67</v>
      </c>
      <c r="F215" s="7">
        <f t="shared" si="22"/>
        <v>1</v>
      </c>
      <c r="G215" s="7">
        <f>Output_Data1[[#This Row],[Weight slab charged by Courier Company (KG)]]/0.5</f>
        <v>2</v>
      </c>
      <c r="H215" s="10" t="s">
        <v>3</v>
      </c>
      <c r="I215" s="11">
        <f>VLOOKUP("*"&amp;CONCATENATE("d_",H215,"_f")&amp;"*",Rough_data!$A$12:$B$31,2,FALSE)</f>
        <v>45.4</v>
      </c>
      <c r="J215" s="11">
        <f>VLOOKUP("*"&amp;CONCATENATE("d_",H215,"_a")&amp;"*",Rough_data!$A$12:$B$31,2,FALSE)</f>
        <v>44.8</v>
      </c>
      <c r="K215" s="11">
        <f>VLOOKUP("*"&amp;CONCATENATE("o_",H215,"_f")&amp;"*",Rough_data!$A$12:$B$31,2,FALSE)</f>
        <v>41.3</v>
      </c>
      <c r="L215" s="11">
        <f>VLOOKUP("*"&amp;CONCATENATE("o_",H215,"_a")&amp;"*",Rough_data!$A$12:$B$31,2,FALSE)</f>
        <v>44.8</v>
      </c>
      <c r="M215" s="8" t="str">
        <f t="shared" si="23"/>
        <v>1-Times Additional charges</v>
      </c>
      <c r="N215" s="8">
        <f t="shared" si="24"/>
        <v>1</v>
      </c>
      <c r="O215" s="8">
        <f t="shared" si="25"/>
        <v>44.8</v>
      </c>
      <c r="P215" s="10" t="s">
        <v>13</v>
      </c>
      <c r="Q215" s="10">
        <f t="shared" si="26"/>
        <v>1</v>
      </c>
      <c r="R215" s="10" cm="1">
        <f t="array" ref="R215">_xlfn.IFS(AND(P215=$P$2,N215&gt;0),((F215/0.5)-1)*J215, AND(P215=$P$2,N215=0),I215,AND(P215=$P$22,N215&gt;0),((F215/0.5)-1)*(L215+J215),AND(P215=$P$22,N215=0),(I215+K215))</f>
        <v>44.8</v>
      </c>
      <c r="S215" s="10" t="s">
        <v>2</v>
      </c>
      <c r="T215" s="7">
        <v>90.2</v>
      </c>
      <c r="U215" s="11">
        <f>VLOOKUP("*"&amp;CONCATENATE("d_",S215,"_f")&amp;"*",Rough_data!$A$12:$B$31,2,FALSE)</f>
        <v>33</v>
      </c>
      <c r="V215" s="11">
        <f>VLOOKUP("*"&amp;CONCATENATE("d_",S215,"_a")&amp;"*",Rough_data!$A$12:$B$31,2,FALSE)</f>
        <v>28.3</v>
      </c>
      <c r="W215" s="11">
        <f>VLOOKUP("*"&amp;CONCATENATE("o_",S215,"_f")&amp;"*",Rough_data!$A$12:$B$31,2,FALSE)</f>
        <v>20.5</v>
      </c>
      <c r="X215" s="11">
        <f>VLOOKUP("*"&amp;CONCATENATE("o_",S215,"_a")&amp;"*",Rough_data!$A$12:$B$31,2,FALSE)</f>
        <v>28.3</v>
      </c>
      <c r="Y215" s="7" cm="1">
        <f t="array" ref="Y215">_xlfn.IFS(AND(P215=$P$2,N215&gt;0),((F215/0.5)-1)*U215, AND(P215=$P$2,N215=0),V215,AND(P215=$P$22,N215&gt;0),((F215/0.5)-1)*(V215+X215),AND(P215=$P$22,N215=0),(W215+U215))</f>
        <v>33</v>
      </c>
      <c r="Z215" s="13" t="str" cm="1">
        <f t="array" ref="Z215">_xlfn.IFS(Y215=T215,"Correctly Charged",Y215&gt;T215,"Under Charge",Y215&lt;T215,"Over Charge")</f>
        <v>Over Charge</v>
      </c>
      <c r="AA215" s="11">
        <f t="shared" si="27"/>
        <v>-57.2</v>
      </c>
    </row>
    <row r="216" spans="1:27" x14ac:dyDescent="0.3">
      <c r="A216" s="7">
        <v>2001812195</v>
      </c>
      <c r="B216" s="8">
        <v>1091118442390</v>
      </c>
      <c r="C216" s="7">
        <v>0.13300000000000001</v>
      </c>
      <c r="D216" s="7">
        <f t="shared" si="21"/>
        <v>0.5</v>
      </c>
      <c r="E216" s="7">
        <v>0.67</v>
      </c>
      <c r="F216" s="7">
        <f t="shared" si="22"/>
        <v>1</v>
      </c>
      <c r="G216" s="7">
        <f>Output_Data1[[#This Row],[Weight slab charged by Courier Company (KG)]]/0.5</f>
        <v>2</v>
      </c>
      <c r="H216" s="10" t="s">
        <v>3</v>
      </c>
      <c r="I216" s="11">
        <f>VLOOKUP("*"&amp;CONCATENATE("d_",H216,"_f")&amp;"*",Rough_data!$A$12:$B$31,2,FALSE)</f>
        <v>45.4</v>
      </c>
      <c r="J216" s="11">
        <f>VLOOKUP("*"&amp;CONCATENATE("d_",H216,"_a")&amp;"*",Rough_data!$A$12:$B$31,2,FALSE)</f>
        <v>44.8</v>
      </c>
      <c r="K216" s="11">
        <f>VLOOKUP("*"&amp;CONCATENATE("o_",H216,"_f")&amp;"*",Rough_data!$A$12:$B$31,2,FALSE)</f>
        <v>41.3</v>
      </c>
      <c r="L216" s="11">
        <f>VLOOKUP("*"&amp;CONCATENATE("o_",H216,"_a")&amp;"*",Rough_data!$A$12:$B$31,2,FALSE)</f>
        <v>44.8</v>
      </c>
      <c r="M216" s="8" t="str">
        <f t="shared" si="23"/>
        <v>1-Times Additional charges</v>
      </c>
      <c r="N216" s="8">
        <f t="shared" si="24"/>
        <v>1</v>
      </c>
      <c r="O216" s="8">
        <f t="shared" si="25"/>
        <v>44.8</v>
      </c>
      <c r="P216" s="10" t="s">
        <v>13</v>
      </c>
      <c r="Q216" s="10">
        <f t="shared" si="26"/>
        <v>1</v>
      </c>
      <c r="R216" s="10" cm="1">
        <f t="array" ref="R216">_xlfn.IFS(AND(P216=$P$2,N216&gt;0),((F216/0.5)-1)*J216, AND(P216=$P$2,N216=0),I216,AND(P216=$P$22,N216&gt;0),((F216/0.5)-1)*(L216+J216),AND(P216=$P$22,N216=0),(I216+K216))</f>
        <v>44.8</v>
      </c>
      <c r="S216" s="10" t="s">
        <v>2</v>
      </c>
      <c r="T216" s="7">
        <v>90.2</v>
      </c>
      <c r="U216" s="11">
        <f>VLOOKUP("*"&amp;CONCATENATE("d_",S216,"_f")&amp;"*",Rough_data!$A$12:$B$31,2,FALSE)</f>
        <v>33</v>
      </c>
      <c r="V216" s="11">
        <f>VLOOKUP("*"&amp;CONCATENATE("d_",S216,"_a")&amp;"*",Rough_data!$A$12:$B$31,2,FALSE)</f>
        <v>28.3</v>
      </c>
      <c r="W216" s="11">
        <f>VLOOKUP("*"&amp;CONCATENATE("o_",S216,"_f")&amp;"*",Rough_data!$A$12:$B$31,2,FALSE)</f>
        <v>20.5</v>
      </c>
      <c r="X216" s="11">
        <f>VLOOKUP("*"&amp;CONCATENATE("o_",S216,"_a")&amp;"*",Rough_data!$A$12:$B$31,2,FALSE)</f>
        <v>28.3</v>
      </c>
      <c r="Y216" s="7" cm="1">
        <f t="array" ref="Y216">_xlfn.IFS(AND(P216=$P$2,N216&gt;0),((F216/0.5)-1)*U216, AND(P216=$P$2,N216=0),V216,AND(P216=$P$22,N216&gt;0),((F216/0.5)-1)*(V216+X216),AND(P216=$P$22,N216=0),(W216+U216))</f>
        <v>33</v>
      </c>
      <c r="Z216" s="13" t="str" cm="1">
        <f t="array" ref="Z216">_xlfn.IFS(Y216=T216,"Correctly Charged",Y216&gt;T216,"Under Charge",Y216&lt;T216,"Over Charge")</f>
        <v>Over Charge</v>
      </c>
      <c r="AA216" s="11">
        <f t="shared" si="27"/>
        <v>-57.2</v>
      </c>
    </row>
    <row r="217" spans="1:27" x14ac:dyDescent="0.3">
      <c r="A217" s="7">
        <v>2001812195</v>
      </c>
      <c r="B217" s="8">
        <v>1091118442390</v>
      </c>
      <c r="C217" s="7">
        <v>0.24</v>
      </c>
      <c r="D217" s="7">
        <f t="shared" si="21"/>
        <v>0.5</v>
      </c>
      <c r="E217" s="7">
        <v>0.67</v>
      </c>
      <c r="F217" s="7">
        <f t="shared" si="22"/>
        <v>1</v>
      </c>
      <c r="G217" s="7">
        <f>Output_Data1[[#This Row],[Weight slab charged by Courier Company (KG)]]/0.5</f>
        <v>2</v>
      </c>
      <c r="H217" s="10" t="s">
        <v>3</v>
      </c>
      <c r="I217" s="11">
        <f>VLOOKUP("*"&amp;CONCATENATE("d_",H217,"_f")&amp;"*",Rough_data!$A$12:$B$31,2,FALSE)</f>
        <v>45.4</v>
      </c>
      <c r="J217" s="11">
        <f>VLOOKUP("*"&amp;CONCATENATE("d_",H217,"_a")&amp;"*",Rough_data!$A$12:$B$31,2,FALSE)</f>
        <v>44.8</v>
      </c>
      <c r="K217" s="11">
        <f>VLOOKUP("*"&amp;CONCATENATE("o_",H217,"_f")&amp;"*",Rough_data!$A$12:$B$31,2,FALSE)</f>
        <v>41.3</v>
      </c>
      <c r="L217" s="11">
        <f>VLOOKUP("*"&amp;CONCATENATE("o_",H217,"_a")&amp;"*",Rough_data!$A$12:$B$31,2,FALSE)</f>
        <v>44.8</v>
      </c>
      <c r="M217" s="8" t="str">
        <f t="shared" si="23"/>
        <v>1-Times Additional charges</v>
      </c>
      <c r="N217" s="8">
        <f t="shared" si="24"/>
        <v>1</v>
      </c>
      <c r="O217" s="8">
        <f t="shared" si="25"/>
        <v>44.8</v>
      </c>
      <c r="P217" s="10" t="s">
        <v>13</v>
      </c>
      <c r="Q217" s="10">
        <f t="shared" si="26"/>
        <v>1</v>
      </c>
      <c r="R217" s="10" cm="1">
        <f t="array" ref="R217">_xlfn.IFS(AND(P217=$P$2,N217&gt;0),((F217/0.5)-1)*J217, AND(P217=$P$2,N217=0),I217,AND(P217=$P$22,N217&gt;0),((F217/0.5)-1)*(L217+J217),AND(P217=$P$22,N217=0),(I217+K217))</f>
        <v>44.8</v>
      </c>
      <c r="S217" s="10" t="s">
        <v>2</v>
      </c>
      <c r="T217" s="7">
        <v>90.2</v>
      </c>
      <c r="U217" s="11">
        <f>VLOOKUP("*"&amp;CONCATENATE("d_",S217,"_f")&amp;"*",Rough_data!$A$12:$B$31,2,FALSE)</f>
        <v>33</v>
      </c>
      <c r="V217" s="11">
        <f>VLOOKUP("*"&amp;CONCATENATE("d_",S217,"_a")&amp;"*",Rough_data!$A$12:$B$31,2,FALSE)</f>
        <v>28.3</v>
      </c>
      <c r="W217" s="11">
        <f>VLOOKUP("*"&amp;CONCATENATE("o_",S217,"_f")&amp;"*",Rough_data!$A$12:$B$31,2,FALSE)</f>
        <v>20.5</v>
      </c>
      <c r="X217" s="11">
        <f>VLOOKUP("*"&amp;CONCATENATE("o_",S217,"_a")&amp;"*",Rough_data!$A$12:$B$31,2,FALSE)</f>
        <v>28.3</v>
      </c>
      <c r="Y217" s="7" cm="1">
        <f t="array" ref="Y217">_xlfn.IFS(AND(P217=$P$2,N217&gt;0),((F217/0.5)-1)*U217, AND(P217=$P$2,N217=0),V217,AND(P217=$P$22,N217&gt;0),((F217/0.5)-1)*(V217+X217),AND(P217=$P$22,N217=0),(W217+U217))</f>
        <v>33</v>
      </c>
      <c r="Z217" s="13" t="str" cm="1">
        <f t="array" ref="Z217">_xlfn.IFS(Y217=T217,"Correctly Charged",Y217&gt;T217,"Under Charge",Y217&lt;T217,"Over Charge")</f>
        <v>Over Charge</v>
      </c>
      <c r="AA217" s="11">
        <f t="shared" si="27"/>
        <v>-57.2</v>
      </c>
    </row>
    <row r="218" spans="1:27" x14ac:dyDescent="0.3">
      <c r="A218" s="7">
        <v>2001812195</v>
      </c>
      <c r="B218" s="8">
        <v>1091118442390</v>
      </c>
      <c r="C218" s="7">
        <v>0.24</v>
      </c>
      <c r="D218" s="7">
        <f t="shared" si="21"/>
        <v>0.5</v>
      </c>
      <c r="E218" s="7">
        <v>0.67</v>
      </c>
      <c r="F218" s="7">
        <f t="shared" si="22"/>
        <v>1</v>
      </c>
      <c r="G218" s="7">
        <f>Output_Data1[[#This Row],[Weight slab charged by Courier Company (KG)]]/0.5</f>
        <v>2</v>
      </c>
      <c r="H218" s="10" t="s">
        <v>3</v>
      </c>
      <c r="I218" s="11">
        <f>VLOOKUP("*"&amp;CONCATENATE("d_",H218,"_f")&amp;"*",Rough_data!$A$12:$B$31,2,FALSE)</f>
        <v>45.4</v>
      </c>
      <c r="J218" s="11">
        <f>VLOOKUP("*"&amp;CONCATENATE("d_",H218,"_a")&amp;"*",Rough_data!$A$12:$B$31,2,FALSE)</f>
        <v>44.8</v>
      </c>
      <c r="K218" s="11">
        <f>VLOOKUP("*"&amp;CONCATENATE("o_",H218,"_f")&amp;"*",Rough_data!$A$12:$B$31,2,FALSE)</f>
        <v>41.3</v>
      </c>
      <c r="L218" s="11">
        <f>VLOOKUP("*"&amp;CONCATENATE("o_",H218,"_a")&amp;"*",Rough_data!$A$12:$B$31,2,FALSE)</f>
        <v>44.8</v>
      </c>
      <c r="M218" s="8" t="str">
        <f t="shared" si="23"/>
        <v>1-Times Additional charges</v>
      </c>
      <c r="N218" s="8">
        <f t="shared" si="24"/>
        <v>1</v>
      </c>
      <c r="O218" s="8">
        <f t="shared" si="25"/>
        <v>44.8</v>
      </c>
      <c r="P218" s="10" t="s">
        <v>13</v>
      </c>
      <c r="Q218" s="10">
        <f t="shared" si="26"/>
        <v>1</v>
      </c>
      <c r="R218" s="10" cm="1">
        <f t="array" ref="R218">_xlfn.IFS(AND(P218=$P$2,N218&gt;0),((F218/0.5)-1)*J218, AND(P218=$P$2,N218=0),I218,AND(P218=$P$22,N218&gt;0),((F218/0.5)-1)*(L218+J218),AND(P218=$P$22,N218=0),(I218+K218))</f>
        <v>44.8</v>
      </c>
      <c r="S218" s="10" t="s">
        <v>2</v>
      </c>
      <c r="T218" s="7">
        <v>90.2</v>
      </c>
      <c r="U218" s="11">
        <f>VLOOKUP("*"&amp;CONCATENATE("d_",S218,"_f")&amp;"*",Rough_data!$A$12:$B$31,2,FALSE)</f>
        <v>33</v>
      </c>
      <c r="V218" s="11">
        <f>VLOOKUP("*"&amp;CONCATENATE("d_",S218,"_a")&amp;"*",Rough_data!$A$12:$B$31,2,FALSE)</f>
        <v>28.3</v>
      </c>
      <c r="W218" s="11">
        <f>VLOOKUP("*"&amp;CONCATENATE("o_",S218,"_f")&amp;"*",Rough_data!$A$12:$B$31,2,FALSE)</f>
        <v>20.5</v>
      </c>
      <c r="X218" s="11">
        <f>VLOOKUP("*"&amp;CONCATENATE("o_",S218,"_a")&amp;"*",Rough_data!$A$12:$B$31,2,FALSE)</f>
        <v>28.3</v>
      </c>
      <c r="Y218" s="7" cm="1">
        <f t="array" ref="Y218">_xlfn.IFS(AND(P218=$P$2,N218&gt;0),((F218/0.5)-1)*U218, AND(P218=$P$2,N218=0),V218,AND(P218=$P$22,N218&gt;0),((F218/0.5)-1)*(V218+X218),AND(P218=$P$22,N218=0),(W218+U218))</f>
        <v>33</v>
      </c>
      <c r="Z218" s="13" t="str" cm="1">
        <f t="array" ref="Z218">_xlfn.IFS(Y218=T218,"Correctly Charged",Y218&gt;T218,"Under Charge",Y218&lt;T218,"Over Charge")</f>
        <v>Over Charge</v>
      </c>
      <c r="AA218" s="11">
        <f t="shared" si="27"/>
        <v>-57.2</v>
      </c>
    </row>
    <row r="219" spans="1:27" x14ac:dyDescent="0.3">
      <c r="A219" s="7">
        <v>2001811305</v>
      </c>
      <c r="B219" s="8">
        <v>1091121846136</v>
      </c>
      <c r="C219" s="7">
        <v>0.12</v>
      </c>
      <c r="D219" s="7">
        <f t="shared" si="21"/>
        <v>0.5</v>
      </c>
      <c r="E219" s="7">
        <v>0.5</v>
      </c>
      <c r="F219" s="7">
        <f t="shared" si="22"/>
        <v>0.5</v>
      </c>
      <c r="G219" s="7">
        <f>Output_Data1[[#This Row],[Weight slab charged by Courier Company (KG)]]/0.5</f>
        <v>1</v>
      </c>
      <c r="H219" s="10" t="s">
        <v>3</v>
      </c>
      <c r="I219" s="11">
        <f>VLOOKUP("*"&amp;CONCATENATE("d_",H219,"_f")&amp;"*",Rough_data!$A$12:$B$31,2,FALSE)</f>
        <v>45.4</v>
      </c>
      <c r="J219" s="11">
        <f>VLOOKUP("*"&amp;CONCATENATE("d_",H219,"_a")&amp;"*",Rough_data!$A$12:$B$31,2,FALSE)</f>
        <v>44.8</v>
      </c>
      <c r="K219" s="11">
        <f>VLOOKUP("*"&amp;CONCATENATE("o_",H219,"_f")&amp;"*",Rough_data!$A$12:$B$31,2,FALSE)</f>
        <v>41.3</v>
      </c>
      <c r="L219" s="11">
        <f>VLOOKUP("*"&amp;CONCATENATE("o_",H219,"_a")&amp;"*",Rough_data!$A$12:$B$31,2,FALSE)</f>
        <v>44.8</v>
      </c>
      <c r="M219" s="8" t="str">
        <f t="shared" si="23"/>
        <v>Only Fixed charges</v>
      </c>
      <c r="N219" s="8">
        <f t="shared" si="24"/>
        <v>0</v>
      </c>
      <c r="O219" s="8">
        <f t="shared" si="25"/>
        <v>45.4</v>
      </c>
      <c r="P219" s="10" t="s">
        <v>13</v>
      </c>
      <c r="Q219" s="10">
        <f t="shared" si="26"/>
        <v>0</v>
      </c>
      <c r="R219" s="10" cm="1">
        <f t="array" ref="R219">_xlfn.IFS(AND(P219=$P$2,N219&gt;0),((F219/0.5)-1)*J219, AND(P219=$P$2,N219=0),I219,AND(P219=$P$22,N219&gt;0),((F219/0.5)-1)*(L219+J219),AND(P219=$P$22,N219=0),(I219+K219))</f>
        <v>45.4</v>
      </c>
      <c r="S219" s="10" t="s">
        <v>2</v>
      </c>
      <c r="T219" s="7">
        <v>45.4</v>
      </c>
      <c r="U219" s="11">
        <f>VLOOKUP("*"&amp;CONCATENATE("d_",S219,"_f")&amp;"*",Rough_data!$A$12:$B$31,2,FALSE)</f>
        <v>33</v>
      </c>
      <c r="V219" s="11">
        <f>VLOOKUP("*"&amp;CONCATENATE("d_",S219,"_a")&amp;"*",Rough_data!$A$12:$B$31,2,FALSE)</f>
        <v>28.3</v>
      </c>
      <c r="W219" s="11">
        <f>VLOOKUP("*"&amp;CONCATENATE("o_",S219,"_f")&amp;"*",Rough_data!$A$12:$B$31,2,FALSE)</f>
        <v>20.5</v>
      </c>
      <c r="X219" s="11">
        <f>VLOOKUP("*"&amp;CONCATENATE("o_",S219,"_a")&amp;"*",Rough_data!$A$12:$B$31,2,FALSE)</f>
        <v>28.3</v>
      </c>
      <c r="Y219" s="7" cm="1">
        <f t="array" ref="Y219">_xlfn.IFS(AND(P219=$P$2,N219&gt;0),((F219/0.5)-1)*U219, AND(P219=$P$2,N219=0),V219,AND(P219=$P$22,N219&gt;0),((F219/0.5)-1)*(V219+X219),AND(P219=$P$22,N219=0),(W219+U219))</f>
        <v>28.3</v>
      </c>
      <c r="Z219" s="13" t="str" cm="1">
        <f t="array" ref="Z219">_xlfn.IFS(Y219=T219,"Correctly Charged",Y219&gt;T219,"Under Charge",Y219&lt;T219,"Over Charge")</f>
        <v>Over Charge</v>
      </c>
      <c r="AA219" s="11">
        <f t="shared" si="27"/>
        <v>-17.099999999999998</v>
      </c>
    </row>
    <row r="220" spans="1:27" x14ac:dyDescent="0.3">
      <c r="A220" s="7">
        <v>2001811305</v>
      </c>
      <c r="B220" s="8">
        <v>1091121846136</v>
      </c>
      <c r="C220" s="7">
        <v>0.12</v>
      </c>
      <c r="D220" s="7">
        <f t="shared" si="21"/>
        <v>0.5</v>
      </c>
      <c r="E220" s="7">
        <v>0.5</v>
      </c>
      <c r="F220" s="7">
        <f t="shared" si="22"/>
        <v>0.5</v>
      </c>
      <c r="G220" s="7">
        <f>Output_Data1[[#This Row],[Weight slab charged by Courier Company (KG)]]/0.5</f>
        <v>1</v>
      </c>
      <c r="H220" s="10" t="s">
        <v>3</v>
      </c>
      <c r="I220" s="11">
        <f>VLOOKUP("*"&amp;CONCATENATE("d_",H220,"_f")&amp;"*",Rough_data!$A$12:$B$31,2,FALSE)</f>
        <v>45.4</v>
      </c>
      <c r="J220" s="11">
        <f>VLOOKUP("*"&amp;CONCATENATE("d_",H220,"_a")&amp;"*",Rough_data!$A$12:$B$31,2,FALSE)</f>
        <v>44.8</v>
      </c>
      <c r="K220" s="11">
        <f>VLOOKUP("*"&amp;CONCATENATE("o_",H220,"_f")&amp;"*",Rough_data!$A$12:$B$31,2,FALSE)</f>
        <v>41.3</v>
      </c>
      <c r="L220" s="11">
        <f>VLOOKUP("*"&amp;CONCATENATE("o_",H220,"_a")&amp;"*",Rough_data!$A$12:$B$31,2,FALSE)</f>
        <v>44.8</v>
      </c>
      <c r="M220" s="8" t="str">
        <f t="shared" si="23"/>
        <v>Only Fixed charges</v>
      </c>
      <c r="N220" s="8">
        <f t="shared" si="24"/>
        <v>0</v>
      </c>
      <c r="O220" s="8">
        <f t="shared" si="25"/>
        <v>45.4</v>
      </c>
      <c r="P220" s="10" t="s">
        <v>13</v>
      </c>
      <c r="Q220" s="10">
        <f t="shared" si="26"/>
        <v>0</v>
      </c>
      <c r="R220" s="10" cm="1">
        <f t="array" ref="R220">_xlfn.IFS(AND(P220=$P$2,N220&gt;0),((F220/0.5)-1)*J220, AND(P220=$P$2,N220=0),I220,AND(P220=$P$22,N220&gt;0),((F220/0.5)-1)*(L220+J220),AND(P220=$P$22,N220=0),(I220+K220))</f>
        <v>45.4</v>
      </c>
      <c r="S220" s="10" t="s">
        <v>2</v>
      </c>
      <c r="T220" s="7">
        <v>45.4</v>
      </c>
      <c r="U220" s="11">
        <f>VLOOKUP("*"&amp;CONCATENATE("d_",S220,"_f")&amp;"*",Rough_data!$A$12:$B$31,2,FALSE)</f>
        <v>33</v>
      </c>
      <c r="V220" s="11">
        <f>VLOOKUP("*"&amp;CONCATENATE("d_",S220,"_a")&amp;"*",Rough_data!$A$12:$B$31,2,FALSE)</f>
        <v>28.3</v>
      </c>
      <c r="W220" s="11">
        <f>VLOOKUP("*"&amp;CONCATENATE("o_",S220,"_f")&amp;"*",Rough_data!$A$12:$B$31,2,FALSE)</f>
        <v>20.5</v>
      </c>
      <c r="X220" s="11">
        <f>VLOOKUP("*"&amp;CONCATENATE("o_",S220,"_a")&amp;"*",Rough_data!$A$12:$B$31,2,FALSE)</f>
        <v>28.3</v>
      </c>
      <c r="Y220" s="7" cm="1">
        <f t="array" ref="Y220">_xlfn.IFS(AND(P220=$P$2,N220&gt;0),((F220/0.5)-1)*U220, AND(P220=$P$2,N220=0),V220,AND(P220=$P$22,N220&gt;0),((F220/0.5)-1)*(V220+X220),AND(P220=$P$22,N220=0),(W220+U220))</f>
        <v>28.3</v>
      </c>
      <c r="Z220" s="13" t="str" cm="1">
        <f t="array" ref="Z220">_xlfn.IFS(Y220=T220,"Correctly Charged",Y220&gt;T220,"Under Charge",Y220&lt;T220,"Over Charge")</f>
        <v>Over Charge</v>
      </c>
      <c r="AA220" s="11">
        <f t="shared" si="27"/>
        <v>-17.099999999999998</v>
      </c>
    </row>
    <row r="221" spans="1:27" x14ac:dyDescent="0.3">
      <c r="A221" s="7">
        <v>2001811305</v>
      </c>
      <c r="B221" s="8">
        <v>1091121846136</v>
      </c>
      <c r="C221" s="7">
        <v>0.21</v>
      </c>
      <c r="D221" s="7">
        <f t="shared" si="21"/>
        <v>0.5</v>
      </c>
      <c r="E221" s="7">
        <v>0.5</v>
      </c>
      <c r="F221" s="7">
        <f t="shared" si="22"/>
        <v>0.5</v>
      </c>
      <c r="G221" s="7">
        <f>Output_Data1[[#This Row],[Weight slab charged by Courier Company (KG)]]/0.5</f>
        <v>1</v>
      </c>
      <c r="H221" s="10" t="s">
        <v>3</v>
      </c>
      <c r="I221" s="11">
        <f>VLOOKUP("*"&amp;CONCATENATE("d_",H221,"_f")&amp;"*",Rough_data!$A$12:$B$31,2,FALSE)</f>
        <v>45.4</v>
      </c>
      <c r="J221" s="11">
        <f>VLOOKUP("*"&amp;CONCATENATE("d_",H221,"_a")&amp;"*",Rough_data!$A$12:$B$31,2,FALSE)</f>
        <v>44.8</v>
      </c>
      <c r="K221" s="11">
        <f>VLOOKUP("*"&amp;CONCATENATE("o_",H221,"_f")&amp;"*",Rough_data!$A$12:$B$31,2,FALSE)</f>
        <v>41.3</v>
      </c>
      <c r="L221" s="11">
        <f>VLOOKUP("*"&amp;CONCATENATE("o_",H221,"_a")&amp;"*",Rough_data!$A$12:$B$31,2,FALSE)</f>
        <v>44.8</v>
      </c>
      <c r="M221" s="8" t="str">
        <f t="shared" si="23"/>
        <v>Only Fixed charges</v>
      </c>
      <c r="N221" s="8">
        <f t="shared" si="24"/>
        <v>0</v>
      </c>
      <c r="O221" s="8">
        <f t="shared" si="25"/>
        <v>45.4</v>
      </c>
      <c r="P221" s="10" t="s">
        <v>13</v>
      </c>
      <c r="Q221" s="10">
        <f t="shared" si="26"/>
        <v>0</v>
      </c>
      <c r="R221" s="10" cm="1">
        <f t="array" ref="R221">_xlfn.IFS(AND(P221=$P$2,N221&gt;0),((F221/0.5)-1)*J221, AND(P221=$P$2,N221=0),I221,AND(P221=$P$22,N221&gt;0),((F221/0.5)-1)*(L221+J221),AND(P221=$P$22,N221=0),(I221+K221))</f>
        <v>45.4</v>
      </c>
      <c r="S221" s="10" t="s">
        <v>2</v>
      </c>
      <c r="T221" s="7">
        <v>45.4</v>
      </c>
      <c r="U221" s="11">
        <f>VLOOKUP("*"&amp;CONCATENATE("d_",S221,"_f")&amp;"*",Rough_data!$A$12:$B$31,2,FALSE)</f>
        <v>33</v>
      </c>
      <c r="V221" s="11">
        <f>VLOOKUP("*"&amp;CONCATENATE("d_",S221,"_a")&amp;"*",Rough_data!$A$12:$B$31,2,FALSE)</f>
        <v>28.3</v>
      </c>
      <c r="W221" s="11">
        <f>VLOOKUP("*"&amp;CONCATENATE("o_",S221,"_f")&amp;"*",Rough_data!$A$12:$B$31,2,FALSE)</f>
        <v>20.5</v>
      </c>
      <c r="X221" s="11">
        <f>VLOOKUP("*"&amp;CONCATENATE("o_",S221,"_a")&amp;"*",Rough_data!$A$12:$B$31,2,FALSE)</f>
        <v>28.3</v>
      </c>
      <c r="Y221" s="7" cm="1">
        <f t="array" ref="Y221">_xlfn.IFS(AND(P221=$P$2,N221&gt;0),((F221/0.5)-1)*U221, AND(P221=$P$2,N221=0),V221,AND(P221=$P$22,N221&gt;0),((F221/0.5)-1)*(V221+X221),AND(P221=$P$22,N221=0),(W221+U221))</f>
        <v>28.3</v>
      </c>
      <c r="Z221" s="13" t="str" cm="1">
        <f t="array" ref="Z221">_xlfn.IFS(Y221=T221,"Correctly Charged",Y221&gt;T221,"Under Charge",Y221&lt;T221,"Over Charge")</f>
        <v>Over Charge</v>
      </c>
      <c r="AA221" s="11">
        <f t="shared" si="27"/>
        <v>-17.099999999999998</v>
      </c>
    </row>
    <row r="222" spans="1:27" x14ac:dyDescent="0.3">
      <c r="A222" s="7">
        <v>2001811305</v>
      </c>
      <c r="B222" s="8">
        <v>1091121846136</v>
      </c>
      <c r="C222" s="7">
        <v>0.21</v>
      </c>
      <c r="D222" s="7">
        <f t="shared" si="21"/>
        <v>0.5</v>
      </c>
      <c r="E222" s="7">
        <v>0.5</v>
      </c>
      <c r="F222" s="7">
        <f t="shared" si="22"/>
        <v>0.5</v>
      </c>
      <c r="G222" s="7">
        <f>Output_Data1[[#This Row],[Weight slab charged by Courier Company (KG)]]/0.5</f>
        <v>1</v>
      </c>
      <c r="H222" s="10" t="s">
        <v>3</v>
      </c>
      <c r="I222" s="11">
        <f>VLOOKUP("*"&amp;CONCATENATE("d_",H222,"_f")&amp;"*",Rough_data!$A$12:$B$31,2,FALSE)</f>
        <v>45.4</v>
      </c>
      <c r="J222" s="11">
        <f>VLOOKUP("*"&amp;CONCATENATE("d_",H222,"_a")&amp;"*",Rough_data!$A$12:$B$31,2,FALSE)</f>
        <v>44.8</v>
      </c>
      <c r="K222" s="11">
        <f>VLOOKUP("*"&amp;CONCATENATE("o_",H222,"_f")&amp;"*",Rough_data!$A$12:$B$31,2,FALSE)</f>
        <v>41.3</v>
      </c>
      <c r="L222" s="11">
        <f>VLOOKUP("*"&amp;CONCATENATE("o_",H222,"_a")&amp;"*",Rough_data!$A$12:$B$31,2,FALSE)</f>
        <v>44.8</v>
      </c>
      <c r="M222" s="8" t="str">
        <f t="shared" si="23"/>
        <v>Only Fixed charges</v>
      </c>
      <c r="N222" s="8">
        <f t="shared" si="24"/>
        <v>0</v>
      </c>
      <c r="O222" s="8">
        <f t="shared" si="25"/>
        <v>45.4</v>
      </c>
      <c r="P222" s="10" t="s">
        <v>13</v>
      </c>
      <c r="Q222" s="10">
        <f t="shared" si="26"/>
        <v>0</v>
      </c>
      <c r="R222" s="10" cm="1">
        <f t="array" ref="R222">_xlfn.IFS(AND(P222=$P$2,N222&gt;0),((F222/0.5)-1)*J222, AND(P222=$P$2,N222=0),I222,AND(P222=$P$22,N222&gt;0),((F222/0.5)-1)*(L222+J222),AND(P222=$P$22,N222=0),(I222+K222))</f>
        <v>45.4</v>
      </c>
      <c r="S222" s="10" t="s">
        <v>2</v>
      </c>
      <c r="T222" s="7">
        <v>45.4</v>
      </c>
      <c r="U222" s="11">
        <f>VLOOKUP("*"&amp;CONCATENATE("d_",S222,"_f")&amp;"*",Rough_data!$A$12:$B$31,2,FALSE)</f>
        <v>33</v>
      </c>
      <c r="V222" s="11">
        <f>VLOOKUP("*"&amp;CONCATENATE("d_",S222,"_a")&amp;"*",Rough_data!$A$12:$B$31,2,FALSE)</f>
        <v>28.3</v>
      </c>
      <c r="W222" s="11">
        <f>VLOOKUP("*"&amp;CONCATENATE("o_",S222,"_f")&amp;"*",Rough_data!$A$12:$B$31,2,FALSE)</f>
        <v>20.5</v>
      </c>
      <c r="X222" s="11">
        <f>VLOOKUP("*"&amp;CONCATENATE("o_",S222,"_a")&amp;"*",Rough_data!$A$12:$B$31,2,FALSE)</f>
        <v>28.3</v>
      </c>
      <c r="Y222" s="7" cm="1">
        <f t="array" ref="Y222">_xlfn.IFS(AND(P222=$P$2,N222&gt;0),((F222/0.5)-1)*U222, AND(P222=$P$2,N222=0),V222,AND(P222=$P$22,N222&gt;0),((F222/0.5)-1)*(V222+X222),AND(P222=$P$22,N222=0),(W222+U222))</f>
        <v>28.3</v>
      </c>
      <c r="Z222" s="13" t="str" cm="1">
        <f t="array" ref="Z222">_xlfn.IFS(Y222=T222,"Correctly Charged",Y222&gt;T222,"Under Charge",Y222&lt;T222,"Over Charge")</f>
        <v>Over Charge</v>
      </c>
      <c r="AA222" s="11">
        <f t="shared" si="27"/>
        <v>-17.099999999999998</v>
      </c>
    </row>
    <row r="223" spans="1:27" x14ac:dyDescent="0.3">
      <c r="A223" s="7">
        <v>2001811305</v>
      </c>
      <c r="B223" s="8">
        <v>1091121846136</v>
      </c>
      <c r="C223" s="7">
        <v>0.21</v>
      </c>
      <c r="D223" s="7">
        <f t="shared" si="21"/>
        <v>0.5</v>
      </c>
      <c r="E223" s="7">
        <v>0.5</v>
      </c>
      <c r="F223" s="7">
        <f t="shared" si="22"/>
        <v>0.5</v>
      </c>
      <c r="G223" s="7">
        <f>Output_Data1[[#This Row],[Weight slab charged by Courier Company (KG)]]/0.5</f>
        <v>1</v>
      </c>
      <c r="H223" s="10" t="s">
        <v>3</v>
      </c>
      <c r="I223" s="11">
        <f>VLOOKUP("*"&amp;CONCATENATE("d_",H223,"_f")&amp;"*",Rough_data!$A$12:$B$31,2,FALSE)</f>
        <v>45.4</v>
      </c>
      <c r="J223" s="11">
        <f>VLOOKUP("*"&amp;CONCATENATE("d_",H223,"_a")&amp;"*",Rough_data!$A$12:$B$31,2,FALSE)</f>
        <v>44.8</v>
      </c>
      <c r="K223" s="11">
        <f>VLOOKUP("*"&amp;CONCATENATE("o_",H223,"_f")&amp;"*",Rough_data!$A$12:$B$31,2,FALSE)</f>
        <v>41.3</v>
      </c>
      <c r="L223" s="11">
        <f>VLOOKUP("*"&amp;CONCATENATE("o_",H223,"_a")&amp;"*",Rough_data!$A$12:$B$31,2,FALSE)</f>
        <v>44.8</v>
      </c>
      <c r="M223" s="8" t="str">
        <f t="shared" si="23"/>
        <v>Only Fixed charges</v>
      </c>
      <c r="N223" s="8">
        <f t="shared" si="24"/>
        <v>0</v>
      </c>
      <c r="O223" s="8">
        <f t="shared" si="25"/>
        <v>45.4</v>
      </c>
      <c r="P223" s="10" t="s">
        <v>13</v>
      </c>
      <c r="Q223" s="10">
        <f t="shared" si="26"/>
        <v>0</v>
      </c>
      <c r="R223" s="10" cm="1">
        <f t="array" ref="R223">_xlfn.IFS(AND(P223=$P$2,N223&gt;0),((F223/0.5)-1)*J223, AND(P223=$P$2,N223=0),I223,AND(P223=$P$22,N223&gt;0),((F223/0.5)-1)*(L223+J223),AND(P223=$P$22,N223=0),(I223+K223))</f>
        <v>45.4</v>
      </c>
      <c r="S223" s="10" t="s">
        <v>2</v>
      </c>
      <c r="T223" s="7">
        <v>45.4</v>
      </c>
      <c r="U223" s="11">
        <f>VLOOKUP("*"&amp;CONCATENATE("d_",S223,"_f")&amp;"*",Rough_data!$A$12:$B$31,2,FALSE)</f>
        <v>33</v>
      </c>
      <c r="V223" s="11">
        <f>VLOOKUP("*"&amp;CONCATENATE("d_",S223,"_a")&amp;"*",Rough_data!$A$12:$B$31,2,FALSE)</f>
        <v>28.3</v>
      </c>
      <c r="W223" s="11">
        <f>VLOOKUP("*"&amp;CONCATENATE("o_",S223,"_f")&amp;"*",Rough_data!$A$12:$B$31,2,FALSE)</f>
        <v>20.5</v>
      </c>
      <c r="X223" s="11">
        <f>VLOOKUP("*"&amp;CONCATENATE("o_",S223,"_a")&amp;"*",Rough_data!$A$12:$B$31,2,FALSE)</f>
        <v>28.3</v>
      </c>
      <c r="Y223" s="7" cm="1">
        <f t="array" ref="Y223">_xlfn.IFS(AND(P223=$P$2,N223&gt;0),((F223/0.5)-1)*U223, AND(P223=$P$2,N223=0),V223,AND(P223=$P$22,N223&gt;0),((F223/0.5)-1)*(V223+X223),AND(P223=$P$22,N223=0),(W223+U223))</f>
        <v>28.3</v>
      </c>
      <c r="Z223" s="13" t="str" cm="1">
        <f t="array" ref="Z223">_xlfn.IFS(Y223=T223,"Correctly Charged",Y223&gt;T223,"Under Charge",Y223&lt;T223,"Over Charge")</f>
        <v>Over Charge</v>
      </c>
      <c r="AA223" s="11">
        <f t="shared" si="27"/>
        <v>-17.099999999999998</v>
      </c>
    </row>
    <row r="224" spans="1:27" x14ac:dyDescent="0.3">
      <c r="A224" s="7">
        <v>2001811305</v>
      </c>
      <c r="B224" s="8">
        <v>1091121846136</v>
      </c>
      <c r="C224" s="7">
        <v>0.21</v>
      </c>
      <c r="D224" s="7">
        <f t="shared" si="21"/>
        <v>0.5</v>
      </c>
      <c r="E224" s="7">
        <v>0.5</v>
      </c>
      <c r="F224" s="7">
        <f t="shared" si="22"/>
        <v>0.5</v>
      </c>
      <c r="G224" s="7">
        <f>Output_Data1[[#This Row],[Weight slab charged by Courier Company (KG)]]/0.5</f>
        <v>1</v>
      </c>
      <c r="H224" s="10" t="s">
        <v>3</v>
      </c>
      <c r="I224" s="11">
        <f>VLOOKUP("*"&amp;CONCATENATE("d_",H224,"_f")&amp;"*",Rough_data!$A$12:$B$31,2,FALSE)</f>
        <v>45.4</v>
      </c>
      <c r="J224" s="11">
        <f>VLOOKUP("*"&amp;CONCATENATE("d_",H224,"_a")&amp;"*",Rough_data!$A$12:$B$31,2,FALSE)</f>
        <v>44.8</v>
      </c>
      <c r="K224" s="11">
        <f>VLOOKUP("*"&amp;CONCATENATE("o_",H224,"_f")&amp;"*",Rough_data!$A$12:$B$31,2,FALSE)</f>
        <v>41.3</v>
      </c>
      <c r="L224" s="11">
        <f>VLOOKUP("*"&amp;CONCATENATE("o_",H224,"_a")&amp;"*",Rough_data!$A$12:$B$31,2,FALSE)</f>
        <v>44.8</v>
      </c>
      <c r="M224" s="8" t="str">
        <f t="shared" si="23"/>
        <v>Only Fixed charges</v>
      </c>
      <c r="N224" s="8">
        <f t="shared" si="24"/>
        <v>0</v>
      </c>
      <c r="O224" s="8">
        <f t="shared" si="25"/>
        <v>45.4</v>
      </c>
      <c r="P224" s="10" t="s">
        <v>13</v>
      </c>
      <c r="Q224" s="10">
        <f t="shared" si="26"/>
        <v>0</v>
      </c>
      <c r="R224" s="10" cm="1">
        <f t="array" ref="R224">_xlfn.IFS(AND(P224=$P$2,N224&gt;0),((F224/0.5)-1)*J224, AND(P224=$P$2,N224=0),I224,AND(P224=$P$22,N224&gt;0),((F224/0.5)-1)*(L224+J224),AND(P224=$P$22,N224=0),(I224+K224))</f>
        <v>45.4</v>
      </c>
      <c r="S224" s="10" t="s">
        <v>2</v>
      </c>
      <c r="T224" s="7">
        <v>45.4</v>
      </c>
      <c r="U224" s="11">
        <f>VLOOKUP("*"&amp;CONCATENATE("d_",S224,"_f")&amp;"*",Rough_data!$A$12:$B$31,2,FALSE)</f>
        <v>33</v>
      </c>
      <c r="V224" s="11">
        <f>VLOOKUP("*"&amp;CONCATENATE("d_",S224,"_a")&amp;"*",Rough_data!$A$12:$B$31,2,FALSE)</f>
        <v>28.3</v>
      </c>
      <c r="W224" s="11">
        <f>VLOOKUP("*"&amp;CONCATENATE("o_",S224,"_f")&amp;"*",Rough_data!$A$12:$B$31,2,FALSE)</f>
        <v>20.5</v>
      </c>
      <c r="X224" s="11">
        <f>VLOOKUP("*"&amp;CONCATENATE("o_",S224,"_a")&amp;"*",Rough_data!$A$12:$B$31,2,FALSE)</f>
        <v>28.3</v>
      </c>
      <c r="Y224" s="7" cm="1">
        <f t="array" ref="Y224">_xlfn.IFS(AND(P224=$P$2,N224&gt;0),((F224/0.5)-1)*U224, AND(P224=$P$2,N224=0),V224,AND(P224=$P$22,N224&gt;0),((F224/0.5)-1)*(V224+X224),AND(P224=$P$22,N224=0),(W224+U224))</f>
        <v>28.3</v>
      </c>
      <c r="Z224" s="13" t="str" cm="1">
        <f t="array" ref="Z224">_xlfn.IFS(Y224=T224,"Correctly Charged",Y224&gt;T224,"Under Charge",Y224&lt;T224,"Over Charge")</f>
        <v>Over Charge</v>
      </c>
      <c r="AA224" s="11">
        <f t="shared" si="27"/>
        <v>-17.099999999999998</v>
      </c>
    </row>
    <row r="225" spans="1:27" x14ac:dyDescent="0.3">
      <c r="A225" s="7">
        <v>2001811305</v>
      </c>
      <c r="B225" s="8">
        <v>1091121846136</v>
      </c>
      <c r="C225" s="7">
        <v>0.21</v>
      </c>
      <c r="D225" s="7">
        <f t="shared" si="21"/>
        <v>0.5</v>
      </c>
      <c r="E225" s="7">
        <v>0.5</v>
      </c>
      <c r="F225" s="7">
        <f t="shared" si="22"/>
        <v>0.5</v>
      </c>
      <c r="G225" s="7">
        <f>Output_Data1[[#This Row],[Weight slab charged by Courier Company (KG)]]/0.5</f>
        <v>1</v>
      </c>
      <c r="H225" s="10" t="s">
        <v>3</v>
      </c>
      <c r="I225" s="11">
        <f>VLOOKUP("*"&amp;CONCATENATE("d_",H225,"_f")&amp;"*",Rough_data!$A$12:$B$31,2,FALSE)</f>
        <v>45.4</v>
      </c>
      <c r="J225" s="11">
        <f>VLOOKUP("*"&amp;CONCATENATE("d_",H225,"_a")&amp;"*",Rough_data!$A$12:$B$31,2,FALSE)</f>
        <v>44.8</v>
      </c>
      <c r="K225" s="11">
        <f>VLOOKUP("*"&amp;CONCATENATE("o_",H225,"_f")&amp;"*",Rough_data!$A$12:$B$31,2,FALSE)</f>
        <v>41.3</v>
      </c>
      <c r="L225" s="11">
        <f>VLOOKUP("*"&amp;CONCATENATE("o_",H225,"_a")&amp;"*",Rough_data!$A$12:$B$31,2,FALSE)</f>
        <v>44.8</v>
      </c>
      <c r="M225" s="8" t="str">
        <f t="shared" si="23"/>
        <v>Only Fixed charges</v>
      </c>
      <c r="N225" s="8">
        <f t="shared" si="24"/>
        <v>0</v>
      </c>
      <c r="O225" s="8">
        <f t="shared" si="25"/>
        <v>45.4</v>
      </c>
      <c r="P225" s="10" t="s">
        <v>13</v>
      </c>
      <c r="Q225" s="10">
        <f t="shared" si="26"/>
        <v>0</v>
      </c>
      <c r="R225" s="10" cm="1">
        <f t="array" ref="R225">_xlfn.IFS(AND(P225=$P$2,N225&gt;0),((F225/0.5)-1)*J225, AND(P225=$P$2,N225=0),I225,AND(P225=$P$22,N225&gt;0),((F225/0.5)-1)*(L225+J225),AND(P225=$P$22,N225=0),(I225+K225))</f>
        <v>45.4</v>
      </c>
      <c r="S225" s="10" t="s">
        <v>2</v>
      </c>
      <c r="T225" s="7">
        <v>45.4</v>
      </c>
      <c r="U225" s="11">
        <f>VLOOKUP("*"&amp;CONCATENATE("d_",S225,"_f")&amp;"*",Rough_data!$A$12:$B$31,2,FALSE)</f>
        <v>33</v>
      </c>
      <c r="V225" s="11">
        <f>VLOOKUP("*"&amp;CONCATENATE("d_",S225,"_a")&amp;"*",Rough_data!$A$12:$B$31,2,FALSE)</f>
        <v>28.3</v>
      </c>
      <c r="W225" s="11">
        <f>VLOOKUP("*"&amp;CONCATENATE("o_",S225,"_f")&amp;"*",Rough_data!$A$12:$B$31,2,FALSE)</f>
        <v>20.5</v>
      </c>
      <c r="X225" s="11">
        <f>VLOOKUP("*"&amp;CONCATENATE("o_",S225,"_a")&amp;"*",Rough_data!$A$12:$B$31,2,FALSE)</f>
        <v>28.3</v>
      </c>
      <c r="Y225" s="7" cm="1">
        <f t="array" ref="Y225">_xlfn.IFS(AND(P225=$P$2,N225&gt;0),((F225/0.5)-1)*U225, AND(P225=$P$2,N225=0),V225,AND(P225=$P$22,N225&gt;0),((F225/0.5)-1)*(V225+X225),AND(P225=$P$22,N225=0),(W225+U225))</f>
        <v>28.3</v>
      </c>
      <c r="Z225" s="13" t="str" cm="1">
        <f t="array" ref="Z225">_xlfn.IFS(Y225=T225,"Correctly Charged",Y225&gt;T225,"Under Charge",Y225&lt;T225,"Over Charge")</f>
        <v>Over Charge</v>
      </c>
      <c r="AA225" s="11">
        <f t="shared" si="27"/>
        <v>-17.099999999999998</v>
      </c>
    </row>
    <row r="226" spans="1:27" x14ac:dyDescent="0.3">
      <c r="A226" s="7">
        <v>2001811305</v>
      </c>
      <c r="B226" s="8">
        <v>1091121846136</v>
      </c>
      <c r="C226" s="7">
        <v>0.21</v>
      </c>
      <c r="D226" s="7">
        <f t="shared" si="21"/>
        <v>0.5</v>
      </c>
      <c r="E226" s="7">
        <v>0.5</v>
      </c>
      <c r="F226" s="7">
        <f t="shared" si="22"/>
        <v>0.5</v>
      </c>
      <c r="G226" s="7">
        <f>Output_Data1[[#This Row],[Weight slab charged by Courier Company (KG)]]/0.5</f>
        <v>1</v>
      </c>
      <c r="H226" s="10" t="s">
        <v>3</v>
      </c>
      <c r="I226" s="11">
        <f>VLOOKUP("*"&amp;CONCATENATE("d_",H226,"_f")&amp;"*",Rough_data!$A$12:$B$31,2,FALSE)</f>
        <v>45.4</v>
      </c>
      <c r="J226" s="11">
        <f>VLOOKUP("*"&amp;CONCATENATE("d_",H226,"_a")&amp;"*",Rough_data!$A$12:$B$31,2,FALSE)</f>
        <v>44.8</v>
      </c>
      <c r="K226" s="11">
        <f>VLOOKUP("*"&amp;CONCATENATE("o_",H226,"_f")&amp;"*",Rough_data!$A$12:$B$31,2,FALSE)</f>
        <v>41.3</v>
      </c>
      <c r="L226" s="11">
        <f>VLOOKUP("*"&amp;CONCATENATE("o_",H226,"_a")&amp;"*",Rough_data!$A$12:$B$31,2,FALSE)</f>
        <v>44.8</v>
      </c>
      <c r="M226" s="8" t="str">
        <f t="shared" si="23"/>
        <v>Only Fixed charges</v>
      </c>
      <c r="N226" s="8">
        <f t="shared" si="24"/>
        <v>0</v>
      </c>
      <c r="O226" s="8">
        <f t="shared" si="25"/>
        <v>45.4</v>
      </c>
      <c r="P226" s="10" t="s">
        <v>13</v>
      </c>
      <c r="Q226" s="10">
        <f t="shared" si="26"/>
        <v>0</v>
      </c>
      <c r="R226" s="10" cm="1">
        <f t="array" ref="R226">_xlfn.IFS(AND(P226=$P$2,N226&gt;0),((F226/0.5)-1)*J226, AND(P226=$P$2,N226=0),I226,AND(P226=$P$22,N226&gt;0),((F226/0.5)-1)*(L226+J226),AND(P226=$P$22,N226=0),(I226+K226))</f>
        <v>45.4</v>
      </c>
      <c r="S226" s="10" t="s">
        <v>2</v>
      </c>
      <c r="T226" s="7">
        <v>45.4</v>
      </c>
      <c r="U226" s="11">
        <f>VLOOKUP("*"&amp;CONCATENATE("d_",S226,"_f")&amp;"*",Rough_data!$A$12:$B$31,2,FALSE)</f>
        <v>33</v>
      </c>
      <c r="V226" s="11">
        <f>VLOOKUP("*"&amp;CONCATENATE("d_",S226,"_a")&amp;"*",Rough_data!$A$12:$B$31,2,FALSE)</f>
        <v>28.3</v>
      </c>
      <c r="W226" s="11">
        <f>VLOOKUP("*"&amp;CONCATENATE("o_",S226,"_f")&amp;"*",Rough_data!$A$12:$B$31,2,FALSE)</f>
        <v>20.5</v>
      </c>
      <c r="X226" s="11">
        <f>VLOOKUP("*"&amp;CONCATENATE("o_",S226,"_a")&amp;"*",Rough_data!$A$12:$B$31,2,FALSE)</f>
        <v>28.3</v>
      </c>
      <c r="Y226" s="7" cm="1">
        <f t="array" ref="Y226">_xlfn.IFS(AND(P226=$P$2,N226&gt;0),((F226/0.5)-1)*U226, AND(P226=$P$2,N226=0),V226,AND(P226=$P$22,N226&gt;0),((F226/0.5)-1)*(V226+X226),AND(P226=$P$22,N226=0),(W226+U226))</f>
        <v>28.3</v>
      </c>
      <c r="Z226" s="13" t="str" cm="1">
        <f t="array" ref="Z226">_xlfn.IFS(Y226=T226,"Correctly Charged",Y226&gt;T226,"Under Charge",Y226&lt;T226,"Over Charge")</f>
        <v>Over Charge</v>
      </c>
      <c r="AA226" s="11">
        <f t="shared" si="27"/>
        <v>-17.099999999999998</v>
      </c>
    </row>
    <row r="227" spans="1:27" x14ac:dyDescent="0.3">
      <c r="A227" s="7">
        <v>2001811192</v>
      </c>
      <c r="B227" s="8">
        <v>1091117957780</v>
      </c>
      <c r="C227" s="7">
        <v>0.112</v>
      </c>
      <c r="D227" s="7">
        <f t="shared" si="21"/>
        <v>0.5</v>
      </c>
      <c r="E227" s="7">
        <v>1.1299999999999999</v>
      </c>
      <c r="F227" s="7">
        <f t="shared" si="22"/>
        <v>1.5</v>
      </c>
      <c r="G227" s="7">
        <f>Output_Data1[[#This Row],[Weight slab charged by Courier Company (KG)]]/0.5</f>
        <v>3</v>
      </c>
      <c r="H227" s="10" t="s">
        <v>3</v>
      </c>
      <c r="I227" s="11">
        <f>VLOOKUP("*"&amp;CONCATENATE("d_",H227,"_f")&amp;"*",Rough_data!$A$12:$B$31,2,FALSE)</f>
        <v>45.4</v>
      </c>
      <c r="J227" s="11">
        <f>VLOOKUP("*"&amp;CONCATENATE("d_",H227,"_a")&amp;"*",Rough_data!$A$12:$B$31,2,FALSE)</f>
        <v>44.8</v>
      </c>
      <c r="K227" s="11">
        <f>VLOOKUP("*"&amp;CONCATENATE("o_",H227,"_f")&amp;"*",Rough_data!$A$12:$B$31,2,FALSE)</f>
        <v>41.3</v>
      </c>
      <c r="L227" s="11">
        <f>VLOOKUP("*"&amp;CONCATENATE("o_",H227,"_a")&amp;"*",Rough_data!$A$12:$B$31,2,FALSE)</f>
        <v>44.8</v>
      </c>
      <c r="M227" s="8" t="str">
        <f t="shared" si="23"/>
        <v>2-Times Additional charges</v>
      </c>
      <c r="N227" s="8">
        <f t="shared" si="24"/>
        <v>2</v>
      </c>
      <c r="O227" s="8">
        <f t="shared" si="25"/>
        <v>89.6</v>
      </c>
      <c r="P227" s="10" t="s">
        <v>14</v>
      </c>
      <c r="Q227" s="10">
        <f t="shared" si="26"/>
        <v>2</v>
      </c>
      <c r="R227" s="10" cm="1">
        <f t="array" ref="R227">_xlfn.IFS(AND(P227=$P$2,N227&gt;0),((F227/0.5)-1)*J227, AND(P227=$P$2,N227=0),I227,AND(P227=$P$22,N227&gt;0),((F227/0.5)-1)*(L227+J227),AND(P227=$P$22,N227=0),(I227+K227))</f>
        <v>179.2</v>
      </c>
      <c r="S227" s="10" t="s">
        <v>3</v>
      </c>
      <c r="T227" s="7">
        <v>258.89999999999998</v>
      </c>
      <c r="U227" s="11">
        <f>VLOOKUP("*"&amp;CONCATENATE("d_",S227,"_f")&amp;"*",Rough_data!$A$12:$B$31,2,FALSE)</f>
        <v>45.4</v>
      </c>
      <c r="V227" s="11">
        <f>VLOOKUP("*"&amp;CONCATENATE("d_",S227,"_a")&amp;"*",Rough_data!$A$12:$B$31,2,FALSE)</f>
        <v>44.8</v>
      </c>
      <c r="W227" s="11">
        <f>VLOOKUP("*"&amp;CONCATENATE("o_",S227,"_f")&amp;"*",Rough_data!$A$12:$B$31,2,FALSE)</f>
        <v>41.3</v>
      </c>
      <c r="X227" s="11">
        <f>VLOOKUP("*"&amp;CONCATENATE("o_",S227,"_a")&amp;"*",Rough_data!$A$12:$B$31,2,FALSE)</f>
        <v>44.8</v>
      </c>
      <c r="Y227" s="7" cm="1">
        <f t="array" ref="Y227">_xlfn.IFS(AND(P227=$P$2,N227&gt;0),((F227/0.5)-1)*U227, AND(P227=$P$2,N227=0),V227,AND(P227=$P$22,N227&gt;0),((F227/0.5)-1)*(V227+X227),AND(P227=$P$22,N227=0),(W227+U227))</f>
        <v>179.2</v>
      </c>
      <c r="Z227" s="13" t="str" cm="1">
        <f t="array" ref="Z227">_xlfn.IFS(Y227=T227,"Correctly Charged",Y227&gt;T227,"Under Charge",Y227&lt;T227,"Over Charge")</f>
        <v>Over Charge</v>
      </c>
      <c r="AA227" s="11">
        <f t="shared" si="27"/>
        <v>-79.699999999999989</v>
      </c>
    </row>
    <row r="228" spans="1:27" x14ac:dyDescent="0.3">
      <c r="A228" s="7">
        <v>2001811192</v>
      </c>
      <c r="B228" s="8">
        <v>1091117957780</v>
      </c>
      <c r="C228" s="7">
        <v>0.112</v>
      </c>
      <c r="D228" s="7">
        <f t="shared" si="21"/>
        <v>0.5</v>
      </c>
      <c r="E228" s="7">
        <v>1.1299999999999999</v>
      </c>
      <c r="F228" s="7">
        <f t="shared" si="22"/>
        <v>1.5</v>
      </c>
      <c r="G228" s="7">
        <f>Output_Data1[[#This Row],[Weight slab charged by Courier Company (KG)]]/0.5</f>
        <v>3</v>
      </c>
      <c r="H228" s="10" t="s">
        <v>3</v>
      </c>
      <c r="I228" s="11">
        <f>VLOOKUP("*"&amp;CONCATENATE("d_",H228,"_f")&amp;"*",Rough_data!$A$12:$B$31,2,FALSE)</f>
        <v>45.4</v>
      </c>
      <c r="J228" s="11">
        <f>VLOOKUP("*"&amp;CONCATENATE("d_",H228,"_a")&amp;"*",Rough_data!$A$12:$B$31,2,FALSE)</f>
        <v>44.8</v>
      </c>
      <c r="K228" s="11">
        <f>VLOOKUP("*"&amp;CONCATENATE("o_",H228,"_f")&amp;"*",Rough_data!$A$12:$B$31,2,FALSE)</f>
        <v>41.3</v>
      </c>
      <c r="L228" s="11">
        <f>VLOOKUP("*"&amp;CONCATENATE("o_",H228,"_a")&amp;"*",Rough_data!$A$12:$B$31,2,FALSE)</f>
        <v>44.8</v>
      </c>
      <c r="M228" s="8" t="str">
        <f t="shared" si="23"/>
        <v>2-Times Additional charges</v>
      </c>
      <c r="N228" s="8">
        <f t="shared" si="24"/>
        <v>2</v>
      </c>
      <c r="O228" s="8">
        <f t="shared" si="25"/>
        <v>89.6</v>
      </c>
      <c r="P228" s="10" t="s">
        <v>14</v>
      </c>
      <c r="Q228" s="10">
        <f t="shared" si="26"/>
        <v>2</v>
      </c>
      <c r="R228" s="10" cm="1">
        <f t="array" ref="R228">_xlfn.IFS(AND(P228=$P$2,N228&gt;0),((F228/0.5)-1)*J228, AND(P228=$P$2,N228=0),I228,AND(P228=$P$22,N228&gt;0),((F228/0.5)-1)*(L228+J228),AND(P228=$P$22,N228=0),(I228+K228))</f>
        <v>179.2</v>
      </c>
      <c r="S228" s="10" t="s">
        <v>3</v>
      </c>
      <c r="T228" s="7">
        <v>258.89999999999998</v>
      </c>
      <c r="U228" s="11">
        <f>VLOOKUP("*"&amp;CONCATENATE("d_",S228,"_f")&amp;"*",Rough_data!$A$12:$B$31,2,FALSE)</f>
        <v>45.4</v>
      </c>
      <c r="V228" s="11">
        <f>VLOOKUP("*"&amp;CONCATENATE("d_",S228,"_a")&amp;"*",Rough_data!$A$12:$B$31,2,FALSE)</f>
        <v>44.8</v>
      </c>
      <c r="W228" s="11">
        <f>VLOOKUP("*"&amp;CONCATENATE("o_",S228,"_f")&amp;"*",Rough_data!$A$12:$B$31,2,FALSE)</f>
        <v>41.3</v>
      </c>
      <c r="X228" s="11">
        <f>VLOOKUP("*"&amp;CONCATENATE("o_",S228,"_a")&amp;"*",Rough_data!$A$12:$B$31,2,FALSE)</f>
        <v>44.8</v>
      </c>
      <c r="Y228" s="7" cm="1">
        <f t="array" ref="Y228">_xlfn.IFS(AND(P228=$P$2,N228&gt;0),((F228/0.5)-1)*U228, AND(P228=$P$2,N228=0),V228,AND(P228=$P$22,N228&gt;0),((F228/0.5)-1)*(V228+X228),AND(P228=$P$22,N228=0),(W228+U228))</f>
        <v>179.2</v>
      </c>
      <c r="Z228" s="13" t="str" cm="1">
        <f t="array" ref="Z228">_xlfn.IFS(Y228=T228,"Correctly Charged",Y228&gt;T228,"Under Charge",Y228&lt;T228,"Over Charge")</f>
        <v>Over Charge</v>
      </c>
      <c r="AA228" s="11">
        <f t="shared" si="27"/>
        <v>-79.699999999999989</v>
      </c>
    </row>
    <row r="229" spans="1:27" x14ac:dyDescent="0.3">
      <c r="A229" s="7">
        <v>2001811192</v>
      </c>
      <c r="B229" s="8">
        <v>1091117957780</v>
      </c>
      <c r="C229" s="7">
        <v>0.112</v>
      </c>
      <c r="D229" s="7">
        <f t="shared" si="21"/>
        <v>0.5</v>
      </c>
      <c r="E229" s="7">
        <v>1.1299999999999999</v>
      </c>
      <c r="F229" s="7">
        <f t="shared" si="22"/>
        <v>1.5</v>
      </c>
      <c r="G229" s="7">
        <f>Output_Data1[[#This Row],[Weight slab charged by Courier Company (KG)]]/0.5</f>
        <v>3</v>
      </c>
      <c r="H229" s="10" t="s">
        <v>3</v>
      </c>
      <c r="I229" s="11">
        <f>VLOOKUP("*"&amp;CONCATENATE("d_",H229,"_f")&amp;"*",Rough_data!$A$12:$B$31,2,FALSE)</f>
        <v>45.4</v>
      </c>
      <c r="J229" s="11">
        <f>VLOOKUP("*"&amp;CONCATENATE("d_",H229,"_a")&amp;"*",Rough_data!$A$12:$B$31,2,FALSE)</f>
        <v>44.8</v>
      </c>
      <c r="K229" s="11">
        <f>VLOOKUP("*"&amp;CONCATENATE("o_",H229,"_f")&amp;"*",Rough_data!$A$12:$B$31,2,FALSE)</f>
        <v>41.3</v>
      </c>
      <c r="L229" s="11">
        <f>VLOOKUP("*"&amp;CONCATENATE("o_",H229,"_a")&amp;"*",Rough_data!$A$12:$B$31,2,FALSE)</f>
        <v>44.8</v>
      </c>
      <c r="M229" s="8" t="str">
        <f t="shared" si="23"/>
        <v>2-Times Additional charges</v>
      </c>
      <c r="N229" s="8">
        <f t="shared" si="24"/>
        <v>2</v>
      </c>
      <c r="O229" s="8">
        <f t="shared" si="25"/>
        <v>89.6</v>
      </c>
      <c r="P229" s="10" t="s">
        <v>14</v>
      </c>
      <c r="Q229" s="10">
        <f t="shared" si="26"/>
        <v>2</v>
      </c>
      <c r="R229" s="10" cm="1">
        <f t="array" ref="R229">_xlfn.IFS(AND(P229=$P$2,N229&gt;0),((F229/0.5)-1)*J229, AND(P229=$P$2,N229=0),I229,AND(P229=$P$22,N229&gt;0),((F229/0.5)-1)*(L229+J229),AND(P229=$P$22,N229=0),(I229+K229))</f>
        <v>179.2</v>
      </c>
      <c r="S229" s="10" t="s">
        <v>3</v>
      </c>
      <c r="T229" s="7">
        <v>258.89999999999998</v>
      </c>
      <c r="U229" s="11">
        <f>VLOOKUP("*"&amp;CONCATENATE("d_",S229,"_f")&amp;"*",Rough_data!$A$12:$B$31,2,FALSE)</f>
        <v>45.4</v>
      </c>
      <c r="V229" s="11">
        <f>VLOOKUP("*"&amp;CONCATENATE("d_",S229,"_a")&amp;"*",Rough_data!$A$12:$B$31,2,FALSE)</f>
        <v>44.8</v>
      </c>
      <c r="W229" s="11">
        <f>VLOOKUP("*"&amp;CONCATENATE("o_",S229,"_f")&amp;"*",Rough_data!$A$12:$B$31,2,FALSE)</f>
        <v>41.3</v>
      </c>
      <c r="X229" s="11">
        <f>VLOOKUP("*"&amp;CONCATENATE("o_",S229,"_a")&amp;"*",Rough_data!$A$12:$B$31,2,FALSE)</f>
        <v>44.8</v>
      </c>
      <c r="Y229" s="7" cm="1">
        <f t="array" ref="Y229">_xlfn.IFS(AND(P229=$P$2,N229&gt;0),((F229/0.5)-1)*U229, AND(P229=$P$2,N229=0),V229,AND(P229=$P$22,N229&gt;0),((F229/0.5)-1)*(V229+X229),AND(P229=$P$22,N229=0),(W229+U229))</f>
        <v>179.2</v>
      </c>
      <c r="Z229" s="13" t="str" cm="1">
        <f t="array" ref="Z229">_xlfn.IFS(Y229=T229,"Correctly Charged",Y229&gt;T229,"Under Charge",Y229&lt;T229,"Over Charge")</f>
        <v>Over Charge</v>
      </c>
      <c r="AA229" s="11">
        <f t="shared" si="27"/>
        <v>-79.699999999999989</v>
      </c>
    </row>
    <row r="230" spans="1:27" x14ac:dyDescent="0.3">
      <c r="A230" s="7">
        <v>2001811153</v>
      </c>
      <c r="B230" s="8">
        <v>1091117957533</v>
      </c>
      <c r="C230" s="7">
        <v>0.127</v>
      </c>
      <c r="D230" s="7">
        <f t="shared" si="21"/>
        <v>0.5</v>
      </c>
      <c r="E230" s="7">
        <v>0.76</v>
      </c>
      <c r="F230" s="7">
        <f t="shared" si="22"/>
        <v>1</v>
      </c>
      <c r="G230" s="7">
        <f>Output_Data1[[#This Row],[Weight slab charged by Courier Company (KG)]]/0.5</f>
        <v>2</v>
      </c>
      <c r="H230" s="10" t="s">
        <v>3</v>
      </c>
      <c r="I230" s="11">
        <f>VLOOKUP("*"&amp;CONCATENATE("d_",H230,"_f")&amp;"*",Rough_data!$A$12:$B$31,2,FALSE)</f>
        <v>45.4</v>
      </c>
      <c r="J230" s="11">
        <f>VLOOKUP("*"&amp;CONCATENATE("d_",H230,"_a")&amp;"*",Rough_data!$A$12:$B$31,2,FALSE)</f>
        <v>44.8</v>
      </c>
      <c r="K230" s="11">
        <f>VLOOKUP("*"&amp;CONCATENATE("o_",H230,"_f")&amp;"*",Rough_data!$A$12:$B$31,2,FALSE)</f>
        <v>41.3</v>
      </c>
      <c r="L230" s="11">
        <f>VLOOKUP("*"&amp;CONCATENATE("o_",H230,"_a")&amp;"*",Rough_data!$A$12:$B$31,2,FALSE)</f>
        <v>44.8</v>
      </c>
      <c r="M230" s="8" t="str">
        <f t="shared" si="23"/>
        <v>1-Times Additional charges</v>
      </c>
      <c r="N230" s="8">
        <f t="shared" si="24"/>
        <v>1</v>
      </c>
      <c r="O230" s="8">
        <f t="shared" si="25"/>
        <v>44.8</v>
      </c>
      <c r="P230" s="10" t="s">
        <v>13</v>
      </c>
      <c r="Q230" s="10">
        <f t="shared" si="26"/>
        <v>1</v>
      </c>
      <c r="R230" s="10" cm="1">
        <f t="array" ref="R230">_xlfn.IFS(AND(P230=$P$2,N230&gt;0),((F230/0.5)-1)*J230, AND(P230=$P$2,N230=0),I230,AND(P230=$P$22,N230&gt;0),((F230/0.5)-1)*(L230+J230),AND(P230=$P$22,N230=0),(I230+K230))</f>
        <v>44.8</v>
      </c>
      <c r="S230" s="10" t="s">
        <v>2</v>
      </c>
      <c r="T230" s="7">
        <v>90.2</v>
      </c>
      <c r="U230" s="11">
        <f>VLOOKUP("*"&amp;CONCATENATE("d_",S230,"_f")&amp;"*",Rough_data!$A$12:$B$31,2,FALSE)</f>
        <v>33</v>
      </c>
      <c r="V230" s="11">
        <f>VLOOKUP("*"&amp;CONCATENATE("d_",S230,"_a")&amp;"*",Rough_data!$A$12:$B$31,2,FALSE)</f>
        <v>28.3</v>
      </c>
      <c r="W230" s="11">
        <f>VLOOKUP("*"&amp;CONCATENATE("o_",S230,"_f")&amp;"*",Rough_data!$A$12:$B$31,2,FALSE)</f>
        <v>20.5</v>
      </c>
      <c r="X230" s="11">
        <f>VLOOKUP("*"&amp;CONCATENATE("o_",S230,"_a")&amp;"*",Rough_data!$A$12:$B$31,2,FALSE)</f>
        <v>28.3</v>
      </c>
      <c r="Y230" s="7" cm="1">
        <f t="array" ref="Y230">_xlfn.IFS(AND(P230=$P$2,N230&gt;0),((F230/0.5)-1)*U230, AND(P230=$P$2,N230=0),V230,AND(P230=$P$22,N230&gt;0),((F230/0.5)-1)*(V230+X230),AND(P230=$P$22,N230=0),(W230+U230))</f>
        <v>33</v>
      </c>
      <c r="Z230" s="13" t="str" cm="1">
        <f t="array" ref="Z230">_xlfn.IFS(Y230=T230,"Correctly Charged",Y230&gt;T230,"Under Charge",Y230&lt;T230,"Over Charge")</f>
        <v>Over Charge</v>
      </c>
      <c r="AA230" s="11">
        <f t="shared" si="27"/>
        <v>-57.2</v>
      </c>
    </row>
    <row r="231" spans="1:27" x14ac:dyDescent="0.3">
      <c r="A231" s="7">
        <v>2001811153</v>
      </c>
      <c r="B231" s="8">
        <v>1091117957533</v>
      </c>
      <c r="C231" s="7">
        <v>0.24</v>
      </c>
      <c r="D231" s="7">
        <f t="shared" si="21"/>
        <v>0.5</v>
      </c>
      <c r="E231" s="7">
        <v>0.76</v>
      </c>
      <c r="F231" s="7">
        <f t="shared" si="22"/>
        <v>1</v>
      </c>
      <c r="G231" s="7">
        <f>Output_Data1[[#This Row],[Weight slab charged by Courier Company (KG)]]/0.5</f>
        <v>2</v>
      </c>
      <c r="H231" s="10" t="s">
        <v>3</v>
      </c>
      <c r="I231" s="11">
        <f>VLOOKUP("*"&amp;CONCATENATE("d_",H231,"_f")&amp;"*",Rough_data!$A$12:$B$31,2,FALSE)</f>
        <v>45.4</v>
      </c>
      <c r="J231" s="11">
        <f>VLOOKUP("*"&amp;CONCATENATE("d_",H231,"_a")&amp;"*",Rough_data!$A$12:$B$31,2,FALSE)</f>
        <v>44.8</v>
      </c>
      <c r="K231" s="11">
        <f>VLOOKUP("*"&amp;CONCATENATE("o_",H231,"_f")&amp;"*",Rough_data!$A$12:$B$31,2,FALSE)</f>
        <v>41.3</v>
      </c>
      <c r="L231" s="11">
        <f>VLOOKUP("*"&amp;CONCATENATE("o_",H231,"_a")&amp;"*",Rough_data!$A$12:$B$31,2,FALSE)</f>
        <v>44.8</v>
      </c>
      <c r="M231" s="8" t="str">
        <f t="shared" si="23"/>
        <v>1-Times Additional charges</v>
      </c>
      <c r="N231" s="8">
        <f t="shared" si="24"/>
        <v>1</v>
      </c>
      <c r="O231" s="8">
        <f t="shared" si="25"/>
        <v>44.8</v>
      </c>
      <c r="P231" s="10" t="s">
        <v>13</v>
      </c>
      <c r="Q231" s="10">
        <f t="shared" si="26"/>
        <v>1</v>
      </c>
      <c r="R231" s="10" cm="1">
        <f t="array" ref="R231">_xlfn.IFS(AND(P231=$P$2,N231&gt;0),((F231/0.5)-1)*J231, AND(P231=$P$2,N231=0),I231,AND(P231=$P$22,N231&gt;0),((F231/0.5)-1)*(L231+J231),AND(P231=$P$22,N231=0),(I231+K231))</f>
        <v>44.8</v>
      </c>
      <c r="S231" s="10" t="s">
        <v>2</v>
      </c>
      <c r="T231" s="7">
        <v>90.2</v>
      </c>
      <c r="U231" s="11">
        <f>VLOOKUP("*"&amp;CONCATENATE("d_",S231,"_f")&amp;"*",Rough_data!$A$12:$B$31,2,FALSE)</f>
        <v>33</v>
      </c>
      <c r="V231" s="11">
        <f>VLOOKUP("*"&amp;CONCATENATE("d_",S231,"_a")&amp;"*",Rough_data!$A$12:$B$31,2,FALSE)</f>
        <v>28.3</v>
      </c>
      <c r="W231" s="11">
        <f>VLOOKUP("*"&amp;CONCATENATE("o_",S231,"_f")&amp;"*",Rough_data!$A$12:$B$31,2,FALSE)</f>
        <v>20.5</v>
      </c>
      <c r="X231" s="11">
        <f>VLOOKUP("*"&amp;CONCATENATE("o_",S231,"_a")&amp;"*",Rough_data!$A$12:$B$31,2,FALSE)</f>
        <v>28.3</v>
      </c>
      <c r="Y231" s="7" cm="1">
        <f t="array" ref="Y231">_xlfn.IFS(AND(P231=$P$2,N231&gt;0),((F231/0.5)-1)*U231, AND(P231=$P$2,N231=0),V231,AND(P231=$P$22,N231&gt;0),((F231/0.5)-1)*(V231+X231),AND(P231=$P$22,N231=0),(W231+U231))</f>
        <v>33</v>
      </c>
      <c r="Z231" s="13" t="str" cm="1">
        <f t="array" ref="Z231">_xlfn.IFS(Y231=T231,"Correctly Charged",Y231&gt;T231,"Under Charge",Y231&lt;T231,"Over Charge")</f>
        <v>Over Charge</v>
      </c>
      <c r="AA231" s="11">
        <f t="shared" si="27"/>
        <v>-57.2</v>
      </c>
    </row>
    <row r="232" spans="1:27" x14ac:dyDescent="0.3">
      <c r="A232" s="7">
        <v>2001811153</v>
      </c>
      <c r="B232" s="8">
        <v>1091117957533</v>
      </c>
      <c r="C232" s="7">
        <v>0.24</v>
      </c>
      <c r="D232" s="7">
        <f t="shared" si="21"/>
        <v>0.5</v>
      </c>
      <c r="E232" s="7">
        <v>0.76</v>
      </c>
      <c r="F232" s="7">
        <f t="shared" si="22"/>
        <v>1</v>
      </c>
      <c r="G232" s="7">
        <f>Output_Data1[[#This Row],[Weight slab charged by Courier Company (KG)]]/0.5</f>
        <v>2</v>
      </c>
      <c r="H232" s="10" t="s">
        <v>3</v>
      </c>
      <c r="I232" s="11">
        <f>VLOOKUP("*"&amp;CONCATENATE("d_",H232,"_f")&amp;"*",Rough_data!$A$12:$B$31,2,FALSE)</f>
        <v>45.4</v>
      </c>
      <c r="J232" s="11">
        <f>VLOOKUP("*"&amp;CONCATENATE("d_",H232,"_a")&amp;"*",Rough_data!$A$12:$B$31,2,FALSE)</f>
        <v>44.8</v>
      </c>
      <c r="K232" s="11">
        <f>VLOOKUP("*"&amp;CONCATENATE("o_",H232,"_f")&amp;"*",Rough_data!$A$12:$B$31,2,FALSE)</f>
        <v>41.3</v>
      </c>
      <c r="L232" s="11">
        <f>VLOOKUP("*"&amp;CONCATENATE("o_",H232,"_a")&amp;"*",Rough_data!$A$12:$B$31,2,FALSE)</f>
        <v>44.8</v>
      </c>
      <c r="M232" s="8" t="str">
        <f t="shared" si="23"/>
        <v>1-Times Additional charges</v>
      </c>
      <c r="N232" s="8">
        <f t="shared" si="24"/>
        <v>1</v>
      </c>
      <c r="O232" s="8">
        <f t="shared" si="25"/>
        <v>44.8</v>
      </c>
      <c r="P232" s="10" t="s">
        <v>13</v>
      </c>
      <c r="Q232" s="10">
        <f t="shared" si="26"/>
        <v>1</v>
      </c>
      <c r="R232" s="10" cm="1">
        <f t="array" ref="R232">_xlfn.IFS(AND(P232=$P$2,N232&gt;0),((F232/0.5)-1)*J232, AND(P232=$P$2,N232=0),I232,AND(P232=$P$22,N232&gt;0),((F232/0.5)-1)*(L232+J232),AND(P232=$P$22,N232=0),(I232+K232))</f>
        <v>44.8</v>
      </c>
      <c r="S232" s="10" t="s">
        <v>2</v>
      </c>
      <c r="T232" s="7">
        <v>90.2</v>
      </c>
      <c r="U232" s="11">
        <f>VLOOKUP("*"&amp;CONCATENATE("d_",S232,"_f")&amp;"*",Rough_data!$A$12:$B$31,2,FALSE)</f>
        <v>33</v>
      </c>
      <c r="V232" s="11">
        <f>VLOOKUP("*"&amp;CONCATENATE("d_",S232,"_a")&amp;"*",Rough_data!$A$12:$B$31,2,FALSE)</f>
        <v>28.3</v>
      </c>
      <c r="W232" s="11">
        <f>VLOOKUP("*"&amp;CONCATENATE("o_",S232,"_f")&amp;"*",Rough_data!$A$12:$B$31,2,FALSE)</f>
        <v>20.5</v>
      </c>
      <c r="X232" s="11">
        <f>VLOOKUP("*"&amp;CONCATENATE("o_",S232,"_a")&amp;"*",Rough_data!$A$12:$B$31,2,FALSE)</f>
        <v>28.3</v>
      </c>
      <c r="Y232" s="7" cm="1">
        <f t="array" ref="Y232">_xlfn.IFS(AND(P232=$P$2,N232&gt;0),((F232/0.5)-1)*U232, AND(P232=$P$2,N232=0),V232,AND(P232=$P$22,N232&gt;0),((F232/0.5)-1)*(V232+X232),AND(P232=$P$22,N232=0),(W232+U232))</f>
        <v>33</v>
      </c>
      <c r="Z232" s="13" t="str" cm="1">
        <f t="array" ref="Z232">_xlfn.IFS(Y232=T232,"Correctly Charged",Y232&gt;T232,"Under Charge",Y232&lt;T232,"Over Charge")</f>
        <v>Over Charge</v>
      </c>
      <c r="AA232" s="11">
        <f t="shared" si="27"/>
        <v>-57.2</v>
      </c>
    </row>
    <row r="233" spans="1:27" x14ac:dyDescent="0.3">
      <c r="A233" s="7">
        <v>2001811058</v>
      </c>
      <c r="B233" s="8">
        <v>1091117905022</v>
      </c>
      <c r="C233" s="7">
        <v>0.127</v>
      </c>
      <c r="D233" s="7">
        <f t="shared" si="21"/>
        <v>0.5</v>
      </c>
      <c r="E233" s="7">
        <v>0.72</v>
      </c>
      <c r="F233" s="7">
        <f t="shared" si="22"/>
        <v>1</v>
      </c>
      <c r="G233" s="7">
        <f>Output_Data1[[#This Row],[Weight slab charged by Courier Company (KG)]]/0.5</f>
        <v>2</v>
      </c>
      <c r="H233" s="10" t="s">
        <v>3</v>
      </c>
      <c r="I233" s="11">
        <f>VLOOKUP("*"&amp;CONCATENATE("d_",H233,"_f")&amp;"*",Rough_data!$A$12:$B$31,2,FALSE)</f>
        <v>45.4</v>
      </c>
      <c r="J233" s="11">
        <f>VLOOKUP("*"&amp;CONCATENATE("d_",H233,"_a")&amp;"*",Rough_data!$A$12:$B$31,2,FALSE)</f>
        <v>44.8</v>
      </c>
      <c r="K233" s="11">
        <f>VLOOKUP("*"&amp;CONCATENATE("o_",H233,"_f")&amp;"*",Rough_data!$A$12:$B$31,2,FALSE)</f>
        <v>41.3</v>
      </c>
      <c r="L233" s="11">
        <f>VLOOKUP("*"&amp;CONCATENATE("o_",H233,"_a")&amp;"*",Rough_data!$A$12:$B$31,2,FALSE)</f>
        <v>44.8</v>
      </c>
      <c r="M233" s="8" t="str">
        <f t="shared" si="23"/>
        <v>1-Times Additional charges</v>
      </c>
      <c r="N233" s="8">
        <f t="shared" si="24"/>
        <v>1</v>
      </c>
      <c r="O233" s="8">
        <f t="shared" si="25"/>
        <v>44.8</v>
      </c>
      <c r="P233" s="10" t="s">
        <v>13</v>
      </c>
      <c r="Q233" s="10">
        <f t="shared" si="26"/>
        <v>1</v>
      </c>
      <c r="R233" s="10" cm="1">
        <f t="array" ref="R233">_xlfn.IFS(AND(P233=$P$2,N233&gt;0),((F233/0.5)-1)*J233, AND(P233=$P$2,N233=0),I233,AND(P233=$P$22,N233&gt;0),((F233/0.5)-1)*(L233+J233),AND(P233=$P$22,N233=0),(I233+K233))</f>
        <v>44.8</v>
      </c>
      <c r="S233" s="10" t="s">
        <v>2</v>
      </c>
      <c r="T233" s="7">
        <v>90.2</v>
      </c>
      <c r="U233" s="11">
        <f>VLOOKUP("*"&amp;CONCATENATE("d_",S233,"_f")&amp;"*",Rough_data!$A$12:$B$31,2,FALSE)</f>
        <v>33</v>
      </c>
      <c r="V233" s="11">
        <f>VLOOKUP("*"&amp;CONCATENATE("d_",S233,"_a")&amp;"*",Rough_data!$A$12:$B$31,2,FALSE)</f>
        <v>28.3</v>
      </c>
      <c r="W233" s="11">
        <f>VLOOKUP("*"&amp;CONCATENATE("o_",S233,"_f")&amp;"*",Rough_data!$A$12:$B$31,2,FALSE)</f>
        <v>20.5</v>
      </c>
      <c r="X233" s="11">
        <f>VLOOKUP("*"&amp;CONCATENATE("o_",S233,"_a")&amp;"*",Rough_data!$A$12:$B$31,2,FALSE)</f>
        <v>28.3</v>
      </c>
      <c r="Y233" s="7" cm="1">
        <f t="array" ref="Y233">_xlfn.IFS(AND(P233=$P$2,N233&gt;0),((F233/0.5)-1)*U233, AND(P233=$P$2,N233=0),V233,AND(P233=$P$22,N233&gt;0),((F233/0.5)-1)*(V233+X233),AND(P233=$P$22,N233=0),(W233+U233))</f>
        <v>33</v>
      </c>
      <c r="Z233" s="13" t="str" cm="1">
        <f t="array" ref="Z233">_xlfn.IFS(Y233=T233,"Correctly Charged",Y233&gt;T233,"Under Charge",Y233&lt;T233,"Over Charge")</f>
        <v>Over Charge</v>
      </c>
      <c r="AA233" s="11">
        <f t="shared" si="27"/>
        <v>-57.2</v>
      </c>
    </row>
    <row r="234" spans="1:27" x14ac:dyDescent="0.3">
      <c r="A234" s="7">
        <v>2001811058</v>
      </c>
      <c r="B234" s="8">
        <v>1091117905022</v>
      </c>
      <c r="C234" s="7">
        <v>0.127</v>
      </c>
      <c r="D234" s="7">
        <f t="shared" si="21"/>
        <v>0.5</v>
      </c>
      <c r="E234" s="7">
        <v>0.72</v>
      </c>
      <c r="F234" s="7">
        <f t="shared" si="22"/>
        <v>1</v>
      </c>
      <c r="G234" s="7">
        <f>Output_Data1[[#This Row],[Weight slab charged by Courier Company (KG)]]/0.5</f>
        <v>2</v>
      </c>
      <c r="H234" s="10" t="s">
        <v>3</v>
      </c>
      <c r="I234" s="11">
        <f>VLOOKUP("*"&amp;CONCATENATE("d_",H234,"_f")&amp;"*",Rough_data!$A$12:$B$31,2,FALSE)</f>
        <v>45.4</v>
      </c>
      <c r="J234" s="11">
        <f>VLOOKUP("*"&amp;CONCATENATE("d_",H234,"_a")&amp;"*",Rough_data!$A$12:$B$31,2,FALSE)</f>
        <v>44.8</v>
      </c>
      <c r="K234" s="11">
        <f>VLOOKUP("*"&amp;CONCATENATE("o_",H234,"_f")&amp;"*",Rough_data!$A$12:$B$31,2,FALSE)</f>
        <v>41.3</v>
      </c>
      <c r="L234" s="11">
        <f>VLOOKUP("*"&amp;CONCATENATE("o_",H234,"_a")&amp;"*",Rough_data!$A$12:$B$31,2,FALSE)</f>
        <v>44.8</v>
      </c>
      <c r="M234" s="8" t="str">
        <f t="shared" si="23"/>
        <v>1-Times Additional charges</v>
      </c>
      <c r="N234" s="8">
        <f t="shared" si="24"/>
        <v>1</v>
      </c>
      <c r="O234" s="8">
        <f t="shared" si="25"/>
        <v>44.8</v>
      </c>
      <c r="P234" s="10" t="s">
        <v>13</v>
      </c>
      <c r="Q234" s="10">
        <f t="shared" si="26"/>
        <v>1</v>
      </c>
      <c r="R234" s="10" cm="1">
        <f t="array" ref="R234">_xlfn.IFS(AND(P234=$P$2,N234&gt;0),((F234/0.5)-1)*J234, AND(P234=$P$2,N234=0),I234,AND(P234=$P$22,N234&gt;0),((F234/0.5)-1)*(L234+J234),AND(P234=$P$22,N234=0),(I234+K234))</f>
        <v>44.8</v>
      </c>
      <c r="S234" s="10" t="s">
        <v>2</v>
      </c>
      <c r="T234" s="7">
        <v>90.2</v>
      </c>
      <c r="U234" s="11">
        <f>VLOOKUP("*"&amp;CONCATENATE("d_",S234,"_f")&amp;"*",Rough_data!$A$12:$B$31,2,FALSE)</f>
        <v>33</v>
      </c>
      <c r="V234" s="11">
        <f>VLOOKUP("*"&amp;CONCATENATE("d_",S234,"_a")&amp;"*",Rough_data!$A$12:$B$31,2,FALSE)</f>
        <v>28.3</v>
      </c>
      <c r="W234" s="11">
        <f>VLOOKUP("*"&amp;CONCATENATE("o_",S234,"_f")&amp;"*",Rough_data!$A$12:$B$31,2,FALSE)</f>
        <v>20.5</v>
      </c>
      <c r="X234" s="11">
        <f>VLOOKUP("*"&amp;CONCATENATE("o_",S234,"_a")&amp;"*",Rough_data!$A$12:$B$31,2,FALSE)</f>
        <v>28.3</v>
      </c>
      <c r="Y234" s="7" cm="1">
        <f t="array" ref="Y234">_xlfn.IFS(AND(P234=$P$2,N234&gt;0),((F234/0.5)-1)*U234, AND(P234=$P$2,N234=0),V234,AND(P234=$P$22,N234&gt;0),((F234/0.5)-1)*(V234+X234),AND(P234=$P$22,N234=0),(W234+U234))</f>
        <v>33</v>
      </c>
      <c r="Z234" s="13" t="str" cm="1">
        <f t="array" ref="Z234">_xlfn.IFS(Y234=T234,"Correctly Charged",Y234&gt;T234,"Under Charge",Y234&lt;T234,"Over Charge")</f>
        <v>Over Charge</v>
      </c>
      <c r="AA234" s="11">
        <f t="shared" si="27"/>
        <v>-57.2</v>
      </c>
    </row>
    <row r="235" spans="1:27" x14ac:dyDescent="0.3">
      <c r="A235" s="7">
        <v>2001811058</v>
      </c>
      <c r="B235" s="8">
        <v>1091117905022</v>
      </c>
      <c r="C235" s="7">
        <v>0.13300000000000001</v>
      </c>
      <c r="D235" s="7">
        <f t="shared" si="21"/>
        <v>0.5</v>
      </c>
      <c r="E235" s="7">
        <v>0.72</v>
      </c>
      <c r="F235" s="7">
        <f t="shared" si="22"/>
        <v>1</v>
      </c>
      <c r="G235" s="7">
        <f>Output_Data1[[#This Row],[Weight slab charged by Courier Company (KG)]]/0.5</f>
        <v>2</v>
      </c>
      <c r="H235" s="10" t="s">
        <v>3</v>
      </c>
      <c r="I235" s="11">
        <f>VLOOKUP("*"&amp;CONCATENATE("d_",H235,"_f")&amp;"*",Rough_data!$A$12:$B$31,2,FALSE)</f>
        <v>45.4</v>
      </c>
      <c r="J235" s="11">
        <f>VLOOKUP("*"&amp;CONCATENATE("d_",H235,"_a")&amp;"*",Rough_data!$A$12:$B$31,2,FALSE)</f>
        <v>44.8</v>
      </c>
      <c r="K235" s="11">
        <f>VLOOKUP("*"&amp;CONCATENATE("o_",H235,"_f")&amp;"*",Rough_data!$A$12:$B$31,2,FALSE)</f>
        <v>41.3</v>
      </c>
      <c r="L235" s="11">
        <f>VLOOKUP("*"&amp;CONCATENATE("o_",H235,"_a")&amp;"*",Rough_data!$A$12:$B$31,2,FALSE)</f>
        <v>44.8</v>
      </c>
      <c r="M235" s="8" t="str">
        <f t="shared" si="23"/>
        <v>1-Times Additional charges</v>
      </c>
      <c r="N235" s="8">
        <f t="shared" si="24"/>
        <v>1</v>
      </c>
      <c r="O235" s="8">
        <f t="shared" si="25"/>
        <v>44.8</v>
      </c>
      <c r="P235" s="10" t="s">
        <v>13</v>
      </c>
      <c r="Q235" s="10">
        <f t="shared" si="26"/>
        <v>1</v>
      </c>
      <c r="R235" s="10" cm="1">
        <f t="array" ref="R235">_xlfn.IFS(AND(P235=$P$2,N235&gt;0),((F235/0.5)-1)*J235, AND(P235=$P$2,N235=0),I235,AND(P235=$P$22,N235&gt;0),((F235/0.5)-1)*(L235+J235),AND(P235=$P$22,N235=0),(I235+K235))</f>
        <v>44.8</v>
      </c>
      <c r="S235" s="10" t="s">
        <v>2</v>
      </c>
      <c r="T235" s="7">
        <v>90.2</v>
      </c>
      <c r="U235" s="11">
        <f>VLOOKUP("*"&amp;CONCATENATE("d_",S235,"_f")&amp;"*",Rough_data!$A$12:$B$31,2,FALSE)</f>
        <v>33</v>
      </c>
      <c r="V235" s="11">
        <f>VLOOKUP("*"&amp;CONCATENATE("d_",S235,"_a")&amp;"*",Rough_data!$A$12:$B$31,2,FALSE)</f>
        <v>28.3</v>
      </c>
      <c r="W235" s="11">
        <f>VLOOKUP("*"&amp;CONCATENATE("o_",S235,"_f")&amp;"*",Rough_data!$A$12:$B$31,2,FALSE)</f>
        <v>20.5</v>
      </c>
      <c r="X235" s="11">
        <f>VLOOKUP("*"&amp;CONCATENATE("o_",S235,"_a")&amp;"*",Rough_data!$A$12:$B$31,2,FALSE)</f>
        <v>28.3</v>
      </c>
      <c r="Y235" s="7" cm="1">
        <f t="array" ref="Y235">_xlfn.IFS(AND(P235=$P$2,N235&gt;0),((F235/0.5)-1)*U235, AND(P235=$P$2,N235=0),V235,AND(P235=$P$22,N235&gt;0),((F235/0.5)-1)*(V235+X235),AND(P235=$P$22,N235=0),(W235+U235))</f>
        <v>33</v>
      </c>
      <c r="Z235" s="13" t="str" cm="1">
        <f t="array" ref="Z235">_xlfn.IFS(Y235=T235,"Correctly Charged",Y235&gt;T235,"Under Charge",Y235&lt;T235,"Over Charge")</f>
        <v>Over Charge</v>
      </c>
      <c r="AA235" s="11">
        <f t="shared" si="27"/>
        <v>-57.2</v>
      </c>
    </row>
    <row r="236" spans="1:27" x14ac:dyDescent="0.3">
      <c r="A236" s="7">
        <v>2001811058</v>
      </c>
      <c r="B236" s="8">
        <v>1091117905022</v>
      </c>
      <c r="C236" s="7">
        <v>0.13300000000000001</v>
      </c>
      <c r="D236" s="7">
        <f t="shared" si="21"/>
        <v>0.5</v>
      </c>
      <c r="E236" s="7">
        <v>0.72</v>
      </c>
      <c r="F236" s="7">
        <f t="shared" si="22"/>
        <v>1</v>
      </c>
      <c r="G236" s="7">
        <f>Output_Data1[[#This Row],[Weight slab charged by Courier Company (KG)]]/0.5</f>
        <v>2</v>
      </c>
      <c r="H236" s="10" t="s">
        <v>3</v>
      </c>
      <c r="I236" s="11">
        <f>VLOOKUP("*"&amp;CONCATENATE("d_",H236,"_f")&amp;"*",Rough_data!$A$12:$B$31,2,FALSE)</f>
        <v>45.4</v>
      </c>
      <c r="J236" s="11">
        <f>VLOOKUP("*"&amp;CONCATENATE("d_",H236,"_a")&amp;"*",Rough_data!$A$12:$B$31,2,FALSE)</f>
        <v>44.8</v>
      </c>
      <c r="K236" s="11">
        <f>VLOOKUP("*"&amp;CONCATENATE("o_",H236,"_f")&amp;"*",Rough_data!$A$12:$B$31,2,FALSE)</f>
        <v>41.3</v>
      </c>
      <c r="L236" s="11">
        <f>VLOOKUP("*"&amp;CONCATENATE("o_",H236,"_a")&amp;"*",Rough_data!$A$12:$B$31,2,FALSE)</f>
        <v>44.8</v>
      </c>
      <c r="M236" s="8" t="str">
        <f t="shared" si="23"/>
        <v>1-Times Additional charges</v>
      </c>
      <c r="N236" s="8">
        <f t="shared" si="24"/>
        <v>1</v>
      </c>
      <c r="O236" s="8">
        <f t="shared" si="25"/>
        <v>44.8</v>
      </c>
      <c r="P236" s="10" t="s">
        <v>13</v>
      </c>
      <c r="Q236" s="10">
        <f t="shared" si="26"/>
        <v>1</v>
      </c>
      <c r="R236" s="10" cm="1">
        <f t="array" ref="R236">_xlfn.IFS(AND(P236=$P$2,N236&gt;0),((F236/0.5)-1)*J236, AND(P236=$P$2,N236=0),I236,AND(P236=$P$22,N236&gt;0),((F236/0.5)-1)*(L236+J236),AND(P236=$P$22,N236=0),(I236+K236))</f>
        <v>44.8</v>
      </c>
      <c r="S236" s="10" t="s">
        <v>2</v>
      </c>
      <c r="T236" s="7">
        <v>90.2</v>
      </c>
      <c r="U236" s="11">
        <f>VLOOKUP("*"&amp;CONCATENATE("d_",S236,"_f")&amp;"*",Rough_data!$A$12:$B$31,2,FALSE)</f>
        <v>33</v>
      </c>
      <c r="V236" s="11">
        <f>VLOOKUP("*"&amp;CONCATENATE("d_",S236,"_a")&amp;"*",Rough_data!$A$12:$B$31,2,FALSE)</f>
        <v>28.3</v>
      </c>
      <c r="W236" s="11">
        <f>VLOOKUP("*"&amp;CONCATENATE("o_",S236,"_f")&amp;"*",Rough_data!$A$12:$B$31,2,FALSE)</f>
        <v>20.5</v>
      </c>
      <c r="X236" s="11">
        <f>VLOOKUP("*"&amp;CONCATENATE("o_",S236,"_a")&amp;"*",Rough_data!$A$12:$B$31,2,FALSE)</f>
        <v>28.3</v>
      </c>
      <c r="Y236" s="7" cm="1">
        <f t="array" ref="Y236">_xlfn.IFS(AND(P236=$P$2,N236&gt;0),((F236/0.5)-1)*U236, AND(P236=$P$2,N236=0),V236,AND(P236=$P$22,N236&gt;0),((F236/0.5)-1)*(V236+X236),AND(P236=$P$22,N236=0),(W236+U236))</f>
        <v>33</v>
      </c>
      <c r="Z236" s="13" t="str" cm="1">
        <f t="array" ref="Z236">_xlfn.IFS(Y236=T236,"Correctly Charged",Y236&gt;T236,"Under Charge",Y236&lt;T236,"Over Charge")</f>
        <v>Over Charge</v>
      </c>
      <c r="AA236" s="11">
        <f t="shared" si="27"/>
        <v>-57.2</v>
      </c>
    </row>
    <row r="237" spans="1:27" x14ac:dyDescent="0.3">
      <c r="A237" s="7">
        <v>2001811058</v>
      </c>
      <c r="B237" s="8">
        <v>1091117905022</v>
      </c>
      <c r="C237" s="7">
        <v>0.24</v>
      </c>
      <c r="D237" s="7">
        <f t="shared" si="21"/>
        <v>0.5</v>
      </c>
      <c r="E237" s="7">
        <v>0.72</v>
      </c>
      <c r="F237" s="7">
        <f t="shared" si="22"/>
        <v>1</v>
      </c>
      <c r="G237" s="7">
        <f>Output_Data1[[#This Row],[Weight slab charged by Courier Company (KG)]]/0.5</f>
        <v>2</v>
      </c>
      <c r="H237" s="10" t="s">
        <v>3</v>
      </c>
      <c r="I237" s="11">
        <f>VLOOKUP("*"&amp;CONCATENATE("d_",H237,"_f")&amp;"*",Rough_data!$A$12:$B$31,2,FALSE)</f>
        <v>45.4</v>
      </c>
      <c r="J237" s="11">
        <f>VLOOKUP("*"&amp;CONCATENATE("d_",H237,"_a")&amp;"*",Rough_data!$A$12:$B$31,2,FALSE)</f>
        <v>44.8</v>
      </c>
      <c r="K237" s="11">
        <f>VLOOKUP("*"&amp;CONCATENATE("o_",H237,"_f")&amp;"*",Rough_data!$A$12:$B$31,2,FALSE)</f>
        <v>41.3</v>
      </c>
      <c r="L237" s="11">
        <f>VLOOKUP("*"&amp;CONCATENATE("o_",H237,"_a")&amp;"*",Rough_data!$A$12:$B$31,2,FALSE)</f>
        <v>44.8</v>
      </c>
      <c r="M237" s="8" t="str">
        <f t="shared" si="23"/>
        <v>1-Times Additional charges</v>
      </c>
      <c r="N237" s="8">
        <f t="shared" si="24"/>
        <v>1</v>
      </c>
      <c r="O237" s="8">
        <f t="shared" si="25"/>
        <v>44.8</v>
      </c>
      <c r="P237" s="10" t="s">
        <v>13</v>
      </c>
      <c r="Q237" s="10">
        <f t="shared" si="26"/>
        <v>1</v>
      </c>
      <c r="R237" s="10" cm="1">
        <f t="array" ref="R237">_xlfn.IFS(AND(P237=$P$2,N237&gt;0),((F237/0.5)-1)*J237, AND(P237=$P$2,N237=0),I237,AND(P237=$P$22,N237&gt;0),((F237/0.5)-1)*(L237+J237),AND(P237=$P$22,N237=0),(I237+K237))</f>
        <v>44.8</v>
      </c>
      <c r="S237" s="10" t="s">
        <v>2</v>
      </c>
      <c r="T237" s="7">
        <v>90.2</v>
      </c>
      <c r="U237" s="11">
        <f>VLOOKUP("*"&amp;CONCATENATE("d_",S237,"_f")&amp;"*",Rough_data!$A$12:$B$31,2,FALSE)</f>
        <v>33</v>
      </c>
      <c r="V237" s="11">
        <f>VLOOKUP("*"&amp;CONCATENATE("d_",S237,"_a")&amp;"*",Rough_data!$A$12:$B$31,2,FALSE)</f>
        <v>28.3</v>
      </c>
      <c r="W237" s="11">
        <f>VLOOKUP("*"&amp;CONCATENATE("o_",S237,"_f")&amp;"*",Rough_data!$A$12:$B$31,2,FALSE)</f>
        <v>20.5</v>
      </c>
      <c r="X237" s="11">
        <f>VLOOKUP("*"&amp;CONCATENATE("o_",S237,"_a")&amp;"*",Rough_data!$A$12:$B$31,2,FALSE)</f>
        <v>28.3</v>
      </c>
      <c r="Y237" s="7" cm="1">
        <f t="array" ref="Y237">_xlfn.IFS(AND(P237=$P$2,N237&gt;0),((F237/0.5)-1)*U237, AND(P237=$P$2,N237=0),V237,AND(P237=$P$22,N237&gt;0),((F237/0.5)-1)*(V237+X237),AND(P237=$P$22,N237=0),(W237+U237))</f>
        <v>33</v>
      </c>
      <c r="Z237" s="13" t="str" cm="1">
        <f t="array" ref="Z237">_xlfn.IFS(Y237=T237,"Correctly Charged",Y237&gt;T237,"Under Charge",Y237&lt;T237,"Over Charge")</f>
        <v>Over Charge</v>
      </c>
      <c r="AA237" s="11">
        <f t="shared" si="27"/>
        <v>-57.2</v>
      </c>
    </row>
    <row r="238" spans="1:27" x14ac:dyDescent="0.3">
      <c r="A238" s="7">
        <v>2001811058</v>
      </c>
      <c r="B238" s="8">
        <v>1091117905022</v>
      </c>
      <c r="C238" s="7">
        <v>0.24</v>
      </c>
      <c r="D238" s="7">
        <f t="shared" si="21"/>
        <v>0.5</v>
      </c>
      <c r="E238" s="7">
        <v>0.72</v>
      </c>
      <c r="F238" s="7">
        <f t="shared" si="22"/>
        <v>1</v>
      </c>
      <c r="G238" s="7">
        <f>Output_Data1[[#This Row],[Weight slab charged by Courier Company (KG)]]/0.5</f>
        <v>2</v>
      </c>
      <c r="H238" s="10" t="s">
        <v>3</v>
      </c>
      <c r="I238" s="11">
        <f>VLOOKUP("*"&amp;CONCATENATE("d_",H238,"_f")&amp;"*",Rough_data!$A$12:$B$31,2,FALSE)</f>
        <v>45.4</v>
      </c>
      <c r="J238" s="11">
        <f>VLOOKUP("*"&amp;CONCATENATE("d_",H238,"_a")&amp;"*",Rough_data!$A$12:$B$31,2,FALSE)</f>
        <v>44.8</v>
      </c>
      <c r="K238" s="11">
        <f>VLOOKUP("*"&amp;CONCATENATE("o_",H238,"_f")&amp;"*",Rough_data!$A$12:$B$31,2,FALSE)</f>
        <v>41.3</v>
      </c>
      <c r="L238" s="11">
        <f>VLOOKUP("*"&amp;CONCATENATE("o_",H238,"_a")&amp;"*",Rough_data!$A$12:$B$31,2,FALSE)</f>
        <v>44.8</v>
      </c>
      <c r="M238" s="8" t="str">
        <f t="shared" si="23"/>
        <v>1-Times Additional charges</v>
      </c>
      <c r="N238" s="8">
        <f t="shared" si="24"/>
        <v>1</v>
      </c>
      <c r="O238" s="8">
        <f t="shared" si="25"/>
        <v>44.8</v>
      </c>
      <c r="P238" s="10" t="s">
        <v>13</v>
      </c>
      <c r="Q238" s="10">
        <f t="shared" si="26"/>
        <v>1</v>
      </c>
      <c r="R238" s="10" cm="1">
        <f t="array" ref="R238">_xlfn.IFS(AND(P238=$P$2,N238&gt;0),((F238/0.5)-1)*J238, AND(P238=$P$2,N238=0),I238,AND(P238=$P$22,N238&gt;0),((F238/0.5)-1)*(L238+J238),AND(P238=$P$22,N238=0),(I238+K238))</f>
        <v>44.8</v>
      </c>
      <c r="S238" s="10" t="s">
        <v>2</v>
      </c>
      <c r="T238" s="7">
        <v>90.2</v>
      </c>
      <c r="U238" s="11">
        <f>VLOOKUP("*"&amp;CONCATENATE("d_",S238,"_f")&amp;"*",Rough_data!$A$12:$B$31,2,FALSE)</f>
        <v>33</v>
      </c>
      <c r="V238" s="11">
        <f>VLOOKUP("*"&amp;CONCATENATE("d_",S238,"_a")&amp;"*",Rough_data!$A$12:$B$31,2,FALSE)</f>
        <v>28.3</v>
      </c>
      <c r="W238" s="11">
        <f>VLOOKUP("*"&amp;CONCATENATE("o_",S238,"_f")&amp;"*",Rough_data!$A$12:$B$31,2,FALSE)</f>
        <v>20.5</v>
      </c>
      <c r="X238" s="11">
        <f>VLOOKUP("*"&amp;CONCATENATE("o_",S238,"_a")&amp;"*",Rough_data!$A$12:$B$31,2,FALSE)</f>
        <v>28.3</v>
      </c>
      <c r="Y238" s="7" cm="1">
        <f t="array" ref="Y238">_xlfn.IFS(AND(P238=$P$2,N238&gt;0),((F238/0.5)-1)*U238, AND(P238=$P$2,N238=0),V238,AND(P238=$P$22,N238&gt;0),((F238/0.5)-1)*(V238+X238),AND(P238=$P$22,N238=0),(W238+U238))</f>
        <v>33</v>
      </c>
      <c r="Z238" s="13" t="str" cm="1">
        <f t="array" ref="Z238">_xlfn.IFS(Y238=T238,"Correctly Charged",Y238&gt;T238,"Under Charge",Y238&lt;T238,"Over Charge")</f>
        <v>Over Charge</v>
      </c>
      <c r="AA238" s="11">
        <f t="shared" si="27"/>
        <v>-57.2</v>
      </c>
    </row>
    <row r="239" spans="1:27" x14ac:dyDescent="0.3">
      <c r="A239" s="7">
        <v>2001811039</v>
      </c>
      <c r="B239" s="8">
        <v>1091117904860</v>
      </c>
      <c r="C239" s="7">
        <v>0.127</v>
      </c>
      <c r="D239" s="7">
        <f t="shared" si="21"/>
        <v>0.5</v>
      </c>
      <c r="E239" s="7">
        <v>0.68</v>
      </c>
      <c r="F239" s="7">
        <f t="shared" si="22"/>
        <v>1</v>
      </c>
      <c r="G239" s="7">
        <f>Output_Data1[[#This Row],[Weight slab charged by Courier Company (KG)]]/0.5</f>
        <v>2</v>
      </c>
      <c r="H239" s="10" t="s">
        <v>3</v>
      </c>
      <c r="I239" s="11">
        <f>VLOOKUP("*"&amp;CONCATENATE("d_",H239,"_f")&amp;"*",Rough_data!$A$12:$B$31,2,FALSE)</f>
        <v>45.4</v>
      </c>
      <c r="J239" s="11">
        <f>VLOOKUP("*"&amp;CONCATENATE("d_",H239,"_a")&amp;"*",Rough_data!$A$12:$B$31,2,FALSE)</f>
        <v>44.8</v>
      </c>
      <c r="K239" s="11">
        <f>VLOOKUP("*"&amp;CONCATENATE("o_",H239,"_f")&amp;"*",Rough_data!$A$12:$B$31,2,FALSE)</f>
        <v>41.3</v>
      </c>
      <c r="L239" s="11">
        <f>VLOOKUP("*"&amp;CONCATENATE("o_",H239,"_a")&amp;"*",Rough_data!$A$12:$B$31,2,FALSE)</f>
        <v>44.8</v>
      </c>
      <c r="M239" s="8" t="str">
        <f t="shared" si="23"/>
        <v>1-Times Additional charges</v>
      </c>
      <c r="N239" s="8">
        <f t="shared" si="24"/>
        <v>1</v>
      </c>
      <c r="O239" s="8">
        <f t="shared" si="25"/>
        <v>44.8</v>
      </c>
      <c r="P239" s="10" t="s">
        <v>13</v>
      </c>
      <c r="Q239" s="10">
        <f t="shared" si="26"/>
        <v>1</v>
      </c>
      <c r="R239" s="10" cm="1">
        <f t="array" ref="R239">_xlfn.IFS(AND(P239=$P$2,N239&gt;0),((F239/0.5)-1)*J239, AND(P239=$P$2,N239=0),I239,AND(P239=$P$22,N239&gt;0),((F239/0.5)-1)*(L239+J239),AND(P239=$P$22,N239=0),(I239+K239))</f>
        <v>44.8</v>
      </c>
      <c r="S239" s="10" t="s">
        <v>2</v>
      </c>
      <c r="T239" s="7">
        <v>90.2</v>
      </c>
      <c r="U239" s="11">
        <f>VLOOKUP("*"&amp;CONCATENATE("d_",S239,"_f")&amp;"*",Rough_data!$A$12:$B$31,2,FALSE)</f>
        <v>33</v>
      </c>
      <c r="V239" s="11">
        <f>VLOOKUP("*"&amp;CONCATENATE("d_",S239,"_a")&amp;"*",Rough_data!$A$12:$B$31,2,FALSE)</f>
        <v>28.3</v>
      </c>
      <c r="W239" s="11">
        <f>VLOOKUP("*"&amp;CONCATENATE("o_",S239,"_f")&amp;"*",Rough_data!$A$12:$B$31,2,FALSE)</f>
        <v>20.5</v>
      </c>
      <c r="X239" s="11">
        <f>VLOOKUP("*"&amp;CONCATENATE("o_",S239,"_a")&amp;"*",Rough_data!$A$12:$B$31,2,FALSE)</f>
        <v>28.3</v>
      </c>
      <c r="Y239" s="7" cm="1">
        <f t="array" ref="Y239">_xlfn.IFS(AND(P239=$P$2,N239&gt;0),((F239/0.5)-1)*U239, AND(P239=$P$2,N239=0),V239,AND(P239=$P$22,N239&gt;0),((F239/0.5)-1)*(V239+X239),AND(P239=$P$22,N239=0),(W239+U239))</f>
        <v>33</v>
      </c>
      <c r="Z239" s="13" t="str" cm="1">
        <f t="array" ref="Z239">_xlfn.IFS(Y239=T239,"Correctly Charged",Y239&gt;T239,"Under Charge",Y239&lt;T239,"Over Charge")</f>
        <v>Over Charge</v>
      </c>
      <c r="AA239" s="11">
        <f t="shared" si="27"/>
        <v>-57.2</v>
      </c>
    </row>
    <row r="240" spans="1:27" x14ac:dyDescent="0.3">
      <c r="A240" s="7">
        <v>2001811039</v>
      </c>
      <c r="B240" s="8">
        <v>1091117904860</v>
      </c>
      <c r="C240" s="7">
        <v>0.127</v>
      </c>
      <c r="D240" s="7">
        <f t="shared" si="21"/>
        <v>0.5</v>
      </c>
      <c r="E240" s="7">
        <v>0.68</v>
      </c>
      <c r="F240" s="7">
        <f t="shared" si="22"/>
        <v>1</v>
      </c>
      <c r="G240" s="7">
        <f>Output_Data1[[#This Row],[Weight slab charged by Courier Company (KG)]]/0.5</f>
        <v>2</v>
      </c>
      <c r="H240" s="10" t="s">
        <v>3</v>
      </c>
      <c r="I240" s="11">
        <f>VLOOKUP("*"&amp;CONCATENATE("d_",H240,"_f")&amp;"*",Rough_data!$A$12:$B$31,2,FALSE)</f>
        <v>45.4</v>
      </c>
      <c r="J240" s="11">
        <f>VLOOKUP("*"&amp;CONCATENATE("d_",H240,"_a")&amp;"*",Rough_data!$A$12:$B$31,2,FALSE)</f>
        <v>44.8</v>
      </c>
      <c r="K240" s="11">
        <f>VLOOKUP("*"&amp;CONCATENATE("o_",H240,"_f")&amp;"*",Rough_data!$A$12:$B$31,2,FALSE)</f>
        <v>41.3</v>
      </c>
      <c r="L240" s="11">
        <f>VLOOKUP("*"&amp;CONCATENATE("o_",H240,"_a")&amp;"*",Rough_data!$A$12:$B$31,2,FALSE)</f>
        <v>44.8</v>
      </c>
      <c r="M240" s="8" t="str">
        <f t="shared" si="23"/>
        <v>1-Times Additional charges</v>
      </c>
      <c r="N240" s="8">
        <f t="shared" si="24"/>
        <v>1</v>
      </c>
      <c r="O240" s="8">
        <f t="shared" si="25"/>
        <v>44.8</v>
      </c>
      <c r="P240" s="10" t="s">
        <v>13</v>
      </c>
      <c r="Q240" s="10">
        <f t="shared" si="26"/>
        <v>1</v>
      </c>
      <c r="R240" s="10" cm="1">
        <f t="array" ref="R240">_xlfn.IFS(AND(P240=$P$2,N240&gt;0),((F240/0.5)-1)*J240, AND(P240=$P$2,N240=0),I240,AND(P240=$P$22,N240&gt;0),((F240/0.5)-1)*(L240+J240),AND(P240=$P$22,N240=0),(I240+K240))</f>
        <v>44.8</v>
      </c>
      <c r="S240" s="10" t="s">
        <v>2</v>
      </c>
      <c r="T240" s="7">
        <v>90.2</v>
      </c>
      <c r="U240" s="11">
        <f>VLOOKUP("*"&amp;CONCATENATE("d_",S240,"_f")&amp;"*",Rough_data!$A$12:$B$31,2,FALSE)</f>
        <v>33</v>
      </c>
      <c r="V240" s="11">
        <f>VLOOKUP("*"&amp;CONCATENATE("d_",S240,"_a")&amp;"*",Rough_data!$A$12:$B$31,2,FALSE)</f>
        <v>28.3</v>
      </c>
      <c r="W240" s="11">
        <f>VLOOKUP("*"&amp;CONCATENATE("o_",S240,"_f")&amp;"*",Rough_data!$A$12:$B$31,2,FALSE)</f>
        <v>20.5</v>
      </c>
      <c r="X240" s="11">
        <f>VLOOKUP("*"&amp;CONCATENATE("o_",S240,"_a")&amp;"*",Rough_data!$A$12:$B$31,2,FALSE)</f>
        <v>28.3</v>
      </c>
      <c r="Y240" s="7" cm="1">
        <f t="array" ref="Y240">_xlfn.IFS(AND(P240=$P$2,N240&gt;0),((F240/0.5)-1)*U240, AND(P240=$P$2,N240=0),V240,AND(P240=$P$22,N240&gt;0),((F240/0.5)-1)*(V240+X240),AND(P240=$P$22,N240=0),(W240+U240))</f>
        <v>33</v>
      </c>
      <c r="Z240" s="13" t="str" cm="1">
        <f t="array" ref="Z240">_xlfn.IFS(Y240=T240,"Correctly Charged",Y240&gt;T240,"Under Charge",Y240&lt;T240,"Over Charge")</f>
        <v>Over Charge</v>
      </c>
      <c r="AA240" s="11">
        <f t="shared" si="27"/>
        <v>-57.2</v>
      </c>
    </row>
    <row r="241" spans="1:27" x14ac:dyDescent="0.3">
      <c r="A241" s="7">
        <v>2001811039</v>
      </c>
      <c r="B241" s="8">
        <v>1091117904860</v>
      </c>
      <c r="C241" s="7">
        <v>0.121</v>
      </c>
      <c r="D241" s="7">
        <f t="shared" si="21"/>
        <v>0.5</v>
      </c>
      <c r="E241" s="7">
        <v>0.68</v>
      </c>
      <c r="F241" s="7">
        <f t="shared" si="22"/>
        <v>1</v>
      </c>
      <c r="G241" s="7">
        <f>Output_Data1[[#This Row],[Weight slab charged by Courier Company (KG)]]/0.5</f>
        <v>2</v>
      </c>
      <c r="H241" s="10" t="s">
        <v>3</v>
      </c>
      <c r="I241" s="11">
        <f>VLOOKUP("*"&amp;CONCATENATE("d_",H241,"_f")&amp;"*",Rough_data!$A$12:$B$31,2,FALSE)</f>
        <v>45.4</v>
      </c>
      <c r="J241" s="11">
        <f>VLOOKUP("*"&amp;CONCATENATE("d_",H241,"_a")&amp;"*",Rough_data!$A$12:$B$31,2,FALSE)</f>
        <v>44.8</v>
      </c>
      <c r="K241" s="11">
        <f>VLOOKUP("*"&amp;CONCATENATE("o_",H241,"_f")&amp;"*",Rough_data!$A$12:$B$31,2,FALSE)</f>
        <v>41.3</v>
      </c>
      <c r="L241" s="11">
        <f>VLOOKUP("*"&amp;CONCATENATE("o_",H241,"_a")&amp;"*",Rough_data!$A$12:$B$31,2,FALSE)</f>
        <v>44.8</v>
      </c>
      <c r="M241" s="8" t="str">
        <f t="shared" si="23"/>
        <v>1-Times Additional charges</v>
      </c>
      <c r="N241" s="8">
        <f t="shared" si="24"/>
        <v>1</v>
      </c>
      <c r="O241" s="8">
        <f t="shared" si="25"/>
        <v>44.8</v>
      </c>
      <c r="P241" s="10" t="s">
        <v>13</v>
      </c>
      <c r="Q241" s="10">
        <f t="shared" si="26"/>
        <v>1</v>
      </c>
      <c r="R241" s="10" cm="1">
        <f t="array" ref="R241">_xlfn.IFS(AND(P241=$P$2,N241&gt;0),((F241/0.5)-1)*J241, AND(P241=$P$2,N241=0),I241,AND(P241=$P$22,N241&gt;0),((F241/0.5)-1)*(L241+J241),AND(P241=$P$22,N241=0),(I241+K241))</f>
        <v>44.8</v>
      </c>
      <c r="S241" s="10" t="s">
        <v>2</v>
      </c>
      <c r="T241" s="7">
        <v>90.2</v>
      </c>
      <c r="U241" s="11">
        <f>VLOOKUP("*"&amp;CONCATENATE("d_",S241,"_f")&amp;"*",Rough_data!$A$12:$B$31,2,FALSE)</f>
        <v>33</v>
      </c>
      <c r="V241" s="11">
        <f>VLOOKUP("*"&amp;CONCATENATE("d_",S241,"_a")&amp;"*",Rough_data!$A$12:$B$31,2,FALSE)</f>
        <v>28.3</v>
      </c>
      <c r="W241" s="11">
        <f>VLOOKUP("*"&amp;CONCATENATE("o_",S241,"_f")&amp;"*",Rough_data!$A$12:$B$31,2,FALSE)</f>
        <v>20.5</v>
      </c>
      <c r="X241" s="11">
        <f>VLOOKUP("*"&amp;CONCATENATE("o_",S241,"_a")&amp;"*",Rough_data!$A$12:$B$31,2,FALSE)</f>
        <v>28.3</v>
      </c>
      <c r="Y241" s="7" cm="1">
        <f t="array" ref="Y241">_xlfn.IFS(AND(P241=$P$2,N241&gt;0),((F241/0.5)-1)*U241, AND(P241=$P$2,N241=0),V241,AND(P241=$P$22,N241&gt;0),((F241/0.5)-1)*(V241+X241),AND(P241=$P$22,N241=0),(W241+U241))</f>
        <v>33</v>
      </c>
      <c r="Z241" s="13" t="str" cm="1">
        <f t="array" ref="Z241">_xlfn.IFS(Y241=T241,"Correctly Charged",Y241&gt;T241,"Under Charge",Y241&lt;T241,"Over Charge")</f>
        <v>Over Charge</v>
      </c>
      <c r="AA241" s="11">
        <f t="shared" si="27"/>
        <v>-57.2</v>
      </c>
    </row>
    <row r="242" spans="1:27" x14ac:dyDescent="0.3">
      <c r="A242" s="7">
        <v>2001811039</v>
      </c>
      <c r="B242" s="8">
        <v>1091117904860</v>
      </c>
      <c r="C242" s="7">
        <v>0.121</v>
      </c>
      <c r="D242" s="7">
        <f t="shared" si="21"/>
        <v>0.5</v>
      </c>
      <c r="E242" s="7">
        <v>0.68</v>
      </c>
      <c r="F242" s="7">
        <f t="shared" si="22"/>
        <v>1</v>
      </c>
      <c r="G242" s="7">
        <f>Output_Data1[[#This Row],[Weight slab charged by Courier Company (KG)]]/0.5</f>
        <v>2</v>
      </c>
      <c r="H242" s="10" t="s">
        <v>3</v>
      </c>
      <c r="I242" s="11">
        <f>VLOOKUP("*"&amp;CONCATENATE("d_",H242,"_f")&amp;"*",Rough_data!$A$12:$B$31,2,FALSE)</f>
        <v>45.4</v>
      </c>
      <c r="J242" s="11">
        <f>VLOOKUP("*"&amp;CONCATENATE("d_",H242,"_a")&amp;"*",Rough_data!$A$12:$B$31,2,FALSE)</f>
        <v>44.8</v>
      </c>
      <c r="K242" s="11">
        <f>VLOOKUP("*"&amp;CONCATENATE("o_",H242,"_f")&amp;"*",Rough_data!$A$12:$B$31,2,FALSE)</f>
        <v>41.3</v>
      </c>
      <c r="L242" s="11">
        <f>VLOOKUP("*"&amp;CONCATENATE("o_",H242,"_a")&amp;"*",Rough_data!$A$12:$B$31,2,FALSE)</f>
        <v>44.8</v>
      </c>
      <c r="M242" s="8" t="str">
        <f t="shared" si="23"/>
        <v>1-Times Additional charges</v>
      </c>
      <c r="N242" s="8">
        <f t="shared" si="24"/>
        <v>1</v>
      </c>
      <c r="O242" s="8">
        <f t="shared" si="25"/>
        <v>44.8</v>
      </c>
      <c r="P242" s="10" t="s">
        <v>13</v>
      </c>
      <c r="Q242" s="10">
        <f t="shared" si="26"/>
        <v>1</v>
      </c>
      <c r="R242" s="10" cm="1">
        <f t="array" ref="R242">_xlfn.IFS(AND(P242=$P$2,N242&gt;0),((F242/0.5)-1)*J242, AND(P242=$P$2,N242=0),I242,AND(P242=$P$22,N242&gt;0),((F242/0.5)-1)*(L242+J242),AND(P242=$P$22,N242=0),(I242+K242))</f>
        <v>44.8</v>
      </c>
      <c r="S242" s="10" t="s">
        <v>2</v>
      </c>
      <c r="T242" s="7">
        <v>90.2</v>
      </c>
      <c r="U242" s="11">
        <f>VLOOKUP("*"&amp;CONCATENATE("d_",S242,"_f")&amp;"*",Rough_data!$A$12:$B$31,2,FALSE)</f>
        <v>33</v>
      </c>
      <c r="V242" s="11">
        <f>VLOOKUP("*"&amp;CONCATENATE("d_",S242,"_a")&amp;"*",Rough_data!$A$12:$B$31,2,FALSE)</f>
        <v>28.3</v>
      </c>
      <c r="W242" s="11">
        <f>VLOOKUP("*"&amp;CONCATENATE("o_",S242,"_f")&amp;"*",Rough_data!$A$12:$B$31,2,FALSE)</f>
        <v>20.5</v>
      </c>
      <c r="X242" s="11">
        <f>VLOOKUP("*"&amp;CONCATENATE("o_",S242,"_a")&amp;"*",Rough_data!$A$12:$B$31,2,FALSE)</f>
        <v>28.3</v>
      </c>
      <c r="Y242" s="7" cm="1">
        <f t="array" ref="Y242">_xlfn.IFS(AND(P242=$P$2,N242&gt;0),((F242/0.5)-1)*U242, AND(P242=$P$2,N242=0),V242,AND(P242=$P$22,N242&gt;0),((F242/0.5)-1)*(V242+X242),AND(P242=$P$22,N242=0),(W242+U242))</f>
        <v>33</v>
      </c>
      <c r="Z242" s="13" t="str" cm="1">
        <f t="array" ref="Z242">_xlfn.IFS(Y242=T242,"Correctly Charged",Y242&gt;T242,"Under Charge",Y242&lt;T242,"Over Charge")</f>
        <v>Over Charge</v>
      </c>
      <c r="AA242" s="11">
        <f t="shared" si="27"/>
        <v>-57.2</v>
      </c>
    </row>
    <row r="243" spans="1:27" x14ac:dyDescent="0.3">
      <c r="A243" s="7">
        <v>2001811039</v>
      </c>
      <c r="B243" s="8">
        <v>1091117904860</v>
      </c>
      <c r="C243" s="7">
        <v>0.24</v>
      </c>
      <c r="D243" s="7">
        <f t="shared" si="21"/>
        <v>0.5</v>
      </c>
      <c r="E243" s="7">
        <v>0.68</v>
      </c>
      <c r="F243" s="7">
        <f t="shared" si="22"/>
        <v>1</v>
      </c>
      <c r="G243" s="7">
        <f>Output_Data1[[#This Row],[Weight slab charged by Courier Company (KG)]]/0.5</f>
        <v>2</v>
      </c>
      <c r="H243" s="10" t="s">
        <v>3</v>
      </c>
      <c r="I243" s="11">
        <f>VLOOKUP("*"&amp;CONCATENATE("d_",H243,"_f")&amp;"*",Rough_data!$A$12:$B$31,2,FALSE)</f>
        <v>45.4</v>
      </c>
      <c r="J243" s="11">
        <f>VLOOKUP("*"&amp;CONCATENATE("d_",H243,"_a")&amp;"*",Rough_data!$A$12:$B$31,2,FALSE)</f>
        <v>44.8</v>
      </c>
      <c r="K243" s="11">
        <f>VLOOKUP("*"&amp;CONCATENATE("o_",H243,"_f")&amp;"*",Rough_data!$A$12:$B$31,2,FALSE)</f>
        <v>41.3</v>
      </c>
      <c r="L243" s="11">
        <f>VLOOKUP("*"&amp;CONCATENATE("o_",H243,"_a")&amp;"*",Rough_data!$A$12:$B$31,2,FALSE)</f>
        <v>44.8</v>
      </c>
      <c r="M243" s="8" t="str">
        <f t="shared" si="23"/>
        <v>1-Times Additional charges</v>
      </c>
      <c r="N243" s="8">
        <f t="shared" si="24"/>
        <v>1</v>
      </c>
      <c r="O243" s="8">
        <f t="shared" si="25"/>
        <v>44.8</v>
      </c>
      <c r="P243" s="10" t="s">
        <v>13</v>
      </c>
      <c r="Q243" s="10">
        <f t="shared" si="26"/>
        <v>1</v>
      </c>
      <c r="R243" s="10" cm="1">
        <f t="array" ref="R243">_xlfn.IFS(AND(P243=$P$2,N243&gt;0),((F243/0.5)-1)*J243, AND(P243=$P$2,N243=0),I243,AND(P243=$P$22,N243&gt;0),((F243/0.5)-1)*(L243+J243),AND(P243=$P$22,N243=0),(I243+K243))</f>
        <v>44.8</v>
      </c>
      <c r="S243" s="10" t="s">
        <v>2</v>
      </c>
      <c r="T243" s="7">
        <v>90.2</v>
      </c>
      <c r="U243" s="11">
        <f>VLOOKUP("*"&amp;CONCATENATE("d_",S243,"_f")&amp;"*",Rough_data!$A$12:$B$31,2,FALSE)</f>
        <v>33</v>
      </c>
      <c r="V243" s="11">
        <f>VLOOKUP("*"&amp;CONCATENATE("d_",S243,"_a")&amp;"*",Rough_data!$A$12:$B$31,2,FALSE)</f>
        <v>28.3</v>
      </c>
      <c r="W243" s="11">
        <f>VLOOKUP("*"&amp;CONCATENATE("o_",S243,"_f")&amp;"*",Rough_data!$A$12:$B$31,2,FALSE)</f>
        <v>20.5</v>
      </c>
      <c r="X243" s="11">
        <f>VLOOKUP("*"&amp;CONCATENATE("o_",S243,"_a")&amp;"*",Rough_data!$A$12:$B$31,2,FALSE)</f>
        <v>28.3</v>
      </c>
      <c r="Y243" s="7" cm="1">
        <f t="array" ref="Y243">_xlfn.IFS(AND(P243=$P$2,N243&gt;0),((F243/0.5)-1)*U243, AND(P243=$P$2,N243=0),V243,AND(P243=$P$22,N243&gt;0),((F243/0.5)-1)*(V243+X243),AND(P243=$P$22,N243=0),(W243+U243))</f>
        <v>33</v>
      </c>
      <c r="Z243" s="13" t="str" cm="1">
        <f t="array" ref="Z243">_xlfn.IFS(Y243=T243,"Correctly Charged",Y243&gt;T243,"Under Charge",Y243&lt;T243,"Over Charge")</f>
        <v>Over Charge</v>
      </c>
      <c r="AA243" s="11">
        <f t="shared" si="27"/>
        <v>-57.2</v>
      </c>
    </row>
    <row r="244" spans="1:27" x14ac:dyDescent="0.3">
      <c r="A244" s="7">
        <v>2001811039</v>
      </c>
      <c r="B244" s="8">
        <v>1091117904860</v>
      </c>
      <c r="C244" s="7">
        <v>0.24</v>
      </c>
      <c r="D244" s="7">
        <f t="shared" si="21"/>
        <v>0.5</v>
      </c>
      <c r="E244" s="7">
        <v>0.68</v>
      </c>
      <c r="F244" s="7">
        <f t="shared" si="22"/>
        <v>1</v>
      </c>
      <c r="G244" s="7">
        <f>Output_Data1[[#This Row],[Weight slab charged by Courier Company (KG)]]/0.5</f>
        <v>2</v>
      </c>
      <c r="H244" s="10" t="s">
        <v>3</v>
      </c>
      <c r="I244" s="11">
        <f>VLOOKUP("*"&amp;CONCATENATE("d_",H244,"_f")&amp;"*",Rough_data!$A$12:$B$31,2,FALSE)</f>
        <v>45.4</v>
      </c>
      <c r="J244" s="11">
        <f>VLOOKUP("*"&amp;CONCATENATE("d_",H244,"_a")&amp;"*",Rough_data!$A$12:$B$31,2,FALSE)</f>
        <v>44.8</v>
      </c>
      <c r="K244" s="11">
        <f>VLOOKUP("*"&amp;CONCATENATE("o_",H244,"_f")&amp;"*",Rough_data!$A$12:$B$31,2,FALSE)</f>
        <v>41.3</v>
      </c>
      <c r="L244" s="11">
        <f>VLOOKUP("*"&amp;CONCATENATE("o_",H244,"_a")&amp;"*",Rough_data!$A$12:$B$31,2,FALSE)</f>
        <v>44.8</v>
      </c>
      <c r="M244" s="8" t="str">
        <f t="shared" si="23"/>
        <v>1-Times Additional charges</v>
      </c>
      <c r="N244" s="8">
        <f t="shared" si="24"/>
        <v>1</v>
      </c>
      <c r="O244" s="8">
        <f t="shared" si="25"/>
        <v>44.8</v>
      </c>
      <c r="P244" s="10" t="s">
        <v>13</v>
      </c>
      <c r="Q244" s="10">
        <f t="shared" si="26"/>
        <v>1</v>
      </c>
      <c r="R244" s="10" cm="1">
        <f t="array" ref="R244">_xlfn.IFS(AND(P244=$P$2,N244&gt;0),((F244/0.5)-1)*J244, AND(P244=$P$2,N244=0),I244,AND(P244=$P$22,N244&gt;0),((F244/0.5)-1)*(L244+J244),AND(P244=$P$22,N244=0),(I244+K244))</f>
        <v>44.8</v>
      </c>
      <c r="S244" s="10" t="s">
        <v>2</v>
      </c>
      <c r="T244" s="7">
        <v>90.2</v>
      </c>
      <c r="U244" s="11">
        <f>VLOOKUP("*"&amp;CONCATENATE("d_",S244,"_f")&amp;"*",Rough_data!$A$12:$B$31,2,FALSE)</f>
        <v>33</v>
      </c>
      <c r="V244" s="11">
        <f>VLOOKUP("*"&amp;CONCATENATE("d_",S244,"_a")&amp;"*",Rough_data!$A$12:$B$31,2,FALSE)</f>
        <v>28.3</v>
      </c>
      <c r="W244" s="11">
        <f>VLOOKUP("*"&amp;CONCATENATE("o_",S244,"_f")&amp;"*",Rough_data!$A$12:$B$31,2,FALSE)</f>
        <v>20.5</v>
      </c>
      <c r="X244" s="11">
        <f>VLOOKUP("*"&amp;CONCATENATE("o_",S244,"_a")&amp;"*",Rough_data!$A$12:$B$31,2,FALSE)</f>
        <v>28.3</v>
      </c>
      <c r="Y244" s="7" cm="1">
        <f t="array" ref="Y244">_xlfn.IFS(AND(P244=$P$2,N244&gt;0),((F244/0.5)-1)*U244, AND(P244=$P$2,N244=0),V244,AND(P244=$P$22,N244&gt;0),((F244/0.5)-1)*(V244+X244),AND(P244=$P$22,N244=0),(W244+U244))</f>
        <v>33</v>
      </c>
      <c r="Z244" s="13" t="str" cm="1">
        <f t="array" ref="Z244">_xlfn.IFS(Y244=T244,"Correctly Charged",Y244&gt;T244,"Under Charge",Y244&lt;T244,"Over Charge")</f>
        <v>Over Charge</v>
      </c>
      <c r="AA244" s="11">
        <f t="shared" si="27"/>
        <v>-57.2</v>
      </c>
    </row>
    <row r="245" spans="1:27" x14ac:dyDescent="0.3">
      <c r="A245" s="7">
        <v>2001810697</v>
      </c>
      <c r="B245" s="8">
        <v>1091117807140</v>
      </c>
      <c r="C245" s="7">
        <v>0.127</v>
      </c>
      <c r="D245" s="7">
        <f t="shared" si="21"/>
        <v>0.5</v>
      </c>
      <c r="E245" s="7">
        <v>2.27</v>
      </c>
      <c r="F245" s="7">
        <f t="shared" si="22"/>
        <v>2.5</v>
      </c>
      <c r="G245" s="7">
        <f>Output_Data1[[#This Row],[Weight slab charged by Courier Company (KG)]]/0.5</f>
        <v>5</v>
      </c>
      <c r="H245" s="10" t="s">
        <v>3</v>
      </c>
      <c r="I245" s="11">
        <f>VLOOKUP("*"&amp;CONCATENATE("d_",H245,"_f")&amp;"*",Rough_data!$A$12:$B$31,2,FALSE)</f>
        <v>45.4</v>
      </c>
      <c r="J245" s="11">
        <f>VLOOKUP("*"&amp;CONCATENATE("d_",H245,"_a")&amp;"*",Rough_data!$A$12:$B$31,2,FALSE)</f>
        <v>44.8</v>
      </c>
      <c r="K245" s="11">
        <f>VLOOKUP("*"&amp;CONCATENATE("o_",H245,"_f")&amp;"*",Rough_data!$A$12:$B$31,2,FALSE)</f>
        <v>41.3</v>
      </c>
      <c r="L245" s="11">
        <f>VLOOKUP("*"&amp;CONCATENATE("o_",H245,"_a")&amp;"*",Rough_data!$A$12:$B$31,2,FALSE)</f>
        <v>44.8</v>
      </c>
      <c r="M245" s="8" t="str">
        <f t="shared" si="23"/>
        <v>4-Times Additional charges</v>
      </c>
      <c r="N245" s="8">
        <f t="shared" si="24"/>
        <v>4</v>
      </c>
      <c r="O245" s="8">
        <f t="shared" si="25"/>
        <v>179.2</v>
      </c>
      <c r="P245" s="10" t="s">
        <v>13</v>
      </c>
      <c r="Q245" s="10">
        <f t="shared" si="26"/>
        <v>4</v>
      </c>
      <c r="R245" s="10" cm="1">
        <f t="array" ref="R245">_xlfn.IFS(AND(P245=$P$2,N245&gt;0),((F245/0.5)-1)*J245, AND(P245=$P$2,N245=0),I245,AND(P245=$P$22,N245&gt;0),((F245/0.5)-1)*(L245+J245),AND(P245=$P$22,N245=0),(I245+K245))</f>
        <v>179.2</v>
      </c>
      <c r="S245" s="10" t="s">
        <v>2</v>
      </c>
      <c r="T245" s="7">
        <v>224.6</v>
      </c>
      <c r="U245" s="11">
        <f>VLOOKUP("*"&amp;CONCATENATE("d_",S245,"_f")&amp;"*",Rough_data!$A$12:$B$31,2,FALSE)</f>
        <v>33</v>
      </c>
      <c r="V245" s="11">
        <f>VLOOKUP("*"&amp;CONCATENATE("d_",S245,"_a")&amp;"*",Rough_data!$A$12:$B$31,2,FALSE)</f>
        <v>28.3</v>
      </c>
      <c r="W245" s="11">
        <f>VLOOKUP("*"&amp;CONCATENATE("o_",S245,"_f")&amp;"*",Rough_data!$A$12:$B$31,2,FALSE)</f>
        <v>20.5</v>
      </c>
      <c r="X245" s="11">
        <f>VLOOKUP("*"&amp;CONCATENATE("o_",S245,"_a")&amp;"*",Rough_data!$A$12:$B$31,2,FALSE)</f>
        <v>28.3</v>
      </c>
      <c r="Y245" s="7" cm="1">
        <f t="array" ref="Y245">_xlfn.IFS(AND(P245=$P$2,N245&gt;0),((F245/0.5)-1)*U245, AND(P245=$P$2,N245=0),V245,AND(P245=$P$22,N245&gt;0),((F245/0.5)-1)*(V245+X245),AND(P245=$P$22,N245=0),(W245+U245))</f>
        <v>132</v>
      </c>
      <c r="Z245" s="13" t="str" cm="1">
        <f t="array" ref="Z245">_xlfn.IFS(Y245=T245,"Correctly Charged",Y245&gt;T245,"Under Charge",Y245&lt;T245,"Over Charge")</f>
        <v>Over Charge</v>
      </c>
      <c r="AA245" s="11">
        <f t="shared" si="27"/>
        <v>-92.6</v>
      </c>
    </row>
    <row r="246" spans="1:27" x14ac:dyDescent="0.3">
      <c r="A246" s="7">
        <v>2001810697</v>
      </c>
      <c r="B246" s="8">
        <v>1091117807140</v>
      </c>
      <c r="C246" s="7">
        <v>0.24</v>
      </c>
      <c r="D246" s="7">
        <f t="shared" si="21"/>
        <v>0.5</v>
      </c>
      <c r="E246" s="7">
        <v>2.27</v>
      </c>
      <c r="F246" s="7">
        <f t="shared" si="22"/>
        <v>2.5</v>
      </c>
      <c r="G246" s="7">
        <f>Output_Data1[[#This Row],[Weight slab charged by Courier Company (KG)]]/0.5</f>
        <v>5</v>
      </c>
      <c r="H246" s="10" t="s">
        <v>3</v>
      </c>
      <c r="I246" s="11">
        <f>VLOOKUP("*"&amp;CONCATENATE("d_",H246,"_f")&amp;"*",Rough_data!$A$12:$B$31,2,FALSE)</f>
        <v>45.4</v>
      </c>
      <c r="J246" s="11">
        <f>VLOOKUP("*"&amp;CONCATENATE("d_",H246,"_a")&amp;"*",Rough_data!$A$12:$B$31,2,FALSE)</f>
        <v>44.8</v>
      </c>
      <c r="K246" s="11">
        <f>VLOOKUP("*"&amp;CONCATENATE("o_",H246,"_f")&amp;"*",Rough_data!$A$12:$B$31,2,FALSE)</f>
        <v>41.3</v>
      </c>
      <c r="L246" s="11">
        <f>VLOOKUP("*"&amp;CONCATENATE("o_",H246,"_a")&amp;"*",Rough_data!$A$12:$B$31,2,FALSE)</f>
        <v>44.8</v>
      </c>
      <c r="M246" s="8" t="str">
        <f t="shared" si="23"/>
        <v>4-Times Additional charges</v>
      </c>
      <c r="N246" s="8">
        <f t="shared" si="24"/>
        <v>4</v>
      </c>
      <c r="O246" s="8">
        <f t="shared" si="25"/>
        <v>179.2</v>
      </c>
      <c r="P246" s="10" t="s">
        <v>13</v>
      </c>
      <c r="Q246" s="10">
        <f t="shared" si="26"/>
        <v>4</v>
      </c>
      <c r="R246" s="10" cm="1">
        <f t="array" ref="R246">_xlfn.IFS(AND(P246=$P$2,N246&gt;0),((F246/0.5)-1)*J246, AND(P246=$P$2,N246=0),I246,AND(P246=$P$22,N246&gt;0),((F246/0.5)-1)*(L246+J246),AND(P246=$P$22,N246=0),(I246+K246))</f>
        <v>179.2</v>
      </c>
      <c r="S246" s="10" t="s">
        <v>2</v>
      </c>
      <c r="T246" s="7">
        <v>224.6</v>
      </c>
      <c r="U246" s="11">
        <f>VLOOKUP("*"&amp;CONCATENATE("d_",S246,"_f")&amp;"*",Rough_data!$A$12:$B$31,2,FALSE)</f>
        <v>33</v>
      </c>
      <c r="V246" s="11">
        <f>VLOOKUP("*"&amp;CONCATENATE("d_",S246,"_a")&amp;"*",Rough_data!$A$12:$B$31,2,FALSE)</f>
        <v>28.3</v>
      </c>
      <c r="W246" s="11">
        <f>VLOOKUP("*"&amp;CONCATENATE("o_",S246,"_f")&amp;"*",Rough_data!$A$12:$B$31,2,FALSE)</f>
        <v>20.5</v>
      </c>
      <c r="X246" s="11">
        <f>VLOOKUP("*"&amp;CONCATENATE("o_",S246,"_a")&amp;"*",Rough_data!$A$12:$B$31,2,FALSE)</f>
        <v>28.3</v>
      </c>
      <c r="Y246" s="7" cm="1">
        <f t="array" ref="Y246">_xlfn.IFS(AND(P246=$P$2,N246&gt;0),((F246/0.5)-1)*U246, AND(P246=$P$2,N246=0),V246,AND(P246=$P$22,N246&gt;0),((F246/0.5)-1)*(V246+X246),AND(P246=$P$22,N246=0),(W246+U246))</f>
        <v>132</v>
      </c>
      <c r="Z246" s="13" t="str" cm="1">
        <f t="array" ref="Z246">_xlfn.IFS(Y246=T246,"Correctly Charged",Y246&gt;T246,"Under Charge",Y246&lt;T246,"Over Charge")</f>
        <v>Over Charge</v>
      </c>
      <c r="AA246" s="11">
        <f t="shared" si="27"/>
        <v>-92.6</v>
      </c>
    </row>
    <row r="247" spans="1:27" x14ac:dyDescent="0.3">
      <c r="A247" s="7">
        <v>2001810697</v>
      </c>
      <c r="B247" s="8">
        <v>1091117807140</v>
      </c>
      <c r="C247" s="7">
        <v>0.24</v>
      </c>
      <c r="D247" s="7">
        <f t="shared" si="21"/>
        <v>0.5</v>
      </c>
      <c r="E247" s="7">
        <v>2.27</v>
      </c>
      <c r="F247" s="7">
        <f t="shared" si="22"/>
        <v>2.5</v>
      </c>
      <c r="G247" s="7">
        <f>Output_Data1[[#This Row],[Weight slab charged by Courier Company (KG)]]/0.5</f>
        <v>5</v>
      </c>
      <c r="H247" s="10" t="s">
        <v>3</v>
      </c>
      <c r="I247" s="11">
        <f>VLOOKUP("*"&amp;CONCATENATE("d_",H247,"_f")&amp;"*",Rough_data!$A$12:$B$31,2,FALSE)</f>
        <v>45.4</v>
      </c>
      <c r="J247" s="11">
        <f>VLOOKUP("*"&amp;CONCATENATE("d_",H247,"_a")&amp;"*",Rough_data!$A$12:$B$31,2,FALSE)</f>
        <v>44.8</v>
      </c>
      <c r="K247" s="11">
        <f>VLOOKUP("*"&amp;CONCATENATE("o_",H247,"_f")&amp;"*",Rough_data!$A$12:$B$31,2,FALSE)</f>
        <v>41.3</v>
      </c>
      <c r="L247" s="11">
        <f>VLOOKUP("*"&amp;CONCATENATE("o_",H247,"_a")&amp;"*",Rough_data!$A$12:$B$31,2,FALSE)</f>
        <v>44.8</v>
      </c>
      <c r="M247" s="8" t="str">
        <f t="shared" si="23"/>
        <v>4-Times Additional charges</v>
      </c>
      <c r="N247" s="8">
        <f t="shared" si="24"/>
        <v>4</v>
      </c>
      <c r="O247" s="8">
        <f t="shared" si="25"/>
        <v>179.2</v>
      </c>
      <c r="P247" s="10" t="s">
        <v>13</v>
      </c>
      <c r="Q247" s="10">
        <f t="shared" si="26"/>
        <v>4</v>
      </c>
      <c r="R247" s="10" cm="1">
        <f t="array" ref="R247">_xlfn.IFS(AND(P247=$P$2,N247&gt;0),((F247/0.5)-1)*J247, AND(P247=$P$2,N247=0),I247,AND(P247=$P$22,N247&gt;0),((F247/0.5)-1)*(L247+J247),AND(P247=$P$22,N247=0),(I247+K247))</f>
        <v>179.2</v>
      </c>
      <c r="S247" s="10" t="s">
        <v>2</v>
      </c>
      <c r="T247" s="7">
        <v>224.6</v>
      </c>
      <c r="U247" s="11">
        <f>VLOOKUP("*"&amp;CONCATENATE("d_",S247,"_f")&amp;"*",Rough_data!$A$12:$B$31,2,FALSE)</f>
        <v>33</v>
      </c>
      <c r="V247" s="11">
        <f>VLOOKUP("*"&amp;CONCATENATE("d_",S247,"_a")&amp;"*",Rough_data!$A$12:$B$31,2,FALSE)</f>
        <v>28.3</v>
      </c>
      <c r="W247" s="11">
        <f>VLOOKUP("*"&amp;CONCATENATE("o_",S247,"_f")&amp;"*",Rough_data!$A$12:$B$31,2,FALSE)</f>
        <v>20.5</v>
      </c>
      <c r="X247" s="11">
        <f>VLOOKUP("*"&amp;CONCATENATE("o_",S247,"_a")&amp;"*",Rough_data!$A$12:$B$31,2,FALSE)</f>
        <v>28.3</v>
      </c>
      <c r="Y247" s="7" cm="1">
        <f t="array" ref="Y247">_xlfn.IFS(AND(P247=$P$2,N247&gt;0),((F247/0.5)-1)*U247, AND(P247=$P$2,N247=0),V247,AND(P247=$P$22,N247&gt;0),((F247/0.5)-1)*(V247+X247),AND(P247=$P$22,N247=0),(W247+U247))</f>
        <v>132</v>
      </c>
      <c r="Z247" s="13" t="str" cm="1">
        <f t="array" ref="Z247">_xlfn.IFS(Y247=T247,"Correctly Charged",Y247&gt;T247,"Under Charge",Y247&lt;T247,"Over Charge")</f>
        <v>Over Charge</v>
      </c>
      <c r="AA247" s="11">
        <f t="shared" si="27"/>
        <v>-92.6</v>
      </c>
    </row>
    <row r="248" spans="1:27" x14ac:dyDescent="0.3">
      <c r="A248" s="7">
        <v>2001810549</v>
      </c>
      <c r="B248" s="8">
        <v>1091117806263</v>
      </c>
      <c r="C248" s="7">
        <v>0.24</v>
      </c>
      <c r="D248" s="7">
        <f t="shared" si="21"/>
        <v>0.5</v>
      </c>
      <c r="E248" s="7">
        <v>1.86</v>
      </c>
      <c r="F248" s="7">
        <f t="shared" si="22"/>
        <v>2</v>
      </c>
      <c r="G248" s="7">
        <f>Output_Data1[[#This Row],[Weight slab charged by Courier Company (KG)]]/0.5</f>
        <v>4</v>
      </c>
      <c r="H248" s="10" t="s">
        <v>3</v>
      </c>
      <c r="I248" s="11">
        <f>VLOOKUP("*"&amp;CONCATENATE("d_",H248,"_f")&amp;"*",Rough_data!$A$12:$B$31,2,FALSE)</f>
        <v>45.4</v>
      </c>
      <c r="J248" s="11">
        <f>VLOOKUP("*"&amp;CONCATENATE("d_",H248,"_a")&amp;"*",Rough_data!$A$12:$B$31,2,FALSE)</f>
        <v>44.8</v>
      </c>
      <c r="K248" s="11">
        <f>VLOOKUP("*"&amp;CONCATENATE("o_",H248,"_f")&amp;"*",Rough_data!$A$12:$B$31,2,FALSE)</f>
        <v>41.3</v>
      </c>
      <c r="L248" s="11">
        <f>VLOOKUP("*"&amp;CONCATENATE("o_",H248,"_a")&amp;"*",Rough_data!$A$12:$B$31,2,FALSE)</f>
        <v>44.8</v>
      </c>
      <c r="M248" s="8" t="str">
        <f t="shared" si="23"/>
        <v>3-Times Additional charges</v>
      </c>
      <c r="N248" s="8">
        <f t="shared" si="24"/>
        <v>3</v>
      </c>
      <c r="O248" s="8">
        <f t="shared" si="25"/>
        <v>134.39999999999998</v>
      </c>
      <c r="P248" s="10" t="s">
        <v>13</v>
      </c>
      <c r="Q248" s="10">
        <f t="shared" si="26"/>
        <v>3</v>
      </c>
      <c r="R248" s="10" cm="1">
        <f t="array" ref="R248">_xlfn.IFS(AND(P248=$P$2,N248&gt;0),((F248/0.5)-1)*J248, AND(P248=$P$2,N248=0),I248,AND(P248=$P$22,N248&gt;0),((F248/0.5)-1)*(L248+J248),AND(P248=$P$22,N248=0),(I248+K248))</f>
        <v>134.39999999999998</v>
      </c>
      <c r="S248" s="10" t="s">
        <v>2</v>
      </c>
      <c r="T248" s="7">
        <v>179.8</v>
      </c>
      <c r="U248" s="11">
        <f>VLOOKUP("*"&amp;CONCATENATE("d_",S248,"_f")&amp;"*",Rough_data!$A$12:$B$31,2,FALSE)</f>
        <v>33</v>
      </c>
      <c r="V248" s="11">
        <f>VLOOKUP("*"&amp;CONCATENATE("d_",S248,"_a")&amp;"*",Rough_data!$A$12:$B$31,2,FALSE)</f>
        <v>28.3</v>
      </c>
      <c r="W248" s="11">
        <f>VLOOKUP("*"&amp;CONCATENATE("o_",S248,"_f")&amp;"*",Rough_data!$A$12:$B$31,2,FALSE)</f>
        <v>20.5</v>
      </c>
      <c r="X248" s="11">
        <f>VLOOKUP("*"&amp;CONCATENATE("o_",S248,"_a")&amp;"*",Rough_data!$A$12:$B$31,2,FALSE)</f>
        <v>28.3</v>
      </c>
      <c r="Y248" s="7" cm="1">
        <f t="array" ref="Y248">_xlfn.IFS(AND(P248=$P$2,N248&gt;0),((F248/0.5)-1)*U248, AND(P248=$P$2,N248=0),V248,AND(P248=$P$22,N248&gt;0),((F248/0.5)-1)*(V248+X248),AND(P248=$P$22,N248=0),(W248+U248))</f>
        <v>99</v>
      </c>
      <c r="Z248" s="13" t="str" cm="1">
        <f t="array" ref="Z248">_xlfn.IFS(Y248=T248,"Correctly Charged",Y248&gt;T248,"Under Charge",Y248&lt;T248,"Over Charge")</f>
        <v>Over Charge</v>
      </c>
      <c r="AA248" s="11">
        <f t="shared" si="27"/>
        <v>-80.800000000000011</v>
      </c>
    </row>
    <row r="249" spans="1:27" x14ac:dyDescent="0.3">
      <c r="A249" s="7">
        <v>2001810549</v>
      </c>
      <c r="B249" s="8">
        <v>1091117806263</v>
      </c>
      <c r="C249" s="7">
        <v>0.24</v>
      </c>
      <c r="D249" s="7">
        <f t="shared" si="21"/>
        <v>0.5</v>
      </c>
      <c r="E249" s="7">
        <v>1.86</v>
      </c>
      <c r="F249" s="7">
        <f t="shared" si="22"/>
        <v>2</v>
      </c>
      <c r="G249" s="7">
        <f>Output_Data1[[#This Row],[Weight slab charged by Courier Company (KG)]]/0.5</f>
        <v>4</v>
      </c>
      <c r="H249" s="10" t="s">
        <v>3</v>
      </c>
      <c r="I249" s="11">
        <f>VLOOKUP("*"&amp;CONCATENATE("d_",H249,"_f")&amp;"*",Rough_data!$A$12:$B$31,2,FALSE)</f>
        <v>45.4</v>
      </c>
      <c r="J249" s="11">
        <f>VLOOKUP("*"&amp;CONCATENATE("d_",H249,"_a")&amp;"*",Rough_data!$A$12:$B$31,2,FALSE)</f>
        <v>44.8</v>
      </c>
      <c r="K249" s="11">
        <f>VLOOKUP("*"&amp;CONCATENATE("o_",H249,"_f")&amp;"*",Rough_data!$A$12:$B$31,2,FALSE)</f>
        <v>41.3</v>
      </c>
      <c r="L249" s="11">
        <f>VLOOKUP("*"&amp;CONCATENATE("o_",H249,"_a")&amp;"*",Rough_data!$A$12:$B$31,2,FALSE)</f>
        <v>44.8</v>
      </c>
      <c r="M249" s="8" t="str">
        <f t="shared" si="23"/>
        <v>3-Times Additional charges</v>
      </c>
      <c r="N249" s="8">
        <f t="shared" si="24"/>
        <v>3</v>
      </c>
      <c r="O249" s="8">
        <f t="shared" si="25"/>
        <v>134.39999999999998</v>
      </c>
      <c r="P249" s="10" t="s">
        <v>13</v>
      </c>
      <c r="Q249" s="10">
        <f t="shared" si="26"/>
        <v>3</v>
      </c>
      <c r="R249" s="10" cm="1">
        <f t="array" ref="R249">_xlfn.IFS(AND(P249=$P$2,N249&gt;0),((F249/0.5)-1)*J249, AND(P249=$P$2,N249=0),I249,AND(P249=$P$22,N249&gt;0),((F249/0.5)-1)*(L249+J249),AND(P249=$P$22,N249=0),(I249+K249))</f>
        <v>134.39999999999998</v>
      </c>
      <c r="S249" s="10" t="s">
        <v>2</v>
      </c>
      <c r="T249" s="7">
        <v>179.8</v>
      </c>
      <c r="U249" s="11">
        <f>VLOOKUP("*"&amp;CONCATENATE("d_",S249,"_f")&amp;"*",Rough_data!$A$12:$B$31,2,FALSE)</f>
        <v>33</v>
      </c>
      <c r="V249" s="11">
        <f>VLOOKUP("*"&amp;CONCATENATE("d_",S249,"_a")&amp;"*",Rough_data!$A$12:$B$31,2,FALSE)</f>
        <v>28.3</v>
      </c>
      <c r="W249" s="11">
        <f>VLOOKUP("*"&amp;CONCATENATE("o_",S249,"_f")&amp;"*",Rough_data!$A$12:$B$31,2,FALSE)</f>
        <v>20.5</v>
      </c>
      <c r="X249" s="11">
        <f>VLOOKUP("*"&amp;CONCATENATE("o_",S249,"_a")&amp;"*",Rough_data!$A$12:$B$31,2,FALSE)</f>
        <v>28.3</v>
      </c>
      <c r="Y249" s="7" cm="1">
        <f t="array" ref="Y249">_xlfn.IFS(AND(P249=$P$2,N249&gt;0),((F249/0.5)-1)*U249, AND(P249=$P$2,N249=0),V249,AND(P249=$P$22,N249&gt;0),((F249/0.5)-1)*(V249+X249),AND(P249=$P$22,N249=0),(W249+U249))</f>
        <v>99</v>
      </c>
      <c r="Z249" s="13" t="str" cm="1">
        <f t="array" ref="Z249">_xlfn.IFS(Y249=T249,"Correctly Charged",Y249&gt;T249,"Under Charge",Y249&lt;T249,"Over Charge")</f>
        <v>Over Charge</v>
      </c>
      <c r="AA249" s="11">
        <f t="shared" si="27"/>
        <v>-80.800000000000011</v>
      </c>
    </row>
    <row r="250" spans="1:27" x14ac:dyDescent="0.3">
      <c r="A250" s="7">
        <v>2001810549</v>
      </c>
      <c r="B250" s="8">
        <v>1091117806263</v>
      </c>
      <c r="C250" s="7">
        <v>0.24</v>
      </c>
      <c r="D250" s="7">
        <f t="shared" si="21"/>
        <v>0.5</v>
      </c>
      <c r="E250" s="7">
        <v>1.86</v>
      </c>
      <c r="F250" s="7">
        <f t="shared" si="22"/>
        <v>2</v>
      </c>
      <c r="G250" s="7">
        <f>Output_Data1[[#This Row],[Weight slab charged by Courier Company (KG)]]/0.5</f>
        <v>4</v>
      </c>
      <c r="H250" s="10" t="s">
        <v>3</v>
      </c>
      <c r="I250" s="11">
        <f>VLOOKUP("*"&amp;CONCATENATE("d_",H250,"_f")&amp;"*",Rough_data!$A$12:$B$31,2,FALSE)</f>
        <v>45.4</v>
      </c>
      <c r="J250" s="11">
        <f>VLOOKUP("*"&amp;CONCATENATE("d_",H250,"_a")&amp;"*",Rough_data!$A$12:$B$31,2,FALSE)</f>
        <v>44.8</v>
      </c>
      <c r="K250" s="11">
        <f>VLOOKUP("*"&amp;CONCATENATE("o_",H250,"_f")&amp;"*",Rough_data!$A$12:$B$31,2,FALSE)</f>
        <v>41.3</v>
      </c>
      <c r="L250" s="11">
        <f>VLOOKUP("*"&amp;CONCATENATE("o_",H250,"_a")&amp;"*",Rough_data!$A$12:$B$31,2,FALSE)</f>
        <v>44.8</v>
      </c>
      <c r="M250" s="8" t="str">
        <f t="shared" si="23"/>
        <v>3-Times Additional charges</v>
      </c>
      <c r="N250" s="8">
        <f t="shared" si="24"/>
        <v>3</v>
      </c>
      <c r="O250" s="8">
        <f t="shared" si="25"/>
        <v>134.39999999999998</v>
      </c>
      <c r="P250" s="10" t="s">
        <v>13</v>
      </c>
      <c r="Q250" s="10">
        <f t="shared" si="26"/>
        <v>3</v>
      </c>
      <c r="R250" s="10" cm="1">
        <f t="array" ref="R250">_xlfn.IFS(AND(P250=$P$2,N250&gt;0),((F250/0.5)-1)*J250, AND(P250=$P$2,N250=0),I250,AND(P250=$P$22,N250&gt;0),((F250/0.5)-1)*(L250+J250),AND(P250=$P$22,N250=0),(I250+K250))</f>
        <v>134.39999999999998</v>
      </c>
      <c r="S250" s="10" t="s">
        <v>2</v>
      </c>
      <c r="T250" s="7">
        <v>179.8</v>
      </c>
      <c r="U250" s="11">
        <f>VLOOKUP("*"&amp;CONCATENATE("d_",S250,"_f")&amp;"*",Rough_data!$A$12:$B$31,2,FALSE)</f>
        <v>33</v>
      </c>
      <c r="V250" s="11">
        <f>VLOOKUP("*"&amp;CONCATENATE("d_",S250,"_a")&amp;"*",Rough_data!$A$12:$B$31,2,FALSE)</f>
        <v>28.3</v>
      </c>
      <c r="W250" s="11">
        <f>VLOOKUP("*"&amp;CONCATENATE("o_",S250,"_f")&amp;"*",Rough_data!$A$12:$B$31,2,FALSE)</f>
        <v>20.5</v>
      </c>
      <c r="X250" s="11">
        <f>VLOOKUP("*"&amp;CONCATENATE("o_",S250,"_a")&amp;"*",Rough_data!$A$12:$B$31,2,FALSE)</f>
        <v>28.3</v>
      </c>
      <c r="Y250" s="7" cm="1">
        <f t="array" ref="Y250">_xlfn.IFS(AND(P250=$P$2,N250&gt;0),((F250/0.5)-1)*U250, AND(P250=$P$2,N250=0),V250,AND(P250=$P$22,N250&gt;0),((F250/0.5)-1)*(V250+X250),AND(P250=$P$22,N250=0),(W250+U250))</f>
        <v>99</v>
      </c>
      <c r="Z250" s="13" t="str" cm="1">
        <f t="array" ref="Z250">_xlfn.IFS(Y250=T250,"Correctly Charged",Y250&gt;T250,"Under Charge",Y250&lt;T250,"Over Charge")</f>
        <v>Over Charge</v>
      </c>
      <c r="AA250" s="11">
        <f t="shared" si="27"/>
        <v>-80.800000000000011</v>
      </c>
    </row>
    <row r="251" spans="1:27" x14ac:dyDescent="0.3">
      <c r="A251" s="7">
        <v>2001810549</v>
      </c>
      <c r="B251" s="8">
        <v>1091117806263</v>
      </c>
      <c r="C251" s="7">
        <v>0.24</v>
      </c>
      <c r="D251" s="7">
        <f t="shared" si="21"/>
        <v>0.5</v>
      </c>
      <c r="E251" s="7">
        <v>1.86</v>
      </c>
      <c r="F251" s="7">
        <f t="shared" si="22"/>
        <v>2</v>
      </c>
      <c r="G251" s="7">
        <f>Output_Data1[[#This Row],[Weight slab charged by Courier Company (KG)]]/0.5</f>
        <v>4</v>
      </c>
      <c r="H251" s="10" t="s">
        <v>3</v>
      </c>
      <c r="I251" s="11">
        <f>VLOOKUP("*"&amp;CONCATENATE("d_",H251,"_f")&amp;"*",Rough_data!$A$12:$B$31,2,FALSE)</f>
        <v>45.4</v>
      </c>
      <c r="J251" s="11">
        <f>VLOOKUP("*"&amp;CONCATENATE("d_",H251,"_a")&amp;"*",Rough_data!$A$12:$B$31,2,FALSE)</f>
        <v>44.8</v>
      </c>
      <c r="K251" s="11">
        <f>VLOOKUP("*"&amp;CONCATENATE("o_",H251,"_f")&amp;"*",Rough_data!$A$12:$B$31,2,FALSE)</f>
        <v>41.3</v>
      </c>
      <c r="L251" s="11">
        <f>VLOOKUP("*"&amp;CONCATENATE("o_",H251,"_a")&amp;"*",Rough_data!$A$12:$B$31,2,FALSE)</f>
        <v>44.8</v>
      </c>
      <c r="M251" s="8" t="str">
        <f t="shared" si="23"/>
        <v>3-Times Additional charges</v>
      </c>
      <c r="N251" s="8">
        <f t="shared" si="24"/>
        <v>3</v>
      </c>
      <c r="O251" s="8">
        <f t="shared" si="25"/>
        <v>134.39999999999998</v>
      </c>
      <c r="P251" s="10" t="s">
        <v>13</v>
      </c>
      <c r="Q251" s="10">
        <f t="shared" si="26"/>
        <v>3</v>
      </c>
      <c r="R251" s="10" cm="1">
        <f t="array" ref="R251">_xlfn.IFS(AND(P251=$P$2,N251&gt;0),((F251/0.5)-1)*J251, AND(P251=$P$2,N251=0),I251,AND(P251=$P$22,N251&gt;0),((F251/0.5)-1)*(L251+J251),AND(P251=$P$22,N251=0),(I251+K251))</f>
        <v>134.39999999999998</v>
      </c>
      <c r="S251" s="10" t="s">
        <v>2</v>
      </c>
      <c r="T251" s="7">
        <v>179.8</v>
      </c>
      <c r="U251" s="11">
        <f>VLOOKUP("*"&amp;CONCATENATE("d_",S251,"_f")&amp;"*",Rough_data!$A$12:$B$31,2,FALSE)</f>
        <v>33</v>
      </c>
      <c r="V251" s="11">
        <f>VLOOKUP("*"&amp;CONCATENATE("d_",S251,"_a")&amp;"*",Rough_data!$A$12:$B$31,2,FALSE)</f>
        <v>28.3</v>
      </c>
      <c r="W251" s="11">
        <f>VLOOKUP("*"&amp;CONCATENATE("o_",S251,"_f")&amp;"*",Rough_data!$A$12:$B$31,2,FALSE)</f>
        <v>20.5</v>
      </c>
      <c r="X251" s="11">
        <f>VLOOKUP("*"&amp;CONCATENATE("o_",S251,"_a")&amp;"*",Rough_data!$A$12:$B$31,2,FALSE)</f>
        <v>28.3</v>
      </c>
      <c r="Y251" s="7" cm="1">
        <f t="array" ref="Y251">_xlfn.IFS(AND(P251=$P$2,N251&gt;0),((F251/0.5)-1)*U251, AND(P251=$P$2,N251=0),V251,AND(P251=$P$22,N251&gt;0),((F251/0.5)-1)*(V251+X251),AND(P251=$P$22,N251=0),(W251+U251))</f>
        <v>99</v>
      </c>
      <c r="Z251" s="13" t="str" cm="1">
        <f t="array" ref="Z251">_xlfn.IFS(Y251=T251,"Correctly Charged",Y251&gt;T251,"Under Charge",Y251&lt;T251,"Over Charge")</f>
        <v>Over Charge</v>
      </c>
      <c r="AA251" s="11">
        <f t="shared" si="27"/>
        <v>-80.800000000000011</v>
      </c>
    </row>
    <row r="252" spans="1:27" x14ac:dyDescent="0.3">
      <c r="A252" s="7">
        <v>2001810549</v>
      </c>
      <c r="B252" s="8">
        <v>1091117806263</v>
      </c>
      <c r="C252" s="7">
        <v>0.24</v>
      </c>
      <c r="D252" s="7">
        <f t="shared" si="21"/>
        <v>0.5</v>
      </c>
      <c r="E252" s="7">
        <v>1.86</v>
      </c>
      <c r="F252" s="7">
        <f t="shared" si="22"/>
        <v>2</v>
      </c>
      <c r="G252" s="7">
        <f>Output_Data1[[#This Row],[Weight slab charged by Courier Company (KG)]]/0.5</f>
        <v>4</v>
      </c>
      <c r="H252" s="10" t="s">
        <v>3</v>
      </c>
      <c r="I252" s="11">
        <f>VLOOKUP("*"&amp;CONCATENATE("d_",H252,"_f")&amp;"*",Rough_data!$A$12:$B$31,2,FALSE)</f>
        <v>45.4</v>
      </c>
      <c r="J252" s="11">
        <f>VLOOKUP("*"&amp;CONCATENATE("d_",H252,"_a")&amp;"*",Rough_data!$A$12:$B$31,2,FALSE)</f>
        <v>44.8</v>
      </c>
      <c r="K252" s="11">
        <f>VLOOKUP("*"&amp;CONCATENATE("o_",H252,"_f")&amp;"*",Rough_data!$A$12:$B$31,2,FALSE)</f>
        <v>41.3</v>
      </c>
      <c r="L252" s="11">
        <f>VLOOKUP("*"&amp;CONCATENATE("o_",H252,"_a")&amp;"*",Rough_data!$A$12:$B$31,2,FALSE)</f>
        <v>44.8</v>
      </c>
      <c r="M252" s="8" t="str">
        <f t="shared" si="23"/>
        <v>3-Times Additional charges</v>
      </c>
      <c r="N252" s="8">
        <f t="shared" si="24"/>
        <v>3</v>
      </c>
      <c r="O252" s="8">
        <f t="shared" si="25"/>
        <v>134.39999999999998</v>
      </c>
      <c r="P252" s="10" t="s">
        <v>13</v>
      </c>
      <c r="Q252" s="10">
        <f t="shared" si="26"/>
        <v>3</v>
      </c>
      <c r="R252" s="10" cm="1">
        <f t="array" ref="R252">_xlfn.IFS(AND(P252=$P$2,N252&gt;0),((F252/0.5)-1)*J252, AND(P252=$P$2,N252=0),I252,AND(P252=$P$22,N252&gt;0),((F252/0.5)-1)*(L252+J252),AND(P252=$P$22,N252=0),(I252+K252))</f>
        <v>134.39999999999998</v>
      </c>
      <c r="S252" s="10" t="s">
        <v>2</v>
      </c>
      <c r="T252" s="7">
        <v>179.8</v>
      </c>
      <c r="U252" s="11">
        <f>VLOOKUP("*"&amp;CONCATENATE("d_",S252,"_f")&amp;"*",Rough_data!$A$12:$B$31,2,FALSE)</f>
        <v>33</v>
      </c>
      <c r="V252" s="11">
        <f>VLOOKUP("*"&amp;CONCATENATE("d_",S252,"_a")&amp;"*",Rough_data!$A$12:$B$31,2,FALSE)</f>
        <v>28.3</v>
      </c>
      <c r="W252" s="11">
        <f>VLOOKUP("*"&amp;CONCATENATE("o_",S252,"_f")&amp;"*",Rough_data!$A$12:$B$31,2,FALSE)</f>
        <v>20.5</v>
      </c>
      <c r="X252" s="11">
        <f>VLOOKUP("*"&amp;CONCATENATE("o_",S252,"_a")&amp;"*",Rough_data!$A$12:$B$31,2,FALSE)</f>
        <v>28.3</v>
      </c>
      <c r="Y252" s="7" cm="1">
        <f t="array" ref="Y252">_xlfn.IFS(AND(P252=$P$2,N252&gt;0),((F252/0.5)-1)*U252, AND(P252=$P$2,N252=0),V252,AND(P252=$P$22,N252&gt;0),((F252/0.5)-1)*(V252+X252),AND(P252=$P$22,N252=0),(W252+U252))</f>
        <v>99</v>
      </c>
      <c r="Z252" s="13" t="str" cm="1">
        <f t="array" ref="Z252">_xlfn.IFS(Y252=T252,"Correctly Charged",Y252&gt;T252,"Under Charge",Y252&lt;T252,"Over Charge")</f>
        <v>Over Charge</v>
      </c>
      <c r="AA252" s="11">
        <f t="shared" si="27"/>
        <v>-80.800000000000011</v>
      </c>
    </row>
    <row r="253" spans="1:27" x14ac:dyDescent="0.3">
      <c r="A253" s="7">
        <v>2001810549</v>
      </c>
      <c r="B253" s="8">
        <v>1091117806263</v>
      </c>
      <c r="C253" s="7">
        <v>0.23200000000000001</v>
      </c>
      <c r="D253" s="7">
        <f t="shared" si="21"/>
        <v>0.5</v>
      </c>
      <c r="E253" s="7">
        <v>1.86</v>
      </c>
      <c r="F253" s="7">
        <f t="shared" si="22"/>
        <v>2</v>
      </c>
      <c r="G253" s="7">
        <f>Output_Data1[[#This Row],[Weight slab charged by Courier Company (KG)]]/0.5</f>
        <v>4</v>
      </c>
      <c r="H253" s="10" t="s">
        <v>3</v>
      </c>
      <c r="I253" s="11">
        <f>VLOOKUP("*"&amp;CONCATENATE("d_",H253,"_f")&amp;"*",Rough_data!$A$12:$B$31,2,FALSE)</f>
        <v>45.4</v>
      </c>
      <c r="J253" s="11">
        <f>VLOOKUP("*"&amp;CONCATENATE("d_",H253,"_a")&amp;"*",Rough_data!$A$12:$B$31,2,FALSE)</f>
        <v>44.8</v>
      </c>
      <c r="K253" s="11">
        <f>VLOOKUP("*"&amp;CONCATENATE("o_",H253,"_f")&amp;"*",Rough_data!$A$12:$B$31,2,FALSE)</f>
        <v>41.3</v>
      </c>
      <c r="L253" s="11">
        <f>VLOOKUP("*"&amp;CONCATENATE("o_",H253,"_a")&amp;"*",Rough_data!$A$12:$B$31,2,FALSE)</f>
        <v>44.8</v>
      </c>
      <c r="M253" s="8" t="str">
        <f t="shared" si="23"/>
        <v>3-Times Additional charges</v>
      </c>
      <c r="N253" s="8">
        <f t="shared" si="24"/>
        <v>3</v>
      </c>
      <c r="O253" s="8">
        <f t="shared" si="25"/>
        <v>134.39999999999998</v>
      </c>
      <c r="P253" s="10" t="s">
        <v>13</v>
      </c>
      <c r="Q253" s="10">
        <f t="shared" si="26"/>
        <v>3</v>
      </c>
      <c r="R253" s="10" cm="1">
        <f t="array" ref="R253">_xlfn.IFS(AND(P253=$P$2,N253&gt;0),((F253/0.5)-1)*J253, AND(P253=$P$2,N253=0),I253,AND(P253=$P$22,N253&gt;0),((F253/0.5)-1)*(L253+J253),AND(P253=$P$22,N253=0),(I253+K253))</f>
        <v>134.39999999999998</v>
      </c>
      <c r="S253" s="10" t="s">
        <v>2</v>
      </c>
      <c r="T253" s="7">
        <v>179.8</v>
      </c>
      <c r="U253" s="11">
        <f>VLOOKUP("*"&amp;CONCATENATE("d_",S253,"_f")&amp;"*",Rough_data!$A$12:$B$31,2,FALSE)</f>
        <v>33</v>
      </c>
      <c r="V253" s="11">
        <f>VLOOKUP("*"&amp;CONCATENATE("d_",S253,"_a")&amp;"*",Rough_data!$A$12:$B$31,2,FALSE)</f>
        <v>28.3</v>
      </c>
      <c r="W253" s="11">
        <f>VLOOKUP("*"&amp;CONCATENATE("o_",S253,"_f")&amp;"*",Rough_data!$A$12:$B$31,2,FALSE)</f>
        <v>20.5</v>
      </c>
      <c r="X253" s="11">
        <f>VLOOKUP("*"&amp;CONCATENATE("o_",S253,"_a")&amp;"*",Rough_data!$A$12:$B$31,2,FALSE)</f>
        <v>28.3</v>
      </c>
      <c r="Y253" s="7" cm="1">
        <f t="array" ref="Y253">_xlfn.IFS(AND(P253=$P$2,N253&gt;0),((F253/0.5)-1)*U253, AND(P253=$P$2,N253=0),V253,AND(P253=$P$22,N253&gt;0),((F253/0.5)-1)*(V253+X253),AND(P253=$P$22,N253=0),(W253+U253))</f>
        <v>99</v>
      </c>
      <c r="Z253" s="13" t="str" cm="1">
        <f t="array" ref="Z253">_xlfn.IFS(Y253=T253,"Correctly Charged",Y253&gt;T253,"Under Charge",Y253&lt;T253,"Over Charge")</f>
        <v>Over Charge</v>
      </c>
      <c r="AA253" s="11">
        <f t="shared" si="27"/>
        <v>-80.800000000000011</v>
      </c>
    </row>
    <row r="254" spans="1:27" x14ac:dyDescent="0.3">
      <c r="A254" s="7">
        <v>2001810549</v>
      </c>
      <c r="B254" s="8">
        <v>1091117806263</v>
      </c>
      <c r="C254" s="7">
        <v>0.23200000000000001</v>
      </c>
      <c r="D254" s="7">
        <f t="shared" si="21"/>
        <v>0.5</v>
      </c>
      <c r="E254" s="7">
        <v>1.86</v>
      </c>
      <c r="F254" s="7">
        <f t="shared" si="22"/>
        <v>2</v>
      </c>
      <c r="G254" s="7">
        <f>Output_Data1[[#This Row],[Weight slab charged by Courier Company (KG)]]/0.5</f>
        <v>4</v>
      </c>
      <c r="H254" s="10" t="s">
        <v>3</v>
      </c>
      <c r="I254" s="11">
        <f>VLOOKUP("*"&amp;CONCATENATE("d_",H254,"_f")&amp;"*",Rough_data!$A$12:$B$31,2,FALSE)</f>
        <v>45.4</v>
      </c>
      <c r="J254" s="11">
        <f>VLOOKUP("*"&amp;CONCATENATE("d_",H254,"_a")&amp;"*",Rough_data!$A$12:$B$31,2,FALSE)</f>
        <v>44.8</v>
      </c>
      <c r="K254" s="11">
        <f>VLOOKUP("*"&amp;CONCATENATE("o_",H254,"_f")&amp;"*",Rough_data!$A$12:$B$31,2,FALSE)</f>
        <v>41.3</v>
      </c>
      <c r="L254" s="11">
        <f>VLOOKUP("*"&amp;CONCATENATE("o_",H254,"_a")&amp;"*",Rough_data!$A$12:$B$31,2,FALSE)</f>
        <v>44.8</v>
      </c>
      <c r="M254" s="8" t="str">
        <f t="shared" si="23"/>
        <v>3-Times Additional charges</v>
      </c>
      <c r="N254" s="8">
        <f t="shared" si="24"/>
        <v>3</v>
      </c>
      <c r="O254" s="8">
        <f t="shared" si="25"/>
        <v>134.39999999999998</v>
      </c>
      <c r="P254" s="10" t="s">
        <v>13</v>
      </c>
      <c r="Q254" s="10">
        <f t="shared" si="26"/>
        <v>3</v>
      </c>
      <c r="R254" s="10" cm="1">
        <f t="array" ref="R254">_xlfn.IFS(AND(P254=$P$2,N254&gt;0),((F254/0.5)-1)*J254, AND(P254=$P$2,N254=0),I254,AND(P254=$P$22,N254&gt;0),((F254/0.5)-1)*(L254+J254),AND(P254=$P$22,N254=0),(I254+K254))</f>
        <v>134.39999999999998</v>
      </c>
      <c r="S254" s="10" t="s">
        <v>2</v>
      </c>
      <c r="T254" s="7">
        <v>179.8</v>
      </c>
      <c r="U254" s="11">
        <f>VLOOKUP("*"&amp;CONCATENATE("d_",S254,"_f")&amp;"*",Rough_data!$A$12:$B$31,2,FALSE)</f>
        <v>33</v>
      </c>
      <c r="V254" s="11">
        <f>VLOOKUP("*"&amp;CONCATENATE("d_",S254,"_a")&amp;"*",Rough_data!$A$12:$B$31,2,FALSE)</f>
        <v>28.3</v>
      </c>
      <c r="W254" s="11">
        <f>VLOOKUP("*"&amp;CONCATENATE("o_",S254,"_f")&amp;"*",Rough_data!$A$12:$B$31,2,FALSE)</f>
        <v>20.5</v>
      </c>
      <c r="X254" s="11">
        <f>VLOOKUP("*"&amp;CONCATENATE("o_",S254,"_a")&amp;"*",Rough_data!$A$12:$B$31,2,FALSE)</f>
        <v>28.3</v>
      </c>
      <c r="Y254" s="7" cm="1">
        <f t="array" ref="Y254">_xlfn.IFS(AND(P254=$P$2,N254&gt;0),((F254/0.5)-1)*U254, AND(P254=$P$2,N254=0),V254,AND(P254=$P$22,N254&gt;0),((F254/0.5)-1)*(V254+X254),AND(P254=$P$22,N254=0),(W254+U254))</f>
        <v>99</v>
      </c>
      <c r="Z254" s="13" t="str" cm="1">
        <f t="array" ref="Z254">_xlfn.IFS(Y254=T254,"Correctly Charged",Y254&gt;T254,"Under Charge",Y254&lt;T254,"Over Charge")</f>
        <v>Over Charge</v>
      </c>
      <c r="AA254" s="11">
        <f t="shared" si="27"/>
        <v>-80.800000000000011</v>
      </c>
    </row>
    <row r="255" spans="1:27" x14ac:dyDescent="0.3">
      <c r="A255" s="7">
        <v>2001810549</v>
      </c>
      <c r="B255" s="8">
        <v>1091117806263</v>
      </c>
      <c r="C255" s="7">
        <v>0.23200000000000001</v>
      </c>
      <c r="D255" s="7">
        <f t="shared" si="21"/>
        <v>0.5</v>
      </c>
      <c r="E255" s="7">
        <v>1.86</v>
      </c>
      <c r="F255" s="7">
        <f t="shared" si="22"/>
        <v>2</v>
      </c>
      <c r="G255" s="7">
        <f>Output_Data1[[#This Row],[Weight slab charged by Courier Company (KG)]]/0.5</f>
        <v>4</v>
      </c>
      <c r="H255" s="10" t="s">
        <v>3</v>
      </c>
      <c r="I255" s="11">
        <f>VLOOKUP("*"&amp;CONCATENATE("d_",H255,"_f")&amp;"*",Rough_data!$A$12:$B$31,2,FALSE)</f>
        <v>45.4</v>
      </c>
      <c r="J255" s="11">
        <f>VLOOKUP("*"&amp;CONCATENATE("d_",H255,"_a")&amp;"*",Rough_data!$A$12:$B$31,2,FALSE)</f>
        <v>44.8</v>
      </c>
      <c r="K255" s="11">
        <f>VLOOKUP("*"&amp;CONCATENATE("o_",H255,"_f")&amp;"*",Rough_data!$A$12:$B$31,2,FALSE)</f>
        <v>41.3</v>
      </c>
      <c r="L255" s="11">
        <f>VLOOKUP("*"&amp;CONCATENATE("o_",H255,"_a")&amp;"*",Rough_data!$A$12:$B$31,2,FALSE)</f>
        <v>44.8</v>
      </c>
      <c r="M255" s="8" t="str">
        <f t="shared" si="23"/>
        <v>3-Times Additional charges</v>
      </c>
      <c r="N255" s="8">
        <f t="shared" si="24"/>
        <v>3</v>
      </c>
      <c r="O255" s="8">
        <f t="shared" si="25"/>
        <v>134.39999999999998</v>
      </c>
      <c r="P255" s="10" t="s">
        <v>13</v>
      </c>
      <c r="Q255" s="10">
        <f t="shared" si="26"/>
        <v>3</v>
      </c>
      <c r="R255" s="10" cm="1">
        <f t="array" ref="R255">_xlfn.IFS(AND(P255=$P$2,N255&gt;0),((F255/0.5)-1)*J255, AND(P255=$P$2,N255=0),I255,AND(P255=$P$22,N255&gt;0),((F255/0.5)-1)*(L255+J255),AND(P255=$P$22,N255=0),(I255+K255))</f>
        <v>134.39999999999998</v>
      </c>
      <c r="S255" s="10" t="s">
        <v>2</v>
      </c>
      <c r="T255" s="7">
        <v>179.8</v>
      </c>
      <c r="U255" s="11">
        <f>VLOOKUP("*"&amp;CONCATENATE("d_",S255,"_f")&amp;"*",Rough_data!$A$12:$B$31,2,FALSE)</f>
        <v>33</v>
      </c>
      <c r="V255" s="11">
        <f>VLOOKUP("*"&amp;CONCATENATE("d_",S255,"_a")&amp;"*",Rough_data!$A$12:$B$31,2,FALSE)</f>
        <v>28.3</v>
      </c>
      <c r="W255" s="11">
        <f>VLOOKUP("*"&amp;CONCATENATE("o_",S255,"_f")&amp;"*",Rough_data!$A$12:$B$31,2,FALSE)</f>
        <v>20.5</v>
      </c>
      <c r="X255" s="11">
        <f>VLOOKUP("*"&amp;CONCATENATE("o_",S255,"_a")&amp;"*",Rough_data!$A$12:$B$31,2,FALSE)</f>
        <v>28.3</v>
      </c>
      <c r="Y255" s="7" cm="1">
        <f t="array" ref="Y255">_xlfn.IFS(AND(P255=$P$2,N255&gt;0),((F255/0.5)-1)*U255, AND(P255=$P$2,N255=0),V255,AND(P255=$P$22,N255&gt;0),((F255/0.5)-1)*(V255+X255),AND(P255=$P$22,N255=0),(W255+U255))</f>
        <v>99</v>
      </c>
      <c r="Z255" s="13" t="str" cm="1">
        <f t="array" ref="Z255">_xlfn.IFS(Y255=T255,"Correctly Charged",Y255&gt;T255,"Under Charge",Y255&lt;T255,"Over Charge")</f>
        <v>Over Charge</v>
      </c>
      <c r="AA255" s="11">
        <f t="shared" si="27"/>
        <v>-80.800000000000011</v>
      </c>
    </row>
    <row r="256" spans="1:27" x14ac:dyDescent="0.3">
      <c r="A256" s="7">
        <v>2001810549</v>
      </c>
      <c r="B256" s="8">
        <v>1091117806263</v>
      </c>
      <c r="C256" s="7">
        <v>0.23200000000000001</v>
      </c>
      <c r="D256" s="7">
        <f t="shared" si="21"/>
        <v>0.5</v>
      </c>
      <c r="E256" s="7">
        <v>1.86</v>
      </c>
      <c r="F256" s="7">
        <f t="shared" si="22"/>
        <v>2</v>
      </c>
      <c r="G256" s="7">
        <f>Output_Data1[[#This Row],[Weight slab charged by Courier Company (KG)]]/0.5</f>
        <v>4</v>
      </c>
      <c r="H256" s="10" t="s">
        <v>3</v>
      </c>
      <c r="I256" s="11">
        <f>VLOOKUP("*"&amp;CONCATENATE("d_",H256,"_f")&amp;"*",Rough_data!$A$12:$B$31,2,FALSE)</f>
        <v>45.4</v>
      </c>
      <c r="J256" s="11">
        <f>VLOOKUP("*"&amp;CONCATENATE("d_",H256,"_a")&amp;"*",Rough_data!$A$12:$B$31,2,FALSE)</f>
        <v>44.8</v>
      </c>
      <c r="K256" s="11">
        <f>VLOOKUP("*"&amp;CONCATENATE("o_",H256,"_f")&amp;"*",Rough_data!$A$12:$B$31,2,FALSE)</f>
        <v>41.3</v>
      </c>
      <c r="L256" s="11">
        <f>VLOOKUP("*"&amp;CONCATENATE("o_",H256,"_a")&amp;"*",Rough_data!$A$12:$B$31,2,FALSE)</f>
        <v>44.8</v>
      </c>
      <c r="M256" s="8" t="str">
        <f t="shared" si="23"/>
        <v>3-Times Additional charges</v>
      </c>
      <c r="N256" s="8">
        <f t="shared" si="24"/>
        <v>3</v>
      </c>
      <c r="O256" s="8">
        <f t="shared" si="25"/>
        <v>134.39999999999998</v>
      </c>
      <c r="P256" s="10" t="s">
        <v>13</v>
      </c>
      <c r="Q256" s="10">
        <f t="shared" si="26"/>
        <v>3</v>
      </c>
      <c r="R256" s="10" cm="1">
        <f t="array" ref="R256">_xlfn.IFS(AND(P256=$P$2,N256&gt;0),((F256/0.5)-1)*J256, AND(P256=$P$2,N256=0),I256,AND(P256=$P$22,N256&gt;0),((F256/0.5)-1)*(L256+J256),AND(P256=$P$22,N256=0),(I256+K256))</f>
        <v>134.39999999999998</v>
      </c>
      <c r="S256" s="10" t="s">
        <v>2</v>
      </c>
      <c r="T256" s="7">
        <v>179.8</v>
      </c>
      <c r="U256" s="11">
        <f>VLOOKUP("*"&amp;CONCATENATE("d_",S256,"_f")&amp;"*",Rough_data!$A$12:$B$31,2,FALSE)</f>
        <v>33</v>
      </c>
      <c r="V256" s="11">
        <f>VLOOKUP("*"&amp;CONCATENATE("d_",S256,"_a")&amp;"*",Rough_data!$A$12:$B$31,2,FALSE)</f>
        <v>28.3</v>
      </c>
      <c r="W256" s="11">
        <f>VLOOKUP("*"&amp;CONCATENATE("o_",S256,"_f")&amp;"*",Rough_data!$A$12:$B$31,2,FALSE)</f>
        <v>20.5</v>
      </c>
      <c r="X256" s="11">
        <f>VLOOKUP("*"&amp;CONCATENATE("o_",S256,"_a")&amp;"*",Rough_data!$A$12:$B$31,2,FALSE)</f>
        <v>28.3</v>
      </c>
      <c r="Y256" s="7" cm="1">
        <f t="array" ref="Y256">_xlfn.IFS(AND(P256=$P$2,N256&gt;0),((F256/0.5)-1)*U256, AND(P256=$P$2,N256=0),V256,AND(P256=$P$22,N256&gt;0),((F256/0.5)-1)*(V256+X256),AND(P256=$P$22,N256=0),(W256+U256))</f>
        <v>99</v>
      </c>
      <c r="Z256" s="13" t="str" cm="1">
        <f t="array" ref="Z256">_xlfn.IFS(Y256=T256,"Correctly Charged",Y256&gt;T256,"Under Charge",Y256&lt;T256,"Over Charge")</f>
        <v>Over Charge</v>
      </c>
      <c r="AA256" s="11">
        <f t="shared" si="27"/>
        <v>-80.800000000000011</v>
      </c>
    </row>
    <row r="257" spans="1:27" x14ac:dyDescent="0.3">
      <c r="A257" s="7">
        <v>2001810549</v>
      </c>
      <c r="B257" s="8">
        <v>1091117806263</v>
      </c>
      <c r="C257" s="7">
        <v>0.23200000000000001</v>
      </c>
      <c r="D257" s="7">
        <f t="shared" si="21"/>
        <v>0.5</v>
      </c>
      <c r="E257" s="7">
        <v>1.86</v>
      </c>
      <c r="F257" s="7">
        <f t="shared" si="22"/>
        <v>2</v>
      </c>
      <c r="G257" s="7">
        <f>Output_Data1[[#This Row],[Weight slab charged by Courier Company (KG)]]/0.5</f>
        <v>4</v>
      </c>
      <c r="H257" s="10" t="s">
        <v>3</v>
      </c>
      <c r="I257" s="11">
        <f>VLOOKUP("*"&amp;CONCATENATE("d_",H257,"_f")&amp;"*",Rough_data!$A$12:$B$31,2,FALSE)</f>
        <v>45.4</v>
      </c>
      <c r="J257" s="11">
        <f>VLOOKUP("*"&amp;CONCATENATE("d_",H257,"_a")&amp;"*",Rough_data!$A$12:$B$31,2,FALSE)</f>
        <v>44.8</v>
      </c>
      <c r="K257" s="11">
        <f>VLOOKUP("*"&amp;CONCATENATE("o_",H257,"_f")&amp;"*",Rough_data!$A$12:$B$31,2,FALSE)</f>
        <v>41.3</v>
      </c>
      <c r="L257" s="11">
        <f>VLOOKUP("*"&amp;CONCATENATE("o_",H257,"_a")&amp;"*",Rough_data!$A$12:$B$31,2,FALSE)</f>
        <v>44.8</v>
      </c>
      <c r="M257" s="8" t="str">
        <f t="shared" si="23"/>
        <v>3-Times Additional charges</v>
      </c>
      <c r="N257" s="8">
        <f t="shared" si="24"/>
        <v>3</v>
      </c>
      <c r="O257" s="8">
        <f t="shared" si="25"/>
        <v>134.39999999999998</v>
      </c>
      <c r="P257" s="10" t="s">
        <v>13</v>
      </c>
      <c r="Q257" s="10">
        <f t="shared" si="26"/>
        <v>3</v>
      </c>
      <c r="R257" s="10" cm="1">
        <f t="array" ref="R257">_xlfn.IFS(AND(P257=$P$2,N257&gt;0),((F257/0.5)-1)*J257, AND(P257=$P$2,N257=0),I257,AND(P257=$P$22,N257&gt;0),((F257/0.5)-1)*(L257+J257),AND(P257=$P$22,N257=0),(I257+K257))</f>
        <v>134.39999999999998</v>
      </c>
      <c r="S257" s="10" t="s">
        <v>2</v>
      </c>
      <c r="T257" s="7">
        <v>179.8</v>
      </c>
      <c r="U257" s="11">
        <f>VLOOKUP("*"&amp;CONCATENATE("d_",S257,"_f")&amp;"*",Rough_data!$A$12:$B$31,2,FALSE)</f>
        <v>33</v>
      </c>
      <c r="V257" s="11">
        <f>VLOOKUP("*"&amp;CONCATENATE("d_",S257,"_a")&amp;"*",Rough_data!$A$12:$B$31,2,FALSE)</f>
        <v>28.3</v>
      </c>
      <c r="W257" s="11">
        <f>VLOOKUP("*"&amp;CONCATENATE("o_",S257,"_f")&amp;"*",Rough_data!$A$12:$B$31,2,FALSE)</f>
        <v>20.5</v>
      </c>
      <c r="X257" s="11">
        <f>VLOOKUP("*"&amp;CONCATENATE("o_",S257,"_a")&amp;"*",Rough_data!$A$12:$B$31,2,FALSE)</f>
        <v>28.3</v>
      </c>
      <c r="Y257" s="7" cm="1">
        <f t="array" ref="Y257">_xlfn.IFS(AND(P257=$P$2,N257&gt;0),((F257/0.5)-1)*U257, AND(P257=$P$2,N257=0),V257,AND(P257=$P$22,N257&gt;0),((F257/0.5)-1)*(V257+X257),AND(P257=$P$22,N257=0),(W257+U257))</f>
        <v>99</v>
      </c>
      <c r="Z257" s="13" t="str" cm="1">
        <f t="array" ref="Z257">_xlfn.IFS(Y257=T257,"Correctly Charged",Y257&gt;T257,"Under Charge",Y257&lt;T257,"Over Charge")</f>
        <v>Over Charge</v>
      </c>
      <c r="AA257" s="11">
        <f t="shared" si="27"/>
        <v>-80.800000000000011</v>
      </c>
    </row>
    <row r="258" spans="1:27" x14ac:dyDescent="0.3">
      <c r="A258" s="7">
        <v>2001810549</v>
      </c>
      <c r="B258" s="8">
        <v>1091117806263</v>
      </c>
      <c r="C258" s="7">
        <v>0.24</v>
      </c>
      <c r="D258" s="7">
        <f t="shared" ref="D258:D321" si="28">IF(AND(C258&gt;0,C258&lt;=0.5),0.5,IF(AND(C258&gt;0.5,C258&lt;=1),1,IF(AND(C258&gt;1,C258&lt;=1.5),1.5)))</f>
        <v>0.5</v>
      </c>
      <c r="E258" s="7">
        <v>1.86</v>
      </c>
      <c r="F258" s="7">
        <f t="shared" ref="F258:F321" si="29">IF(AND(E258&gt;0,E258&lt;=0.5),0.5,IF(AND(E258&gt;0.5,E258&lt;=1),1,IF(AND(E258&gt;1,E258&lt;=1.5),1.5,IF(AND(E258&gt;1.5,E258&lt;=2),2,IF(AND(E258&gt;2,E258&lt;=2.5),2.5,IF(AND(E258&gt;2.5,E258&lt;=3),3,IF(AND(E258&gt;3,E258&lt;=3.5),3.5,IF(AND(E258&gt;3.5,E258&lt;=4),4,IF(AND(E258&gt;4,E258&lt;=4.5),4.5,IF(AND(E258&gt;4.5,E258&lt;=5),5))))))))))</f>
        <v>2</v>
      </c>
      <c r="G258" s="7">
        <f>Output_Data1[[#This Row],[Weight slab charged by Courier Company (KG)]]/0.5</f>
        <v>4</v>
      </c>
      <c r="H258" s="10" t="s">
        <v>3</v>
      </c>
      <c r="I258" s="11">
        <f>VLOOKUP("*"&amp;CONCATENATE("d_",H258,"_f")&amp;"*",Rough_data!$A$12:$B$31,2,FALSE)</f>
        <v>45.4</v>
      </c>
      <c r="J258" s="11">
        <f>VLOOKUP("*"&amp;CONCATENATE("d_",H258,"_a")&amp;"*",Rough_data!$A$12:$B$31,2,FALSE)</f>
        <v>44.8</v>
      </c>
      <c r="K258" s="11">
        <f>VLOOKUP("*"&amp;CONCATENATE("o_",H258,"_f")&amp;"*",Rough_data!$A$12:$B$31,2,FALSE)</f>
        <v>41.3</v>
      </c>
      <c r="L258" s="11">
        <f>VLOOKUP("*"&amp;CONCATENATE("o_",H258,"_a")&amp;"*",Rough_data!$A$12:$B$31,2,FALSE)</f>
        <v>44.8</v>
      </c>
      <c r="M258" s="8" t="str">
        <f t="shared" ref="M258:M321" si="30">IF(F258&lt;=0.5,"Only Fixed charges",(F258/0.5)-1&amp;"-Times Additional charges")</f>
        <v>3-Times Additional charges</v>
      </c>
      <c r="N258" s="8">
        <f t="shared" ref="N258:N321" si="31">(F258/0.5)-1</f>
        <v>3</v>
      </c>
      <c r="O258" s="8">
        <f t="shared" ref="O258:O321" si="32">IF(((F258/0.5)-1)&gt;0,(((F258/0.5)-1)*J258),I258)</f>
        <v>134.39999999999998</v>
      </c>
      <c r="P258" s="10" t="s">
        <v>13</v>
      </c>
      <c r="Q258" s="10">
        <f t="shared" ref="Q258:Q321" si="33">(F258/0.5)-1</f>
        <v>3</v>
      </c>
      <c r="R258" s="10" cm="1">
        <f t="array" ref="R258">_xlfn.IFS(AND(P258=$P$2,N258&gt;0),((F258/0.5)-1)*J258, AND(P258=$P$2,N258=0),I258,AND(P258=$P$22,N258&gt;0),((F258/0.5)-1)*(L258+J258),AND(P258=$P$22,N258=0),(I258+K258))</f>
        <v>134.39999999999998</v>
      </c>
      <c r="S258" s="10" t="s">
        <v>2</v>
      </c>
      <c r="T258" s="7">
        <v>179.8</v>
      </c>
      <c r="U258" s="11">
        <f>VLOOKUP("*"&amp;CONCATENATE("d_",S258,"_f")&amp;"*",Rough_data!$A$12:$B$31,2,FALSE)</f>
        <v>33</v>
      </c>
      <c r="V258" s="11">
        <f>VLOOKUP("*"&amp;CONCATENATE("d_",S258,"_a")&amp;"*",Rough_data!$A$12:$B$31,2,FALSE)</f>
        <v>28.3</v>
      </c>
      <c r="W258" s="11">
        <f>VLOOKUP("*"&amp;CONCATENATE("o_",S258,"_f")&amp;"*",Rough_data!$A$12:$B$31,2,FALSE)</f>
        <v>20.5</v>
      </c>
      <c r="X258" s="11">
        <f>VLOOKUP("*"&amp;CONCATENATE("o_",S258,"_a")&amp;"*",Rough_data!$A$12:$B$31,2,FALSE)</f>
        <v>28.3</v>
      </c>
      <c r="Y258" s="7" cm="1">
        <f t="array" ref="Y258">_xlfn.IFS(AND(P258=$P$2,N258&gt;0),((F258/0.5)-1)*U258, AND(P258=$P$2,N258=0),V258,AND(P258=$P$22,N258&gt;0),((F258/0.5)-1)*(V258+X258),AND(P258=$P$22,N258=0),(W258+U258))</f>
        <v>99</v>
      </c>
      <c r="Z258" s="13" t="str" cm="1">
        <f t="array" ref="Z258">_xlfn.IFS(Y258=T258,"Correctly Charged",Y258&gt;T258,"Under Charge",Y258&lt;T258,"Over Charge")</f>
        <v>Over Charge</v>
      </c>
      <c r="AA258" s="11">
        <f t="shared" si="27"/>
        <v>-80.800000000000011</v>
      </c>
    </row>
    <row r="259" spans="1:27" x14ac:dyDescent="0.3">
      <c r="A259" s="7">
        <v>2001810549</v>
      </c>
      <c r="B259" s="8">
        <v>1091117806263</v>
      </c>
      <c r="C259" s="7">
        <v>0.24</v>
      </c>
      <c r="D259" s="7">
        <f t="shared" si="28"/>
        <v>0.5</v>
      </c>
      <c r="E259" s="7">
        <v>1.86</v>
      </c>
      <c r="F259" s="7">
        <f t="shared" si="29"/>
        <v>2</v>
      </c>
      <c r="G259" s="7">
        <f>Output_Data1[[#This Row],[Weight slab charged by Courier Company (KG)]]/0.5</f>
        <v>4</v>
      </c>
      <c r="H259" s="10" t="s">
        <v>3</v>
      </c>
      <c r="I259" s="11">
        <f>VLOOKUP("*"&amp;CONCATENATE("d_",H259,"_f")&amp;"*",Rough_data!$A$12:$B$31,2,FALSE)</f>
        <v>45.4</v>
      </c>
      <c r="J259" s="11">
        <f>VLOOKUP("*"&amp;CONCATENATE("d_",H259,"_a")&amp;"*",Rough_data!$A$12:$B$31,2,FALSE)</f>
        <v>44.8</v>
      </c>
      <c r="K259" s="11">
        <f>VLOOKUP("*"&amp;CONCATENATE("o_",H259,"_f")&amp;"*",Rough_data!$A$12:$B$31,2,FALSE)</f>
        <v>41.3</v>
      </c>
      <c r="L259" s="11">
        <f>VLOOKUP("*"&amp;CONCATENATE("o_",H259,"_a")&amp;"*",Rough_data!$A$12:$B$31,2,FALSE)</f>
        <v>44.8</v>
      </c>
      <c r="M259" s="8" t="str">
        <f t="shared" si="30"/>
        <v>3-Times Additional charges</v>
      </c>
      <c r="N259" s="8">
        <f t="shared" si="31"/>
        <v>3</v>
      </c>
      <c r="O259" s="8">
        <f t="shared" si="32"/>
        <v>134.39999999999998</v>
      </c>
      <c r="P259" s="10" t="s">
        <v>13</v>
      </c>
      <c r="Q259" s="10">
        <f t="shared" si="33"/>
        <v>3</v>
      </c>
      <c r="R259" s="10" cm="1">
        <f t="array" ref="R259">_xlfn.IFS(AND(P259=$P$2,N259&gt;0),((F259/0.5)-1)*J259, AND(P259=$P$2,N259=0),I259,AND(P259=$P$22,N259&gt;0),((F259/0.5)-1)*(L259+J259),AND(P259=$P$22,N259=0),(I259+K259))</f>
        <v>134.39999999999998</v>
      </c>
      <c r="S259" s="10" t="s">
        <v>2</v>
      </c>
      <c r="T259" s="7">
        <v>179.8</v>
      </c>
      <c r="U259" s="11">
        <f>VLOOKUP("*"&amp;CONCATENATE("d_",S259,"_f")&amp;"*",Rough_data!$A$12:$B$31,2,FALSE)</f>
        <v>33</v>
      </c>
      <c r="V259" s="11">
        <f>VLOOKUP("*"&amp;CONCATENATE("d_",S259,"_a")&amp;"*",Rough_data!$A$12:$B$31,2,FALSE)</f>
        <v>28.3</v>
      </c>
      <c r="W259" s="11">
        <f>VLOOKUP("*"&amp;CONCATENATE("o_",S259,"_f")&amp;"*",Rough_data!$A$12:$B$31,2,FALSE)</f>
        <v>20.5</v>
      </c>
      <c r="X259" s="11">
        <f>VLOOKUP("*"&amp;CONCATENATE("o_",S259,"_a")&amp;"*",Rough_data!$A$12:$B$31,2,FALSE)</f>
        <v>28.3</v>
      </c>
      <c r="Y259" s="7" cm="1">
        <f t="array" ref="Y259">_xlfn.IFS(AND(P259=$P$2,N259&gt;0),((F259/0.5)-1)*U259, AND(P259=$P$2,N259=0),V259,AND(P259=$P$22,N259&gt;0),((F259/0.5)-1)*(V259+X259),AND(P259=$P$22,N259=0),(W259+U259))</f>
        <v>99</v>
      </c>
      <c r="Z259" s="13" t="str" cm="1">
        <f t="array" ref="Z259">_xlfn.IFS(Y259=T259,"Correctly Charged",Y259&gt;T259,"Under Charge",Y259&lt;T259,"Over Charge")</f>
        <v>Over Charge</v>
      </c>
      <c r="AA259" s="11">
        <f t="shared" ref="AA259:AA322" si="34">Y259-T259</f>
        <v>-80.800000000000011</v>
      </c>
    </row>
    <row r="260" spans="1:27" x14ac:dyDescent="0.3">
      <c r="A260" s="7">
        <v>2001810549</v>
      </c>
      <c r="B260" s="8">
        <v>1091117806263</v>
      </c>
      <c r="C260" s="7">
        <v>0.24</v>
      </c>
      <c r="D260" s="7">
        <f t="shared" si="28"/>
        <v>0.5</v>
      </c>
      <c r="E260" s="7">
        <v>1.86</v>
      </c>
      <c r="F260" s="7">
        <f t="shared" si="29"/>
        <v>2</v>
      </c>
      <c r="G260" s="7">
        <f>Output_Data1[[#This Row],[Weight slab charged by Courier Company (KG)]]/0.5</f>
        <v>4</v>
      </c>
      <c r="H260" s="10" t="s">
        <v>3</v>
      </c>
      <c r="I260" s="11">
        <f>VLOOKUP("*"&amp;CONCATENATE("d_",H260,"_f")&amp;"*",Rough_data!$A$12:$B$31,2,FALSE)</f>
        <v>45.4</v>
      </c>
      <c r="J260" s="11">
        <f>VLOOKUP("*"&amp;CONCATENATE("d_",H260,"_a")&amp;"*",Rough_data!$A$12:$B$31,2,FALSE)</f>
        <v>44.8</v>
      </c>
      <c r="K260" s="11">
        <f>VLOOKUP("*"&amp;CONCATENATE("o_",H260,"_f")&amp;"*",Rough_data!$A$12:$B$31,2,FALSE)</f>
        <v>41.3</v>
      </c>
      <c r="L260" s="11">
        <f>VLOOKUP("*"&amp;CONCATENATE("o_",H260,"_a")&amp;"*",Rough_data!$A$12:$B$31,2,FALSE)</f>
        <v>44.8</v>
      </c>
      <c r="M260" s="8" t="str">
        <f t="shared" si="30"/>
        <v>3-Times Additional charges</v>
      </c>
      <c r="N260" s="8">
        <f t="shared" si="31"/>
        <v>3</v>
      </c>
      <c r="O260" s="8">
        <f t="shared" si="32"/>
        <v>134.39999999999998</v>
      </c>
      <c r="P260" s="10" t="s">
        <v>13</v>
      </c>
      <c r="Q260" s="10">
        <f t="shared" si="33"/>
        <v>3</v>
      </c>
      <c r="R260" s="10" cm="1">
        <f t="array" ref="R260">_xlfn.IFS(AND(P260=$P$2,N260&gt;0),((F260/0.5)-1)*J260, AND(P260=$P$2,N260=0),I260,AND(P260=$P$22,N260&gt;0),((F260/0.5)-1)*(L260+J260),AND(P260=$P$22,N260=0),(I260+K260))</f>
        <v>134.39999999999998</v>
      </c>
      <c r="S260" s="10" t="s">
        <v>2</v>
      </c>
      <c r="T260" s="7">
        <v>179.8</v>
      </c>
      <c r="U260" s="11">
        <f>VLOOKUP("*"&amp;CONCATENATE("d_",S260,"_f")&amp;"*",Rough_data!$A$12:$B$31,2,FALSE)</f>
        <v>33</v>
      </c>
      <c r="V260" s="11">
        <f>VLOOKUP("*"&amp;CONCATENATE("d_",S260,"_a")&amp;"*",Rough_data!$A$12:$B$31,2,FALSE)</f>
        <v>28.3</v>
      </c>
      <c r="W260" s="11">
        <f>VLOOKUP("*"&amp;CONCATENATE("o_",S260,"_f")&amp;"*",Rough_data!$A$12:$B$31,2,FALSE)</f>
        <v>20.5</v>
      </c>
      <c r="X260" s="11">
        <f>VLOOKUP("*"&amp;CONCATENATE("o_",S260,"_a")&amp;"*",Rough_data!$A$12:$B$31,2,FALSE)</f>
        <v>28.3</v>
      </c>
      <c r="Y260" s="7" cm="1">
        <f t="array" ref="Y260">_xlfn.IFS(AND(P260=$P$2,N260&gt;0),((F260/0.5)-1)*U260, AND(P260=$P$2,N260=0),V260,AND(P260=$P$22,N260&gt;0),((F260/0.5)-1)*(V260+X260),AND(P260=$P$22,N260=0),(W260+U260))</f>
        <v>99</v>
      </c>
      <c r="Z260" s="13" t="str" cm="1">
        <f t="array" ref="Z260">_xlfn.IFS(Y260=T260,"Correctly Charged",Y260&gt;T260,"Under Charge",Y260&lt;T260,"Over Charge")</f>
        <v>Over Charge</v>
      </c>
      <c r="AA260" s="11">
        <f t="shared" si="34"/>
        <v>-80.800000000000011</v>
      </c>
    </row>
    <row r="261" spans="1:27" x14ac:dyDescent="0.3">
      <c r="A261" s="7">
        <v>2001810549</v>
      </c>
      <c r="B261" s="8">
        <v>1091117806263</v>
      </c>
      <c r="C261" s="7">
        <v>0.24</v>
      </c>
      <c r="D261" s="7">
        <f t="shared" si="28"/>
        <v>0.5</v>
      </c>
      <c r="E261" s="7">
        <v>1.86</v>
      </c>
      <c r="F261" s="7">
        <f t="shared" si="29"/>
        <v>2</v>
      </c>
      <c r="G261" s="7">
        <f>Output_Data1[[#This Row],[Weight slab charged by Courier Company (KG)]]/0.5</f>
        <v>4</v>
      </c>
      <c r="H261" s="10" t="s">
        <v>3</v>
      </c>
      <c r="I261" s="11">
        <f>VLOOKUP("*"&amp;CONCATENATE("d_",H261,"_f")&amp;"*",Rough_data!$A$12:$B$31,2,FALSE)</f>
        <v>45.4</v>
      </c>
      <c r="J261" s="11">
        <f>VLOOKUP("*"&amp;CONCATENATE("d_",H261,"_a")&amp;"*",Rough_data!$A$12:$B$31,2,FALSE)</f>
        <v>44.8</v>
      </c>
      <c r="K261" s="11">
        <f>VLOOKUP("*"&amp;CONCATENATE("o_",H261,"_f")&amp;"*",Rough_data!$A$12:$B$31,2,FALSE)</f>
        <v>41.3</v>
      </c>
      <c r="L261" s="11">
        <f>VLOOKUP("*"&amp;CONCATENATE("o_",H261,"_a")&amp;"*",Rough_data!$A$12:$B$31,2,FALSE)</f>
        <v>44.8</v>
      </c>
      <c r="M261" s="8" t="str">
        <f t="shared" si="30"/>
        <v>3-Times Additional charges</v>
      </c>
      <c r="N261" s="8">
        <f t="shared" si="31"/>
        <v>3</v>
      </c>
      <c r="O261" s="8">
        <f t="shared" si="32"/>
        <v>134.39999999999998</v>
      </c>
      <c r="P261" s="10" t="s">
        <v>13</v>
      </c>
      <c r="Q261" s="10">
        <f t="shared" si="33"/>
        <v>3</v>
      </c>
      <c r="R261" s="10" cm="1">
        <f t="array" ref="R261">_xlfn.IFS(AND(P261=$P$2,N261&gt;0),((F261/0.5)-1)*J261, AND(P261=$P$2,N261=0),I261,AND(P261=$P$22,N261&gt;0),((F261/0.5)-1)*(L261+J261),AND(P261=$P$22,N261=0),(I261+K261))</f>
        <v>134.39999999999998</v>
      </c>
      <c r="S261" s="10" t="s">
        <v>2</v>
      </c>
      <c r="T261" s="7">
        <v>179.8</v>
      </c>
      <c r="U261" s="11">
        <f>VLOOKUP("*"&amp;CONCATENATE("d_",S261,"_f")&amp;"*",Rough_data!$A$12:$B$31,2,FALSE)</f>
        <v>33</v>
      </c>
      <c r="V261" s="11">
        <f>VLOOKUP("*"&amp;CONCATENATE("d_",S261,"_a")&amp;"*",Rough_data!$A$12:$B$31,2,FALSE)</f>
        <v>28.3</v>
      </c>
      <c r="W261" s="11">
        <f>VLOOKUP("*"&amp;CONCATENATE("o_",S261,"_f")&amp;"*",Rough_data!$A$12:$B$31,2,FALSE)</f>
        <v>20.5</v>
      </c>
      <c r="X261" s="11">
        <f>VLOOKUP("*"&amp;CONCATENATE("o_",S261,"_a")&amp;"*",Rough_data!$A$12:$B$31,2,FALSE)</f>
        <v>28.3</v>
      </c>
      <c r="Y261" s="7" cm="1">
        <f t="array" ref="Y261">_xlfn.IFS(AND(P261=$P$2,N261&gt;0),((F261/0.5)-1)*U261, AND(P261=$P$2,N261=0),V261,AND(P261=$P$22,N261&gt;0),((F261/0.5)-1)*(V261+X261),AND(P261=$P$22,N261=0),(W261+U261))</f>
        <v>99</v>
      </c>
      <c r="Z261" s="13" t="str" cm="1">
        <f t="array" ref="Z261">_xlfn.IFS(Y261=T261,"Correctly Charged",Y261&gt;T261,"Under Charge",Y261&lt;T261,"Over Charge")</f>
        <v>Over Charge</v>
      </c>
      <c r="AA261" s="11">
        <f t="shared" si="34"/>
        <v>-80.800000000000011</v>
      </c>
    </row>
    <row r="262" spans="1:27" x14ac:dyDescent="0.3">
      <c r="A262" s="7">
        <v>2001810549</v>
      </c>
      <c r="B262" s="8">
        <v>1091117806263</v>
      </c>
      <c r="C262" s="7">
        <v>0.24</v>
      </c>
      <c r="D262" s="7">
        <f t="shared" si="28"/>
        <v>0.5</v>
      </c>
      <c r="E262" s="7">
        <v>1.86</v>
      </c>
      <c r="F262" s="7">
        <f t="shared" si="29"/>
        <v>2</v>
      </c>
      <c r="G262" s="7">
        <f>Output_Data1[[#This Row],[Weight slab charged by Courier Company (KG)]]/0.5</f>
        <v>4</v>
      </c>
      <c r="H262" s="10" t="s">
        <v>3</v>
      </c>
      <c r="I262" s="11">
        <f>VLOOKUP("*"&amp;CONCATENATE("d_",H262,"_f")&amp;"*",Rough_data!$A$12:$B$31,2,FALSE)</f>
        <v>45.4</v>
      </c>
      <c r="J262" s="11">
        <f>VLOOKUP("*"&amp;CONCATENATE("d_",H262,"_a")&amp;"*",Rough_data!$A$12:$B$31,2,FALSE)</f>
        <v>44.8</v>
      </c>
      <c r="K262" s="11">
        <f>VLOOKUP("*"&amp;CONCATENATE("o_",H262,"_f")&amp;"*",Rough_data!$A$12:$B$31,2,FALSE)</f>
        <v>41.3</v>
      </c>
      <c r="L262" s="11">
        <f>VLOOKUP("*"&amp;CONCATENATE("o_",H262,"_a")&amp;"*",Rough_data!$A$12:$B$31,2,FALSE)</f>
        <v>44.8</v>
      </c>
      <c r="M262" s="8" t="str">
        <f t="shared" si="30"/>
        <v>3-Times Additional charges</v>
      </c>
      <c r="N262" s="8">
        <f t="shared" si="31"/>
        <v>3</v>
      </c>
      <c r="O262" s="8">
        <f t="shared" si="32"/>
        <v>134.39999999999998</v>
      </c>
      <c r="P262" s="10" t="s">
        <v>13</v>
      </c>
      <c r="Q262" s="10">
        <f t="shared" si="33"/>
        <v>3</v>
      </c>
      <c r="R262" s="10" cm="1">
        <f t="array" ref="R262">_xlfn.IFS(AND(P262=$P$2,N262&gt;0),((F262/0.5)-1)*J262, AND(P262=$P$2,N262=0),I262,AND(P262=$P$22,N262&gt;0),((F262/0.5)-1)*(L262+J262),AND(P262=$P$22,N262=0),(I262+K262))</f>
        <v>134.39999999999998</v>
      </c>
      <c r="S262" s="10" t="s">
        <v>2</v>
      </c>
      <c r="T262" s="7">
        <v>179.8</v>
      </c>
      <c r="U262" s="11">
        <f>VLOOKUP("*"&amp;CONCATENATE("d_",S262,"_f")&amp;"*",Rough_data!$A$12:$B$31,2,FALSE)</f>
        <v>33</v>
      </c>
      <c r="V262" s="11">
        <f>VLOOKUP("*"&amp;CONCATENATE("d_",S262,"_a")&amp;"*",Rough_data!$A$12:$B$31,2,FALSE)</f>
        <v>28.3</v>
      </c>
      <c r="W262" s="11">
        <f>VLOOKUP("*"&amp;CONCATENATE("o_",S262,"_f")&amp;"*",Rough_data!$A$12:$B$31,2,FALSE)</f>
        <v>20.5</v>
      </c>
      <c r="X262" s="11">
        <f>VLOOKUP("*"&amp;CONCATENATE("o_",S262,"_a")&amp;"*",Rough_data!$A$12:$B$31,2,FALSE)</f>
        <v>28.3</v>
      </c>
      <c r="Y262" s="7" cm="1">
        <f t="array" ref="Y262">_xlfn.IFS(AND(P262=$P$2,N262&gt;0),((F262/0.5)-1)*U262, AND(P262=$P$2,N262=0),V262,AND(P262=$P$22,N262&gt;0),((F262/0.5)-1)*(V262+X262),AND(P262=$P$22,N262=0),(W262+U262))</f>
        <v>99</v>
      </c>
      <c r="Z262" s="13" t="str" cm="1">
        <f t="array" ref="Z262">_xlfn.IFS(Y262=T262,"Correctly Charged",Y262&gt;T262,"Under Charge",Y262&lt;T262,"Over Charge")</f>
        <v>Over Charge</v>
      </c>
      <c r="AA262" s="11">
        <f t="shared" si="34"/>
        <v>-80.800000000000011</v>
      </c>
    </row>
    <row r="263" spans="1:27" x14ac:dyDescent="0.3">
      <c r="A263" s="7">
        <v>2001810549</v>
      </c>
      <c r="B263" s="8">
        <v>1091117806263</v>
      </c>
      <c r="C263" s="7">
        <v>0.13700000000000001</v>
      </c>
      <c r="D263" s="7">
        <f t="shared" si="28"/>
        <v>0.5</v>
      </c>
      <c r="E263" s="7">
        <v>1.86</v>
      </c>
      <c r="F263" s="7">
        <f t="shared" si="29"/>
        <v>2</v>
      </c>
      <c r="G263" s="7">
        <f>Output_Data1[[#This Row],[Weight slab charged by Courier Company (KG)]]/0.5</f>
        <v>4</v>
      </c>
      <c r="H263" s="10" t="s">
        <v>3</v>
      </c>
      <c r="I263" s="11">
        <f>VLOOKUP("*"&amp;CONCATENATE("d_",H263,"_f")&amp;"*",Rough_data!$A$12:$B$31,2,FALSE)</f>
        <v>45.4</v>
      </c>
      <c r="J263" s="11">
        <f>VLOOKUP("*"&amp;CONCATENATE("d_",H263,"_a")&amp;"*",Rough_data!$A$12:$B$31,2,FALSE)</f>
        <v>44.8</v>
      </c>
      <c r="K263" s="11">
        <f>VLOOKUP("*"&amp;CONCATENATE("o_",H263,"_f")&amp;"*",Rough_data!$A$12:$B$31,2,FALSE)</f>
        <v>41.3</v>
      </c>
      <c r="L263" s="11">
        <f>VLOOKUP("*"&amp;CONCATENATE("o_",H263,"_a")&amp;"*",Rough_data!$A$12:$B$31,2,FALSE)</f>
        <v>44.8</v>
      </c>
      <c r="M263" s="8" t="str">
        <f t="shared" si="30"/>
        <v>3-Times Additional charges</v>
      </c>
      <c r="N263" s="8">
        <f t="shared" si="31"/>
        <v>3</v>
      </c>
      <c r="O263" s="8">
        <f t="shared" si="32"/>
        <v>134.39999999999998</v>
      </c>
      <c r="P263" s="10" t="s">
        <v>13</v>
      </c>
      <c r="Q263" s="10">
        <f t="shared" si="33"/>
        <v>3</v>
      </c>
      <c r="R263" s="10" cm="1">
        <f t="array" ref="R263">_xlfn.IFS(AND(P263=$P$2,N263&gt;0),((F263/0.5)-1)*J263, AND(P263=$P$2,N263=0),I263,AND(P263=$P$22,N263&gt;0),((F263/0.5)-1)*(L263+J263),AND(P263=$P$22,N263=0),(I263+K263))</f>
        <v>134.39999999999998</v>
      </c>
      <c r="S263" s="10" t="s">
        <v>2</v>
      </c>
      <c r="T263" s="7">
        <v>179.8</v>
      </c>
      <c r="U263" s="11">
        <f>VLOOKUP("*"&amp;CONCATENATE("d_",S263,"_f")&amp;"*",Rough_data!$A$12:$B$31,2,FALSE)</f>
        <v>33</v>
      </c>
      <c r="V263" s="11">
        <f>VLOOKUP("*"&amp;CONCATENATE("d_",S263,"_a")&amp;"*",Rough_data!$A$12:$B$31,2,FALSE)</f>
        <v>28.3</v>
      </c>
      <c r="W263" s="11">
        <f>VLOOKUP("*"&amp;CONCATENATE("o_",S263,"_f")&amp;"*",Rough_data!$A$12:$B$31,2,FALSE)</f>
        <v>20.5</v>
      </c>
      <c r="X263" s="11">
        <f>VLOOKUP("*"&amp;CONCATENATE("o_",S263,"_a")&amp;"*",Rough_data!$A$12:$B$31,2,FALSE)</f>
        <v>28.3</v>
      </c>
      <c r="Y263" s="7" cm="1">
        <f t="array" ref="Y263">_xlfn.IFS(AND(P263=$P$2,N263&gt;0),((F263/0.5)-1)*U263, AND(P263=$P$2,N263=0),V263,AND(P263=$P$22,N263&gt;0),((F263/0.5)-1)*(V263+X263),AND(P263=$P$22,N263=0),(W263+U263))</f>
        <v>99</v>
      </c>
      <c r="Z263" s="13" t="str" cm="1">
        <f t="array" ref="Z263">_xlfn.IFS(Y263=T263,"Correctly Charged",Y263&gt;T263,"Under Charge",Y263&lt;T263,"Over Charge")</f>
        <v>Over Charge</v>
      </c>
      <c r="AA263" s="11">
        <f t="shared" si="34"/>
        <v>-80.800000000000011</v>
      </c>
    </row>
    <row r="264" spans="1:27" x14ac:dyDescent="0.3">
      <c r="A264" s="7">
        <v>2001810549</v>
      </c>
      <c r="B264" s="8">
        <v>1091117806263</v>
      </c>
      <c r="C264" s="7">
        <v>0.13700000000000001</v>
      </c>
      <c r="D264" s="7">
        <f t="shared" si="28"/>
        <v>0.5</v>
      </c>
      <c r="E264" s="7">
        <v>1.86</v>
      </c>
      <c r="F264" s="7">
        <f t="shared" si="29"/>
        <v>2</v>
      </c>
      <c r="G264" s="7">
        <f>Output_Data1[[#This Row],[Weight slab charged by Courier Company (KG)]]/0.5</f>
        <v>4</v>
      </c>
      <c r="H264" s="10" t="s">
        <v>3</v>
      </c>
      <c r="I264" s="11">
        <f>VLOOKUP("*"&amp;CONCATENATE("d_",H264,"_f")&amp;"*",Rough_data!$A$12:$B$31,2,FALSE)</f>
        <v>45.4</v>
      </c>
      <c r="J264" s="11">
        <f>VLOOKUP("*"&amp;CONCATENATE("d_",H264,"_a")&amp;"*",Rough_data!$A$12:$B$31,2,FALSE)</f>
        <v>44.8</v>
      </c>
      <c r="K264" s="11">
        <f>VLOOKUP("*"&amp;CONCATENATE("o_",H264,"_f")&amp;"*",Rough_data!$A$12:$B$31,2,FALSE)</f>
        <v>41.3</v>
      </c>
      <c r="L264" s="11">
        <f>VLOOKUP("*"&amp;CONCATENATE("o_",H264,"_a")&amp;"*",Rough_data!$A$12:$B$31,2,FALSE)</f>
        <v>44.8</v>
      </c>
      <c r="M264" s="8" t="str">
        <f t="shared" si="30"/>
        <v>3-Times Additional charges</v>
      </c>
      <c r="N264" s="8">
        <f t="shared" si="31"/>
        <v>3</v>
      </c>
      <c r="O264" s="8">
        <f t="shared" si="32"/>
        <v>134.39999999999998</v>
      </c>
      <c r="P264" s="10" t="s">
        <v>13</v>
      </c>
      <c r="Q264" s="10">
        <f t="shared" si="33"/>
        <v>3</v>
      </c>
      <c r="R264" s="10" cm="1">
        <f t="array" ref="R264">_xlfn.IFS(AND(P264=$P$2,N264&gt;0),((F264/0.5)-1)*J264, AND(P264=$P$2,N264=0),I264,AND(P264=$P$22,N264&gt;0),((F264/0.5)-1)*(L264+J264),AND(P264=$P$22,N264=0),(I264+K264))</f>
        <v>134.39999999999998</v>
      </c>
      <c r="S264" s="10" t="s">
        <v>2</v>
      </c>
      <c r="T264" s="7">
        <v>179.8</v>
      </c>
      <c r="U264" s="11">
        <f>VLOOKUP("*"&amp;CONCATENATE("d_",S264,"_f")&amp;"*",Rough_data!$A$12:$B$31,2,FALSE)</f>
        <v>33</v>
      </c>
      <c r="V264" s="11">
        <f>VLOOKUP("*"&amp;CONCATENATE("d_",S264,"_a")&amp;"*",Rough_data!$A$12:$B$31,2,FALSE)</f>
        <v>28.3</v>
      </c>
      <c r="W264" s="11">
        <f>VLOOKUP("*"&amp;CONCATENATE("o_",S264,"_f")&amp;"*",Rough_data!$A$12:$B$31,2,FALSE)</f>
        <v>20.5</v>
      </c>
      <c r="X264" s="11">
        <f>VLOOKUP("*"&amp;CONCATENATE("o_",S264,"_a")&amp;"*",Rough_data!$A$12:$B$31,2,FALSE)</f>
        <v>28.3</v>
      </c>
      <c r="Y264" s="7" cm="1">
        <f t="array" ref="Y264">_xlfn.IFS(AND(P264=$P$2,N264&gt;0),((F264/0.5)-1)*U264, AND(P264=$P$2,N264=0),V264,AND(P264=$P$22,N264&gt;0),((F264/0.5)-1)*(V264+X264),AND(P264=$P$22,N264=0),(W264+U264))</f>
        <v>99</v>
      </c>
      <c r="Z264" s="13" t="str" cm="1">
        <f t="array" ref="Z264">_xlfn.IFS(Y264=T264,"Correctly Charged",Y264&gt;T264,"Under Charge",Y264&lt;T264,"Over Charge")</f>
        <v>Over Charge</v>
      </c>
      <c r="AA264" s="11">
        <f t="shared" si="34"/>
        <v>-80.800000000000011</v>
      </c>
    </row>
    <row r="265" spans="1:27" x14ac:dyDescent="0.3">
      <c r="A265" s="7">
        <v>2001810549</v>
      </c>
      <c r="B265" s="8">
        <v>1091117806263</v>
      </c>
      <c r="C265" s="7">
        <v>0.13700000000000001</v>
      </c>
      <c r="D265" s="7">
        <f t="shared" si="28"/>
        <v>0.5</v>
      </c>
      <c r="E265" s="7">
        <v>1.86</v>
      </c>
      <c r="F265" s="7">
        <f t="shared" si="29"/>
        <v>2</v>
      </c>
      <c r="G265" s="7">
        <f>Output_Data1[[#This Row],[Weight slab charged by Courier Company (KG)]]/0.5</f>
        <v>4</v>
      </c>
      <c r="H265" s="10" t="s">
        <v>3</v>
      </c>
      <c r="I265" s="11">
        <f>VLOOKUP("*"&amp;CONCATENATE("d_",H265,"_f")&amp;"*",Rough_data!$A$12:$B$31,2,FALSE)</f>
        <v>45.4</v>
      </c>
      <c r="J265" s="11">
        <f>VLOOKUP("*"&amp;CONCATENATE("d_",H265,"_a")&amp;"*",Rough_data!$A$12:$B$31,2,FALSE)</f>
        <v>44.8</v>
      </c>
      <c r="K265" s="11">
        <f>VLOOKUP("*"&amp;CONCATENATE("o_",H265,"_f")&amp;"*",Rough_data!$A$12:$B$31,2,FALSE)</f>
        <v>41.3</v>
      </c>
      <c r="L265" s="11">
        <f>VLOOKUP("*"&amp;CONCATENATE("o_",H265,"_a")&amp;"*",Rough_data!$A$12:$B$31,2,FALSE)</f>
        <v>44.8</v>
      </c>
      <c r="M265" s="8" t="str">
        <f t="shared" si="30"/>
        <v>3-Times Additional charges</v>
      </c>
      <c r="N265" s="8">
        <f t="shared" si="31"/>
        <v>3</v>
      </c>
      <c r="O265" s="8">
        <f t="shared" si="32"/>
        <v>134.39999999999998</v>
      </c>
      <c r="P265" s="10" t="s">
        <v>13</v>
      </c>
      <c r="Q265" s="10">
        <f t="shared" si="33"/>
        <v>3</v>
      </c>
      <c r="R265" s="10" cm="1">
        <f t="array" ref="R265">_xlfn.IFS(AND(P265=$P$2,N265&gt;0),((F265/0.5)-1)*J265, AND(P265=$P$2,N265=0),I265,AND(P265=$P$22,N265&gt;0),((F265/0.5)-1)*(L265+J265),AND(P265=$P$22,N265=0),(I265+K265))</f>
        <v>134.39999999999998</v>
      </c>
      <c r="S265" s="10" t="s">
        <v>2</v>
      </c>
      <c r="T265" s="7">
        <v>179.8</v>
      </c>
      <c r="U265" s="11">
        <f>VLOOKUP("*"&amp;CONCATENATE("d_",S265,"_f")&amp;"*",Rough_data!$A$12:$B$31,2,FALSE)</f>
        <v>33</v>
      </c>
      <c r="V265" s="11">
        <f>VLOOKUP("*"&amp;CONCATENATE("d_",S265,"_a")&amp;"*",Rough_data!$A$12:$B$31,2,FALSE)</f>
        <v>28.3</v>
      </c>
      <c r="W265" s="11">
        <f>VLOOKUP("*"&amp;CONCATENATE("o_",S265,"_f")&amp;"*",Rough_data!$A$12:$B$31,2,FALSE)</f>
        <v>20.5</v>
      </c>
      <c r="X265" s="11">
        <f>VLOOKUP("*"&amp;CONCATENATE("o_",S265,"_a")&amp;"*",Rough_data!$A$12:$B$31,2,FALSE)</f>
        <v>28.3</v>
      </c>
      <c r="Y265" s="7" cm="1">
        <f t="array" ref="Y265">_xlfn.IFS(AND(P265=$P$2,N265&gt;0),((F265/0.5)-1)*U265, AND(P265=$P$2,N265=0),V265,AND(P265=$P$22,N265&gt;0),((F265/0.5)-1)*(V265+X265),AND(P265=$P$22,N265=0),(W265+U265))</f>
        <v>99</v>
      </c>
      <c r="Z265" s="13" t="str" cm="1">
        <f t="array" ref="Z265">_xlfn.IFS(Y265=T265,"Correctly Charged",Y265&gt;T265,"Under Charge",Y265&lt;T265,"Over Charge")</f>
        <v>Over Charge</v>
      </c>
      <c r="AA265" s="11">
        <f t="shared" si="34"/>
        <v>-80.800000000000011</v>
      </c>
    </row>
    <row r="266" spans="1:27" x14ac:dyDescent="0.3">
      <c r="A266" s="7">
        <v>2001810549</v>
      </c>
      <c r="B266" s="8">
        <v>1091117806263</v>
      </c>
      <c r="C266" s="7">
        <v>0.13700000000000001</v>
      </c>
      <c r="D266" s="7">
        <f t="shared" si="28"/>
        <v>0.5</v>
      </c>
      <c r="E266" s="7">
        <v>1.86</v>
      </c>
      <c r="F266" s="7">
        <f t="shared" si="29"/>
        <v>2</v>
      </c>
      <c r="G266" s="7">
        <f>Output_Data1[[#This Row],[Weight slab charged by Courier Company (KG)]]/0.5</f>
        <v>4</v>
      </c>
      <c r="H266" s="10" t="s">
        <v>3</v>
      </c>
      <c r="I266" s="11">
        <f>VLOOKUP("*"&amp;CONCATENATE("d_",H266,"_f")&amp;"*",Rough_data!$A$12:$B$31,2,FALSE)</f>
        <v>45.4</v>
      </c>
      <c r="J266" s="11">
        <f>VLOOKUP("*"&amp;CONCATENATE("d_",H266,"_a")&amp;"*",Rough_data!$A$12:$B$31,2,FALSE)</f>
        <v>44.8</v>
      </c>
      <c r="K266" s="11">
        <f>VLOOKUP("*"&amp;CONCATENATE("o_",H266,"_f")&amp;"*",Rough_data!$A$12:$B$31,2,FALSE)</f>
        <v>41.3</v>
      </c>
      <c r="L266" s="11">
        <f>VLOOKUP("*"&amp;CONCATENATE("o_",H266,"_a")&amp;"*",Rough_data!$A$12:$B$31,2,FALSE)</f>
        <v>44.8</v>
      </c>
      <c r="M266" s="8" t="str">
        <f t="shared" si="30"/>
        <v>3-Times Additional charges</v>
      </c>
      <c r="N266" s="8">
        <f t="shared" si="31"/>
        <v>3</v>
      </c>
      <c r="O266" s="8">
        <f t="shared" si="32"/>
        <v>134.39999999999998</v>
      </c>
      <c r="P266" s="10" t="s">
        <v>13</v>
      </c>
      <c r="Q266" s="10">
        <f t="shared" si="33"/>
        <v>3</v>
      </c>
      <c r="R266" s="10" cm="1">
        <f t="array" ref="R266">_xlfn.IFS(AND(P266=$P$2,N266&gt;0),((F266/0.5)-1)*J266, AND(P266=$P$2,N266=0),I266,AND(P266=$P$22,N266&gt;0),((F266/0.5)-1)*(L266+J266),AND(P266=$P$22,N266=0),(I266+K266))</f>
        <v>134.39999999999998</v>
      </c>
      <c r="S266" s="10" t="s">
        <v>2</v>
      </c>
      <c r="T266" s="7">
        <v>179.8</v>
      </c>
      <c r="U266" s="11">
        <f>VLOOKUP("*"&amp;CONCATENATE("d_",S266,"_f")&amp;"*",Rough_data!$A$12:$B$31,2,FALSE)</f>
        <v>33</v>
      </c>
      <c r="V266" s="11">
        <f>VLOOKUP("*"&amp;CONCATENATE("d_",S266,"_a")&amp;"*",Rough_data!$A$12:$B$31,2,FALSE)</f>
        <v>28.3</v>
      </c>
      <c r="W266" s="11">
        <f>VLOOKUP("*"&amp;CONCATENATE("o_",S266,"_f")&amp;"*",Rough_data!$A$12:$B$31,2,FALSE)</f>
        <v>20.5</v>
      </c>
      <c r="X266" s="11">
        <f>VLOOKUP("*"&amp;CONCATENATE("o_",S266,"_a")&amp;"*",Rough_data!$A$12:$B$31,2,FALSE)</f>
        <v>28.3</v>
      </c>
      <c r="Y266" s="7" cm="1">
        <f t="array" ref="Y266">_xlfn.IFS(AND(P266=$P$2,N266&gt;0),((F266/0.5)-1)*U266, AND(P266=$P$2,N266=0),V266,AND(P266=$P$22,N266&gt;0),((F266/0.5)-1)*(V266+X266),AND(P266=$P$22,N266=0),(W266+U266))</f>
        <v>99</v>
      </c>
      <c r="Z266" s="13" t="str" cm="1">
        <f t="array" ref="Z266">_xlfn.IFS(Y266=T266,"Correctly Charged",Y266&gt;T266,"Under Charge",Y266&lt;T266,"Over Charge")</f>
        <v>Over Charge</v>
      </c>
      <c r="AA266" s="11">
        <f t="shared" si="34"/>
        <v>-80.800000000000011</v>
      </c>
    </row>
    <row r="267" spans="1:27" x14ac:dyDescent="0.3">
      <c r="A267" s="7">
        <v>2001810549</v>
      </c>
      <c r="B267" s="8">
        <v>1091117806263</v>
      </c>
      <c r="C267" s="7">
        <v>0.13700000000000001</v>
      </c>
      <c r="D267" s="7">
        <f t="shared" si="28"/>
        <v>0.5</v>
      </c>
      <c r="E267" s="7">
        <v>1.86</v>
      </c>
      <c r="F267" s="7">
        <f t="shared" si="29"/>
        <v>2</v>
      </c>
      <c r="G267" s="7">
        <f>Output_Data1[[#This Row],[Weight slab charged by Courier Company (KG)]]/0.5</f>
        <v>4</v>
      </c>
      <c r="H267" s="10" t="s">
        <v>3</v>
      </c>
      <c r="I267" s="11">
        <f>VLOOKUP("*"&amp;CONCATENATE("d_",H267,"_f")&amp;"*",Rough_data!$A$12:$B$31,2,FALSE)</f>
        <v>45.4</v>
      </c>
      <c r="J267" s="11">
        <f>VLOOKUP("*"&amp;CONCATENATE("d_",H267,"_a")&amp;"*",Rough_data!$A$12:$B$31,2,FALSE)</f>
        <v>44.8</v>
      </c>
      <c r="K267" s="11">
        <f>VLOOKUP("*"&amp;CONCATENATE("o_",H267,"_f")&amp;"*",Rough_data!$A$12:$B$31,2,FALSE)</f>
        <v>41.3</v>
      </c>
      <c r="L267" s="11">
        <f>VLOOKUP("*"&amp;CONCATENATE("o_",H267,"_a")&amp;"*",Rough_data!$A$12:$B$31,2,FALSE)</f>
        <v>44.8</v>
      </c>
      <c r="M267" s="8" t="str">
        <f t="shared" si="30"/>
        <v>3-Times Additional charges</v>
      </c>
      <c r="N267" s="8">
        <f t="shared" si="31"/>
        <v>3</v>
      </c>
      <c r="O267" s="8">
        <f t="shared" si="32"/>
        <v>134.39999999999998</v>
      </c>
      <c r="P267" s="10" t="s">
        <v>13</v>
      </c>
      <c r="Q267" s="10">
        <f t="shared" si="33"/>
        <v>3</v>
      </c>
      <c r="R267" s="10" cm="1">
        <f t="array" ref="R267">_xlfn.IFS(AND(P267=$P$2,N267&gt;0),((F267/0.5)-1)*J267, AND(P267=$P$2,N267=0),I267,AND(P267=$P$22,N267&gt;0),((F267/0.5)-1)*(L267+J267),AND(P267=$P$22,N267=0),(I267+K267))</f>
        <v>134.39999999999998</v>
      </c>
      <c r="S267" s="10" t="s">
        <v>2</v>
      </c>
      <c r="T267" s="7">
        <v>179.8</v>
      </c>
      <c r="U267" s="11">
        <f>VLOOKUP("*"&amp;CONCATENATE("d_",S267,"_f")&amp;"*",Rough_data!$A$12:$B$31,2,FALSE)</f>
        <v>33</v>
      </c>
      <c r="V267" s="11">
        <f>VLOOKUP("*"&amp;CONCATENATE("d_",S267,"_a")&amp;"*",Rough_data!$A$12:$B$31,2,FALSE)</f>
        <v>28.3</v>
      </c>
      <c r="W267" s="11">
        <f>VLOOKUP("*"&amp;CONCATENATE("o_",S267,"_f")&amp;"*",Rough_data!$A$12:$B$31,2,FALSE)</f>
        <v>20.5</v>
      </c>
      <c r="X267" s="11">
        <f>VLOOKUP("*"&amp;CONCATENATE("o_",S267,"_a")&amp;"*",Rough_data!$A$12:$B$31,2,FALSE)</f>
        <v>28.3</v>
      </c>
      <c r="Y267" s="7" cm="1">
        <f t="array" ref="Y267">_xlfn.IFS(AND(P267=$P$2,N267&gt;0),((F267/0.5)-1)*U267, AND(P267=$P$2,N267=0),V267,AND(P267=$P$22,N267&gt;0),((F267/0.5)-1)*(V267+X267),AND(P267=$P$22,N267=0),(W267+U267))</f>
        <v>99</v>
      </c>
      <c r="Z267" s="13" t="str" cm="1">
        <f t="array" ref="Z267">_xlfn.IFS(Y267=T267,"Correctly Charged",Y267&gt;T267,"Under Charge",Y267&lt;T267,"Over Charge")</f>
        <v>Over Charge</v>
      </c>
      <c r="AA267" s="11">
        <f t="shared" si="34"/>
        <v>-80.800000000000011</v>
      </c>
    </row>
    <row r="268" spans="1:27" x14ac:dyDescent="0.3">
      <c r="A268" s="7">
        <v>2001810281</v>
      </c>
      <c r="B268" s="8">
        <v>1091117805390</v>
      </c>
      <c r="C268" s="7">
        <v>0.127</v>
      </c>
      <c r="D268" s="7">
        <f t="shared" si="28"/>
        <v>0.5</v>
      </c>
      <c r="E268" s="7">
        <v>0.68</v>
      </c>
      <c r="F268" s="7">
        <f t="shared" si="29"/>
        <v>1</v>
      </c>
      <c r="G268" s="7">
        <f>Output_Data1[[#This Row],[Weight slab charged by Courier Company (KG)]]/0.5</f>
        <v>2</v>
      </c>
      <c r="H268" s="10" t="s">
        <v>3</v>
      </c>
      <c r="I268" s="11">
        <f>VLOOKUP("*"&amp;CONCATENATE("d_",H268,"_f")&amp;"*",Rough_data!$A$12:$B$31,2,FALSE)</f>
        <v>45.4</v>
      </c>
      <c r="J268" s="11">
        <f>VLOOKUP("*"&amp;CONCATENATE("d_",H268,"_a")&amp;"*",Rough_data!$A$12:$B$31,2,FALSE)</f>
        <v>44.8</v>
      </c>
      <c r="K268" s="11">
        <f>VLOOKUP("*"&amp;CONCATENATE("o_",H268,"_f")&amp;"*",Rough_data!$A$12:$B$31,2,FALSE)</f>
        <v>41.3</v>
      </c>
      <c r="L268" s="11">
        <f>VLOOKUP("*"&amp;CONCATENATE("o_",H268,"_a")&amp;"*",Rough_data!$A$12:$B$31,2,FALSE)</f>
        <v>44.8</v>
      </c>
      <c r="M268" s="8" t="str">
        <f t="shared" si="30"/>
        <v>1-Times Additional charges</v>
      </c>
      <c r="N268" s="8">
        <f t="shared" si="31"/>
        <v>1</v>
      </c>
      <c r="O268" s="8">
        <f t="shared" si="32"/>
        <v>44.8</v>
      </c>
      <c r="P268" s="10" t="s">
        <v>13</v>
      </c>
      <c r="Q268" s="10">
        <f t="shared" si="33"/>
        <v>1</v>
      </c>
      <c r="R268" s="10" cm="1">
        <f t="array" ref="R268">_xlfn.IFS(AND(P268=$P$2,N268&gt;0),((F268/0.5)-1)*J268, AND(P268=$P$2,N268=0),I268,AND(P268=$P$22,N268&gt;0),((F268/0.5)-1)*(L268+J268),AND(P268=$P$22,N268=0),(I268+K268))</f>
        <v>44.8</v>
      </c>
      <c r="S268" s="10" t="s">
        <v>2</v>
      </c>
      <c r="T268" s="7">
        <v>90.2</v>
      </c>
      <c r="U268" s="11">
        <f>VLOOKUP("*"&amp;CONCATENATE("d_",S268,"_f")&amp;"*",Rough_data!$A$12:$B$31,2,FALSE)</f>
        <v>33</v>
      </c>
      <c r="V268" s="11">
        <f>VLOOKUP("*"&amp;CONCATENATE("d_",S268,"_a")&amp;"*",Rough_data!$A$12:$B$31,2,FALSE)</f>
        <v>28.3</v>
      </c>
      <c r="W268" s="11">
        <f>VLOOKUP("*"&amp;CONCATENATE("o_",S268,"_f")&amp;"*",Rough_data!$A$12:$B$31,2,FALSE)</f>
        <v>20.5</v>
      </c>
      <c r="X268" s="11">
        <f>VLOOKUP("*"&amp;CONCATENATE("o_",S268,"_a")&amp;"*",Rough_data!$A$12:$B$31,2,FALSE)</f>
        <v>28.3</v>
      </c>
      <c r="Y268" s="7" cm="1">
        <f t="array" ref="Y268">_xlfn.IFS(AND(P268=$P$2,N268&gt;0),((F268/0.5)-1)*U268, AND(P268=$P$2,N268=0),V268,AND(P268=$P$22,N268&gt;0),((F268/0.5)-1)*(V268+X268),AND(P268=$P$22,N268=0),(W268+U268))</f>
        <v>33</v>
      </c>
      <c r="Z268" s="13" t="str" cm="1">
        <f t="array" ref="Z268">_xlfn.IFS(Y268=T268,"Correctly Charged",Y268&gt;T268,"Under Charge",Y268&lt;T268,"Over Charge")</f>
        <v>Over Charge</v>
      </c>
      <c r="AA268" s="11">
        <f t="shared" si="34"/>
        <v>-57.2</v>
      </c>
    </row>
    <row r="269" spans="1:27" x14ac:dyDescent="0.3">
      <c r="A269" s="7">
        <v>2001810281</v>
      </c>
      <c r="B269" s="8">
        <v>1091117805390</v>
      </c>
      <c r="C269" s="7">
        <v>0.127</v>
      </c>
      <c r="D269" s="7">
        <f t="shared" si="28"/>
        <v>0.5</v>
      </c>
      <c r="E269" s="7">
        <v>0.68</v>
      </c>
      <c r="F269" s="7">
        <f t="shared" si="29"/>
        <v>1</v>
      </c>
      <c r="G269" s="7">
        <f>Output_Data1[[#This Row],[Weight slab charged by Courier Company (KG)]]/0.5</f>
        <v>2</v>
      </c>
      <c r="H269" s="10" t="s">
        <v>3</v>
      </c>
      <c r="I269" s="11">
        <f>VLOOKUP("*"&amp;CONCATENATE("d_",H269,"_f")&amp;"*",Rough_data!$A$12:$B$31,2,FALSE)</f>
        <v>45.4</v>
      </c>
      <c r="J269" s="11">
        <f>VLOOKUP("*"&amp;CONCATENATE("d_",H269,"_a")&amp;"*",Rough_data!$A$12:$B$31,2,FALSE)</f>
        <v>44.8</v>
      </c>
      <c r="K269" s="11">
        <f>VLOOKUP("*"&amp;CONCATENATE("o_",H269,"_f")&amp;"*",Rough_data!$A$12:$B$31,2,FALSE)</f>
        <v>41.3</v>
      </c>
      <c r="L269" s="11">
        <f>VLOOKUP("*"&amp;CONCATENATE("o_",H269,"_a")&amp;"*",Rough_data!$A$12:$B$31,2,FALSE)</f>
        <v>44.8</v>
      </c>
      <c r="M269" s="8" t="str">
        <f t="shared" si="30"/>
        <v>1-Times Additional charges</v>
      </c>
      <c r="N269" s="8">
        <f t="shared" si="31"/>
        <v>1</v>
      </c>
      <c r="O269" s="8">
        <f t="shared" si="32"/>
        <v>44.8</v>
      </c>
      <c r="P269" s="10" t="s">
        <v>13</v>
      </c>
      <c r="Q269" s="10">
        <f t="shared" si="33"/>
        <v>1</v>
      </c>
      <c r="R269" s="10" cm="1">
        <f t="array" ref="R269">_xlfn.IFS(AND(P269=$P$2,N269&gt;0),((F269/0.5)-1)*J269, AND(P269=$P$2,N269=0),I269,AND(P269=$P$22,N269&gt;0),((F269/0.5)-1)*(L269+J269),AND(P269=$P$22,N269=0),(I269+K269))</f>
        <v>44.8</v>
      </c>
      <c r="S269" s="10" t="s">
        <v>2</v>
      </c>
      <c r="T269" s="7">
        <v>90.2</v>
      </c>
      <c r="U269" s="11">
        <f>VLOOKUP("*"&amp;CONCATENATE("d_",S269,"_f")&amp;"*",Rough_data!$A$12:$B$31,2,FALSE)</f>
        <v>33</v>
      </c>
      <c r="V269" s="11">
        <f>VLOOKUP("*"&amp;CONCATENATE("d_",S269,"_a")&amp;"*",Rough_data!$A$12:$B$31,2,FALSE)</f>
        <v>28.3</v>
      </c>
      <c r="W269" s="11">
        <f>VLOOKUP("*"&amp;CONCATENATE("o_",S269,"_f")&amp;"*",Rough_data!$A$12:$B$31,2,FALSE)</f>
        <v>20.5</v>
      </c>
      <c r="X269" s="11">
        <f>VLOOKUP("*"&amp;CONCATENATE("o_",S269,"_a")&amp;"*",Rough_data!$A$12:$B$31,2,FALSE)</f>
        <v>28.3</v>
      </c>
      <c r="Y269" s="7" cm="1">
        <f t="array" ref="Y269">_xlfn.IFS(AND(P269=$P$2,N269&gt;0),((F269/0.5)-1)*U269, AND(P269=$P$2,N269=0),V269,AND(P269=$P$22,N269&gt;0),((F269/0.5)-1)*(V269+X269),AND(P269=$P$22,N269=0),(W269+U269))</f>
        <v>33</v>
      </c>
      <c r="Z269" s="13" t="str" cm="1">
        <f t="array" ref="Z269">_xlfn.IFS(Y269=T269,"Correctly Charged",Y269&gt;T269,"Under Charge",Y269&lt;T269,"Over Charge")</f>
        <v>Over Charge</v>
      </c>
      <c r="AA269" s="11">
        <f t="shared" si="34"/>
        <v>-57.2</v>
      </c>
    </row>
    <row r="270" spans="1:27" x14ac:dyDescent="0.3">
      <c r="A270" s="7">
        <v>2001810281</v>
      </c>
      <c r="B270" s="8">
        <v>1091117805390</v>
      </c>
      <c r="C270" s="7">
        <v>0.13300000000000001</v>
      </c>
      <c r="D270" s="7">
        <f t="shared" si="28"/>
        <v>0.5</v>
      </c>
      <c r="E270" s="7">
        <v>0.68</v>
      </c>
      <c r="F270" s="7">
        <f t="shared" si="29"/>
        <v>1</v>
      </c>
      <c r="G270" s="7">
        <f>Output_Data1[[#This Row],[Weight slab charged by Courier Company (KG)]]/0.5</f>
        <v>2</v>
      </c>
      <c r="H270" s="10" t="s">
        <v>3</v>
      </c>
      <c r="I270" s="11">
        <f>VLOOKUP("*"&amp;CONCATENATE("d_",H270,"_f")&amp;"*",Rough_data!$A$12:$B$31,2,FALSE)</f>
        <v>45.4</v>
      </c>
      <c r="J270" s="11">
        <f>VLOOKUP("*"&amp;CONCATENATE("d_",H270,"_a")&amp;"*",Rough_data!$A$12:$B$31,2,FALSE)</f>
        <v>44.8</v>
      </c>
      <c r="K270" s="11">
        <f>VLOOKUP("*"&amp;CONCATENATE("o_",H270,"_f")&amp;"*",Rough_data!$A$12:$B$31,2,FALSE)</f>
        <v>41.3</v>
      </c>
      <c r="L270" s="11">
        <f>VLOOKUP("*"&amp;CONCATENATE("o_",H270,"_a")&amp;"*",Rough_data!$A$12:$B$31,2,FALSE)</f>
        <v>44.8</v>
      </c>
      <c r="M270" s="8" t="str">
        <f t="shared" si="30"/>
        <v>1-Times Additional charges</v>
      </c>
      <c r="N270" s="8">
        <f t="shared" si="31"/>
        <v>1</v>
      </c>
      <c r="O270" s="8">
        <f t="shared" si="32"/>
        <v>44.8</v>
      </c>
      <c r="P270" s="10" t="s">
        <v>13</v>
      </c>
      <c r="Q270" s="10">
        <f t="shared" si="33"/>
        <v>1</v>
      </c>
      <c r="R270" s="10" cm="1">
        <f t="array" ref="R270">_xlfn.IFS(AND(P270=$P$2,N270&gt;0),((F270/0.5)-1)*J270, AND(P270=$P$2,N270=0),I270,AND(P270=$P$22,N270&gt;0),((F270/0.5)-1)*(L270+J270),AND(P270=$P$22,N270=0),(I270+K270))</f>
        <v>44.8</v>
      </c>
      <c r="S270" s="10" t="s">
        <v>2</v>
      </c>
      <c r="T270" s="7">
        <v>90.2</v>
      </c>
      <c r="U270" s="11">
        <f>VLOOKUP("*"&amp;CONCATENATE("d_",S270,"_f")&amp;"*",Rough_data!$A$12:$B$31,2,FALSE)</f>
        <v>33</v>
      </c>
      <c r="V270" s="11">
        <f>VLOOKUP("*"&amp;CONCATENATE("d_",S270,"_a")&amp;"*",Rough_data!$A$12:$B$31,2,FALSE)</f>
        <v>28.3</v>
      </c>
      <c r="W270" s="11">
        <f>VLOOKUP("*"&amp;CONCATENATE("o_",S270,"_f")&amp;"*",Rough_data!$A$12:$B$31,2,FALSE)</f>
        <v>20.5</v>
      </c>
      <c r="X270" s="11">
        <f>VLOOKUP("*"&amp;CONCATENATE("o_",S270,"_a")&amp;"*",Rough_data!$A$12:$B$31,2,FALSE)</f>
        <v>28.3</v>
      </c>
      <c r="Y270" s="7" cm="1">
        <f t="array" ref="Y270">_xlfn.IFS(AND(P270=$P$2,N270&gt;0),((F270/0.5)-1)*U270, AND(P270=$P$2,N270=0),V270,AND(P270=$P$22,N270&gt;0),((F270/0.5)-1)*(V270+X270),AND(P270=$P$22,N270=0),(W270+U270))</f>
        <v>33</v>
      </c>
      <c r="Z270" s="13" t="str" cm="1">
        <f t="array" ref="Z270">_xlfn.IFS(Y270=T270,"Correctly Charged",Y270&gt;T270,"Under Charge",Y270&lt;T270,"Over Charge")</f>
        <v>Over Charge</v>
      </c>
      <c r="AA270" s="11">
        <f t="shared" si="34"/>
        <v>-57.2</v>
      </c>
    </row>
    <row r="271" spans="1:27" x14ac:dyDescent="0.3">
      <c r="A271" s="7">
        <v>2001810281</v>
      </c>
      <c r="B271" s="8">
        <v>1091117805390</v>
      </c>
      <c r="C271" s="7">
        <v>0.13300000000000001</v>
      </c>
      <c r="D271" s="7">
        <f t="shared" si="28"/>
        <v>0.5</v>
      </c>
      <c r="E271" s="7">
        <v>0.68</v>
      </c>
      <c r="F271" s="7">
        <f t="shared" si="29"/>
        <v>1</v>
      </c>
      <c r="G271" s="7">
        <f>Output_Data1[[#This Row],[Weight slab charged by Courier Company (KG)]]/0.5</f>
        <v>2</v>
      </c>
      <c r="H271" s="10" t="s">
        <v>3</v>
      </c>
      <c r="I271" s="11">
        <f>VLOOKUP("*"&amp;CONCATENATE("d_",H271,"_f")&amp;"*",Rough_data!$A$12:$B$31,2,FALSE)</f>
        <v>45.4</v>
      </c>
      <c r="J271" s="11">
        <f>VLOOKUP("*"&amp;CONCATENATE("d_",H271,"_a")&amp;"*",Rough_data!$A$12:$B$31,2,FALSE)</f>
        <v>44.8</v>
      </c>
      <c r="K271" s="11">
        <f>VLOOKUP("*"&amp;CONCATENATE("o_",H271,"_f")&amp;"*",Rough_data!$A$12:$B$31,2,FALSE)</f>
        <v>41.3</v>
      </c>
      <c r="L271" s="11">
        <f>VLOOKUP("*"&amp;CONCATENATE("o_",H271,"_a")&amp;"*",Rough_data!$A$12:$B$31,2,FALSE)</f>
        <v>44.8</v>
      </c>
      <c r="M271" s="8" t="str">
        <f t="shared" si="30"/>
        <v>1-Times Additional charges</v>
      </c>
      <c r="N271" s="8">
        <f t="shared" si="31"/>
        <v>1</v>
      </c>
      <c r="O271" s="8">
        <f t="shared" si="32"/>
        <v>44.8</v>
      </c>
      <c r="P271" s="10" t="s">
        <v>13</v>
      </c>
      <c r="Q271" s="10">
        <f t="shared" si="33"/>
        <v>1</v>
      </c>
      <c r="R271" s="10" cm="1">
        <f t="array" ref="R271">_xlfn.IFS(AND(P271=$P$2,N271&gt;0),((F271/0.5)-1)*J271, AND(P271=$P$2,N271=0),I271,AND(P271=$P$22,N271&gt;0),((F271/0.5)-1)*(L271+J271),AND(P271=$P$22,N271=0),(I271+K271))</f>
        <v>44.8</v>
      </c>
      <c r="S271" s="10" t="s">
        <v>2</v>
      </c>
      <c r="T271" s="7">
        <v>90.2</v>
      </c>
      <c r="U271" s="11">
        <f>VLOOKUP("*"&amp;CONCATENATE("d_",S271,"_f")&amp;"*",Rough_data!$A$12:$B$31,2,FALSE)</f>
        <v>33</v>
      </c>
      <c r="V271" s="11">
        <f>VLOOKUP("*"&amp;CONCATENATE("d_",S271,"_a")&amp;"*",Rough_data!$A$12:$B$31,2,FALSE)</f>
        <v>28.3</v>
      </c>
      <c r="W271" s="11">
        <f>VLOOKUP("*"&amp;CONCATENATE("o_",S271,"_f")&amp;"*",Rough_data!$A$12:$B$31,2,FALSE)</f>
        <v>20.5</v>
      </c>
      <c r="X271" s="11">
        <f>VLOOKUP("*"&amp;CONCATENATE("o_",S271,"_a")&amp;"*",Rough_data!$A$12:$B$31,2,FALSE)</f>
        <v>28.3</v>
      </c>
      <c r="Y271" s="7" cm="1">
        <f t="array" ref="Y271">_xlfn.IFS(AND(P271=$P$2,N271&gt;0),((F271/0.5)-1)*U271, AND(P271=$P$2,N271=0),V271,AND(P271=$P$22,N271&gt;0),((F271/0.5)-1)*(V271+X271),AND(P271=$P$22,N271=0),(W271+U271))</f>
        <v>33</v>
      </c>
      <c r="Z271" s="13" t="str" cm="1">
        <f t="array" ref="Z271">_xlfn.IFS(Y271=T271,"Correctly Charged",Y271&gt;T271,"Under Charge",Y271&lt;T271,"Over Charge")</f>
        <v>Over Charge</v>
      </c>
      <c r="AA271" s="11">
        <f t="shared" si="34"/>
        <v>-57.2</v>
      </c>
    </row>
    <row r="272" spans="1:27" x14ac:dyDescent="0.3">
      <c r="A272" s="7">
        <v>2001810281</v>
      </c>
      <c r="B272" s="8">
        <v>1091117805390</v>
      </c>
      <c r="C272" s="7">
        <v>0.24</v>
      </c>
      <c r="D272" s="7">
        <f t="shared" si="28"/>
        <v>0.5</v>
      </c>
      <c r="E272" s="7">
        <v>0.68</v>
      </c>
      <c r="F272" s="7">
        <f t="shared" si="29"/>
        <v>1</v>
      </c>
      <c r="G272" s="7">
        <f>Output_Data1[[#This Row],[Weight slab charged by Courier Company (KG)]]/0.5</f>
        <v>2</v>
      </c>
      <c r="H272" s="10" t="s">
        <v>3</v>
      </c>
      <c r="I272" s="11">
        <f>VLOOKUP("*"&amp;CONCATENATE("d_",H272,"_f")&amp;"*",Rough_data!$A$12:$B$31,2,FALSE)</f>
        <v>45.4</v>
      </c>
      <c r="J272" s="11">
        <f>VLOOKUP("*"&amp;CONCATENATE("d_",H272,"_a")&amp;"*",Rough_data!$A$12:$B$31,2,FALSE)</f>
        <v>44.8</v>
      </c>
      <c r="K272" s="11">
        <f>VLOOKUP("*"&amp;CONCATENATE("o_",H272,"_f")&amp;"*",Rough_data!$A$12:$B$31,2,FALSE)</f>
        <v>41.3</v>
      </c>
      <c r="L272" s="11">
        <f>VLOOKUP("*"&amp;CONCATENATE("o_",H272,"_a")&amp;"*",Rough_data!$A$12:$B$31,2,FALSE)</f>
        <v>44.8</v>
      </c>
      <c r="M272" s="8" t="str">
        <f t="shared" si="30"/>
        <v>1-Times Additional charges</v>
      </c>
      <c r="N272" s="8">
        <f t="shared" si="31"/>
        <v>1</v>
      </c>
      <c r="O272" s="8">
        <f t="shared" si="32"/>
        <v>44.8</v>
      </c>
      <c r="P272" s="10" t="s">
        <v>13</v>
      </c>
      <c r="Q272" s="10">
        <f t="shared" si="33"/>
        <v>1</v>
      </c>
      <c r="R272" s="10" cm="1">
        <f t="array" ref="R272">_xlfn.IFS(AND(P272=$P$2,N272&gt;0),((F272/0.5)-1)*J272, AND(P272=$P$2,N272=0),I272,AND(P272=$P$22,N272&gt;0),((F272/0.5)-1)*(L272+J272),AND(P272=$P$22,N272=0),(I272+K272))</f>
        <v>44.8</v>
      </c>
      <c r="S272" s="10" t="s">
        <v>2</v>
      </c>
      <c r="T272" s="7">
        <v>90.2</v>
      </c>
      <c r="U272" s="11">
        <f>VLOOKUP("*"&amp;CONCATENATE("d_",S272,"_f")&amp;"*",Rough_data!$A$12:$B$31,2,FALSE)</f>
        <v>33</v>
      </c>
      <c r="V272" s="11">
        <f>VLOOKUP("*"&amp;CONCATENATE("d_",S272,"_a")&amp;"*",Rough_data!$A$12:$B$31,2,FALSE)</f>
        <v>28.3</v>
      </c>
      <c r="W272" s="11">
        <f>VLOOKUP("*"&amp;CONCATENATE("o_",S272,"_f")&amp;"*",Rough_data!$A$12:$B$31,2,FALSE)</f>
        <v>20.5</v>
      </c>
      <c r="X272" s="11">
        <f>VLOOKUP("*"&amp;CONCATENATE("o_",S272,"_a")&amp;"*",Rough_data!$A$12:$B$31,2,FALSE)</f>
        <v>28.3</v>
      </c>
      <c r="Y272" s="7" cm="1">
        <f t="array" ref="Y272">_xlfn.IFS(AND(P272=$P$2,N272&gt;0),((F272/0.5)-1)*U272, AND(P272=$P$2,N272=0),V272,AND(P272=$P$22,N272&gt;0),((F272/0.5)-1)*(V272+X272),AND(P272=$P$22,N272=0),(W272+U272))</f>
        <v>33</v>
      </c>
      <c r="Z272" s="13" t="str" cm="1">
        <f t="array" ref="Z272">_xlfn.IFS(Y272=T272,"Correctly Charged",Y272&gt;T272,"Under Charge",Y272&lt;T272,"Over Charge")</f>
        <v>Over Charge</v>
      </c>
      <c r="AA272" s="11">
        <f t="shared" si="34"/>
        <v>-57.2</v>
      </c>
    </row>
    <row r="273" spans="1:27" x14ac:dyDescent="0.3">
      <c r="A273" s="7">
        <v>2001810281</v>
      </c>
      <c r="B273" s="8">
        <v>1091117805390</v>
      </c>
      <c r="C273" s="7">
        <v>0.24</v>
      </c>
      <c r="D273" s="7">
        <f t="shared" si="28"/>
        <v>0.5</v>
      </c>
      <c r="E273" s="7">
        <v>0.68</v>
      </c>
      <c r="F273" s="7">
        <f t="shared" si="29"/>
        <v>1</v>
      </c>
      <c r="G273" s="7">
        <f>Output_Data1[[#This Row],[Weight slab charged by Courier Company (KG)]]/0.5</f>
        <v>2</v>
      </c>
      <c r="H273" s="10" t="s">
        <v>3</v>
      </c>
      <c r="I273" s="11">
        <f>VLOOKUP("*"&amp;CONCATENATE("d_",H273,"_f")&amp;"*",Rough_data!$A$12:$B$31,2,FALSE)</f>
        <v>45.4</v>
      </c>
      <c r="J273" s="11">
        <f>VLOOKUP("*"&amp;CONCATENATE("d_",H273,"_a")&amp;"*",Rough_data!$A$12:$B$31,2,FALSE)</f>
        <v>44.8</v>
      </c>
      <c r="K273" s="11">
        <f>VLOOKUP("*"&amp;CONCATENATE("o_",H273,"_f")&amp;"*",Rough_data!$A$12:$B$31,2,FALSE)</f>
        <v>41.3</v>
      </c>
      <c r="L273" s="11">
        <f>VLOOKUP("*"&amp;CONCATENATE("o_",H273,"_a")&amp;"*",Rough_data!$A$12:$B$31,2,FALSE)</f>
        <v>44.8</v>
      </c>
      <c r="M273" s="8" t="str">
        <f t="shared" si="30"/>
        <v>1-Times Additional charges</v>
      </c>
      <c r="N273" s="8">
        <f t="shared" si="31"/>
        <v>1</v>
      </c>
      <c r="O273" s="8">
        <f t="shared" si="32"/>
        <v>44.8</v>
      </c>
      <c r="P273" s="10" t="s">
        <v>13</v>
      </c>
      <c r="Q273" s="10">
        <f t="shared" si="33"/>
        <v>1</v>
      </c>
      <c r="R273" s="10" cm="1">
        <f t="array" ref="R273">_xlfn.IFS(AND(P273=$P$2,N273&gt;0),((F273/0.5)-1)*J273, AND(P273=$P$2,N273=0),I273,AND(P273=$P$22,N273&gt;0),((F273/0.5)-1)*(L273+J273),AND(P273=$P$22,N273=0),(I273+K273))</f>
        <v>44.8</v>
      </c>
      <c r="S273" s="10" t="s">
        <v>2</v>
      </c>
      <c r="T273" s="7">
        <v>90.2</v>
      </c>
      <c r="U273" s="11">
        <f>VLOOKUP("*"&amp;CONCATENATE("d_",S273,"_f")&amp;"*",Rough_data!$A$12:$B$31,2,FALSE)</f>
        <v>33</v>
      </c>
      <c r="V273" s="11">
        <f>VLOOKUP("*"&amp;CONCATENATE("d_",S273,"_a")&amp;"*",Rough_data!$A$12:$B$31,2,FALSE)</f>
        <v>28.3</v>
      </c>
      <c r="W273" s="11">
        <f>VLOOKUP("*"&amp;CONCATENATE("o_",S273,"_f")&amp;"*",Rough_data!$A$12:$B$31,2,FALSE)</f>
        <v>20.5</v>
      </c>
      <c r="X273" s="11">
        <f>VLOOKUP("*"&amp;CONCATENATE("o_",S273,"_a")&amp;"*",Rough_data!$A$12:$B$31,2,FALSE)</f>
        <v>28.3</v>
      </c>
      <c r="Y273" s="7" cm="1">
        <f t="array" ref="Y273">_xlfn.IFS(AND(P273=$P$2,N273&gt;0),((F273/0.5)-1)*U273, AND(P273=$P$2,N273=0),V273,AND(P273=$P$22,N273&gt;0),((F273/0.5)-1)*(V273+X273),AND(P273=$P$22,N273=0),(W273+U273))</f>
        <v>33</v>
      </c>
      <c r="Z273" s="13" t="str" cm="1">
        <f t="array" ref="Z273">_xlfn.IFS(Y273=T273,"Correctly Charged",Y273&gt;T273,"Under Charge",Y273&lt;T273,"Over Charge")</f>
        <v>Over Charge</v>
      </c>
      <c r="AA273" s="11">
        <f t="shared" si="34"/>
        <v>-57.2</v>
      </c>
    </row>
    <row r="274" spans="1:27" x14ac:dyDescent="0.3">
      <c r="A274" s="7">
        <v>2001810125</v>
      </c>
      <c r="B274" s="8">
        <v>1091117804314</v>
      </c>
      <c r="C274" s="7">
        <v>0.127</v>
      </c>
      <c r="D274" s="7">
        <f t="shared" si="28"/>
        <v>0.5</v>
      </c>
      <c r="E274" s="7">
        <v>0.66</v>
      </c>
      <c r="F274" s="7">
        <f t="shared" si="29"/>
        <v>1</v>
      </c>
      <c r="G274" s="7">
        <f>Output_Data1[[#This Row],[Weight slab charged by Courier Company (KG)]]/0.5</f>
        <v>2</v>
      </c>
      <c r="H274" s="10" t="s">
        <v>3</v>
      </c>
      <c r="I274" s="11">
        <f>VLOOKUP("*"&amp;CONCATENATE("d_",H274,"_f")&amp;"*",Rough_data!$A$12:$B$31,2,FALSE)</f>
        <v>45.4</v>
      </c>
      <c r="J274" s="11">
        <f>VLOOKUP("*"&amp;CONCATENATE("d_",H274,"_a")&amp;"*",Rough_data!$A$12:$B$31,2,FALSE)</f>
        <v>44.8</v>
      </c>
      <c r="K274" s="11">
        <f>VLOOKUP("*"&amp;CONCATENATE("o_",H274,"_f")&amp;"*",Rough_data!$A$12:$B$31,2,FALSE)</f>
        <v>41.3</v>
      </c>
      <c r="L274" s="11">
        <f>VLOOKUP("*"&amp;CONCATENATE("o_",H274,"_a")&amp;"*",Rough_data!$A$12:$B$31,2,FALSE)</f>
        <v>44.8</v>
      </c>
      <c r="M274" s="8" t="str">
        <f t="shared" si="30"/>
        <v>1-Times Additional charges</v>
      </c>
      <c r="N274" s="8">
        <f t="shared" si="31"/>
        <v>1</v>
      </c>
      <c r="O274" s="8">
        <f t="shared" si="32"/>
        <v>44.8</v>
      </c>
      <c r="P274" s="10" t="s">
        <v>13</v>
      </c>
      <c r="Q274" s="10">
        <f t="shared" si="33"/>
        <v>1</v>
      </c>
      <c r="R274" s="10" cm="1">
        <f t="array" ref="R274">_xlfn.IFS(AND(P274=$P$2,N274&gt;0),((F274/0.5)-1)*J274, AND(P274=$P$2,N274=0),I274,AND(P274=$P$22,N274&gt;0),((F274/0.5)-1)*(L274+J274),AND(P274=$P$22,N274=0),(I274+K274))</f>
        <v>44.8</v>
      </c>
      <c r="S274" s="10" t="s">
        <v>2</v>
      </c>
      <c r="T274" s="7">
        <v>90.2</v>
      </c>
      <c r="U274" s="11">
        <f>VLOOKUP("*"&amp;CONCATENATE("d_",S274,"_f")&amp;"*",Rough_data!$A$12:$B$31,2,FALSE)</f>
        <v>33</v>
      </c>
      <c r="V274" s="11">
        <f>VLOOKUP("*"&amp;CONCATENATE("d_",S274,"_a")&amp;"*",Rough_data!$A$12:$B$31,2,FALSE)</f>
        <v>28.3</v>
      </c>
      <c r="W274" s="11">
        <f>VLOOKUP("*"&amp;CONCATENATE("o_",S274,"_f")&amp;"*",Rough_data!$A$12:$B$31,2,FALSE)</f>
        <v>20.5</v>
      </c>
      <c r="X274" s="11">
        <f>VLOOKUP("*"&amp;CONCATENATE("o_",S274,"_a")&amp;"*",Rough_data!$A$12:$B$31,2,FALSE)</f>
        <v>28.3</v>
      </c>
      <c r="Y274" s="7" cm="1">
        <f t="array" ref="Y274">_xlfn.IFS(AND(P274=$P$2,N274&gt;0),((F274/0.5)-1)*U274, AND(P274=$P$2,N274=0),V274,AND(P274=$P$22,N274&gt;0),((F274/0.5)-1)*(V274+X274),AND(P274=$P$22,N274=0),(W274+U274))</f>
        <v>33</v>
      </c>
      <c r="Z274" s="13" t="str" cm="1">
        <f t="array" ref="Z274">_xlfn.IFS(Y274=T274,"Correctly Charged",Y274&gt;T274,"Under Charge",Y274&lt;T274,"Over Charge")</f>
        <v>Over Charge</v>
      </c>
      <c r="AA274" s="11">
        <f t="shared" si="34"/>
        <v>-57.2</v>
      </c>
    </row>
    <row r="275" spans="1:27" x14ac:dyDescent="0.3">
      <c r="A275" s="7">
        <v>2001810125</v>
      </c>
      <c r="B275" s="8">
        <v>1091117804314</v>
      </c>
      <c r="C275" s="7">
        <v>0.13300000000000001</v>
      </c>
      <c r="D275" s="7">
        <f t="shared" si="28"/>
        <v>0.5</v>
      </c>
      <c r="E275" s="7">
        <v>0.66</v>
      </c>
      <c r="F275" s="7">
        <f t="shared" si="29"/>
        <v>1</v>
      </c>
      <c r="G275" s="7">
        <f>Output_Data1[[#This Row],[Weight slab charged by Courier Company (KG)]]/0.5</f>
        <v>2</v>
      </c>
      <c r="H275" s="10" t="s">
        <v>3</v>
      </c>
      <c r="I275" s="11">
        <f>VLOOKUP("*"&amp;CONCATENATE("d_",H275,"_f")&amp;"*",Rough_data!$A$12:$B$31,2,FALSE)</f>
        <v>45.4</v>
      </c>
      <c r="J275" s="11">
        <f>VLOOKUP("*"&amp;CONCATENATE("d_",H275,"_a")&amp;"*",Rough_data!$A$12:$B$31,2,FALSE)</f>
        <v>44.8</v>
      </c>
      <c r="K275" s="11">
        <f>VLOOKUP("*"&amp;CONCATENATE("o_",H275,"_f")&amp;"*",Rough_data!$A$12:$B$31,2,FALSE)</f>
        <v>41.3</v>
      </c>
      <c r="L275" s="11">
        <f>VLOOKUP("*"&amp;CONCATENATE("o_",H275,"_a")&amp;"*",Rough_data!$A$12:$B$31,2,FALSE)</f>
        <v>44.8</v>
      </c>
      <c r="M275" s="8" t="str">
        <f t="shared" si="30"/>
        <v>1-Times Additional charges</v>
      </c>
      <c r="N275" s="8">
        <f t="shared" si="31"/>
        <v>1</v>
      </c>
      <c r="O275" s="8">
        <f t="shared" si="32"/>
        <v>44.8</v>
      </c>
      <c r="P275" s="10" t="s">
        <v>13</v>
      </c>
      <c r="Q275" s="10">
        <f t="shared" si="33"/>
        <v>1</v>
      </c>
      <c r="R275" s="10" cm="1">
        <f t="array" ref="R275">_xlfn.IFS(AND(P275=$P$2,N275&gt;0),((F275/0.5)-1)*J275, AND(P275=$P$2,N275=0),I275,AND(P275=$P$22,N275&gt;0),((F275/0.5)-1)*(L275+J275),AND(P275=$P$22,N275=0),(I275+K275))</f>
        <v>44.8</v>
      </c>
      <c r="S275" s="10" t="s">
        <v>2</v>
      </c>
      <c r="T275" s="7">
        <v>90.2</v>
      </c>
      <c r="U275" s="11">
        <f>VLOOKUP("*"&amp;CONCATENATE("d_",S275,"_f")&amp;"*",Rough_data!$A$12:$B$31,2,FALSE)</f>
        <v>33</v>
      </c>
      <c r="V275" s="11">
        <f>VLOOKUP("*"&amp;CONCATENATE("d_",S275,"_a")&amp;"*",Rough_data!$A$12:$B$31,2,FALSE)</f>
        <v>28.3</v>
      </c>
      <c r="W275" s="11">
        <f>VLOOKUP("*"&amp;CONCATENATE("o_",S275,"_f")&amp;"*",Rough_data!$A$12:$B$31,2,FALSE)</f>
        <v>20.5</v>
      </c>
      <c r="X275" s="11">
        <f>VLOOKUP("*"&amp;CONCATENATE("o_",S275,"_a")&amp;"*",Rough_data!$A$12:$B$31,2,FALSE)</f>
        <v>28.3</v>
      </c>
      <c r="Y275" s="7" cm="1">
        <f t="array" ref="Y275">_xlfn.IFS(AND(P275=$P$2,N275&gt;0),((F275/0.5)-1)*U275, AND(P275=$P$2,N275=0),V275,AND(P275=$P$22,N275&gt;0),((F275/0.5)-1)*(V275+X275),AND(P275=$P$22,N275=0),(W275+U275))</f>
        <v>33</v>
      </c>
      <c r="Z275" s="13" t="str" cm="1">
        <f t="array" ref="Z275">_xlfn.IFS(Y275=T275,"Correctly Charged",Y275&gt;T275,"Under Charge",Y275&lt;T275,"Over Charge")</f>
        <v>Over Charge</v>
      </c>
      <c r="AA275" s="11">
        <f t="shared" si="34"/>
        <v>-57.2</v>
      </c>
    </row>
    <row r="276" spans="1:27" x14ac:dyDescent="0.3">
      <c r="A276" s="7">
        <v>2001810125</v>
      </c>
      <c r="B276" s="8">
        <v>1091117804314</v>
      </c>
      <c r="C276" s="7">
        <v>0.24</v>
      </c>
      <c r="D276" s="7">
        <f t="shared" si="28"/>
        <v>0.5</v>
      </c>
      <c r="E276" s="7">
        <v>0.66</v>
      </c>
      <c r="F276" s="7">
        <f t="shared" si="29"/>
        <v>1</v>
      </c>
      <c r="G276" s="7">
        <f>Output_Data1[[#This Row],[Weight slab charged by Courier Company (KG)]]/0.5</f>
        <v>2</v>
      </c>
      <c r="H276" s="10" t="s">
        <v>3</v>
      </c>
      <c r="I276" s="11">
        <f>VLOOKUP("*"&amp;CONCATENATE("d_",H276,"_f")&amp;"*",Rough_data!$A$12:$B$31,2,FALSE)</f>
        <v>45.4</v>
      </c>
      <c r="J276" s="11">
        <f>VLOOKUP("*"&amp;CONCATENATE("d_",H276,"_a")&amp;"*",Rough_data!$A$12:$B$31,2,FALSE)</f>
        <v>44.8</v>
      </c>
      <c r="K276" s="11">
        <f>VLOOKUP("*"&amp;CONCATENATE("o_",H276,"_f")&amp;"*",Rough_data!$A$12:$B$31,2,FALSE)</f>
        <v>41.3</v>
      </c>
      <c r="L276" s="11">
        <f>VLOOKUP("*"&amp;CONCATENATE("o_",H276,"_a")&amp;"*",Rough_data!$A$12:$B$31,2,FALSE)</f>
        <v>44.8</v>
      </c>
      <c r="M276" s="8" t="str">
        <f t="shared" si="30"/>
        <v>1-Times Additional charges</v>
      </c>
      <c r="N276" s="8">
        <f t="shared" si="31"/>
        <v>1</v>
      </c>
      <c r="O276" s="8">
        <f t="shared" si="32"/>
        <v>44.8</v>
      </c>
      <c r="P276" s="10" t="s">
        <v>13</v>
      </c>
      <c r="Q276" s="10">
        <f t="shared" si="33"/>
        <v>1</v>
      </c>
      <c r="R276" s="10" cm="1">
        <f t="array" ref="R276">_xlfn.IFS(AND(P276=$P$2,N276&gt;0),((F276/0.5)-1)*J276, AND(P276=$P$2,N276=0),I276,AND(P276=$P$22,N276&gt;0),((F276/0.5)-1)*(L276+J276),AND(P276=$P$22,N276=0),(I276+K276))</f>
        <v>44.8</v>
      </c>
      <c r="S276" s="10" t="s">
        <v>2</v>
      </c>
      <c r="T276" s="7">
        <v>90.2</v>
      </c>
      <c r="U276" s="11">
        <f>VLOOKUP("*"&amp;CONCATENATE("d_",S276,"_f")&amp;"*",Rough_data!$A$12:$B$31,2,FALSE)</f>
        <v>33</v>
      </c>
      <c r="V276" s="11">
        <f>VLOOKUP("*"&amp;CONCATENATE("d_",S276,"_a")&amp;"*",Rough_data!$A$12:$B$31,2,FALSE)</f>
        <v>28.3</v>
      </c>
      <c r="W276" s="11">
        <f>VLOOKUP("*"&amp;CONCATENATE("o_",S276,"_f")&amp;"*",Rough_data!$A$12:$B$31,2,FALSE)</f>
        <v>20.5</v>
      </c>
      <c r="X276" s="11">
        <f>VLOOKUP("*"&amp;CONCATENATE("o_",S276,"_a")&amp;"*",Rough_data!$A$12:$B$31,2,FALSE)</f>
        <v>28.3</v>
      </c>
      <c r="Y276" s="7" cm="1">
        <f t="array" ref="Y276">_xlfn.IFS(AND(P276=$P$2,N276&gt;0),((F276/0.5)-1)*U276, AND(P276=$P$2,N276=0),V276,AND(P276=$P$22,N276&gt;0),((F276/0.5)-1)*(V276+X276),AND(P276=$P$22,N276=0),(W276+U276))</f>
        <v>33</v>
      </c>
      <c r="Z276" s="13" t="str" cm="1">
        <f t="array" ref="Z276">_xlfn.IFS(Y276=T276,"Correctly Charged",Y276&gt;T276,"Under Charge",Y276&lt;T276,"Over Charge")</f>
        <v>Over Charge</v>
      </c>
      <c r="AA276" s="11">
        <f t="shared" si="34"/>
        <v>-57.2</v>
      </c>
    </row>
    <row r="277" spans="1:27" x14ac:dyDescent="0.3">
      <c r="A277" s="7">
        <v>2001810104</v>
      </c>
      <c r="B277" s="8">
        <v>1091117804200</v>
      </c>
      <c r="C277" s="7">
        <v>0.24</v>
      </c>
      <c r="D277" s="7">
        <f t="shared" si="28"/>
        <v>0.5</v>
      </c>
      <c r="E277" s="7">
        <v>0.76</v>
      </c>
      <c r="F277" s="7">
        <f t="shared" si="29"/>
        <v>1</v>
      </c>
      <c r="G277" s="7">
        <f>Output_Data1[[#This Row],[Weight slab charged by Courier Company (KG)]]/0.5</f>
        <v>2</v>
      </c>
      <c r="H277" s="10" t="s">
        <v>3</v>
      </c>
      <c r="I277" s="11">
        <f>VLOOKUP("*"&amp;CONCATENATE("d_",H277,"_f")&amp;"*",Rough_data!$A$12:$B$31,2,FALSE)</f>
        <v>45.4</v>
      </c>
      <c r="J277" s="11">
        <f>VLOOKUP("*"&amp;CONCATENATE("d_",H277,"_a")&amp;"*",Rough_data!$A$12:$B$31,2,FALSE)</f>
        <v>44.8</v>
      </c>
      <c r="K277" s="11">
        <f>VLOOKUP("*"&amp;CONCATENATE("o_",H277,"_f")&amp;"*",Rough_data!$A$12:$B$31,2,FALSE)</f>
        <v>41.3</v>
      </c>
      <c r="L277" s="11">
        <f>VLOOKUP("*"&amp;CONCATENATE("o_",H277,"_a")&amp;"*",Rough_data!$A$12:$B$31,2,FALSE)</f>
        <v>44.8</v>
      </c>
      <c r="M277" s="8" t="str">
        <f t="shared" si="30"/>
        <v>1-Times Additional charges</v>
      </c>
      <c r="N277" s="8">
        <f t="shared" si="31"/>
        <v>1</v>
      </c>
      <c r="O277" s="8">
        <f t="shared" si="32"/>
        <v>44.8</v>
      </c>
      <c r="P277" s="10" t="s">
        <v>13</v>
      </c>
      <c r="Q277" s="10">
        <f t="shared" si="33"/>
        <v>1</v>
      </c>
      <c r="R277" s="10" cm="1">
        <f t="array" ref="R277">_xlfn.IFS(AND(P277=$P$2,N277&gt;0),((F277/0.5)-1)*J277, AND(P277=$P$2,N277=0),I277,AND(P277=$P$22,N277&gt;0),((F277/0.5)-1)*(L277+J277),AND(P277=$P$22,N277=0),(I277+K277))</f>
        <v>44.8</v>
      </c>
      <c r="S277" s="10" t="s">
        <v>2</v>
      </c>
      <c r="T277" s="7">
        <v>90.2</v>
      </c>
      <c r="U277" s="11">
        <f>VLOOKUP("*"&amp;CONCATENATE("d_",S277,"_f")&amp;"*",Rough_data!$A$12:$B$31,2,FALSE)</f>
        <v>33</v>
      </c>
      <c r="V277" s="11">
        <f>VLOOKUP("*"&amp;CONCATENATE("d_",S277,"_a")&amp;"*",Rough_data!$A$12:$B$31,2,FALSE)</f>
        <v>28.3</v>
      </c>
      <c r="W277" s="11">
        <f>VLOOKUP("*"&amp;CONCATENATE("o_",S277,"_f")&amp;"*",Rough_data!$A$12:$B$31,2,FALSE)</f>
        <v>20.5</v>
      </c>
      <c r="X277" s="11">
        <f>VLOOKUP("*"&amp;CONCATENATE("o_",S277,"_a")&amp;"*",Rough_data!$A$12:$B$31,2,FALSE)</f>
        <v>28.3</v>
      </c>
      <c r="Y277" s="7" cm="1">
        <f t="array" ref="Y277">_xlfn.IFS(AND(P277=$P$2,N277&gt;0),((F277/0.5)-1)*U277, AND(P277=$P$2,N277=0),V277,AND(P277=$P$22,N277&gt;0),((F277/0.5)-1)*(V277+X277),AND(P277=$P$22,N277=0),(W277+U277))</f>
        <v>33</v>
      </c>
      <c r="Z277" s="13" t="str" cm="1">
        <f t="array" ref="Z277">_xlfn.IFS(Y277=T277,"Correctly Charged",Y277&gt;T277,"Under Charge",Y277&lt;T277,"Over Charge")</f>
        <v>Over Charge</v>
      </c>
      <c r="AA277" s="11">
        <f t="shared" si="34"/>
        <v>-57.2</v>
      </c>
    </row>
    <row r="278" spans="1:27" x14ac:dyDescent="0.3">
      <c r="A278" s="7">
        <v>2001810104</v>
      </c>
      <c r="B278" s="8">
        <v>1091117804200</v>
      </c>
      <c r="C278" s="7">
        <v>0.121</v>
      </c>
      <c r="D278" s="7">
        <f t="shared" si="28"/>
        <v>0.5</v>
      </c>
      <c r="E278" s="7">
        <v>0.76</v>
      </c>
      <c r="F278" s="7">
        <f t="shared" si="29"/>
        <v>1</v>
      </c>
      <c r="G278" s="7">
        <f>Output_Data1[[#This Row],[Weight slab charged by Courier Company (KG)]]/0.5</f>
        <v>2</v>
      </c>
      <c r="H278" s="10" t="s">
        <v>3</v>
      </c>
      <c r="I278" s="11">
        <f>VLOOKUP("*"&amp;CONCATENATE("d_",H278,"_f")&amp;"*",Rough_data!$A$12:$B$31,2,FALSE)</f>
        <v>45.4</v>
      </c>
      <c r="J278" s="11">
        <f>VLOOKUP("*"&amp;CONCATENATE("d_",H278,"_a")&amp;"*",Rough_data!$A$12:$B$31,2,FALSE)</f>
        <v>44.8</v>
      </c>
      <c r="K278" s="11">
        <f>VLOOKUP("*"&amp;CONCATENATE("o_",H278,"_f")&amp;"*",Rough_data!$A$12:$B$31,2,FALSE)</f>
        <v>41.3</v>
      </c>
      <c r="L278" s="11">
        <f>VLOOKUP("*"&amp;CONCATENATE("o_",H278,"_a")&amp;"*",Rough_data!$A$12:$B$31,2,FALSE)</f>
        <v>44.8</v>
      </c>
      <c r="M278" s="8" t="str">
        <f t="shared" si="30"/>
        <v>1-Times Additional charges</v>
      </c>
      <c r="N278" s="8">
        <f t="shared" si="31"/>
        <v>1</v>
      </c>
      <c r="O278" s="8">
        <f t="shared" si="32"/>
        <v>44.8</v>
      </c>
      <c r="P278" s="10" t="s">
        <v>13</v>
      </c>
      <c r="Q278" s="10">
        <f t="shared" si="33"/>
        <v>1</v>
      </c>
      <c r="R278" s="10" cm="1">
        <f t="array" ref="R278">_xlfn.IFS(AND(P278=$P$2,N278&gt;0),((F278/0.5)-1)*J278, AND(P278=$P$2,N278=0),I278,AND(P278=$P$22,N278&gt;0),((F278/0.5)-1)*(L278+J278),AND(P278=$P$22,N278=0),(I278+K278))</f>
        <v>44.8</v>
      </c>
      <c r="S278" s="10" t="s">
        <v>2</v>
      </c>
      <c r="T278" s="7">
        <v>90.2</v>
      </c>
      <c r="U278" s="11">
        <f>VLOOKUP("*"&amp;CONCATENATE("d_",S278,"_f")&amp;"*",Rough_data!$A$12:$B$31,2,FALSE)</f>
        <v>33</v>
      </c>
      <c r="V278" s="11">
        <f>VLOOKUP("*"&amp;CONCATENATE("d_",S278,"_a")&amp;"*",Rough_data!$A$12:$B$31,2,FALSE)</f>
        <v>28.3</v>
      </c>
      <c r="W278" s="11">
        <f>VLOOKUP("*"&amp;CONCATENATE("o_",S278,"_f")&amp;"*",Rough_data!$A$12:$B$31,2,FALSE)</f>
        <v>20.5</v>
      </c>
      <c r="X278" s="11">
        <f>VLOOKUP("*"&amp;CONCATENATE("o_",S278,"_a")&amp;"*",Rough_data!$A$12:$B$31,2,FALSE)</f>
        <v>28.3</v>
      </c>
      <c r="Y278" s="7" cm="1">
        <f t="array" ref="Y278">_xlfn.IFS(AND(P278=$P$2,N278&gt;0),((F278/0.5)-1)*U278, AND(P278=$P$2,N278=0),V278,AND(P278=$P$22,N278&gt;0),((F278/0.5)-1)*(V278+X278),AND(P278=$P$22,N278=0),(W278+U278))</f>
        <v>33</v>
      </c>
      <c r="Z278" s="13" t="str" cm="1">
        <f t="array" ref="Z278">_xlfn.IFS(Y278=T278,"Correctly Charged",Y278&gt;T278,"Under Charge",Y278&lt;T278,"Over Charge")</f>
        <v>Over Charge</v>
      </c>
      <c r="AA278" s="11">
        <f t="shared" si="34"/>
        <v>-57.2</v>
      </c>
    </row>
    <row r="279" spans="1:27" x14ac:dyDescent="0.3">
      <c r="A279" s="7">
        <v>2001810104</v>
      </c>
      <c r="B279" s="8">
        <v>1091117804200</v>
      </c>
      <c r="C279" s="7">
        <v>0.24</v>
      </c>
      <c r="D279" s="7">
        <f t="shared" si="28"/>
        <v>0.5</v>
      </c>
      <c r="E279" s="7">
        <v>0.76</v>
      </c>
      <c r="F279" s="7">
        <f t="shared" si="29"/>
        <v>1</v>
      </c>
      <c r="G279" s="7">
        <f>Output_Data1[[#This Row],[Weight slab charged by Courier Company (KG)]]/0.5</f>
        <v>2</v>
      </c>
      <c r="H279" s="10" t="s">
        <v>3</v>
      </c>
      <c r="I279" s="11">
        <f>VLOOKUP("*"&amp;CONCATENATE("d_",H279,"_f")&amp;"*",Rough_data!$A$12:$B$31,2,FALSE)</f>
        <v>45.4</v>
      </c>
      <c r="J279" s="11">
        <f>VLOOKUP("*"&amp;CONCATENATE("d_",H279,"_a")&amp;"*",Rough_data!$A$12:$B$31,2,FALSE)</f>
        <v>44.8</v>
      </c>
      <c r="K279" s="11">
        <f>VLOOKUP("*"&amp;CONCATENATE("o_",H279,"_f")&amp;"*",Rough_data!$A$12:$B$31,2,FALSE)</f>
        <v>41.3</v>
      </c>
      <c r="L279" s="11">
        <f>VLOOKUP("*"&amp;CONCATENATE("o_",H279,"_a")&amp;"*",Rough_data!$A$12:$B$31,2,FALSE)</f>
        <v>44.8</v>
      </c>
      <c r="M279" s="8" t="str">
        <f t="shared" si="30"/>
        <v>1-Times Additional charges</v>
      </c>
      <c r="N279" s="8">
        <f t="shared" si="31"/>
        <v>1</v>
      </c>
      <c r="O279" s="8">
        <f t="shared" si="32"/>
        <v>44.8</v>
      </c>
      <c r="P279" s="10" t="s">
        <v>13</v>
      </c>
      <c r="Q279" s="10">
        <f t="shared" si="33"/>
        <v>1</v>
      </c>
      <c r="R279" s="10" cm="1">
        <f t="array" ref="R279">_xlfn.IFS(AND(P279=$P$2,N279&gt;0),((F279/0.5)-1)*J279, AND(P279=$P$2,N279=0),I279,AND(P279=$P$22,N279&gt;0),((F279/0.5)-1)*(L279+J279),AND(P279=$P$22,N279=0),(I279+K279))</f>
        <v>44.8</v>
      </c>
      <c r="S279" s="10" t="s">
        <v>2</v>
      </c>
      <c r="T279" s="7">
        <v>90.2</v>
      </c>
      <c r="U279" s="11">
        <f>VLOOKUP("*"&amp;CONCATENATE("d_",S279,"_f")&amp;"*",Rough_data!$A$12:$B$31,2,FALSE)</f>
        <v>33</v>
      </c>
      <c r="V279" s="11">
        <f>VLOOKUP("*"&amp;CONCATENATE("d_",S279,"_a")&amp;"*",Rough_data!$A$12:$B$31,2,FALSE)</f>
        <v>28.3</v>
      </c>
      <c r="W279" s="11">
        <f>VLOOKUP("*"&amp;CONCATENATE("o_",S279,"_f")&amp;"*",Rough_data!$A$12:$B$31,2,FALSE)</f>
        <v>20.5</v>
      </c>
      <c r="X279" s="11">
        <f>VLOOKUP("*"&amp;CONCATENATE("o_",S279,"_a")&amp;"*",Rough_data!$A$12:$B$31,2,FALSE)</f>
        <v>28.3</v>
      </c>
      <c r="Y279" s="7" cm="1">
        <f t="array" ref="Y279">_xlfn.IFS(AND(P279=$P$2,N279&gt;0),((F279/0.5)-1)*U279, AND(P279=$P$2,N279=0),V279,AND(P279=$P$22,N279&gt;0),((F279/0.5)-1)*(V279+X279),AND(P279=$P$22,N279=0),(W279+U279))</f>
        <v>33</v>
      </c>
      <c r="Z279" s="13" t="str" cm="1">
        <f t="array" ref="Z279">_xlfn.IFS(Y279=T279,"Correctly Charged",Y279&gt;T279,"Under Charge",Y279&lt;T279,"Over Charge")</f>
        <v>Over Charge</v>
      </c>
      <c r="AA279" s="11">
        <f t="shared" si="34"/>
        <v>-57.2</v>
      </c>
    </row>
    <row r="280" spans="1:27" x14ac:dyDescent="0.3">
      <c r="A280" s="7">
        <v>2001809934</v>
      </c>
      <c r="B280" s="8">
        <v>1091117803511</v>
      </c>
      <c r="C280" s="7">
        <v>0.24</v>
      </c>
      <c r="D280" s="7">
        <f t="shared" si="28"/>
        <v>0.5</v>
      </c>
      <c r="E280" s="7">
        <v>0.82</v>
      </c>
      <c r="F280" s="7">
        <f t="shared" si="29"/>
        <v>1</v>
      </c>
      <c r="G280" s="7">
        <f>Output_Data1[[#This Row],[Weight slab charged by Courier Company (KG)]]/0.5</f>
        <v>2</v>
      </c>
      <c r="H280" s="10" t="s">
        <v>3</v>
      </c>
      <c r="I280" s="11">
        <f>VLOOKUP("*"&amp;CONCATENATE("d_",H280,"_f")&amp;"*",Rough_data!$A$12:$B$31,2,FALSE)</f>
        <v>45.4</v>
      </c>
      <c r="J280" s="11">
        <f>VLOOKUP("*"&amp;CONCATENATE("d_",H280,"_a")&amp;"*",Rough_data!$A$12:$B$31,2,FALSE)</f>
        <v>44.8</v>
      </c>
      <c r="K280" s="11">
        <f>VLOOKUP("*"&amp;CONCATENATE("o_",H280,"_f")&amp;"*",Rough_data!$A$12:$B$31,2,FALSE)</f>
        <v>41.3</v>
      </c>
      <c r="L280" s="11">
        <f>VLOOKUP("*"&amp;CONCATENATE("o_",H280,"_a")&amp;"*",Rough_data!$A$12:$B$31,2,FALSE)</f>
        <v>44.8</v>
      </c>
      <c r="M280" s="8" t="str">
        <f t="shared" si="30"/>
        <v>1-Times Additional charges</v>
      </c>
      <c r="N280" s="8">
        <f t="shared" si="31"/>
        <v>1</v>
      </c>
      <c r="O280" s="8">
        <f t="shared" si="32"/>
        <v>44.8</v>
      </c>
      <c r="P280" s="10" t="s">
        <v>13</v>
      </c>
      <c r="Q280" s="10">
        <f t="shared" si="33"/>
        <v>1</v>
      </c>
      <c r="R280" s="10" cm="1">
        <f t="array" ref="R280">_xlfn.IFS(AND(P280=$P$2,N280&gt;0),((F280/0.5)-1)*J280, AND(P280=$P$2,N280=0),I280,AND(P280=$P$22,N280&gt;0),((F280/0.5)-1)*(L280+J280),AND(P280=$P$22,N280=0),(I280+K280))</f>
        <v>44.8</v>
      </c>
      <c r="S280" s="10" t="s">
        <v>2</v>
      </c>
      <c r="T280" s="7">
        <v>90.2</v>
      </c>
      <c r="U280" s="11">
        <f>VLOOKUP("*"&amp;CONCATENATE("d_",S280,"_f")&amp;"*",Rough_data!$A$12:$B$31,2,FALSE)</f>
        <v>33</v>
      </c>
      <c r="V280" s="11">
        <f>VLOOKUP("*"&amp;CONCATENATE("d_",S280,"_a")&amp;"*",Rough_data!$A$12:$B$31,2,FALSE)</f>
        <v>28.3</v>
      </c>
      <c r="W280" s="11">
        <f>VLOOKUP("*"&amp;CONCATENATE("o_",S280,"_f")&amp;"*",Rough_data!$A$12:$B$31,2,FALSE)</f>
        <v>20.5</v>
      </c>
      <c r="X280" s="11">
        <f>VLOOKUP("*"&amp;CONCATENATE("o_",S280,"_a")&amp;"*",Rough_data!$A$12:$B$31,2,FALSE)</f>
        <v>28.3</v>
      </c>
      <c r="Y280" s="7" cm="1">
        <f t="array" ref="Y280">_xlfn.IFS(AND(P280=$P$2,N280&gt;0),((F280/0.5)-1)*U280, AND(P280=$P$2,N280=0),V280,AND(P280=$P$22,N280&gt;0),((F280/0.5)-1)*(V280+X280),AND(P280=$P$22,N280=0),(W280+U280))</f>
        <v>33</v>
      </c>
      <c r="Z280" s="13" t="str" cm="1">
        <f t="array" ref="Z280">_xlfn.IFS(Y280=T280,"Correctly Charged",Y280&gt;T280,"Under Charge",Y280&lt;T280,"Over Charge")</f>
        <v>Over Charge</v>
      </c>
      <c r="AA280" s="11">
        <f t="shared" si="34"/>
        <v>-57.2</v>
      </c>
    </row>
    <row r="281" spans="1:27" x14ac:dyDescent="0.3">
      <c r="A281" s="7">
        <v>2001809934</v>
      </c>
      <c r="B281" s="8">
        <v>1091117803511</v>
      </c>
      <c r="C281" s="7">
        <v>0.121</v>
      </c>
      <c r="D281" s="7">
        <f t="shared" si="28"/>
        <v>0.5</v>
      </c>
      <c r="E281" s="7">
        <v>0.82</v>
      </c>
      <c r="F281" s="7">
        <f t="shared" si="29"/>
        <v>1</v>
      </c>
      <c r="G281" s="7">
        <f>Output_Data1[[#This Row],[Weight slab charged by Courier Company (KG)]]/0.5</f>
        <v>2</v>
      </c>
      <c r="H281" s="10" t="s">
        <v>3</v>
      </c>
      <c r="I281" s="11">
        <f>VLOOKUP("*"&amp;CONCATENATE("d_",H281,"_f")&amp;"*",Rough_data!$A$12:$B$31,2,FALSE)</f>
        <v>45.4</v>
      </c>
      <c r="J281" s="11">
        <f>VLOOKUP("*"&amp;CONCATENATE("d_",H281,"_a")&amp;"*",Rough_data!$A$12:$B$31,2,FALSE)</f>
        <v>44.8</v>
      </c>
      <c r="K281" s="11">
        <f>VLOOKUP("*"&amp;CONCATENATE("o_",H281,"_f")&amp;"*",Rough_data!$A$12:$B$31,2,FALSE)</f>
        <v>41.3</v>
      </c>
      <c r="L281" s="11">
        <f>VLOOKUP("*"&amp;CONCATENATE("o_",H281,"_a")&amp;"*",Rough_data!$A$12:$B$31,2,FALSE)</f>
        <v>44.8</v>
      </c>
      <c r="M281" s="8" t="str">
        <f t="shared" si="30"/>
        <v>1-Times Additional charges</v>
      </c>
      <c r="N281" s="8">
        <f t="shared" si="31"/>
        <v>1</v>
      </c>
      <c r="O281" s="8">
        <f t="shared" si="32"/>
        <v>44.8</v>
      </c>
      <c r="P281" s="10" t="s">
        <v>13</v>
      </c>
      <c r="Q281" s="10">
        <f t="shared" si="33"/>
        <v>1</v>
      </c>
      <c r="R281" s="10" cm="1">
        <f t="array" ref="R281">_xlfn.IFS(AND(P281=$P$2,N281&gt;0),((F281/0.5)-1)*J281, AND(P281=$P$2,N281=0),I281,AND(P281=$P$22,N281&gt;0),((F281/0.5)-1)*(L281+J281),AND(P281=$P$22,N281=0),(I281+K281))</f>
        <v>44.8</v>
      </c>
      <c r="S281" s="10" t="s">
        <v>2</v>
      </c>
      <c r="T281" s="7">
        <v>90.2</v>
      </c>
      <c r="U281" s="11">
        <f>VLOOKUP("*"&amp;CONCATENATE("d_",S281,"_f")&amp;"*",Rough_data!$A$12:$B$31,2,FALSE)</f>
        <v>33</v>
      </c>
      <c r="V281" s="11">
        <f>VLOOKUP("*"&amp;CONCATENATE("d_",S281,"_a")&amp;"*",Rough_data!$A$12:$B$31,2,FALSE)</f>
        <v>28.3</v>
      </c>
      <c r="W281" s="11">
        <f>VLOOKUP("*"&amp;CONCATENATE("o_",S281,"_f")&amp;"*",Rough_data!$A$12:$B$31,2,FALSE)</f>
        <v>20.5</v>
      </c>
      <c r="X281" s="11">
        <f>VLOOKUP("*"&amp;CONCATENATE("o_",S281,"_a")&amp;"*",Rough_data!$A$12:$B$31,2,FALSE)</f>
        <v>28.3</v>
      </c>
      <c r="Y281" s="7" cm="1">
        <f t="array" ref="Y281">_xlfn.IFS(AND(P281=$P$2,N281&gt;0),((F281/0.5)-1)*U281, AND(P281=$P$2,N281=0),V281,AND(P281=$P$22,N281&gt;0),((F281/0.5)-1)*(V281+X281),AND(P281=$P$22,N281=0),(W281+U281))</f>
        <v>33</v>
      </c>
      <c r="Z281" s="13" t="str" cm="1">
        <f t="array" ref="Z281">_xlfn.IFS(Y281=T281,"Correctly Charged",Y281&gt;T281,"Under Charge",Y281&lt;T281,"Over Charge")</f>
        <v>Over Charge</v>
      </c>
      <c r="AA281" s="11">
        <f t="shared" si="34"/>
        <v>-57.2</v>
      </c>
    </row>
    <row r="282" spans="1:27" x14ac:dyDescent="0.3">
      <c r="A282" s="7">
        <v>2001809917</v>
      </c>
      <c r="B282" s="8">
        <v>1091121482593</v>
      </c>
      <c r="C282" s="7">
        <v>0.21</v>
      </c>
      <c r="D282" s="7">
        <f t="shared" si="28"/>
        <v>0.5</v>
      </c>
      <c r="E282" s="7">
        <v>0.6</v>
      </c>
      <c r="F282" s="7">
        <f t="shared" si="29"/>
        <v>1</v>
      </c>
      <c r="G282" s="7">
        <f>Output_Data1[[#This Row],[Weight slab charged by Courier Company (KG)]]/0.5</f>
        <v>2</v>
      </c>
      <c r="H282" s="10" t="s">
        <v>3</v>
      </c>
      <c r="I282" s="11">
        <f>VLOOKUP("*"&amp;CONCATENATE("d_",H282,"_f")&amp;"*",Rough_data!$A$12:$B$31,2,FALSE)</f>
        <v>45.4</v>
      </c>
      <c r="J282" s="11">
        <f>VLOOKUP("*"&amp;CONCATENATE("d_",H282,"_a")&amp;"*",Rough_data!$A$12:$B$31,2,FALSE)</f>
        <v>44.8</v>
      </c>
      <c r="K282" s="11">
        <f>VLOOKUP("*"&amp;CONCATENATE("o_",H282,"_f")&amp;"*",Rough_data!$A$12:$B$31,2,FALSE)</f>
        <v>41.3</v>
      </c>
      <c r="L282" s="11">
        <f>VLOOKUP("*"&amp;CONCATENATE("o_",H282,"_a")&amp;"*",Rough_data!$A$12:$B$31,2,FALSE)</f>
        <v>44.8</v>
      </c>
      <c r="M282" s="8" t="str">
        <f t="shared" si="30"/>
        <v>1-Times Additional charges</v>
      </c>
      <c r="N282" s="8">
        <f t="shared" si="31"/>
        <v>1</v>
      </c>
      <c r="O282" s="8">
        <f t="shared" si="32"/>
        <v>44.8</v>
      </c>
      <c r="P282" s="10" t="s">
        <v>14</v>
      </c>
      <c r="Q282" s="10">
        <f t="shared" si="33"/>
        <v>1</v>
      </c>
      <c r="R282" s="10" cm="1">
        <f t="array" ref="R282">_xlfn.IFS(AND(P282=$P$2,N282&gt;0),((F282/0.5)-1)*J282, AND(P282=$P$2,N282=0),I282,AND(P282=$P$22,N282&gt;0),((F282/0.5)-1)*(L282+J282),AND(P282=$P$22,N282=0),(I282+K282))</f>
        <v>89.6</v>
      </c>
      <c r="S282" s="10" t="s">
        <v>3</v>
      </c>
      <c r="T282" s="7">
        <v>172.8</v>
      </c>
      <c r="U282" s="11">
        <f>VLOOKUP("*"&amp;CONCATENATE("d_",S282,"_f")&amp;"*",Rough_data!$A$12:$B$31,2,FALSE)</f>
        <v>45.4</v>
      </c>
      <c r="V282" s="11">
        <f>VLOOKUP("*"&amp;CONCATENATE("d_",S282,"_a")&amp;"*",Rough_data!$A$12:$B$31,2,FALSE)</f>
        <v>44.8</v>
      </c>
      <c r="W282" s="11">
        <f>VLOOKUP("*"&amp;CONCATENATE("o_",S282,"_f")&amp;"*",Rough_data!$A$12:$B$31,2,FALSE)</f>
        <v>41.3</v>
      </c>
      <c r="X282" s="11">
        <f>VLOOKUP("*"&amp;CONCATENATE("o_",S282,"_a")&amp;"*",Rough_data!$A$12:$B$31,2,FALSE)</f>
        <v>44.8</v>
      </c>
      <c r="Y282" s="7" cm="1">
        <f t="array" ref="Y282">_xlfn.IFS(AND(P282=$P$2,N282&gt;0),((F282/0.5)-1)*U282, AND(P282=$P$2,N282=0),V282,AND(P282=$P$22,N282&gt;0),((F282/0.5)-1)*(V282+X282),AND(P282=$P$22,N282=0),(W282+U282))</f>
        <v>89.6</v>
      </c>
      <c r="Z282" s="13" t="str" cm="1">
        <f t="array" ref="Z282">_xlfn.IFS(Y282=T282,"Correctly Charged",Y282&gt;T282,"Under Charge",Y282&lt;T282,"Over Charge")</f>
        <v>Over Charge</v>
      </c>
      <c r="AA282" s="11">
        <f t="shared" si="34"/>
        <v>-83.200000000000017</v>
      </c>
    </row>
    <row r="283" spans="1:27" x14ac:dyDescent="0.3">
      <c r="A283" s="7">
        <v>2001809917</v>
      </c>
      <c r="B283" s="8">
        <v>1091121482593</v>
      </c>
      <c r="C283" s="7">
        <v>0.21</v>
      </c>
      <c r="D283" s="7">
        <f t="shared" si="28"/>
        <v>0.5</v>
      </c>
      <c r="E283" s="7">
        <v>0.6</v>
      </c>
      <c r="F283" s="7">
        <f t="shared" si="29"/>
        <v>1</v>
      </c>
      <c r="G283" s="7">
        <f>Output_Data1[[#This Row],[Weight slab charged by Courier Company (KG)]]/0.5</f>
        <v>2</v>
      </c>
      <c r="H283" s="10" t="s">
        <v>3</v>
      </c>
      <c r="I283" s="11">
        <f>VLOOKUP("*"&amp;CONCATENATE("d_",H283,"_f")&amp;"*",Rough_data!$A$12:$B$31,2,FALSE)</f>
        <v>45.4</v>
      </c>
      <c r="J283" s="11">
        <f>VLOOKUP("*"&amp;CONCATENATE("d_",H283,"_a")&amp;"*",Rough_data!$A$12:$B$31,2,FALSE)</f>
        <v>44.8</v>
      </c>
      <c r="K283" s="11">
        <f>VLOOKUP("*"&amp;CONCATENATE("o_",H283,"_f")&amp;"*",Rough_data!$A$12:$B$31,2,FALSE)</f>
        <v>41.3</v>
      </c>
      <c r="L283" s="11">
        <f>VLOOKUP("*"&amp;CONCATENATE("o_",H283,"_a")&amp;"*",Rough_data!$A$12:$B$31,2,FALSE)</f>
        <v>44.8</v>
      </c>
      <c r="M283" s="8" t="str">
        <f t="shared" si="30"/>
        <v>1-Times Additional charges</v>
      </c>
      <c r="N283" s="8">
        <f t="shared" si="31"/>
        <v>1</v>
      </c>
      <c r="O283" s="8">
        <f t="shared" si="32"/>
        <v>44.8</v>
      </c>
      <c r="P283" s="10" t="s">
        <v>14</v>
      </c>
      <c r="Q283" s="10">
        <f t="shared" si="33"/>
        <v>1</v>
      </c>
      <c r="R283" s="10" cm="1">
        <f t="array" ref="R283">_xlfn.IFS(AND(P283=$P$2,N283&gt;0),((F283/0.5)-1)*J283, AND(P283=$P$2,N283=0),I283,AND(P283=$P$22,N283&gt;0),((F283/0.5)-1)*(L283+J283),AND(P283=$P$22,N283=0),(I283+K283))</f>
        <v>89.6</v>
      </c>
      <c r="S283" s="10" t="s">
        <v>3</v>
      </c>
      <c r="T283" s="7">
        <v>172.8</v>
      </c>
      <c r="U283" s="11">
        <f>VLOOKUP("*"&amp;CONCATENATE("d_",S283,"_f")&amp;"*",Rough_data!$A$12:$B$31,2,FALSE)</f>
        <v>45.4</v>
      </c>
      <c r="V283" s="11">
        <f>VLOOKUP("*"&amp;CONCATENATE("d_",S283,"_a")&amp;"*",Rough_data!$A$12:$B$31,2,FALSE)</f>
        <v>44.8</v>
      </c>
      <c r="W283" s="11">
        <f>VLOOKUP("*"&amp;CONCATENATE("o_",S283,"_f")&amp;"*",Rough_data!$A$12:$B$31,2,FALSE)</f>
        <v>41.3</v>
      </c>
      <c r="X283" s="11">
        <f>VLOOKUP("*"&amp;CONCATENATE("o_",S283,"_a")&amp;"*",Rough_data!$A$12:$B$31,2,FALSE)</f>
        <v>44.8</v>
      </c>
      <c r="Y283" s="7" cm="1">
        <f t="array" ref="Y283">_xlfn.IFS(AND(P283=$P$2,N283&gt;0),((F283/0.5)-1)*U283, AND(P283=$P$2,N283=0),V283,AND(P283=$P$22,N283&gt;0),((F283/0.5)-1)*(V283+X283),AND(P283=$P$22,N283=0),(W283+U283))</f>
        <v>89.6</v>
      </c>
      <c r="Z283" s="13" t="str" cm="1">
        <f t="array" ref="Z283">_xlfn.IFS(Y283=T283,"Correctly Charged",Y283&gt;T283,"Under Charge",Y283&lt;T283,"Over Charge")</f>
        <v>Over Charge</v>
      </c>
      <c r="AA283" s="11">
        <f t="shared" si="34"/>
        <v>-83.200000000000017</v>
      </c>
    </row>
    <row r="284" spans="1:27" x14ac:dyDescent="0.3">
      <c r="A284" s="7">
        <v>2001809917</v>
      </c>
      <c r="B284" s="8">
        <v>1091121482593</v>
      </c>
      <c r="C284" s="7">
        <v>0.21</v>
      </c>
      <c r="D284" s="7">
        <f t="shared" si="28"/>
        <v>0.5</v>
      </c>
      <c r="E284" s="7">
        <v>0.6</v>
      </c>
      <c r="F284" s="7">
        <f t="shared" si="29"/>
        <v>1</v>
      </c>
      <c r="G284" s="7">
        <f>Output_Data1[[#This Row],[Weight slab charged by Courier Company (KG)]]/0.5</f>
        <v>2</v>
      </c>
      <c r="H284" s="10" t="s">
        <v>3</v>
      </c>
      <c r="I284" s="11">
        <f>VLOOKUP("*"&amp;CONCATENATE("d_",H284,"_f")&amp;"*",Rough_data!$A$12:$B$31,2,FALSE)</f>
        <v>45.4</v>
      </c>
      <c r="J284" s="11">
        <f>VLOOKUP("*"&amp;CONCATENATE("d_",H284,"_a")&amp;"*",Rough_data!$A$12:$B$31,2,FALSE)</f>
        <v>44.8</v>
      </c>
      <c r="K284" s="11">
        <f>VLOOKUP("*"&amp;CONCATENATE("o_",H284,"_f")&amp;"*",Rough_data!$A$12:$B$31,2,FALSE)</f>
        <v>41.3</v>
      </c>
      <c r="L284" s="11">
        <f>VLOOKUP("*"&amp;CONCATENATE("o_",H284,"_a")&amp;"*",Rough_data!$A$12:$B$31,2,FALSE)</f>
        <v>44.8</v>
      </c>
      <c r="M284" s="8" t="str">
        <f t="shared" si="30"/>
        <v>1-Times Additional charges</v>
      </c>
      <c r="N284" s="8">
        <f t="shared" si="31"/>
        <v>1</v>
      </c>
      <c r="O284" s="8">
        <f t="shared" si="32"/>
        <v>44.8</v>
      </c>
      <c r="P284" s="10" t="s">
        <v>14</v>
      </c>
      <c r="Q284" s="10">
        <f t="shared" si="33"/>
        <v>1</v>
      </c>
      <c r="R284" s="10" cm="1">
        <f t="array" ref="R284">_xlfn.IFS(AND(P284=$P$2,N284&gt;0),((F284/0.5)-1)*J284, AND(P284=$P$2,N284=0),I284,AND(P284=$P$22,N284&gt;0),((F284/0.5)-1)*(L284+J284),AND(P284=$P$22,N284=0),(I284+K284))</f>
        <v>89.6</v>
      </c>
      <c r="S284" s="10" t="s">
        <v>3</v>
      </c>
      <c r="T284" s="7">
        <v>172.8</v>
      </c>
      <c r="U284" s="11">
        <f>VLOOKUP("*"&amp;CONCATENATE("d_",S284,"_f")&amp;"*",Rough_data!$A$12:$B$31,2,FALSE)</f>
        <v>45.4</v>
      </c>
      <c r="V284" s="11">
        <f>VLOOKUP("*"&amp;CONCATENATE("d_",S284,"_a")&amp;"*",Rough_data!$A$12:$B$31,2,FALSE)</f>
        <v>44.8</v>
      </c>
      <c r="W284" s="11">
        <f>VLOOKUP("*"&amp;CONCATENATE("o_",S284,"_f")&amp;"*",Rough_data!$A$12:$B$31,2,FALSE)</f>
        <v>41.3</v>
      </c>
      <c r="X284" s="11">
        <f>VLOOKUP("*"&amp;CONCATENATE("o_",S284,"_a")&amp;"*",Rough_data!$A$12:$B$31,2,FALSE)</f>
        <v>44.8</v>
      </c>
      <c r="Y284" s="7" cm="1">
        <f t="array" ref="Y284">_xlfn.IFS(AND(P284=$P$2,N284&gt;0),((F284/0.5)-1)*U284, AND(P284=$P$2,N284=0),V284,AND(P284=$P$22,N284&gt;0),((F284/0.5)-1)*(V284+X284),AND(P284=$P$22,N284=0),(W284+U284))</f>
        <v>89.6</v>
      </c>
      <c r="Z284" s="13" t="str" cm="1">
        <f t="array" ref="Z284">_xlfn.IFS(Y284=T284,"Correctly Charged",Y284&gt;T284,"Under Charge",Y284&lt;T284,"Over Charge")</f>
        <v>Over Charge</v>
      </c>
      <c r="AA284" s="11">
        <f t="shared" si="34"/>
        <v>-83.200000000000017</v>
      </c>
    </row>
    <row r="285" spans="1:27" x14ac:dyDescent="0.3">
      <c r="A285" s="7">
        <v>2001809820</v>
      </c>
      <c r="B285" s="8">
        <v>1091117795623</v>
      </c>
      <c r="C285" s="7">
        <v>0.35</v>
      </c>
      <c r="D285" s="7">
        <f t="shared" si="28"/>
        <v>0.5</v>
      </c>
      <c r="E285" s="7">
        <v>3</v>
      </c>
      <c r="F285" s="7">
        <f t="shared" si="29"/>
        <v>3</v>
      </c>
      <c r="G285" s="7">
        <f>Output_Data1[[#This Row],[Weight slab charged by Courier Company (KG)]]/0.5</f>
        <v>6</v>
      </c>
      <c r="H285" s="10" t="s">
        <v>3</v>
      </c>
      <c r="I285" s="11">
        <f>VLOOKUP("*"&amp;CONCATENATE("d_",H285,"_f")&amp;"*",Rough_data!$A$12:$B$31,2,FALSE)</f>
        <v>45.4</v>
      </c>
      <c r="J285" s="11">
        <f>VLOOKUP("*"&amp;CONCATENATE("d_",H285,"_a")&amp;"*",Rough_data!$A$12:$B$31,2,FALSE)</f>
        <v>44.8</v>
      </c>
      <c r="K285" s="11">
        <f>VLOOKUP("*"&amp;CONCATENATE("o_",H285,"_f")&amp;"*",Rough_data!$A$12:$B$31,2,FALSE)</f>
        <v>41.3</v>
      </c>
      <c r="L285" s="11">
        <f>VLOOKUP("*"&amp;CONCATENATE("o_",H285,"_a")&amp;"*",Rough_data!$A$12:$B$31,2,FALSE)</f>
        <v>44.8</v>
      </c>
      <c r="M285" s="8" t="str">
        <f t="shared" si="30"/>
        <v>5-Times Additional charges</v>
      </c>
      <c r="N285" s="8">
        <f t="shared" si="31"/>
        <v>5</v>
      </c>
      <c r="O285" s="8">
        <f t="shared" si="32"/>
        <v>224</v>
      </c>
      <c r="P285" s="10" t="s">
        <v>13</v>
      </c>
      <c r="Q285" s="10">
        <f t="shared" si="33"/>
        <v>5</v>
      </c>
      <c r="R285" s="10" cm="1">
        <f t="array" ref="R285">_xlfn.IFS(AND(P285=$P$2,N285&gt;0),((F285/0.5)-1)*J285, AND(P285=$P$2,N285=0),I285,AND(P285=$P$22,N285&gt;0),((F285/0.5)-1)*(L285+J285),AND(P285=$P$22,N285=0),(I285+K285))</f>
        <v>224</v>
      </c>
      <c r="S285" s="10" t="s">
        <v>3</v>
      </c>
      <c r="T285" s="7">
        <v>269.39999999999998</v>
      </c>
      <c r="U285" s="11">
        <f>VLOOKUP("*"&amp;CONCATENATE("d_",S285,"_f")&amp;"*",Rough_data!$A$12:$B$31,2,FALSE)</f>
        <v>45.4</v>
      </c>
      <c r="V285" s="11">
        <f>VLOOKUP("*"&amp;CONCATENATE("d_",S285,"_a")&amp;"*",Rough_data!$A$12:$B$31,2,FALSE)</f>
        <v>44.8</v>
      </c>
      <c r="W285" s="11">
        <f>VLOOKUP("*"&amp;CONCATENATE("o_",S285,"_f")&amp;"*",Rough_data!$A$12:$B$31,2,FALSE)</f>
        <v>41.3</v>
      </c>
      <c r="X285" s="11">
        <f>VLOOKUP("*"&amp;CONCATENATE("o_",S285,"_a")&amp;"*",Rough_data!$A$12:$B$31,2,FALSE)</f>
        <v>44.8</v>
      </c>
      <c r="Y285" s="7" cm="1">
        <f t="array" ref="Y285">_xlfn.IFS(AND(P285=$P$2,N285&gt;0),((F285/0.5)-1)*U285, AND(P285=$P$2,N285=0),V285,AND(P285=$P$22,N285&gt;0),((F285/0.5)-1)*(V285+X285),AND(P285=$P$22,N285=0),(W285+U285))</f>
        <v>227</v>
      </c>
      <c r="Z285" s="13" t="str" cm="1">
        <f t="array" ref="Z285">_xlfn.IFS(Y285=T285,"Correctly Charged",Y285&gt;T285,"Under Charge",Y285&lt;T285,"Over Charge")</f>
        <v>Over Charge</v>
      </c>
      <c r="AA285" s="11">
        <f t="shared" si="34"/>
        <v>-42.399999999999977</v>
      </c>
    </row>
    <row r="286" spans="1:27" x14ac:dyDescent="0.3">
      <c r="A286" s="7">
        <v>2001809820</v>
      </c>
      <c r="B286" s="8">
        <v>1091117795623</v>
      </c>
      <c r="C286" s="7">
        <v>0.35</v>
      </c>
      <c r="D286" s="7">
        <f t="shared" si="28"/>
        <v>0.5</v>
      </c>
      <c r="E286" s="7">
        <v>3</v>
      </c>
      <c r="F286" s="7">
        <f t="shared" si="29"/>
        <v>3</v>
      </c>
      <c r="G286" s="7">
        <f>Output_Data1[[#This Row],[Weight slab charged by Courier Company (KG)]]/0.5</f>
        <v>6</v>
      </c>
      <c r="H286" s="10" t="s">
        <v>3</v>
      </c>
      <c r="I286" s="11">
        <f>VLOOKUP("*"&amp;CONCATENATE("d_",H286,"_f")&amp;"*",Rough_data!$A$12:$B$31,2,FALSE)</f>
        <v>45.4</v>
      </c>
      <c r="J286" s="11">
        <f>VLOOKUP("*"&amp;CONCATENATE("d_",H286,"_a")&amp;"*",Rough_data!$A$12:$B$31,2,FALSE)</f>
        <v>44.8</v>
      </c>
      <c r="K286" s="11">
        <f>VLOOKUP("*"&amp;CONCATENATE("o_",H286,"_f")&amp;"*",Rough_data!$A$12:$B$31,2,FALSE)</f>
        <v>41.3</v>
      </c>
      <c r="L286" s="11">
        <f>VLOOKUP("*"&amp;CONCATENATE("o_",H286,"_a")&amp;"*",Rough_data!$A$12:$B$31,2,FALSE)</f>
        <v>44.8</v>
      </c>
      <c r="M286" s="8" t="str">
        <f t="shared" si="30"/>
        <v>5-Times Additional charges</v>
      </c>
      <c r="N286" s="8">
        <f t="shared" si="31"/>
        <v>5</v>
      </c>
      <c r="O286" s="8">
        <f t="shared" si="32"/>
        <v>224</v>
      </c>
      <c r="P286" s="10" t="s">
        <v>13</v>
      </c>
      <c r="Q286" s="10">
        <f t="shared" si="33"/>
        <v>5</v>
      </c>
      <c r="R286" s="10" cm="1">
        <f t="array" ref="R286">_xlfn.IFS(AND(P286=$P$2,N286&gt;0),((F286/0.5)-1)*J286, AND(P286=$P$2,N286=0),I286,AND(P286=$P$22,N286&gt;0),((F286/0.5)-1)*(L286+J286),AND(P286=$P$22,N286=0),(I286+K286))</f>
        <v>224</v>
      </c>
      <c r="S286" s="10" t="s">
        <v>3</v>
      </c>
      <c r="T286" s="7">
        <v>269.39999999999998</v>
      </c>
      <c r="U286" s="11">
        <f>VLOOKUP("*"&amp;CONCATENATE("d_",S286,"_f")&amp;"*",Rough_data!$A$12:$B$31,2,FALSE)</f>
        <v>45.4</v>
      </c>
      <c r="V286" s="11">
        <f>VLOOKUP("*"&amp;CONCATENATE("d_",S286,"_a")&amp;"*",Rough_data!$A$12:$B$31,2,FALSE)</f>
        <v>44.8</v>
      </c>
      <c r="W286" s="11">
        <f>VLOOKUP("*"&amp;CONCATENATE("o_",S286,"_f")&amp;"*",Rough_data!$A$12:$B$31,2,FALSE)</f>
        <v>41.3</v>
      </c>
      <c r="X286" s="11">
        <f>VLOOKUP("*"&amp;CONCATENATE("o_",S286,"_a")&amp;"*",Rough_data!$A$12:$B$31,2,FALSE)</f>
        <v>44.8</v>
      </c>
      <c r="Y286" s="7" cm="1">
        <f t="array" ref="Y286">_xlfn.IFS(AND(P286=$P$2,N286&gt;0),((F286/0.5)-1)*U286, AND(P286=$P$2,N286=0),V286,AND(P286=$P$22,N286&gt;0),((F286/0.5)-1)*(V286+X286),AND(P286=$P$22,N286=0),(W286+U286))</f>
        <v>227</v>
      </c>
      <c r="Z286" s="13" t="str" cm="1">
        <f t="array" ref="Z286">_xlfn.IFS(Y286=T286,"Correctly Charged",Y286&gt;T286,"Under Charge",Y286&lt;T286,"Over Charge")</f>
        <v>Over Charge</v>
      </c>
      <c r="AA286" s="11">
        <f t="shared" si="34"/>
        <v>-42.399999999999977</v>
      </c>
    </row>
    <row r="287" spans="1:27" x14ac:dyDescent="0.3">
      <c r="A287" s="7">
        <v>2001809820</v>
      </c>
      <c r="B287" s="8">
        <v>1091117795623</v>
      </c>
      <c r="C287" s="7">
        <v>0.35</v>
      </c>
      <c r="D287" s="7">
        <f t="shared" si="28"/>
        <v>0.5</v>
      </c>
      <c r="E287" s="7">
        <v>3</v>
      </c>
      <c r="F287" s="7">
        <f t="shared" si="29"/>
        <v>3</v>
      </c>
      <c r="G287" s="7">
        <f>Output_Data1[[#This Row],[Weight slab charged by Courier Company (KG)]]/0.5</f>
        <v>6</v>
      </c>
      <c r="H287" s="10" t="s">
        <v>3</v>
      </c>
      <c r="I287" s="11">
        <f>VLOOKUP("*"&amp;CONCATENATE("d_",H287,"_f")&amp;"*",Rough_data!$A$12:$B$31,2,FALSE)</f>
        <v>45.4</v>
      </c>
      <c r="J287" s="11">
        <f>VLOOKUP("*"&amp;CONCATENATE("d_",H287,"_a")&amp;"*",Rough_data!$A$12:$B$31,2,FALSE)</f>
        <v>44.8</v>
      </c>
      <c r="K287" s="11">
        <f>VLOOKUP("*"&amp;CONCATENATE("o_",H287,"_f")&amp;"*",Rough_data!$A$12:$B$31,2,FALSE)</f>
        <v>41.3</v>
      </c>
      <c r="L287" s="11">
        <f>VLOOKUP("*"&amp;CONCATENATE("o_",H287,"_a")&amp;"*",Rough_data!$A$12:$B$31,2,FALSE)</f>
        <v>44.8</v>
      </c>
      <c r="M287" s="8" t="str">
        <f t="shared" si="30"/>
        <v>5-Times Additional charges</v>
      </c>
      <c r="N287" s="8">
        <f t="shared" si="31"/>
        <v>5</v>
      </c>
      <c r="O287" s="8">
        <f t="shared" si="32"/>
        <v>224</v>
      </c>
      <c r="P287" s="10" t="s">
        <v>13</v>
      </c>
      <c r="Q287" s="10">
        <f t="shared" si="33"/>
        <v>5</v>
      </c>
      <c r="R287" s="10" cm="1">
        <f t="array" ref="R287">_xlfn.IFS(AND(P287=$P$2,N287&gt;0),((F287/0.5)-1)*J287, AND(P287=$P$2,N287=0),I287,AND(P287=$P$22,N287&gt;0),((F287/0.5)-1)*(L287+J287),AND(P287=$P$22,N287=0),(I287+K287))</f>
        <v>224</v>
      </c>
      <c r="S287" s="10" t="s">
        <v>3</v>
      </c>
      <c r="T287" s="7">
        <v>269.39999999999998</v>
      </c>
      <c r="U287" s="11">
        <f>VLOOKUP("*"&amp;CONCATENATE("d_",S287,"_f")&amp;"*",Rough_data!$A$12:$B$31,2,FALSE)</f>
        <v>45.4</v>
      </c>
      <c r="V287" s="11">
        <f>VLOOKUP("*"&amp;CONCATENATE("d_",S287,"_a")&amp;"*",Rough_data!$A$12:$B$31,2,FALSE)</f>
        <v>44.8</v>
      </c>
      <c r="W287" s="11">
        <f>VLOOKUP("*"&amp;CONCATENATE("o_",S287,"_f")&amp;"*",Rough_data!$A$12:$B$31,2,FALSE)</f>
        <v>41.3</v>
      </c>
      <c r="X287" s="11">
        <f>VLOOKUP("*"&amp;CONCATENATE("o_",S287,"_a")&amp;"*",Rough_data!$A$12:$B$31,2,FALSE)</f>
        <v>44.8</v>
      </c>
      <c r="Y287" s="7" cm="1">
        <f t="array" ref="Y287">_xlfn.IFS(AND(P287=$P$2,N287&gt;0),((F287/0.5)-1)*U287, AND(P287=$P$2,N287=0),V287,AND(P287=$P$22,N287&gt;0),((F287/0.5)-1)*(V287+X287),AND(P287=$P$22,N287=0),(W287+U287))</f>
        <v>227</v>
      </c>
      <c r="Z287" s="13" t="str" cm="1">
        <f t="array" ref="Z287">_xlfn.IFS(Y287=T287,"Correctly Charged",Y287&gt;T287,"Under Charge",Y287&lt;T287,"Over Charge")</f>
        <v>Over Charge</v>
      </c>
      <c r="AA287" s="11">
        <f t="shared" si="34"/>
        <v>-42.399999999999977</v>
      </c>
    </row>
    <row r="288" spans="1:27" x14ac:dyDescent="0.3">
      <c r="A288" s="7">
        <v>2001809820</v>
      </c>
      <c r="B288" s="8">
        <v>1091117795623</v>
      </c>
      <c r="C288" s="7">
        <v>0.35</v>
      </c>
      <c r="D288" s="7">
        <f t="shared" si="28"/>
        <v>0.5</v>
      </c>
      <c r="E288" s="7">
        <v>3</v>
      </c>
      <c r="F288" s="7">
        <f t="shared" si="29"/>
        <v>3</v>
      </c>
      <c r="G288" s="7">
        <f>Output_Data1[[#This Row],[Weight slab charged by Courier Company (KG)]]/0.5</f>
        <v>6</v>
      </c>
      <c r="H288" s="10" t="s">
        <v>3</v>
      </c>
      <c r="I288" s="11">
        <f>VLOOKUP("*"&amp;CONCATENATE("d_",H288,"_f")&amp;"*",Rough_data!$A$12:$B$31,2,FALSE)</f>
        <v>45.4</v>
      </c>
      <c r="J288" s="11">
        <f>VLOOKUP("*"&amp;CONCATENATE("d_",H288,"_a")&amp;"*",Rough_data!$A$12:$B$31,2,FALSE)</f>
        <v>44.8</v>
      </c>
      <c r="K288" s="11">
        <f>VLOOKUP("*"&amp;CONCATENATE("o_",H288,"_f")&amp;"*",Rough_data!$A$12:$B$31,2,FALSE)</f>
        <v>41.3</v>
      </c>
      <c r="L288" s="11">
        <f>VLOOKUP("*"&amp;CONCATENATE("o_",H288,"_a")&amp;"*",Rough_data!$A$12:$B$31,2,FALSE)</f>
        <v>44.8</v>
      </c>
      <c r="M288" s="8" t="str">
        <f t="shared" si="30"/>
        <v>5-Times Additional charges</v>
      </c>
      <c r="N288" s="8">
        <f t="shared" si="31"/>
        <v>5</v>
      </c>
      <c r="O288" s="8">
        <f t="shared" si="32"/>
        <v>224</v>
      </c>
      <c r="P288" s="10" t="s">
        <v>13</v>
      </c>
      <c r="Q288" s="10">
        <f t="shared" si="33"/>
        <v>5</v>
      </c>
      <c r="R288" s="10" cm="1">
        <f t="array" ref="R288">_xlfn.IFS(AND(P288=$P$2,N288&gt;0),((F288/0.5)-1)*J288, AND(P288=$P$2,N288=0),I288,AND(P288=$P$22,N288&gt;0),((F288/0.5)-1)*(L288+J288),AND(P288=$P$22,N288=0),(I288+K288))</f>
        <v>224</v>
      </c>
      <c r="S288" s="10" t="s">
        <v>3</v>
      </c>
      <c r="T288" s="7">
        <v>269.39999999999998</v>
      </c>
      <c r="U288" s="11">
        <f>VLOOKUP("*"&amp;CONCATENATE("d_",S288,"_f")&amp;"*",Rough_data!$A$12:$B$31,2,FALSE)</f>
        <v>45.4</v>
      </c>
      <c r="V288" s="11">
        <f>VLOOKUP("*"&amp;CONCATENATE("d_",S288,"_a")&amp;"*",Rough_data!$A$12:$B$31,2,FALSE)</f>
        <v>44.8</v>
      </c>
      <c r="W288" s="11">
        <f>VLOOKUP("*"&amp;CONCATENATE("o_",S288,"_f")&amp;"*",Rough_data!$A$12:$B$31,2,FALSE)</f>
        <v>41.3</v>
      </c>
      <c r="X288" s="11">
        <f>VLOOKUP("*"&amp;CONCATENATE("o_",S288,"_a")&amp;"*",Rough_data!$A$12:$B$31,2,FALSE)</f>
        <v>44.8</v>
      </c>
      <c r="Y288" s="7" cm="1">
        <f t="array" ref="Y288">_xlfn.IFS(AND(P288=$P$2,N288&gt;0),((F288/0.5)-1)*U288, AND(P288=$P$2,N288=0),V288,AND(P288=$P$22,N288&gt;0),((F288/0.5)-1)*(V288+X288),AND(P288=$P$22,N288=0),(W288+U288))</f>
        <v>227</v>
      </c>
      <c r="Z288" s="13" t="str" cm="1">
        <f t="array" ref="Z288">_xlfn.IFS(Y288=T288,"Correctly Charged",Y288&gt;T288,"Under Charge",Y288&lt;T288,"Over Charge")</f>
        <v>Over Charge</v>
      </c>
      <c r="AA288" s="11">
        <f t="shared" si="34"/>
        <v>-42.399999999999977</v>
      </c>
    </row>
    <row r="289" spans="1:27" x14ac:dyDescent="0.3">
      <c r="A289" s="7">
        <v>2001809820</v>
      </c>
      <c r="B289" s="8">
        <v>1091117795623</v>
      </c>
      <c r="C289" s="7">
        <v>0.112</v>
      </c>
      <c r="D289" s="7">
        <f t="shared" si="28"/>
        <v>0.5</v>
      </c>
      <c r="E289" s="7">
        <v>3</v>
      </c>
      <c r="F289" s="7">
        <f t="shared" si="29"/>
        <v>3</v>
      </c>
      <c r="G289" s="7">
        <f>Output_Data1[[#This Row],[Weight slab charged by Courier Company (KG)]]/0.5</f>
        <v>6</v>
      </c>
      <c r="H289" s="10" t="s">
        <v>3</v>
      </c>
      <c r="I289" s="11">
        <f>VLOOKUP("*"&amp;CONCATENATE("d_",H289,"_f")&amp;"*",Rough_data!$A$12:$B$31,2,FALSE)</f>
        <v>45.4</v>
      </c>
      <c r="J289" s="11">
        <f>VLOOKUP("*"&amp;CONCATENATE("d_",H289,"_a")&amp;"*",Rough_data!$A$12:$B$31,2,FALSE)</f>
        <v>44.8</v>
      </c>
      <c r="K289" s="11">
        <f>VLOOKUP("*"&amp;CONCATENATE("o_",H289,"_f")&amp;"*",Rough_data!$A$12:$B$31,2,FALSE)</f>
        <v>41.3</v>
      </c>
      <c r="L289" s="11">
        <f>VLOOKUP("*"&amp;CONCATENATE("o_",H289,"_a")&amp;"*",Rough_data!$A$12:$B$31,2,FALSE)</f>
        <v>44.8</v>
      </c>
      <c r="M289" s="8" t="str">
        <f t="shared" si="30"/>
        <v>5-Times Additional charges</v>
      </c>
      <c r="N289" s="8">
        <f t="shared" si="31"/>
        <v>5</v>
      </c>
      <c r="O289" s="8">
        <f t="shared" si="32"/>
        <v>224</v>
      </c>
      <c r="P289" s="10" t="s">
        <v>13</v>
      </c>
      <c r="Q289" s="10">
        <f t="shared" si="33"/>
        <v>5</v>
      </c>
      <c r="R289" s="10" cm="1">
        <f t="array" ref="R289">_xlfn.IFS(AND(P289=$P$2,N289&gt;0),((F289/0.5)-1)*J289, AND(P289=$P$2,N289=0),I289,AND(P289=$P$22,N289&gt;0),((F289/0.5)-1)*(L289+J289),AND(P289=$P$22,N289=0),(I289+K289))</f>
        <v>224</v>
      </c>
      <c r="S289" s="10" t="s">
        <v>3</v>
      </c>
      <c r="T289" s="7">
        <v>269.39999999999998</v>
      </c>
      <c r="U289" s="11">
        <f>VLOOKUP("*"&amp;CONCATENATE("d_",S289,"_f")&amp;"*",Rough_data!$A$12:$B$31,2,FALSE)</f>
        <v>45.4</v>
      </c>
      <c r="V289" s="11">
        <f>VLOOKUP("*"&amp;CONCATENATE("d_",S289,"_a")&amp;"*",Rough_data!$A$12:$B$31,2,FALSE)</f>
        <v>44.8</v>
      </c>
      <c r="W289" s="11">
        <f>VLOOKUP("*"&amp;CONCATENATE("o_",S289,"_f")&amp;"*",Rough_data!$A$12:$B$31,2,FALSE)</f>
        <v>41.3</v>
      </c>
      <c r="X289" s="11">
        <f>VLOOKUP("*"&amp;CONCATENATE("o_",S289,"_a")&amp;"*",Rough_data!$A$12:$B$31,2,FALSE)</f>
        <v>44.8</v>
      </c>
      <c r="Y289" s="7" cm="1">
        <f t="array" ref="Y289">_xlfn.IFS(AND(P289=$P$2,N289&gt;0),((F289/0.5)-1)*U289, AND(P289=$P$2,N289=0),V289,AND(P289=$P$22,N289&gt;0),((F289/0.5)-1)*(V289+X289),AND(P289=$P$22,N289=0),(W289+U289))</f>
        <v>227</v>
      </c>
      <c r="Z289" s="13" t="str" cm="1">
        <f t="array" ref="Z289">_xlfn.IFS(Y289=T289,"Correctly Charged",Y289&gt;T289,"Under Charge",Y289&lt;T289,"Over Charge")</f>
        <v>Over Charge</v>
      </c>
      <c r="AA289" s="11">
        <f t="shared" si="34"/>
        <v>-42.399999999999977</v>
      </c>
    </row>
    <row r="290" spans="1:27" x14ac:dyDescent="0.3">
      <c r="A290" s="7">
        <v>2001809820</v>
      </c>
      <c r="B290" s="8">
        <v>1091117795623</v>
      </c>
      <c r="C290" s="7">
        <v>0.112</v>
      </c>
      <c r="D290" s="7">
        <f t="shared" si="28"/>
        <v>0.5</v>
      </c>
      <c r="E290" s="7">
        <v>3</v>
      </c>
      <c r="F290" s="7">
        <f t="shared" si="29"/>
        <v>3</v>
      </c>
      <c r="G290" s="7">
        <f>Output_Data1[[#This Row],[Weight slab charged by Courier Company (KG)]]/0.5</f>
        <v>6</v>
      </c>
      <c r="H290" s="10" t="s">
        <v>3</v>
      </c>
      <c r="I290" s="11">
        <f>VLOOKUP("*"&amp;CONCATENATE("d_",H290,"_f")&amp;"*",Rough_data!$A$12:$B$31,2,FALSE)</f>
        <v>45.4</v>
      </c>
      <c r="J290" s="11">
        <f>VLOOKUP("*"&amp;CONCATENATE("d_",H290,"_a")&amp;"*",Rough_data!$A$12:$B$31,2,FALSE)</f>
        <v>44.8</v>
      </c>
      <c r="K290" s="11">
        <f>VLOOKUP("*"&amp;CONCATENATE("o_",H290,"_f")&amp;"*",Rough_data!$A$12:$B$31,2,FALSE)</f>
        <v>41.3</v>
      </c>
      <c r="L290" s="11">
        <f>VLOOKUP("*"&amp;CONCATENATE("o_",H290,"_a")&amp;"*",Rough_data!$A$12:$B$31,2,FALSE)</f>
        <v>44.8</v>
      </c>
      <c r="M290" s="8" t="str">
        <f t="shared" si="30"/>
        <v>5-Times Additional charges</v>
      </c>
      <c r="N290" s="8">
        <f t="shared" si="31"/>
        <v>5</v>
      </c>
      <c r="O290" s="8">
        <f t="shared" si="32"/>
        <v>224</v>
      </c>
      <c r="P290" s="10" t="s">
        <v>13</v>
      </c>
      <c r="Q290" s="10">
        <f t="shared" si="33"/>
        <v>5</v>
      </c>
      <c r="R290" s="10" cm="1">
        <f t="array" ref="R290">_xlfn.IFS(AND(P290=$P$2,N290&gt;0),((F290/0.5)-1)*J290, AND(P290=$P$2,N290=0),I290,AND(P290=$P$22,N290&gt;0),((F290/0.5)-1)*(L290+J290),AND(P290=$P$22,N290=0),(I290+K290))</f>
        <v>224</v>
      </c>
      <c r="S290" s="10" t="s">
        <v>3</v>
      </c>
      <c r="T290" s="7">
        <v>269.39999999999998</v>
      </c>
      <c r="U290" s="11">
        <f>VLOOKUP("*"&amp;CONCATENATE("d_",S290,"_f")&amp;"*",Rough_data!$A$12:$B$31,2,FALSE)</f>
        <v>45.4</v>
      </c>
      <c r="V290" s="11">
        <f>VLOOKUP("*"&amp;CONCATENATE("d_",S290,"_a")&amp;"*",Rough_data!$A$12:$B$31,2,FALSE)</f>
        <v>44.8</v>
      </c>
      <c r="W290" s="11">
        <f>VLOOKUP("*"&amp;CONCATENATE("o_",S290,"_f")&amp;"*",Rough_data!$A$12:$B$31,2,FALSE)</f>
        <v>41.3</v>
      </c>
      <c r="X290" s="11">
        <f>VLOOKUP("*"&amp;CONCATENATE("o_",S290,"_a")&amp;"*",Rough_data!$A$12:$B$31,2,FALSE)</f>
        <v>44.8</v>
      </c>
      <c r="Y290" s="7" cm="1">
        <f t="array" ref="Y290">_xlfn.IFS(AND(P290=$P$2,N290&gt;0),((F290/0.5)-1)*U290, AND(P290=$P$2,N290=0),V290,AND(P290=$P$22,N290&gt;0),((F290/0.5)-1)*(V290+X290),AND(P290=$P$22,N290=0),(W290+U290))</f>
        <v>227</v>
      </c>
      <c r="Z290" s="13" t="str" cm="1">
        <f t="array" ref="Z290">_xlfn.IFS(Y290=T290,"Correctly Charged",Y290&gt;T290,"Under Charge",Y290&lt;T290,"Over Charge")</f>
        <v>Over Charge</v>
      </c>
      <c r="AA290" s="11">
        <f t="shared" si="34"/>
        <v>-42.399999999999977</v>
      </c>
    </row>
    <row r="291" spans="1:27" x14ac:dyDescent="0.3">
      <c r="A291" s="7">
        <v>2001809820</v>
      </c>
      <c r="B291" s="8">
        <v>1091117795623</v>
      </c>
      <c r="C291" s="7">
        <v>0.12</v>
      </c>
      <c r="D291" s="7">
        <f t="shared" si="28"/>
        <v>0.5</v>
      </c>
      <c r="E291" s="7">
        <v>3</v>
      </c>
      <c r="F291" s="7">
        <f t="shared" si="29"/>
        <v>3</v>
      </c>
      <c r="G291" s="7">
        <f>Output_Data1[[#This Row],[Weight slab charged by Courier Company (KG)]]/0.5</f>
        <v>6</v>
      </c>
      <c r="H291" s="10" t="s">
        <v>3</v>
      </c>
      <c r="I291" s="11">
        <f>VLOOKUP("*"&amp;CONCATENATE("d_",H291,"_f")&amp;"*",Rough_data!$A$12:$B$31,2,FALSE)</f>
        <v>45.4</v>
      </c>
      <c r="J291" s="11">
        <f>VLOOKUP("*"&amp;CONCATENATE("d_",H291,"_a")&amp;"*",Rough_data!$A$12:$B$31,2,FALSE)</f>
        <v>44.8</v>
      </c>
      <c r="K291" s="11">
        <f>VLOOKUP("*"&amp;CONCATENATE("o_",H291,"_f")&amp;"*",Rough_data!$A$12:$B$31,2,FALSE)</f>
        <v>41.3</v>
      </c>
      <c r="L291" s="11">
        <f>VLOOKUP("*"&amp;CONCATENATE("o_",H291,"_a")&amp;"*",Rough_data!$A$12:$B$31,2,FALSE)</f>
        <v>44.8</v>
      </c>
      <c r="M291" s="8" t="str">
        <f t="shared" si="30"/>
        <v>5-Times Additional charges</v>
      </c>
      <c r="N291" s="8">
        <f t="shared" si="31"/>
        <v>5</v>
      </c>
      <c r="O291" s="8">
        <f t="shared" si="32"/>
        <v>224</v>
      </c>
      <c r="P291" s="10" t="s">
        <v>13</v>
      </c>
      <c r="Q291" s="10">
        <f t="shared" si="33"/>
        <v>5</v>
      </c>
      <c r="R291" s="10" cm="1">
        <f t="array" ref="R291">_xlfn.IFS(AND(P291=$P$2,N291&gt;0),((F291/0.5)-1)*J291, AND(P291=$P$2,N291=0),I291,AND(P291=$P$22,N291&gt;0),((F291/0.5)-1)*(L291+J291),AND(P291=$P$22,N291=0),(I291+K291))</f>
        <v>224</v>
      </c>
      <c r="S291" s="10" t="s">
        <v>3</v>
      </c>
      <c r="T291" s="7">
        <v>269.39999999999998</v>
      </c>
      <c r="U291" s="11">
        <f>VLOOKUP("*"&amp;CONCATENATE("d_",S291,"_f")&amp;"*",Rough_data!$A$12:$B$31,2,FALSE)</f>
        <v>45.4</v>
      </c>
      <c r="V291" s="11">
        <f>VLOOKUP("*"&amp;CONCATENATE("d_",S291,"_a")&amp;"*",Rough_data!$A$12:$B$31,2,FALSE)</f>
        <v>44.8</v>
      </c>
      <c r="W291" s="11">
        <f>VLOOKUP("*"&amp;CONCATENATE("o_",S291,"_f")&amp;"*",Rough_data!$A$12:$B$31,2,FALSE)</f>
        <v>41.3</v>
      </c>
      <c r="X291" s="11">
        <f>VLOOKUP("*"&amp;CONCATENATE("o_",S291,"_a")&amp;"*",Rough_data!$A$12:$B$31,2,FALSE)</f>
        <v>44.8</v>
      </c>
      <c r="Y291" s="7" cm="1">
        <f t="array" ref="Y291">_xlfn.IFS(AND(P291=$P$2,N291&gt;0),((F291/0.5)-1)*U291, AND(P291=$P$2,N291=0),V291,AND(P291=$P$22,N291&gt;0),((F291/0.5)-1)*(V291+X291),AND(P291=$P$22,N291=0),(W291+U291))</f>
        <v>227</v>
      </c>
      <c r="Z291" s="13" t="str" cm="1">
        <f t="array" ref="Z291">_xlfn.IFS(Y291=T291,"Correctly Charged",Y291&gt;T291,"Under Charge",Y291&lt;T291,"Over Charge")</f>
        <v>Over Charge</v>
      </c>
      <c r="AA291" s="11">
        <f t="shared" si="34"/>
        <v>-42.399999999999977</v>
      </c>
    </row>
    <row r="292" spans="1:27" x14ac:dyDescent="0.3">
      <c r="A292" s="7">
        <v>2001809820</v>
      </c>
      <c r="B292" s="8">
        <v>1091117795623</v>
      </c>
      <c r="C292" s="7">
        <v>0.1</v>
      </c>
      <c r="D292" s="7">
        <f t="shared" si="28"/>
        <v>0.5</v>
      </c>
      <c r="E292" s="7">
        <v>3</v>
      </c>
      <c r="F292" s="7">
        <f t="shared" si="29"/>
        <v>3</v>
      </c>
      <c r="G292" s="7">
        <f>Output_Data1[[#This Row],[Weight slab charged by Courier Company (KG)]]/0.5</f>
        <v>6</v>
      </c>
      <c r="H292" s="10" t="s">
        <v>3</v>
      </c>
      <c r="I292" s="11">
        <f>VLOOKUP("*"&amp;CONCATENATE("d_",H292,"_f")&amp;"*",Rough_data!$A$12:$B$31,2,FALSE)</f>
        <v>45.4</v>
      </c>
      <c r="J292" s="11">
        <f>VLOOKUP("*"&amp;CONCATENATE("d_",H292,"_a")&amp;"*",Rough_data!$A$12:$B$31,2,FALSE)</f>
        <v>44.8</v>
      </c>
      <c r="K292" s="11">
        <f>VLOOKUP("*"&amp;CONCATENATE("o_",H292,"_f")&amp;"*",Rough_data!$A$12:$B$31,2,FALSE)</f>
        <v>41.3</v>
      </c>
      <c r="L292" s="11">
        <f>VLOOKUP("*"&amp;CONCATENATE("o_",H292,"_a")&amp;"*",Rough_data!$A$12:$B$31,2,FALSE)</f>
        <v>44.8</v>
      </c>
      <c r="M292" s="8" t="str">
        <f t="shared" si="30"/>
        <v>5-Times Additional charges</v>
      </c>
      <c r="N292" s="8">
        <f t="shared" si="31"/>
        <v>5</v>
      </c>
      <c r="O292" s="8">
        <f t="shared" si="32"/>
        <v>224</v>
      </c>
      <c r="P292" s="10" t="s">
        <v>13</v>
      </c>
      <c r="Q292" s="10">
        <f t="shared" si="33"/>
        <v>5</v>
      </c>
      <c r="R292" s="10" cm="1">
        <f t="array" ref="R292">_xlfn.IFS(AND(P292=$P$2,N292&gt;0),((F292/0.5)-1)*J292, AND(P292=$P$2,N292=0),I292,AND(P292=$P$22,N292&gt;0),((F292/0.5)-1)*(L292+J292),AND(P292=$P$22,N292=0),(I292+K292))</f>
        <v>224</v>
      </c>
      <c r="S292" s="10" t="s">
        <v>3</v>
      </c>
      <c r="T292" s="7">
        <v>269.39999999999998</v>
      </c>
      <c r="U292" s="11">
        <f>VLOOKUP("*"&amp;CONCATENATE("d_",S292,"_f")&amp;"*",Rough_data!$A$12:$B$31,2,FALSE)</f>
        <v>45.4</v>
      </c>
      <c r="V292" s="11">
        <f>VLOOKUP("*"&amp;CONCATENATE("d_",S292,"_a")&amp;"*",Rough_data!$A$12:$B$31,2,FALSE)</f>
        <v>44.8</v>
      </c>
      <c r="W292" s="11">
        <f>VLOOKUP("*"&amp;CONCATENATE("o_",S292,"_f")&amp;"*",Rough_data!$A$12:$B$31,2,FALSE)</f>
        <v>41.3</v>
      </c>
      <c r="X292" s="11">
        <f>VLOOKUP("*"&amp;CONCATENATE("o_",S292,"_a")&amp;"*",Rough_data!$A$12:$B$31,2,FALSE)</f>
        <v>44.8</v>
      </c>
      <c r="Y292" s="7" cm="1">
        <f t="array" ref="Y292">_xlfn.IFS(AND(P292=$P$2,N292&gt;0),((F292/0.5)-1)*U292, AND(P292=$P$2,N292=0),V292,AND(P292=$P$22,N292&gt;0),((F292/0.5)-1)*(V292+X292),AND(P292=$P$22,N292=0),(W292+U292))</f>
        <v>227</v>
      </c>
      <c r="Z292" s="13" t="str" cm="1">
        <f t="array" ref="Z292">_xlfn.IFS(Y292=T292,"Correctly Charged",Y292&gt;T292,"Under Charge",Y292&lt;T292,"Over Charge")</f>
        <v>Over Charge</v>
      </c>
      <c r="AA292" s="11">
        <f t="shared" si="34"/>
        <v>-42.399999999999977</v>
      </c>
    </row>
    <row r="293" spans="1:27" x14ac:dyDescent="0.3">
      <c r="A293" s="7">
        <v>2001809820</v>
      </c>
      <c r="B293" s="8">
        <v>1091117795623</v>
      </c>
      <c r="C293" s="7">
        <v>0.14000000000000001</v>
      </c>
      <c r="D293" s="7">
        <f t="shared" si="28"/>
        <v>0.5</v>
      </c>
      <c r="E293" s="7">
        <v>3</v>
      </c>
      <c r="F293" s="7">
        <f t="shared" si="29"/>
        <v>3</v>
      </c>
      <c r="G293" s="7">
        <f>Output_Data1[[#This Row],[Weight slab charged by Courier Company (KG)]]/0.5</f>
        <v>6</v>
      </c>
      <c r="H293" s="10" t="s">
        <v>3</v>
      </c>
      <c r="I293" s="11">
        <f>VLOOKUP("*"&amp;CONCATENATE("d_",H293,"_f")&amp;"*",Rough_data!$A$12:$B$31,2,FALSE)</f>
        <v>45.4</v>
      </c>
      <c r="J293" s="11">
        <f>VLOOKUP("*"&amp;CONCATENATE("d_",H293,"_a")&amp;"*",Rough_data!$A$12:$B$31,2,FALSE)</f>
        <v>44.8</v>
      </c>
      <c r="K293" s="11">
        <f>VLOOKUP("*"&amp;CONCATENATE("o_",H293,"_f")&amp;"*",Rough_data!$A$12:$B$31,2,FALSE)</f>
        <v>41.3</v>
      </c>
      <c r="L293" s="11">
        <f>VLOOKUP("*"&amp;CONCATENATE("o_",H293,"_a")&amp;"*",Rough_data!$A$12:$B$31,2,FALSE)</f>
        <v>44.8</v>
      </c>
      <c r="M293" s="8" t="str">
        <f t="shared" si="30"/>
        <v>5-Times Additional charges</v>
      </c>
      <c r="N293" s="8">
        <f t="shared" si="31"/>
        <v>5</v>
      </c>
      <c r="O293" s="8">
        <f t="shared" si="32"/>
        <v>224</v>
      </c>
      <c r="P293" s="10" t="s">
        <v>13</v>
      </c>
      <c r="Q293" s="10">
        <f t="shared" si="33"/>
        <v>5</v>
      </c>
      <c r="R293" s="10" cm="1">
        <f t="array" ref="R293">_xlfn.IFS(AND(P293=$P$2,N293&gt;0),((F293/0.5)-1)*J293, AND(P293=$P$2,N293=0),I293,AND(P293=$P$22,N293&gt;0),((F293/0.5)-1)*(L293+J293),AND(P293=$P$22,N293=0),(I293+K293))</f>
        <v>224</v>
      </c>
      <c r="S293" s="10" t="s">
        <v>3</v>
      </c>
      <c r="T293" s="7">
        <v>269.39999999999998</v>
      </c>
      <c r="U293" s="11">
        <f>VLOOKUP("*"&amp;CONCATENATE("d_",S293,"_f")&amp;"*",Rough_data!$A$12:$B$31,2,FALSE)</f>
        <v>45.4</v>
      </c>
      <c r="V293" s="11">
        <f>VLOOKUP("*"&amp;CONCATENATE("d_",S293,"_a")&amp;"*",Rough_data!$A$12:$B$31,2,FALSE)</f>
        <v>44.8</v>
      </c>
      <c r="W293" s="11">
        <f>VLOOKUP("*"&amp;CONCATENATE("o_",S293,"_f")&amp;"*",Rough_data!$A$12:$B$31,2,FALSE)</f>
        <v>41.3</v>
      </c>
      <c r="X293" s="11">
        <f>VLOOKUP("*"&amp;CONCATENATE("o_",S293,"_a")&amp;"*",Rough_data!$A$12:$B$31,2,FALSE)</f>
        <v>44.8</v>
      </c>
      <c r="Y293" s="7" cm="1">
        <f t="array" ref="Y293">_xlfn.IFS(AND(P293=$P$2,N293&gt;0),((F293/0.5)-1)*U293, AND(P293=$P$2,N293=0),V293,AND(P293=$P$22,N293&gt;0),((F293/0.5)-1)*(V293+X293),AND(P293=$P$22,N293=0),(W293+U293))</f>
        <v>227</v>
      </c>
      <c r="Z293" s="13" t="str" cm="1">
        <f t="array" ref="Z293">_xlfn.IFS(Y293=T293,"Correctly Charged",Y293&gt;T293,"Under Charge",Y293&lt;T293,"Over Charge")</f>
        <v>Over Charge</v>
      </c>
      <c r="AA293" s="11">
        <f t="shared" si="34"/>
        <v>-42.399999999999977</v>
      </c>
    </row>
    <row r="294" spans="1:27" x14ac:dyDescent="0.3">
      <c r="A294" s="7">
        <v>2001809820</v>
      </c>
      <c r="B294" s="8">
        <v>1091117795623</v>
      </c>
      <c r="C294" s="7">
        <v>0.14000000000000001</v>
      </c>
      <c r="D294" s="7">
        <f t="shared" si="28"/>
        <v>0.5</v>
      </c>
      <c r="E294" s="7">
        <v>3</v>
      </c>
      <c r="F294" s="7">
        <f t="shared" si="29"/>
        <v>3</v>
      </c>
      <c r="G294" s="7">
        <f>Output_Data1[[#This Row],[Weight slab charged by Courier Company (KG)]]/0.5</f>
        <v>6</v>
      </c>
      <c r="H294" s="10" t="s">
        <v>3</v>
      </c>
      <c r="I294" s="11">
        <f>VLOOKUP("*"&amp;CONCATENATE("d_",H294,"_f")&amp;"*",Rough_data!$A$12:$B$31,2,FALSE)</f>
        <v>45.4</v>
      </c>
      <c r="J294" s="11">
        <f>VLOOKUP("*"&amp;CONCATENATE("d_",H294,"_a")&amp;"*",Rough_data!$A$12:$B$31,2,FALSE)</f>
        <v>44.8</v>
      </c>
      <c r="K294" s="11">
        <f>VLOOKUP("*"&amp;CONCATENATE("o_",H294,"_f")&amp;"*",Rough_data!$A$12:$B$31,2,FALSE)</f>
        <v>41.3</v>
      </c>
      <c r="L294" s="11">
        <f>VLOOKUP("*"&amp;CONCATENATE("o_",H294,"_a")&amp;"*",Rough_data!$A$12:$B$31,2,FALSE)</f>
        <v>44.8</v>
      </c>
      <c r="M294" s="8" t="str">
        <f t="shared" si="30"/>
        <v>5-Times Additional charges</v>
      </c>
      <c r="N294" s="8">
        <f t="shared" si="31"/>
        <v>5</v>
      </c>
      <c r="O294" s="8">
        <f t="shared" si="32"/>
        <v>224</v>
      </c>
      <c r="P294" s="10" t="s">
        <v>13</v>
      </c>
      <c r="Q294" s="10">
        <f t="shared" si="33"/>
        <v>5</v>
      </c>
      <c r="R294" s="10" cm="1">
        <f t="array" ref="R294">_xlfn.IFS(AND(P294=$P$2,N294&gt;0),((F294/0.5)-1)*J294, AND(P294=$P$2,N294=0),I294,AND(P294=$P$22,N294&gt;0),((F294/0.5)-1)*(L294+J294),AND(P294=$P$22,N294=0),(I294+K294))</f>
        <v>224</v>
      </c>
      <c r="S294" s="10" t="s">
        <v>3</v>
      </c>
      <c r="T294" s="7">
        <v>269.39999999999998</v>
      </c>
      <c r="U294" s="11">
        <f>VLOOKUP("*"&amp;CONCATENATE("d_",S294,"_f")&amp;"*",Rough_data!$A$12:$B$31,2,FALSE)</f>
        <v>45.4</v>
      </c>
      <c r="V294" s="11">
        <f>VLOOKUP("*"&amp;CONCATENATE("d_",S294,"_a")&amp;"*",Rough_data!$A$12:$B$31,2,FALSE)</f>
        <v>44.8</v>
      </c>
      <c r="W294" s="11">
        <f>VLOOKUP("*"&amp;CONCATENATE("o_",S294,"_f")&amp;"*",Rough_data!$A$12:$B$31,2,FALSE)</f>
        <v>41.3</v>
      </c>
      <c r="X294" s="11">
        <f>VLOOKUP("*"&amp;CONCATENATE("o_",S294,"_a")&amp;"*",Rough_data!$A$12:$B$31,2,FALSE)</f>
        <v>44.8</v>
      </c>
      <c r="Y294" s="7" cm="1">
        <f t="array" ref="Y294">_xlfn.IFS(AND(P294=$P$2,N294&gt;0),((F294/0.5)-1)*U294, AND(P294=$P$2,N294=0),V294,AND(P294=$P$22,N294&gt;0),((F294/0.5)-1)*(V294+X294),AND(P294=$P$22,N294=0),(W294+U294))</f>
        <v>227</v>
      </c>
      <c r="Z294" s="13" t="str" cm="1">
        <f t="array" ref="Z294">_xlfn.IFS(Y294=T294,"Correctly Charged",Y294&gt;T294,"Under Charge",Y294&lt;T294,"Over Charge")</f>
        <v>Over Charge</v>
      </c>
      <c r="AA294" s="11">
        <f t="shared" si="34"/>
        <v>-42.399999999999977</v>
      </c>
    </row>
    <row r="295" spans="1:27" x14ac:dyDescent="0.3">
      <c r="A295" s="7">
        <v>2001809820</v>
      </c>
      <c r="B295" s="8">
        <v>1091117795623</v>
      </c>
      <c r="C295" s="7">
        <v>0.127</v>
      </c>
      <c r="D295" s="7">
        <f t="shared" si="28"/>
        <v>0.5</v>
      </c>
      <c r="E295" s="7">
        <v>3</v>
      </c>
      <c r="F295" s="7">
        <f t="shared" si="29"/>
        <v>3</v>
      </c>
      <c r="G295" s="7">
        <f>Output_Data1[[#This Row],[Weight slab charged by Courier Company (KG)]]/0.5</f>
        <v>6</v>
      </c>
      <c r="H295" s="10" t="s">
        <v>3</v>
      </c>
      <c r="I295" s="11">
        <f>VLOOKUP("*"&amp;CONCATENATE("d_",H295,"_f")&amp;"*",Rough_data!$A$12:$B$31,2,FALSE)</f>
        <v>45.4</v>
      </c>
      <c r="J295" s="11">
        <f>VLOOKUP("*"&amp;CONCATENATE("d_",H295,"_a")&amp;"*",Rough_data!$A$12:$B$31,2,FALSE)</f>
        <v>44.8</v>
      </c>
      <c r="K295" s="11">
        <f>VLOOKUP("*"&amp;CONCATENATE("o_",H295,"_f")&amp;"*",Rough_data!$A$12:$B$31,2,FALSE)</f>
        <v>41.3</v>
      </c>
      <c r="L295" s="11">
        <f>VLOOKUP("*"&amp;CONCATENATE("o_",H295,"_a")&amp;"*",Rough_data!$A$12:$B$31,2,FALSE)</f>
        <v>44.8</v>
      </c>
      <c r="M295" s="8" t="str">
        <f t="shared" si="30"/>
        <v>5-Times Additional charges</v>
      </c>
      <c r="N295" s="8">
        <f t="shared" si="31"/>
        <v>5</v>
      </c>
      <c r="O295" s="8">
        <f t="shared" si="32"/>
        <v>224</v>
      </c>
      <c r="P295" s="10" t="s">
        <v>13</v>
      </c>
      <c r="Q295" s="10">
        <f t="shared" si="33"/>
        <v>5</v>
      </c>
      <c r="R295" s="10" cm="1">
        <f t="array" ref="R295">_xlfn.IFS(AND(P295=$P$2,N295&gt;0),((F295/0.5)-1)*J295, AND(P295=$P$2,N295=0),I295,AND(P295=$P$22,N295&gt;0),((F295/0.5)-1)*(L295+J295),AND(P295=$P$22,N295=0),(I295+K295))</f>
        <v>224</v>
      </c>
      <c r="S295" s="10" t="s">
        <v>3</v>
      </c>
      <c r="T295" s="7">
        <v>269.39999999999998</v>
      </c>
      <c r="U295" s="11">
        <f>VLOOKUP("*"&amp;CONCATENATE("d_",S295,"_f")&amp;"*",Rough_data!$A$12:$B$31,2,FALSE)</f>
        <v>45.4</v>
      </c>
      <c r="V295" s="11">
        <f>VLOOKUP("*"&amp;CONCATENATE("d_",S295,"_a")&amp;"*",Rough_data!$A$12:$B$31,2,FALSE)</f>
        <v>44.8</v>
      </c>
      <c r="W295" s="11">
        <f>VLOOKUP("*"&amp;CONCATENATE("o_",S295,"_f")&amp;"*",Rough_data!$A$12:$B$31,2,FALSE)</f>
        <v>41.3</v>
      </c>
      <c r="X295" s="11">
        <f>VLOOKUP("*"&amp;CONCATENATE("o_",S295,"_a")&amp;"*",Rough_data!$A$12:$B$31,2,FALSE)</f>
        <v>44.8</v>
      </c>
      <c r="Y295" s="7" cm="1">
        <f t="array" ref="Y295">_xlfn.IFS(AND(P295=$P$2,N295&gt;0),((F295/0.5)-1)*U295, AND(P295=$P$2,N295=0),V295,AND(P295=$P$22,N295&gt;0),((F295/0.5)-1)*(V295+X295),AND(P295=$P$22,N295=0),(W295+U295))</f>
        <v>227</v>
      </c>
      <c r="Z295" s="13" t="str" cm="1">
        <f t="array" ref="Z295">_xlfn.IFS(Y295=T295,"Correctly Charged",Y295&gt;T295,"Under Charge",Y295&lt;T295,"Over Charge")</f>
        <v>Over Charge</v>
      </c>
      <c r="AA295" s="11">
        <f t="shared" si="34"/>
        <v>-42.399999999999977</v>
      </c>
    </row>
    <row r="296" spans="1:27" x14ac:dyDescent="0.3">
      <c r="A296" s="7">
        <v>2001809820</v>
      </c>
      <c r="B296" s="8">
        <v>1091117795623</v>
      </c>
      <c r="C296" s="7">
        <v>0.13300000000000001</v>
      </c>
      <c r="D296" s="7">
        <f t="shared" si="28"/>
        <v>0.5</v>
      </c>
      <c r="E296" s="7">
        <v>3</v>
      </c>
      <c r="F296" s="7">
        <f t="shared" si="29"/>
        <v>3</v>
      </c>
      <c r="G296" s="7">
        <f>Output_Data1[[#This Row],[Weight slab charged by Courier Company (KG)]]/0.5</f>
        <v>6</v>
      </c>
      <c r="H296" s="10" t="s">
        <v>3</v>
      </c>
      <c r="I296" s="11">
        <f>VLOOKUP("*"&amp;CONCATENATE("d_",H296,"_f")&amp;"*",Rough_data!$A$12:$B$31,2,FALSE)</f>
        <v>45.4</v>
      </c>
      <c r="J296" s="11">
        <f>VLOOKUP("*"&amp;CONCATENATE("d_",H296,"_a")&amp;"*",Rough_data!$A$12:$B$31,2,FALSE)</f>
        <v>44.8</v>
      </c>
      <c r="K296" s="11">
        <f>VLOOKUP("*"&amp;CONCATENATE("o_",H296,"_f")&amp;"*",Rough_data!$A$12:$B$31,2,FALSE)</f>
        <v>41.3</v>
      </c>
      <c r="L296" s="11">
        <f>VLOOKUP("*"&amp;CONCATENATE("o_",H296,"_a")&amp;"*",Rough_data!$A$12:$B$31,2,FALSE)</f>
        <v>44.8</v>
      </c>
      <c r="M296" s="8" t="str">
        <f t="shared" si="30"/>
        <v>5-Times Additional charges</v>
      </c>
      <c r="N296" s="8">
        <f t="shared" si="31"/>
        <v>5</v>
      </c>
      <c r="O296" s="8">
        <f t="shared" si="32"/>
        <v>224</v>
      </c>
      <c r="P296" s="10" t="s">
        <v>13</v>
      </c>
      <c r="Q296" s="10">
        <f t="shared" si="33"/>
        <v>5</v>
      </c>
      <c r="R296" s="10" cm="1">
        <f t="array" ref="R296">_xlfn.IFS(AND(P296=$P$2,N296&gt;0),((F296/0.5)-1)*J296, AND(P296=$P$2,N296=0),I296,AND(P296=$P$22,N296&gt;0),((F296/0.5)-1)*(L296+J296),AND(P296=$P$22,N296=0),(I296+K296))</f>
        <v>224</v>
      </c>
      <c r="S296" s="10" t="s">
        <v>3</v>
      </c>
      <c r="T296" s="7">
        <v>269.39999999999998</v>
      </c>
      <c r="U296" s="11">
        <f>VLOOKUP("*"&amp;CONCATENATE("d_",S296,"_f")&amp;"*",Rough_data!$A$12:$B$31,2,FALSE)</f>
        <v>45.4</v>
      </c>
      <c r="V296" s="11">
        <f>VLOOKUP("*"&amp;CONCATENATE("d_",S296,"_a")&amp;"*",Rough_data!$A$12:$B$31,2,FALSE)</f>
        <v>44.8</v>
      </c>
      <c r="W296" s="11">
        <f>VLOOKUP("*"&amp;CONCATENATE("o_",S296,"_f")&amp;"*",Rough_data!$A$12:$B$31,2,FALSE)</f>
        <v>41.3</v>
      </c>
      <c r="X296" s="11">
        <f>VLOOKUP("*"&amp;CONCATENATE("o_",S296,"_a")&amp;"*",Rough_data!$A$12:$B$31,2,FALSE)</f>
        <v>44.8</v>
      </c>
      <c r="Y296" s="7" cm="1">
        <f t="array" ref="Y296">_xlfn.IFS(AND(P296=$P$2,N296&gt;0),((F296/0.5)-1)*U296, AND(P296=$P$2,N296=0),V296,AND(P296=$P$22,N296&gt;0),((F296/0.5)-1)*(V296+X296),AND(P296=$P$22,N296=0),(W296+U296))</f>
        <v>227</v>
      </c>
      <c r="Z296" s="13" t="str" cm="1">
        <f t="array" ref="Z296">_xlfn.IFS(Y296=T296,"Correctly Charged",Y296&gt;T296,"Under Charge",Y296&lt;T296,"Over Charge")</f>
        <v>Over Charge</v>
      </c>
      <c r="AA296" s="11">
        <f t="shared" si="34"/>
        <v>-42.399999999999977</v>
      </c>
    </row>
    <row r="297" spans="1:27" x14ac:dyDescent="0.3">
      <c r="A297" s="7">
        <v>2001809820</v>
      </c>
      <c r="B297" s="8">
        <v>1091117795623</v>
      </c>
      <c r="C297" s="7">
        <v>0.24</v>
      </c>
      <c r="D297" s="7">
        <f t="shared" si="28"/>
        <v>0.5</v>
      </c>
      <c r="E297" s="7">
        <v>3</v>
      </c>
      <c r="F297" s="7">
        <f t="shared" si="29"/>
        <v>3</v>
      </c>
      <c r="G297" s="7">
        <f>Output_Data1[[#This Row],[Weight slab charged by Courier Company (KG)]]/0.5</f>
        <v>6</v>
      </c>
      <c r="H297" s="10" t="s">
        <v>3</v>
      </c>
      <c r="I297" s="11">
        <f>VLOOKUP("*"&amp;CONCATENATE("d_",H297,"_f")&amp;"*",Rough_data!$A$12:$B$31,2,FALSE)</f>
        <v>45.4</v>
      </c>
      <c r="J297" s="11">
        <f>VLOOKUP("*"&amp;CONCATENATE("d_",H297,"_a")&amp;"*",Rough_data!$A$12:$B$31,2,FALSE)</f>
        <v>44.8</v>
      </c>
      <c r="K297" s="11">
        <f>VLOOKUP("*"&amp;CONCATENATE("o_",H297,"_f")&amp;"*",Rough_data!$A$12:$B$31,2,FALSE)</f>
        <v>41.3</v>
      </c>
      <c r="L297" s="11">
        <f>VLOOKUP("*"&amp;CONCATENATE("o_",H297,"_a")&amp;"*",Rough_data!$A$12:$B$31,2,FALSE)</f>
        <v>44.8</v>
      </c>
      <c r="M297" s="8" t="str">
        <f t="shared" si="30"/>
        <v>5-Times Additional charges</v>
      </c>
      <c r="N297" s="8">
        <f t="shared" si="31"/>
        <v>5</v>
      </c>
      <c r="O297" s="8">
        <f t="shared" si="32"/>
        <v>224</v>
      </c>
      <c r="P297" s="10" t="s">
        <v>13</v>
      </c>
      <c r="Q297" s="10">
        <f t="shared" si="33"/>
        <v>5</v>
      </c>
      <c r="R297" s="10" cm="1">
        <f t="array" ref="R297">_xlfn.IFS(AND(P297=$P$2,N297&gt;0),((F297/0.5)-1)*J297, AND(P297=$P$2,N297=0),I297,AND(P297=$P$22,N297&gt;0),((F297/0.5)-1)*(L297+J297),AND(P297=$P$22,N297=0),(I297+K297))</f>
        <v>224</v>
      </c>
      <c r="S297" s="10" t="s">
        <v>3</v>
      </c>
      <c r="T297" s="7">
        <v>269.39999999999998</v>
      </c>
      <c r="U297" s="11">
        <f>VLOOKUP("*"&amp;CONCATENATE("d_",S297,"_f")&amp;"*",Rough_data!$A$12:$B$31,2,FALSE)</f>
        <v>45.4</v>
      </c>
      <c r="V297" s="11">
        <f>VLOOKUP("*"&amp;CONCATENATE("d_",S297,"_a")&amp;"*",Rough_data!$A$12:$B$31,2,FALSE)</f>
        <v>44.8</v>
      </c>
      <c r="W297" s="11">
        <f>VLOOKUP("*"&amp;CONCATENATE("o_",S297,"_f")&amp;"*",Rough_data!$A$12:$B$31,2,FALSE)</f>
        <v>41.3</v>
      </c>
      <c r="X297" s="11">
        <f>VLOOKUP("*"&amp;CONCATENATE("o_",S297,"_a")&amp;"*",Rough_data!$A$12:$B$31,2,FALSE)</f>
        <v>44.8</v>
      </c>
      <c r="Y297" s="7" cm="1">
        <f t="array" ref="Y297">_xlfn.IFS(AND(P297=$P$2,N297&gt;0),((F297/0.5)-1)*U297, AND(P297=$P$2,N297=0),V297,AND(P297=$P$22,N297&gt;0),((F297/0.5)-1)*(V297+X297),AND(P297=$P$22,N297=0),(W297+U297))</f>
        <v>227</v>
      </c>
      <c r="Z297" s="13" t="str" cm="1">
        <f t="array" ref="Z297">_xlfn.IFS(Y297=T297,"Correctly Charged",Y297&gt;T297,"Under Charge",Y297&lt;T297,"Over Charge")</f>
        <v>Over Charge</v>
      </c>
      <c r="AA297" s="11">
        <f t="shared" si="34"/>
        <v>-42.399999999999977</v>
      </c>
    </row>
    <row r="298" spans="1:27" x14ac:dyDescent="0.3">
      <c r="A298" s="7">
        <v>2001809820</v>
      </c>
      <c r="B298" s="8">
        <v>1091117795623</v>
      </c>
      <c r="C298" s="7">
        <v>0.23200000000000001</v>
      </c>
      <c r="D298" s="7">
        <f t="shared" si="28"/>
        <v>0.5</v>
      </c>
      <c r="E298" s="7">
        <v>3</v>
      </c>
      <c r="F298" s="7">
        <f t="shared" si="29"/>
        <v>3</v>
      </c>
      <c r="G298" s="7">
        <f>Output_Data1[[#This Row],[Weight slab charged by Courier Company (KG)]]/0.5</f>
        <v>6</v>
      </c>
      <c r="H298" s="10" t="s">
        <v>3</v>
      </c>
      <c r="I298" s="11">
        <f>VLOOKUP("*"&amp;CONCATENATE("d_",H298,"_f")&amp;"*",Rough_data!$A$12:$B$31,2,FALSE)</f>
        <v>45.4</v>
      </c>
      <c r="J298" s="11">
        <f>VLOOKUP("*"&amp;CONCATENATE("d_",H298,"_a")&amp;"*",Rough_data!$A$12:$B$31,2,FALSE)</f>
        <v>44.8</v>
      </c>
      <c r="K298" s="11">
        <f>VLOOKUP("*"&amp;CONCATENATE("o_",H298,"_f")&amp;"*",Rough_data!$A$12:$B$31,2,FALSE)</f>
        <v>41.3</v>
      </c>
      <c r="L298" s="11">
        <f>VLOOKUP("*"&amp;CONCATENATE("o_",H298,"_a")&amp;"*",Rough_data!$A$12:$B$31,2,FALSE)</f>
        <v>44.8</v>
      </c>
      <c r="M298" s="8" t="str">
        <f t="shared" si="30"/>
        <v>5-Times Additional charges</v>
      </c>
      <c r="N298" s="8">
        <f t="shared" si="31"/>
        <v>5</v>
      </c>
      <c r="O298" s="8">
        <f t="shared" si="32"/>
        <v>224</v>
      </c>
      <c r="P298" s="10" t="s">
        <v>13</v>
      </c>
      <c r="Q298" s="10">
        <f t="shared" si="33"/>
        <v>5</v>
      </c>
      <c r="R298" s="10" cm="1">
        <f t="array" ref="R298">_xlfn.IFS(AND(P298=$P$2,N298&gt;0),((F298/0.5)-1)*J298, AND(P298=$P$2,N298=0),I298,AND(P298=$P$22,N298&gt;0),((F298/0.5)-1)*(L298+J298),AND(P298=$P$22,N298=0),(I298+K298))</f>
        <v>224</v>
      </c>
      <c r="S298" s="10" t="s">
        <v>3</v>
      </c>
      <c r="T298" s="7">
        <v>269.39999999999998</v>
      </c>
      <c r="U298" s="11">
        <f>VLOOKUP("*"&amp;CONCATENATE("d_",S298,"_f")&amp;"*",Rough_data!$A$12:$B$31,2,FALSE)</f>
        <v>45.4</v>
      </c>
      <c r="V298" s="11">
        <f>VLOOKUP("*"&amp;CONCATENATE("d_",S298,"_a")&amp;"*",Rough_data!$A$12:$B$31,2,FALSE)</f>
        <v>44.8</v>
      </c>
      <c r="W298" s="11">
        <f>VLOOKUP("*"&amp;CONCATENATE("o_",S298,"_f")&amp;"*",Rough_data!$A$12:$B$31,2,FALSE)</f>
        <v>41.3</v>
      </c>
      <c r="X298" s="11">
        <f>VLOOKUP("*"&amp;CONCATENATE("o_",S298,"_a")&amp;"*",Rough_data!$A$12:$B$31,2,FALSE)</f>
        <v>44.8</v>
      </c>
      <c r="Y298" s="7" cm="1">
        <f t="array" ref="Y298">_xlfn.IFS(AND(P298=$P$2,N298&gt;0),((F298/0.5)-1)*U298, AND(P298=$P$2,N298=0),V298,AND(P298=$P$22,N298&gt;0),((F298/0.5)-1)*(V298+X298),AND(P298=$P$22,N298=0),(W298+U298))</f>
        <v>227</v>
      </c>
      <c r="Z298" s="13" t="str" cm="1">
        <f t="array" ref="Z298">_xlfn.IFS(Y298=T298,"Correctly Charged",Y298&gt;T298,"Under Charge",Y298&lt;T298,"Over Charge")</f>
        <v>Over Charge</v>
      </c>
      <c r="AA298" s="11">
        <f t="shared" si="34"/>
        <v>-42.399999999999977</v>
      </c>
    </row>
    <row r="299" spans="1:27" x14ac:dyDescent="0.3">
      <c r="A299" s="7">
        <v>2001809794</v>
      </c>
      <c r="B299" s="8">
        <v>1091117795531</v>
      </c>
      <c r="C299" s="7">
        <v>0.35</v>
      </c>
      <c r="D299" s="7">
        <f t="shared" si="28"/>
        <v>0.5</v>
      </c>
      <c r="E299" s="7">
        <v>1.5</v>
      </c>
      <c r="F299" s="7">
        <f t="shared" si="29"/>
        <v>1.5</v>
      </c>
      <c r="G299" s="7">
        <f>Output_Data1[[#This Row],[Weight slab charged by Courier Company (KG)]]/0.5</f>
        <v>3</v>
      </c>
      <c r="H299" s="10" t="s">
        <v>3</v>
      </c>
      <c r="I299" s="11">
        <f>VLOOKUP("*"&amp;CONCATENATE("d_",H299,"_f")&amp;"*",Rough_data!$A$12:$B$31,2,FALSE)</f>
        <v>45.4</v>
      </c>
      <c r="J299" s="11">
        <f>VLOOKUP("*"&amp;CONCATENATE("d_",H299,"_a")&amp;"*",Rough_data!$A$12:$B$31,2,FALSE)</f>
        <v>44.8</v>
      </c>
      <c r="K299" s="11">
        <f>VLOOKUP("*"&amp;CONCATENATE("o_",H299,"_f")&amp;"*",Rough_data!$A$12:$B$31,2,FALSE)</f>
        <v>41.3</v>
      </c>
      <c r="L299" s="11">
        <f>VLOOKUP("*"&amp;CONCATENATE("o_",H299,"_a")&amp;"*",Rough_data!$A$12:$B$31,2,FALSE)</f>
        <v>44.8</v>
      </c>
      <c r="M299" s="8" t="str">
        <f t="shared" si="30"/>
        <v>2-Times Additional charges</v>
      </c>
      <c r="N299" s="8">
        <f t="shared" si="31"/>
        <v>2</v>
      </c>
      <c r="O299" s="8">
        <f t="shared" si="32"/>
        <v>89.6</v>
      </c>
      <c r="P299" s="10" t="s">
        <v>13</v>
      </c>
      <c r="Q299" s="10">
        <f t="shared" si="33"/>
        <v>2</v>
      </c>
      <c r="R299" s="10" cm="1">
        <f t="array" ref="R299">_xlfn.IFS(AND(P299=$P$2,N299&gt;0),((F299/0.5)-1)*J299, AND(P299=$P$2,N299=0),I299,AND(P299=$P$22,N299&gt;0),((F299/0.5)-1)*(L299+J299),AND(P299=$P$22,N299=0),(I299+K299))</f>
        <v>89.6</v>
      </c>
      <c r="S299" s="10" t="s">
        <v>3</v>
      </c>
      <c r="T299" s="7">
        <v>135</v>
      </c>
      <c r="U299" s="11">
        <f>VLOOKUP("*"&amp;CONCATENATE("d_",S299,"_f")&amp;"*",Rough_data!$A$12:$B$31,2,FALSE)</f>
        <v>45.4</v>
      </c>
      <c r="V299" s="11">
        <f>VLOOKUP("*"&amp;CONCATENATE("d_",S299,"_a")&amp;"*",Rough_data!$A$12:$B$31,2,FALSE)</f>
        <v>44.8</v>
      </c>
      <c r="W299" s="11">
        <f>VLOOKUP("*"&amp;CONCATENATE("o_",S299,"_f")&amp;"*",Rough_data!$A$12:$B$31,2,FALSE)</f>
        <v>41.3</v>
      </c>
      <c r="X299" s="11">
        <f>VLOOKUP("*"&amp;CONCATENATE("o_",S299,"_a")&amp;"*",Rough_data!$A$12:$B$31,2,FALSE)</f>
        <v>44.8</v>
      </c>
      <c r="Y299" s="7" cm="1">
        <f t="array" ref="Y299">_xlfn.IFS(AND(P299=$P$2,N299&gt;0),((F299/0.5)-1)*U299, AND(P299=$P$2,N299=0),V299,AND(P299=$P$22,N299&gt;0),((F299/0.5)-1)*(V299+X299),AND(P299=$P$22,N299=0),(W299+U299))</f>
        <v>90.8</v>
      </c>
      <c r="Z299" s="13" t="str" cm="1">
        <f t="array" ref="Z299">_xlfn.IFS(Y299=T299,"Correctly Charged",Y299&gt;T299,"Under Charge",Y299&lt;T299,"Over Charge")</f>
        <v>Over Charge</v>
      </c>
      <c r="AA299" s="11">
        <f t="shared" si="34"/>
        <v>-44.2</v>
      </c>
    </row>
    <row r="300" spans="1:27" x14ac:dyDescent="0.3">
      <c r="A300" s="7">
        <v>2001809794</v>
      </c>
      <c r="B300" s="8">
        <v>1091117795531</v>
      </c>
      <c r="C300" s="7">
        <v>0.16500000000000001</v>
      </c>
      <c r="D300" s="7">
        <f t="shared" si="28"/>
        <v>0.5</v>
      </c>
      <c r="E300" s="7">
        <v>1.5</v>
      </c>
      <c r="F300" s="7">
        <f t="shared" si="29"/>
        <v>1.5</v>
      </c>
      <c r="G300" s="7">
        <f>Output_Data1[[#This Row],[Weight slab charged by Courier Company (KG)]]/0.5</f>
        <v>3</v>
      </c>
      <c r="H300" s="10" t="s">
        <v>3</v>
      </c>
      <c r="I300" s="11">
        <f>VLOOKUP("*"&amp;CONCATENATE("d_",H300,"_f")&amp;"*",Rough_data!$A$12:$B$31,2,FALSE)</f>
        <v>45.4</v>
      </c>
      <c r="J300" s="11">
        <f>VLOOKUP("*"&amp;CONCATENATE("d_",H300,"_a")&amp;"*",Rough_data!$A$12:$B$31,2,FALSE)</f>
        <v>44.8</v>
      </c>
      <c r="K300" s="11">
        <f>VLOOKUP("*"&amp;CONCATENATE("o_",H300,"_f")&amp;"*",Rough_data!$A$12:$B$31,2,FALSE)</f>
        <v>41.3</v>
      </c>
      <c r="L300" s="11">
        <f>VLOOKUP("*"&amp;CONCATENATE("o_",H300,"_a")&amp;"*",Rough_data!$A$12:$B$31,2,FALSE)</f>
        <v>44.8</v>
      </c>
      <c r="M300" s="8" t="str">
        <f t="shared" si="30"/>
        <v>2-Times Additional charges</v>
      </c>
      <c r="N300" s="8">
        <f t="shared" si="31"/>
        <v>2</v>
      </c>
      <c r="O300" s="8">
        <f t="shared" si="32"/>
        <v>89.6</v>
      </c>
      <c r="P300" s="10" t="s">
        <v>13</v>
      </c>
      <c r="Q300" s="10">
        <f t="shared" si="33"/>
        <v>2</v>
      </c>
      <c r="R300" s="10" cm="1">
        <f t="array" ref="R300">_xlfn.IFS(AND(P300=$P$2,N300&gt;0),((F300/0.5)-1)*J300, AND(P300=$P$2,N300=0),I300,AND(P300=$P$22,N300&gt;0),((F300/0.5)-1)*(L300+J300),AND(P300=$P$22,N300=0),(I300+K300))</f>
        <v>89.6</v>
      </c>
      <c r="S300" s="10" t="s">
        <v>3</v>
      </c>
      <c r="T300" s="7">
        <v>135</v>
      </c>
      <c r="U300" s="11">
        <f>VLOOKUP("*"&amp;CONCATENATE("d_",S300,"_f")&amp;"*",Rough_data!$A$12:$B$31,2,FALSE)</f>
        <v>45.4</v>
      </c>
      <c r="V300" s="11">
        <f>VLOOKUP("*"&amp;CONCATENATE("d_",S300,"_a")&amp;"*",Rough_data!$A$12:$B$31,2,FALSE)</f>
        <v>44.8</v>
      </c>
      <c r="W300" s="11">
        <f>VLOOKUP("*"&amp;CONCATENATE("o_",S300,"_f")&amp;"*",Rough_data!$A$12:$B$31,2,FALSE)</f>
        <v>41.3</v>
      </c>
      <c r="X300" s="11">
        <f>VLOOKUP("*"&amp;CONCATENATE("o_",S300,"_a")&amp;"*",Rough_data!$A$12:$B$31,2,FALSE)</f>
        <v>44.8</v>
      </c>
      <c r="Y300" s="7" cm="1">
        <f t="array" ref="Y300">_xlfn.IFS(AND(P300=$P$2,N300&gt;0),((F300/0.5)-1)*U300, AND(P300=$P$2,N300=0),V300,AND(P300=$P$22,N300&gt;0),((F300/0.5)-1)*(V300+X300),AND(P300=$P$22,N300=0),(W300+U300))</f>
        <v>90.8</v>
      </c>
      <c r="Z300" s="13" t="str" cm="1">
        <f t="array" ref="Z300">_xlfn.IFS(Y300=T300,"Correctly Charged",Y300&gt;T300,"Under Charge",Y300&lt;T300,"Over Charge")</f>
        <v>Over Charge</v>
      </c>
      <c r="AA300" s="11">
        <f t="shared" si="34"/>
        <v>-44.2</v>
      </c>
    </row>
    <row r="301" spans="1:27" x14ac:dyDescent="0.3">
      <c r="A301" s="7">
        <v>2001809794</v>
      </c>
      <c r="B301" s="8">
        <v>1091117795531</v>
      </c>
      <c r="C301" s="7">
        <v>0.12</v>
      </c>
      <c r="D301" s="7">
        <f t="shared" si="28"/>
        <v>0.5</v>
      </c>
      <c r="E301" s="7">
        <v>1.5</v>
      </c>
      <c r="F301" s="7">
        <f t="shared" si="29"/>
        <v>1.5</v>
      </c>
      <c r="G301" s="7">
        <f>Output_Data1[[#This Row],[Weight slab charged by Courier Company (KG)]]/0.5</f>
        <v>3</v>
      </c>
      <c r="H301" s="10" t="s">
        <v>3</v>
      </c>
      <c r="I301" s="11">
        <f>VLOOKUP("*"&amp;CONCATENATE("d_",H301,"_f")&amp;"*",Rough_data!$A$12:$B$31,2,FALSE)</f>
        <v>45.4</v>
      </c>
      <c r="J301" s="11">
        <f>VLOOKUP("*"&amp;CONCATENATE("d_",H301,"_a")&amp;"*",Rough_data!$A$12:$B$31,2,FALSE)</f>
        <v>44.8</v>
      </c>
      <c r="K301" s="11">
        <f>VLOOKUP("*"&amp;CONCATENATE("o_",H301,"_f")&amp;"*",Rough_data!$A$12:$B$31,2,FALSE)</f>
        <v>41.3</v>
      </c>
      <c r="L301" s="11">
        <f>VLOOKUP("*"&amp;CONCATENATE("o_",H301,"_a")&amp;"*",Rough_data!$A$12:$B$31,2,FALSE)</f>
        <v>44.8</v>
      </c>
      <c r="M301" s="8" t="str">
        <f t="shared" si="30"/>
        <v>2-Times Additional charges</v>
      </c>
      <c r="N301" s="8">
        <f t="shared" si="31"/>
        <v>2</v>
      </c>
      <c r="O301" s="8">
        <f t="shared" si="32"/>
        <v>89.6</v>
      </c>
      <c r="P301" s="10" t="s">
        <v>13</v>
      </c>
      <c r="Q301" s="10">
        <f t="shared" si="33"/>
        <v>2</v>
      </c>
      <c r="R301" s="10" cm="1">
        <f t="array" ref="R301">_xlfn.IFS(AND(P301=$P$2,N301&gt;0),((F301/0.5)-1)*J301, AND(P301=$P$2,N301=0),I301,AND(P301=$P$22,N301&gt;0),((F301/0.5)-1)*(L301+J301),AND(P301=$P$22,N301=0),(I301+K301))</f>
        <v>89.6</v>
      </c>
      <c r="S301" s="10" t="s">
        <v>3</v>
      </c>
      <c r="T301" s="7">
        <v>135</v>
      </c>
      <c r="U301" s="11">
        <f>VLOOKUP("*"&amp;CONCATENATE("d_",S301,"_f")&amp;"*",Rough_data!$A$12:$B$31,2,FALSE)</f>
        <v>45.4</v>
      </c>
      <c r="V301" s="11">
        <f>VLOOKUP("*"&amp;CONCATENATE("d_",S301,"_a")&amp;"*",Rough_data!$A$12:$B$31,2,FALSE)</f>
        <v>44.8</v>
      </c>
      <c r="W301" s="11">
        <f>VLOOKUP("*"&amp;CONCATENATE("o_",S301,"_f")&amp;"*",Rough_data!$A$12:$B$31,2,FALSE)</f>
        <v>41.3</v>
      </c>
      <c r="X301" s="11">
        <f>VLOOKUP("*"&amp;CONCATENATE("o_",S301,"_a")&amp;"*",Rough_data!$A$12:$B$31,2,FALSE)</f>
        <v>44.8</v>
      </c>
      <c r="Y301" s="7" cm="1">
        <f t="array" ref="Y301">_xlfn.IFS(AND(P301=$P$2,N301&gt;0),((F301/0.5)-1)*U301, AND(P301=$P$2,N301=0),V301,AND(P301=$P$22,N301&gt;0),((F301/0.5)-1)*(V301+X301),AND(P301=$P$22,N301=0),(W301+U301))</f>
        <v>90.8</v>
      </c>
      <c r="Z301" s="13" t="str" cm="1">
        <f t="array" ref="Z301">_xlfn.IFS(Y301=T301,"Correctly Charged",Y301&gt;T301,"Under Charge",Y301&lt;T301,"Over Charge")</f>
        <v>Over Charge</v>
      </c>
      <c r="AA301" s="11">
        <f t="shared" si="34"/>
        <v>-44.2</v>
      </c>
    </row>
    <row r="302" spans="1:27" x14ac:dyDescent="0.3">
      <c r="A302" s="7">
        <v>2001809794</v>
      </c>
      <c r="B302" s="8">
        <v>1091117795531</v>
      </c>
      <c r="C302" s="7">
        <v>0.12</v>
      </c>
      <c r="D302" s="7">
        <f t="shared" si="28"/>
        <v>0.5</v>
      </c>
      <c r="E302" s="7">
        <v>1.5</v>
      </c>
      <c r="F302" s="7">
        <f t="shared" si="29"/>
        <v>1.5</v>
      </c>
      <c r="G302" s="7">
        <f>Output_Data1[[#This Row],[Weight slab charged by Courier Company (KG)]]/0.5</f>
        <v>3</v>
      </c>
      <c r="H302" s="10" t="s">
        <v>3</v>
      </c>
      <c r="I302" s="11">
        <f>VLOOKUP("*"&amp;CONCATENATE("d_",H302,"_f")&amp;"*",Rough_data!$A$12:$B$31,2,FALSE)</f>
        <v>45.4</v>
      </c>
      <c r="J302" s="11">
        <f>VLOOKUP("*"&amp;CONCATENATE("d_",H302,"_a")&amp;"*",Rough_data!$A$12:$B$31,2,FALSE)</f>
        <v>44.8</v>
      </c>
      <c r="K302" s="11">
        <f>VLOOKUP("*"&amp;CONCATENATE("o_",H302,"_f")&amp;"*",Rough_data!$A$12:$B$31,2,FALSE)</f>
        <v>41.3</v>
      </c>
      <c r="L302" s="11">
        <f>VLOOKUP("*"&amp;CONCATENATE("o_",H302,"_a")&amp;"*",Rough_data!$A$12:$B$31,2,FALSE)</f>
        <v>44.8</v>
      </c>
      <c r="M302" s="8" t="str">
        <f t="shared" si="30"/>
        <v>2-Times Additional charges</v>
      </c>
      <c r="N302" s="8">
        <f t="shared" si="31"/>
        <v>2</v>
      </c>
      <c r="O302" s="8">
        <f t="shared" si="32"/>
        <v>89.6</v>
      </c>
      <c r="P302" s="10" t="s">
        <v>13</v>
      </c>
      <c r="Q302" s="10">
        <f t="shared" si="33"/>
        <v>2</v>
      </c>
      <c r="R302" s="10" cm="1">
        <f t="array" ref="R302">_xlfn.IFS(AND(P302=$P$2,N302&gt;0),((F302/0.5)-1)*J302, AND(P302=$P$2,N302=0),I302,AND(P302=$P$22,N302&gt;0),((F302/0.5)-1)*(L302+J302),AND(P302=$P$22,N302=0),(I302+K302))</f>
        <v>89.6</v>
      </c>
      <c r="S302" s="10" t="s">
        <v>3</v>
      </c>
      <c r="T302" s="7">
        <v>135</v>
      </c>
      <c r="U302" s="11">
        <f>VLOOKUP("*"&amp;CONCATENATE("d_",S302,"_f")&amp;"*",Rough_data!$A$12:$B$31,2,FALSE)</f>
        <v>45.4</v>
      </c>
      <c r="V302" s="11">
        <f>VLOOKUP("*"&amp;CONCATENATE("d_",S302,"_a")&amp;"*",Rough_data!$A$12:$B$31,2,FALSE)</f>
        <v>44.8</v>
      </c>
      <c r="W302" s="11">
        <f>VLOOKUP("*"&amp;CONCATENATE("o_",S302,"_f")&amp;"*",Rough_data!$A$12:$B$31,2,FALSE)</f>
        <v>41.3</v>
      </c>
      <c r="X302" s="11">
        <f>VLOOKUP("*"&amp;CONCATENATE("o_",S302,"_a")&amp;"*",Rough_data!$A$12:$B$31,2,FALSE)</f>
        <v>44.8</v>
      </c>
      <c r="Y302" s="7" cm="1">
        <f t="array" ref="Y302">_xlfn.IFS(AND(P302=$P$2,N302&gt;0),((F302/0.5)-1)*U302, AND(P302=$P$2,N302=0),V302,AND(P302=$P$22,N302&gt;0),((F302/0.5)-1)*(V302+X302),AND(P302=$P$22,N302=0),(W302+U302))</f>
        <v>90.8</v>
      </c>
      <c r="Z302" s="13" t="str" cm="1">
        <f t="array" ref="Z302">_xlfn.IFS(Y302=T302,"Correctly Charged",Y302&gt;T302,"Under Charge",Y302&lt;T302,"Over Charge")</f>
        <v>Over Charge</v>
      </c>
      <c r="AA302" s="11">
        <f t="shared" si="34"/>
        <v>-44.2</v>
      </c>
    </row>
    <row r="303" spans="1:27" x14ac:dyDescent="0.3">
      <c r="A303" s="7">
        <v>2001809794</v>
      </c>
      <c r="B303" s="8">
        <v>1091117795531</v>
      </c>
      <c r="C303" s="7">
        <v>0.23200000000000001</v>
      </c>
      <c r="D303" s="7">
        <f t="shared" si="28"/>
        <v>0.5</v>
      </c>
      <c r="E303" s="7">
        <v>1.5</v>
      </c>
      <c r="F303" s="7">
        <f t="shared" si="29"/>
        <v>1.5</v>
      </c>
      <c r="G303" s="7">
        <f>Output_Data1[[#This Row],[Weight slab charged by Courier Company (KG)]]/0.5</f>
        <v>3</v>
      </c>
      <c r="H303" s="10" t="s">
        <v>3</v>
      </c>
      <c r="I303" s="11">
        <f>VLOOKUP("*"&amp;CONCATENATE("d_",H303,"_f")&amp;"*",Rough_data!$A$12:$B$31,2,FALSE)</f>
        <v>45.4</v>
      </c>
      <c r="J303" s="11">
        <f>VLOOKUP("*"&amp;CONCATENATE("d_",H303,"_a")&amp;"*",Rough_data!$A$12:$B$31,2,FALSE)</f>
        <v>44.8</v>
      </c>
      <c r="K303" s="11">
        <f>VLOOKUP("*"&amp;CONCATENATE("o_",H303,"_f")&amp;"*",Rough_data!$A$12:$B$31,2,FALSE)</f>
        <v>41.3</v>
      </c>
      <c r="L303" s="11">
        <f>VLOOKUP("*"&amp;CONCATENATE("o_",H303,"_a")&amp;"*",Rough_data!$A$12:$B$31,2,FALSE)</f>
        <v>44.8</v>
      </c>
      <c r="M303" s="8" t="str">
        <f t="shared" si="30"/>
        <v>2-Times Additional charges</v>
      </c>
      <c r="N303" s="8">
        <f t="shared" si="31"/>
        <v>2</v>
      </c>
      <c r="O303" s="8">
        <f t="shared" si="32"/>
        <v>89.6</v>
      </c>
      <c r="P303" s="10" t="s">
        <v>13</v>
      </c>
      <c r="Q303" s="10">
        <f t="shared" si="33"/>
        <v>2</v>
      </c>
      <c r="R303" s="10" cm="1">
        <f t="array" ref="R303">_xlfn.IFS(AND(P303=$P$2,N303&gt;0),((F303/0.5)-1)*J303, AND(P303=$P$2,N303=0),I303,AND(P303=$P$22,N303&gt;0),((F303/0.5)-1)*(L303+J303),AND(P303=$P$22,N303=0),(I303+K303))</f>
        <v>89.6</v>
      </c>
      <c r="S303" s="10" t="s">
        <v>3</v>
      </c>
      <c r="T303" s="7">
        <v>135</v>
      </c>
      <c r="U303" s="11">
        <f>VLOOKUP("*"&amp;CONCATENATE("d_",S303,"_f")&amp;"*",Rough_data!$A$12:$B$31,2,FALSE)</f>
        <v>45.4</v>
      </c>
      <c r="V303" s="11">
        <f>VLOOKUP("*"&amp;CONCATENATE("d_",S303,"_a")&amp;"*",Rough_data!$A$12:$B$31,2,FALSE)</f>
        <v>44.8</v>
      </c>
      <c r="W303" s="11">
        <f>VLOOKUP("*"&amp;CONCATENATE("o_",S303,"_f")&amp;"*",Rough_data!$A$12:$B$31,2,FALSE)</f>
        <v>41.3</v>
      </c>
      <c r="X303" s="11">
        <f>VLOOKUP("*"&amp;CONCATENATE("o_",S303,"_a")&amp;"*",Rough_data!$A$12:$B$31,2,FALSE)</f>
        <v>44.8</v>
      </c>
      <c r="Y303" s="7" cm="1">
        <f t="array" ref="Y303">_xlfn.IFS(AND(P303=$P$2,N303&gt;0),((F303/0.5)-1)*U303, AND(P303=$P$2,N303=0),V303,AND(P303=$P$22,N303&gt;0),((F303/0.5)-1)*(V303+X303),AND(P303=$P$22,N303=0),(W303+U303))</f>
        <v>90.8</v>
      </c>
      <c r="Z303" s="13" t="str" cm="1">
        <f t="array" ref="Z303">_xlfn.IFS(Y303=T303,"Correctly Charged",Y303&gt;T303,"Under Charge",Y303&lt;T303,"Over Charge")</f>
        <v>Over Charge</v>
      </c>
      <c r="AA303" s="11">
        <f t="shared" si="34"/>
        <v>-44.2</v>
      </c>
    </row>
    <row r="304" spans="1:27" x14ac:dyDescent="0.3">
      <c r="A304" s="7">
        <v>2001809794</v>
      </c>
      <c r="B304" s="8">
        <v>1091117795531</v>
      </c>
      <c r="C304" s="7">
        <v>0.5</v>
      </c>
      <c r="D304" s="7">
        <f t="shared" si="28"/>
        <v>0.5</v>
      </c>
      <c r="E304" s="7">
        <v>1.5</v>
      </c>
      <c r="F304" s="7">
        <f t="shared" si="29"/>
        <v>1.5</v>
      </c>
      <c r="G304" s="7">
        <f>Output_Data1[[#This Row],[Weight slab charged by Courier Company (KG)]]/0.5</f>
        <v>3</v>
      </c>
      <c r="H304" s="10" t="s">
        <v>3</v>
      </c>
      <c r="I304" s="11">
        <f>VLOOKUP("*"&amp;CONCATENATE("d_",H304,"_f")&amp;"*",Rough_data!$A$12:$B$31,2,FALSE)</f>
        <v>45.4</v>
      </c>
      <c r="J304" s="11">
        <f>VLOOKUP("*"&amp;CONCATENATE("d_",H304,"_a")&amp;"*",Rough_data!$A$12:$B$31,2,FALSE)</f>
        <v>44.8</v>
      </c>
      <c r="K304" s="11">
        <f>VLOOKUP("*"&amp;CONCATENATE("o_",H304,"_f")&amp;"*",Rough_data!$A$12:$B$31,2,FALSE)</f>
        <v>41.3</v>
      </c>
      <c r="L304" s="11">
        <f>VLOOKUP("*"&amp;CONCATENATE("o_",H304,"_a")&amp;"*",Rough_data!$A$12:$B$31,2,FALSE)</f>
        <v>44.8</v>
      </c>
      <c r="M304" s="8" t="str">
        <f t="shared" si="30"/>
        <v>2-Times Additional charges</v>
      </c>
      <c r="N304" s="8">
        <f t="shared" si="31"/>
        <v>2</v>
      </c>
      <c r="O304" s="8">
        <f t="shared" si="32"/>
        <v>89.6</v>
      </c>
      <c r="P304" s="10" t="s">
        <v>13</v>
      </c>
      <c r="Q304" s="10">
        <f t="shared" si="33"/>
        <v>2</v>
      </c>
      <c r="R304" s="10" cm="1">
        <f t="array" ref="R304">_xlfn.IFS(AND(P304=$P$2,N304&gt;0),((F304/0.5)-1)*J304, AND(P304=$P$2,N304=0),I304,AND(P304=$P$22,N304&gt;0),((F304/0.5)-1)*(L304+J304),AND(P304=$P$22,N304=0),(I304+K304))</f>
        <v>89.6</v>
      </c>
      <c r="S304" s="10" t="s">
        <v>3</v>
      </c>
      <c r="T304" s="7">
        <v>135</v>
      </c>
      <c r="U304" s="11">
        <f>VLOOKUP("*"&amp;CONCATENATE("d_",S304,"_f")&amp;"*",Rough_data!$A$12:$B$31,2,FALSE)</f>
        <v>45.4</v>
      </c>
      <c r="V304" s="11">
        <f>VLOOKUP("*"&amp;CONCATENATE("d_",S304,"_a")&amp;"*",Rough_data!$A$12:$B$31,2,FALSE)</f>
        <v>44.8</v>
      </c>
      <c r="W304" s="11">
        <f>VLOOKUP("*"&amp;CONCATENATE("o_",S304,"_f")&amp;"*",Rough_data!$A$12:$B$31,2,FALSE)</f>
        <v>41.3</v>
      </c>
      <c r="X304" s="11">
        <f>VLOOKUP("*"&amp;CONCATENATE("o_",S304,"_a")&amp;"*",Rough_data!$A$12:$B$31,2,FALSE)</f>
        <v>44.8</v>
      </c>
      <c r="Y304" s="7" cm="1">
        <f t="array" ref="Y304">_xlfn.IFS(AND(P304=$P$2,N304&gt;0),((F304/0.5)-1)*U304, AND(P304=$P$2,N304=0),V304,AND(P304=$P$22,N304&gt;0),((F304/0.5)-1)*(V304+X304),AND(P304=$P$22,N304=0),(W304+U304))</f>
        <v>90.8</v>
      </c>
      <c r="Z304" s="13" t="str" cm="1">
        <f t="array" ref="Z304">_xlfn.IFS(Y304=T304,"Correctly Charged",Y304&gt;T304,"Under Charge",Y304&lt;T304,"Over Charge")</f>
        <v>Over Charge</v>
      </c>
      <c r="AA304" s="11">
        <f t="shared" si="34"/>
        <v>-44.2</v>
      </c>
    </row>
    <row r="305" spans="1:27" x14ac:dyDescent="0.3">
      <c r="A305" s="7">
        <v>2001809794</v>
      </c>
      <c r="B305" s="8">
        <v>1091117795531</v>
      </c>
      <c r="C305" s="7">
        <v>0.03</v>
      </c>
      <c r="D305" s="7">
        <f t="shared" si="28"/>
        <v>0.5</v>
      </c>
      <c r="E305" s="7">
        <v>1.5</v>
      </c>
      <c r="F305" s="7">
        <f t="shared" si="29"/>
        <v>1.5</v>
      </c>
      <c r="G305" s="7">
        <f>Output_Data1[[#This Row],[Weight slab charged by Courier Company (KG)]]/0.5</f>
        <v>3</v>
      </c>
      <c r="H305" s="10" t="s">
        <v>3</v>
      </c>
      <c r="I305" s="11">
        <f>VLOOKUP("*"&amp;CONCATENATE("d_",H305,"_f")&amp;"*",Rough_data!$A$12:$B$31,2,FALSE)</f>
        <v>45.4</v>
      </c>
      <c r="J305" s="11">
        <f>VLOOKUP("*"&amp;CONCATENATE("d_",H305,"_a")&amp;"*",Rough_data!$A$12:$B$31,2,FALSE)</f>
        <v>44.8</v>
      </c>
      <c r="K305" s="11">
        <f>VLOOKUP("*"&amp;CONCATENATE("o_",H305,"_f")&amp;"*",Rough_data!$A$12:$B$31,2,FALSE)</f>
        <v>41.3</v>
      </c>
      <c r="L305" s="11">
        <f>VLOOKUP("*"&amp;CONCATENATE("o_",H305,"_a")&amp;"*",Rough_data!$A$12:$B$31,2,FALSE)</f>
        <v>44.8</v>
      </c>
      <c r="M305" s="8" t="str">
        <f t="shared" si="30"/>
        <v>2-Times Additional charges</v>
      </c>
      <c r="N305" s="8">
        <f t="shared" si="31"/>
        <v>2</v>
      </c>
      <c r="O305" s="8">
        <f t="shared" si="32"/>
        <v>89.6</v>
      </c>
      <c r="P305" s="10" t="s">
        <v>13</v>
      </c>
      <c r="Q305" s="10">
        <f t="shared" si="33"/>
        <v>2</v>
      </c>
      <c r="R305" s="10" cm="1">
        <f t="array" ref="R305">_xlfn.IFS(AND(P305=$P$2,N305&gt;0),((F305/0.5)-1)*J305, AND(P305=$P$2,N305=0),I305,AND(P305=$P$22,N305&gt;0),((F305/0.5)-1)*(L305+J305),AND(P305=$P$22,N305=0),(I305+K305))</f>
        <v>89.6</v>
      </c>
      <c r="S305" s="10" t="s">
        <v>3</v>
      </c>
      <c r="T305" s="7">
        <v>135</v>
      </c>
      <c r="U305" s="11">
        <f>VLOOKUP("*"&amp;CONCATENATE("d_",S305,"_f")&amp;"*",Rough_data!$A$12:$B$31,2,FALSE)</f>
        <v>45.4</v>
      </c>
      <c r="V305" s="11">
        <f>VLOOKUP("*"&amp;CONCATENATE("d_",S305,"_a")&amp;"*",Rough_data!$A$12:$B$31,2,FALSE)</f>
        <v>44.8</v>
      </c>
      <c r="W305" s="11">
        <f>VLOOKUP("*"&amp;CONCATENATE("o_",S305,"_f")&amp;"*",Rough_data!$A$12:$B$31,2,FALSE)</f>
        <v>41.3</v>
      </c>
      <c r="X305" s="11">
        <f>VLOOKUP("*"&amp;CONCATENATE("o_",S305,"_a")&amp;"*",Rough_data!$A$12:$B$31,2,FALSE)</f>
        <v>44.8</v>
      </c>
      <c r="Y305" s="7" cm="1">
        <f t="array" ref="Y305">_xlfn.IFS(AND(P305=$P$2,N305&gt;0),((F305/0.5)-1)*U305, AND(P305=$P$2,N305=0),V305,AND(P305=$P$22,N305&gt;0),((F305/0.5)-1)*(V305+X305),AND(P305=$P$22,N305=0),(W305+U305))</f>
        <v>90.8</v>
      </c>
      <c r="Z305" s="13" t="str" cm="1">
        <f t="array" ref="Z305">_xlfn.IFS(Y305=T305,"Correctly Charged",Y305&gt;T305,"Under Charge",Y305&lt;T305,"Over Charge")</f>
        <v>Over Charge</v>
      </c>
      <c r="AA305" s="11">
        <f t="shared" si="34"/>
        <v>-44.2</v>
      </c>
    </row>
    <row r="306" spans="1:27" x14ac:dyDescent="0.3">
      <c r="A306" s="7">
        <v>2001809592</v>
      </c>
      <c r="B306" s="8">
        <v>1091117616121</v>
      </c>
      <c r="C306" s="7">
        <v>0.127</v>
      </c>
      <c r="D306" s="7">
        <f t="shared" si="28"/>
        <v>0.5</v>
      </c>
      <c r="E306" s="7">
        <v>1.5</v>
      </c>
      <c r="F306" s="7">
        <f t="shared" si="29"/>
        <v>1.5</v>
      </c>
      <c r="G306" s="7">
        <f>Output_Data1[[#This Row],[Weight slab charged by Courier Company (KG)]]/0.5</f>
        <v>3</v>
      </c>
      <c r="H306" s="10" t="s">
        <v>2</v>
      </c>
      <c r="I306" s="11">
        <f>VLOOKUP("*"&amp;CONCATENATE("d_",H306,"_f")&amp;"*",Rough_data!$A$12:$B$31,2,FALSE)</f>
        <v>33</v>
      </c>
      <c r="J306" s="11">
        <f>VLOOKUP("*"&amp;CONCATENATE("d_",H306,"_a")&amp;"*",Rough_data!$A$12:$B$31,2,FALSE)</f>
        <v>28.3</v>
      </c>
      <c r="K306" s="11">
        <f>VLOOKUP("*"&amp;CONCATENATE("o_",H306,"_f")&amp;"*",Rough_data!$A$12:$B$31,2,FALSE)</f>
        <v>20.5</v>
      </c>
      <c r="L306" s="11">
        <f>VLOOKUP("*"&amp;CONCATENATE("o_",H306,"_a")&amp;"*",Rough_data!$A$12:$B$31,2,FALSE)</f>
        <v>28.3</v>
      </c>
      <c r="M306" s="8" t="str">
        <f t="shared" si="30"/>
        <v>2-Times Additional charges</v>
      </c>
      <c r="N306" s="8">
        <f t="shared" si="31"/>
        <v>2</v>
      </c>
      <c r="O306" s="8">
        <f t="shared" si="32"/>
        <v>56.6</v>
      </c>
      <c r="P306" s="10" t="s">
        <v>13</v>
      </c>
      <c r="Q306" s="10">
        <f t="shared" si="33"/>
        <v>2</v>
      </c>
      <c r="R306" s="10" cm="1">
        <f t="array" ref="R306">_xlfn.IFS(AND(P306=$P$2,N306&gt;0),((F306/0.5)-1)*J306, AND(P306=$P$2,N306=0),I306,AND(P306=$P$22,N306&gt;0),((F306/0.5)-1)*(L306+J306),AND(P306=$P$22,N306=0),(I306+K306))</f>
        <v>56.6</v>
      </c>
      <c r="S306" s="10" t="s">
        <v>2</v>
      </c>
      <c r="T306" s="7">
        <v>89.6</v>
      </c>
      <c r="U306" s="11">
        <f>VLOOKUP("*"&amp;CONCATENATE("d_",S306,"_f")&amp;"*",Rough_data!$A$12:$B$31,2,FALSE)</f>
        <v>33</v>
      </c>
      <c r="V306" s="11">
        <f>VLOOKUP("*"&amp;CONCATENATE("d_",S306,"_a")&amp;"*",Rough_data!$A$12:$B$31,2,FALSE)</f>
        <v>28.3</v>
      </c>
      <c r="W306" s="11">
        <f>VLOOKUP("*"&amp;CONCATENATE("o_",S306,"_f")&amp;"*",Rough_data!$A$12:$B$31,2,FALSE)</f>
        <v>20.5</v>
      </c>
      <c r="X306" s="11">
        <f>VLOOKUP("*"&amp;CONCATENATE("o_",S306,"_a")&amp;"*",Rough_data!$A$12:$B$31,2,FALSE)</f>
        <v>28.3</v>
      </c>
      <c r="Y306" s="7" cm="1">
        <f t="array" ref="Y306">_xlfn.IFS(AND(P306=$P$2,N306&gt;0),((F306/0.5)-1)*U306, AND(P306=$P$2,N306=0),V306,AND(P306=$P$22,N306&gt;0),((F306/0.5)-1)*(V306+X306),AND(P306=$P$22,N306=0),(W306+U306))</f>
        <v>66</v>
      </c>
      <c r="Z306" s="13" t="str" cm="1">
        <f t="array" ref="Z306">_xlfn.IFS(Y306=T306,"Correctly Charged",Y306&gt;T306,"Under Charge",Y306&lt;T306,"Over Charge")</f>
        <v>Over Charge</v>
      </c>
      <c r="AA306" s="11">
        <f t="shared" si="34"/>
        <v>-23.599999999999994</v>
      </c>
    </row>
    <row r="307" spans="1:27" x14ac:dyDescent="0.3">
      <c r="A307" s="7">
        <v>2001809592</v>
      </c>
      <c r="B307" s="8">
        <v>1091117616121</v>
      </c>
      <c r="C307" s="7">
        <v>0.112</v>
      </c>
      <c r="D307" s="7">
        <f t="shared" si="28"/>
        <v>0.5</v>
      </c>
      <c r="E307" s="7">
        <v>1.5</v>
      </c>
      <c r="F307" s="7">
        <f t="shared" si="29"/>
        <v>1.5</v>
      </c>
      <c r="G307" s="7">
        <f>Output_Data1[[#This Row],[Weight slab charged by Courier Company (KG)]]/0.5</f>
        <v>3</v>
      </c>
      <c r="H307" s="10" t="s">
        <v>2</v>
      </c>
      <c r="I307" s="11">
        <f>VLOOKUP("*"&amp;CONCATENATE("d_",H307,"_f")&amp;"*",Rough_data!$A$12:$B$31,2,FALSE)</f>
        <v>33</v>
      </c>
      <c r="J307" s="11">
        <f>VLOOKUP("*"&amp;CONCATENATE("d_",H307,"_a")&amp;"*",Rough_data!$A$12:$B$31,2,FALSE)</f>
        <v>28.3</v>
      </c>
      <c r="K307" s="11">
        <f>VLOOKUP("*"&amp;CONCATENATE("o_",H307,"_f")&amp;"*",Rough_data!$A$12:$B$31,2,FALSE)</f>
        <v>20.5</v>
      </c>
      <c r="L307" s="11">
        <f>VLOOKUP("*"&amp;CONCATENATE("o_",H307,"_a")&amp;"*",Rough_data!$A$12:$B$31,2,FALSE)</f>
        <v>28.3</v>
      </c>
      <c r="M307" s="8" t="str">
        <f t="shared" si="30"/>
        <v>2-Times Additional charges</v>
      </c>
      <c r="N307" s="8">
        <f t="shared" si="31"/>
        <v>2</v>
      </c>
      <c r="O307" s="8">
        <f t="shared" si="32"/>
        <v>56.6</v>
      </c>
      <c r="P307" s="10" t="s">
        <v>13</v>
      </c>
      <c r="Q307" s="10">
        <f t="shared" si="33"/>
        <v>2</v>
      </c>
      <c r="R307" s="10" cm="1">
        <f t="array" ref="R307">_xlfn.IFS(AND(P307=$P$2,N307&gt;0),((F307/0.5)-1)*J307, AND(P307=$P$2,N307=0),I307,AND(P307=$P$22,N307&gt;0),((F307/0.5)-1)*(L307+J307),AND(P307=$P$22,N307=0),(I307+K307))</f>
        <v>56.6</v>
      </c>
      <c r="S307" s="10" t="s">
        <v>2</v>
      </c>
      <c r="T307" s="7">
        <v>89.6</v>
      </c>
      <c r="U307" s="11">
        <f>VLOOKUP("*"&amp;CONCATENATE("d_",S307,"_f")&amp;"*",Rough_data!$A$12:$B$31,2,FALSE)</f>
        <v>33</v>
      </c>
      <c r="V307" s="11">
        <f>VLOOKUP("*"&amp;CONCATENATE("d_",S307,"_a")&amp;"*",Rough_data!$A$12:$B$31,2,FALSE)</f>
        <v>28.3</v>
      </c>
      <c r="W307" s="11">
        <f>VLOOKUP("*"&amp;CONCATENATE("o_",S307,"_f")&amp;"*",Rough_data!$A$12:$B$31,2,FALSE)</f>
        <v>20.5</v>
      </c>
      <c r="X307" s="11">
        <f>VLOOKUP("*"&amp;CONCATENATE("o_",S307,"_a")&amp;"*",Rough_data!$A$12:$B$31,2,FALSE)</f>
        <v>28.3</v>
      </c>
      <c r="Y307" s="7" cm="1">
        <f t="array" ref="Y307">_xlfn.IFS(AND(P307=$P$2,N307&gt;0),((F307/0.5)-1)*U307, AND(P307=$P$2,N307=0),V307,AND(P307=$P$22,N307&gt;0),((F307/0.5)-1)*(V307+X307),AND(P307=$P$22,N307=0),(W307+U307))</f>
        <v>66</v>
      </c>
      <c r="Z307" s="13" t="str" cm="1">
        <f t="array" ref="Z307">_xlfn.IFS(Y307=T307,"Correctly Charged",Y307&gt;T307,"Under Charge",Y307&lt;T307,"Over Charge")</f>
        <v>Over Charge</v>
      </c>
      <c r="AA307" s="11">
        <f t="shared" si="34"/>
        <v>-23.599999999999994</v>
      </c>
    </row>
    <row r="308" spans="1:27" x14ac:dyDescent="0.3">
      <c r="A308" s="7">
        <v>2001809592</v>
      </c>
      <c r="B308" s="8">
        <v>1091117616121</v>
      </c>
      <c r="C308" s="7">
        <v>0.121</v>
      </c>
      <c r="D308" s="7">
        <f t="shared" si="28"/>
        <v>0.5</v>
      </c>
      <c r="E308" s="7">
        <v>1.5</v>
      </c>
      <c r="F308" s="7">
        <f t="shared" si="29"/>
        <v>1.5</v>
      </c>
      <c r="G308" s="7">
        <f>Output_Data1[[#This Row],[Weight slab charged by Courier Company (KG)]]/0.5</f>
        <v>3</v>
      </c>
      <c r="H308" s="10" t="s">
        <v>2</v>
      </c>
      <c r="I308" s="11">
        <f>VLOOKUP("*"&amp;CONCATENATE("d_",H308,"_f")&amp;"*",Rough_data!$A$12:$B$31,2,FALSE)</f>
        <v>33</v>
      </c>
      <c r="J308" s="11">
        <f>VLOOKUP("*"&amp;CONCATENATE("d_",H308,"_a")&amp;"*",Rough_data!$A$12:$B$31,2,FALSE)</f>
        <v>28.3</v>
      </c>
      <c r="K308" s="11">
        <f>VLOOKUP("*"&amp;CONCATENATE("o_",H308,"_f")&amp;"*",Rough_data!$A$12:$B$31,2,FALSE)</f>
        <v>20.5</v>
      </c>
      <c r="L308" s="11">
        <f>VLOOKUP("*"&amp;CONCATENATE("o_",H308,"_a")&amp;"*",Rough_data!$A$12:$B$31,2,FALSE)</f>
        <v>28.3</v>
      </c>
      <c r="M308" s="8" t="str">
        <f t="shared" si="30"/>
        <v>2-Times Additional charges</v>
      </c>
      <c r="N308" s="8">
        <f t="shared" si="31"/>
        <v>2</v>
      </c>
      <c r="O308" s="8">
        <f t="shared" si="32"/>
        <v>56.6</v>
      </c>
      <c r="P308" s="10" t="s">
        <v>13</v>
      </c>
      <c r="Q308" s="10">
        <f t="shared" si="33"/>
        <v>2</v>
      </c>
      <c r="R308" s="10" cm="1">
        <f t="array" ref="R308">_xlfn.IFS(AND(P308=$P$2,N308&gt;0),((F308/0.5)-1)*J308, AND(P308=$P$2,N308=0),I308,AND(P308=$P$22,N308&gt;0),((F308/0.5)-1)*(L308+J308),AND(P308=$P$22,N308=0),(I308+K308))</f>
        <v>56.6</v>
      </c>
      <c r="S308" s="10" t="s">
        <v>2</v>
      </c>
      <c r="T308" s="7">
        <v>89.6</v>
      </c>
      <c r="U308" s="11">
        <f>VLOOKUP("*"&amp;CONCATENATE("d_",S308,"_f")&amp;"*",Rough_data!$A$12:$B$31,2,FALSE)</f>
        <v>33</v>
      </c>
      <c r="V308" s="11">
        <f>VLOOKUP("*"&amp;CONCATENATE("d_",S308,"_a")&amp;"*",Rough_data!$A$12:$B$31,2,FALSE)</f>
        <v>28.3</v>
      </c>
      <c r="W308" s="11">
        <f>VLOOKUP("*"&amp;CONCATENATE("o_",S308,"_f")&amp;"*",Rough_data!$A$12:$B$31,2,FALSE)</f>
        <v>20.5</v>
      </c>
      <c r="X308" s="11">
        <f>VLOOKUP("*"&amp;CONCATENATE("o_",S308,"_a")&amp;"*",Rough_data!$A$12:$B$31,2,FALSE)</f>
        <v>28.3</v>
      </c>
      <c r="Y308" s="7" cm="1">
        <f t="array" ref="Y308">_xlfn.IFS(AND(P308=$P$2,N308&gt;0),((F308/0.5)-1)*U308, AND(P308=$P$2,N308=0),V308,AND(P308=$P$22,N308&gt;0),((F308/0.5)-1)*(V308+X308),AND(P308=$P$22,N308=0),(W308+U308))</f>
        <v>66</v>
      </c>
      <c r="Z308" s="13" t="str" cm="1">
        <f t="array" ref="Z308">_xlfn.IFS(Y308=T308,"Correctly Charged",Y308&gt;T308,"Under Charge",Y308&lt;T308,"Over Charge")</f>
        <v>Over Charge</v>
      </c>
      <c r="AA308" s="11">
        <f t="shared" si="34"/>
        <v>-23.599999999999994</v>
      </c>
    </row>
    <row r="309" spans="1:27" x14ac:dyDescent="0.3">
      <c r="A309" s="7">
        <v>2001809592</v>
      </c>
      <c r="B309" s="8">
        <v>1091117616121</v>
      </c>
      <c r="C309" s="7">
        <v>0.24</v>
      </c>
      <c r="D309" s="7">
        <f t="shared" si="28"/>
        <v>0.5</v>
      </c>
      <c r="E309" s="7">
        <v>1.5</v>
      </c>
      <c r="F309" s="7">
        <f t="shared" si="29"/>
        <v>1.5</v>
      </c>
      <c r="G309" s="7">
        <f>Output_Data1[[#This Row],[Weight slab charged by Courier Company (KG)]]/0.5</f>
        <v>3</v>
      </c>
      <c r="H309" s="10" t="s">
        <v>2</v>
      </c>
      <c r="I309" s="11">
        <f>VLOOKUP("*"&amp;CONCATENATE("d_",H309,"_f")&amp;"*",Rough_data!$A$12:$B$31,2,FALSE)</f>
        <v>33</v>
      </c>
      <c r="J309" s="11">
        <f>VLOOKUP("*"&amp;CONCATENATE("d_",H309,"_a")&amp;"*",Rough_data!$A$12:$B$31,2,FALSE)</f>
        <v>28.3</v>
      </c>
      <c r="K309" s="11">
        <f>VLOOKUP("*"&amp;CONCATENATE("o_",H309,"_f")&amp;"*",Rough_data!$A$12:$B$31,2,FALSE)</f>
        <v>20.5</v>
      </c>
      <c r="L309" s="11">
        <f>VLOOKUP("*"&amp;CONCATENATE("o_",H309,"_a")&amp;"*",Rough_data!$A$12:$B$31,2,FALSE)</f>
        <v>28.3</v>
      </c>
      <c r="M309" s="8" t="str">
        <f t="shared" si="30"/>
        <v>2-Times Additional charges</v>
      </c>
      <c r="N309" s="8">
        <f t="shared" si="31"/>
        <v>2</v>
      </c>
      <c r="O309" s="8">
        <f t="shared" si="32"/>
        <v>56.6</v>
      </c>
      <c r="P309" s="10" t="s">
        <v>13</v>
      </c>
      <c r="Q309" s="10">
        <f t="shared" si="33"/>
        <v>2</v>
      </c>
      <c r="R309" s="10" cm="1">
        <f t="array" ref="R309">_xlfn.IFS(AND(P309=$P$2,N309&gt;0),((F309/0.5)-1)*J309, AND(P309=$P$2,N309=0),I309,AND(P309=$P$22,N309&gt;0),((F309/0.5)-1)*(L309+J309),AND(P309=$P$22,N309=0),(I309+K309))</f>
        <v>56.6</v>
      </c>
      <c r="S309" s="10" t="s">
        <v>2</v>
      </c>
      <c r="T309" s="7">
        <v>89.6</v>
      </c>
      <c r="U309" s="11">
        <f>VLOOKUP("*"&amp;CONCATENATE("d_",S309,"_f")&amp;"*",Rough_data!$A$12:$B$31,2,FALSE)</f>
        <v>33</v>
      </c>
      <c r="V309" s="11">
        <f>VLOOKUP("*"&amp;CONCATENATE("d_",S309,"_a")&amp;"*",Rough_data!$A$12:$B$31,2,FALSE)</f>
        <v>28.3</v>
      </c>
      <c r="W309" s="11">
        <f>VLOOKUP("*"&amp;CONCATENATE("o_",S309,"_f")&amp;"*",Rough_data!$A$12:$B$31,2,FALSE)</f>
        <v>20.5</v>
      </c>
      <c r="X309" s="11">
        <f>VLOOKUP("*"&amp;CONCATENATE("o_",S309,"_a")&amp;"*",Rough_data!$A$12:$B$31,2,FALSE)</f>
        <v>28.3</v>
      </c>
      <c r="Y309" s="7" cm="1">
        <f t="array" ref="Y309">_xlfn.IFS(AND(P309=$P$2,N309&gt;0),((F309/0.5)-1)*U309, AND(P309=$P$2,N309=0),V309,AND(P309=$P$22,N309&gt;0),((F309/0.5)-1)*(V309+X309),AND(P309=$P$22,N309=0),(W309+U309))</f>
        <v>66</v>
      </c>
      <c r="Z309" s="13" t="str" cm="1">
        <f t="array" ref="Z309">_xlfn.IFS(Y309=T309,"Correctly Charged",Y309&gt;T309,"Under Charge",Y309&lt;T309,"Over Charge")</f>
        <v>Over Charge</v>
      </c>
      <c r="AA309" s="11">
        <f t="shared" si="34"/>
        <v>-23.599999999999994</v>
      </c>
    </row>
    <row r="310" spans="1:27" x14ac:dyDescent="0.3">
      <c r="A310" s="7">
        <v>2001809383</v>
      </c>
      <c r="B310" s="8">
        <v>1091117614452</v>
      </c>
      <c r="C310" s="7">
        <v>0.127</v>
      </c>
      <c r="D310" s="7">
        <f t="shared" si="28"/>
        <v>0.5</v>
      </c>
      <c r="E310" s="7">
        <v>0.5</v>
      </c>
      <c r="F310" s="7">
        <f t="shared" si="29"/>
        <v>0.5</v>
      </c>
      <c r="G310" s="7">
        <f>Output_Data1[[#This Row],[Weight slab charged by Courier Company (KG)]]/0.5</f>
        <v>1</v>
      </c>
      <c r="H310" s="10" t="s">
        <v>3</v>
      </c>
      <c r="I310" s="11">
        <f>VLOOKUP("*"&amp;CONCATENATE("d_",H310,"_f")&amp;"*",Rough_data!$A$12:$B$31,2,FALSE)</f>
        <v>45.4</v>
      </c>
      <c r="J310" s="11">
        <f>VLOOKUP("*"&amp;CONCATENATE("d_",H310,"_a")&amp;"*",Rough_data!$A$12:$B$31,2,FALSE)</f>
        <v>44.8</v>
      </c>
      <c r="K310" s="11">
        <f>VLOOKUP("*"&amp;CONCATENATE("o_",H310,"_f")&amp;"*",Rough_data!$A$12:$B$31,2,FALSE)</f>
        <v>41.3</v>
      </c>
      <c r="L310" s="11">
        <f>VLOOKUP("*"&amp;CONCATENATE("o_",H310,"_a")&amp;"*",Rough_data!$A$12:$B$31,2,FALSE)</f>
        <v>44.8</v>
      </c>
      <c r="M310" s="8" t="str">
        <f t="shared" si="30"/>
        <v>Only Fixed charges</v>
      </c>
      <c r="N310" s="8">
        <f t="shared" si="31"/>
        <v>0</v>
      </c>
      <c r="O310" s="8">
        <f t="shared" si="32"/>
        <v>45.4</v>
      </c>
      <c r="P310" s="10" t="s">
        <v>14</v>
      </c>
      <c r="Q310" s="10">
        <f t="shared" si="33"/>
        <v>0</v>
      </c>
      <c r="R310" s="10" cm="1">
        <f t="array" ref="R310">_xlfn.IFS(AND(P310=$P$2,N310&gt;0),((F310/0.5)-1)*J310, AND(P310=$P$2,N310=0),I310,AND(P310=$P$22,N310&gt;0),((F310/0.5)-1)*(L310+J310),AND(P310=$P$22,N310=0),(I310+K310))</f>
        <v>86.699999999999989</v>
      </c>
      <c r="S310" s="10" t="s">
        <v>2</v>
      </c>
      <c r="T310" s="7">
        <v>86.7</v>
      </c>
      <c r="U310" s="11">
        <f>VLOOKUP("*"&amp;CONCATENATE("d_",S310,"_f")&amp;"*",Rough_data!$A$12:$B$31,2,FALSE)</f>
        <v>33</v>
      </c>
      <c r="V310" s="11">
        <f>VLOOKUP("*"&amp;CONCATENATE("d_",S310,"_a")&amp;"*",Rough_data!$A$12:$B$31,2,FALSE)</f>
        <v>28.3</v>
      </c>
      <c r="W310" s="11">
        <f>VLOOKUP("*"&amp;CONCATENATE("o_",S310,"_f")&amp;"*",Rough_data!$A$12:$B$31,2,FALSE)</f>
        <v>20.5</v>
      </c>
      <c r="X310" s="11">
        <f>VLOOKUP("*"&amp;CONCATENATE("o_",S310,"_a")&amp;"*",Rough_data!$A$12:$B$31,2,FALSE)</f>
        <v>28.3</v>
      </c>
      <c r="Y310" s="7" cm="1">
        <f t="array" ref="Y310">_xlfn.IFS(AND(P310=$P$2,N310&gt;0),((F310/0.5)-1)*U310, AND(P310=$P$2,N310=0),V310,AND(P310=$P$22,N310&gt;0),((F310/0.5)-1)*(V310+X310),AND(P310=$P$22,N310=0),(W310+U310))</f>
        <v>53.5</v>
      </c>
      <c r="Z310" s="13" t="str" cm="1">
        <f t="array" ref="Z310">_xlfn.IFS(Y310=T310,"Correctly Charged",Y310&gt;T310,"Under Charge",Y310&lt;T310,"Over Charge")</f>
        <v>Over Charge</v>
      </c>
      <c r="AA310" s="11">
        <f t="shared" si="34"/>
        <v>-33.200000000000003</v>
      </c>
    </row>
    <row r="311" spans="1:27" x14ac:dyDescent="0.3">
      <c r="A311" s="7">
        <v>2001809383</v>
      </c>
      <c r="B311" s="8">
        <v>1091117614452</v>
      </c>
      <c r="C311" s="7">
        <v>0.24</v>
      </c>
      <c r="D311" s="7">
        <f t="shared" si="28"/>
        <v>0.5</v>
      </c>
      <c r="E311" s="7">
        <v>0.5</v>
      </c>
      <c r="F311" s="7">
        <f t="shared" si="29"/>
        <v>0.5</v>
      </c>
      <c r="G311" s="7">
        <f>Output_Data1[[#This Row],[Weight slab charged by Courier Company (KG)]]/0.5</f>
        <v>1</v>
      </c>
      <c r="H311" s="10" t="s">
        <v>3</v>
      </c>
      <c r="I311" s="11">
        <f>VLOOKUP("*"&amp;CONCATENATE("d_",H311,"_f")&amp;"*",Rough_data!$A$12:$B$31,2,FALSE)</f>
        <v>45.4</v>
      </c>
      <c r="J311" s="11">
        <f>VLOOKUP("*"&amp;CONCATENATE("d_",H311,"_a")&amp;"*",Rough_data!$A$12:$B$31,2,FALSE)</f>
        <v>44.8</v>
      </c>
      <c r="K311" s="11">
        <f>VLOOKUP("*"&amp;CONCATENATE("o_",H311,"_f")&amp;"*",Rough_data!$A$12:$B$31,2,FALSE)</f>
        <v>41.3</v>
      </c>
      <c r="L311" s="11">
        <f>VLOOKUP("*"&amp;CONCATENATE("o_",H311,"_a")&amp;"*",Rough_data!$A$12:$B$31,2,FALSE)</f>
        <v>44.8</v>
      </c>
      <c r="M311" s="8" t="str">
        <f t="shared" si="30"/>
        <v>Only Fixed charges</v>
      </c>
      <c r="N311" s="8">
        <f t="shared" si="31"/>
        <v>0</v>
      </c>
      <c r="O311" s="8">
        <f t="shared" si="32"/>
        <v>45.4</v>
      </c>
      <c r="P311" s="10" t="s">
        <v>14</v>
      </c>
      <c r="Q311" s="10">
        <f t="shared" si="33"/>
        <v>0</v>
      </c>
      <c r="R311" s="10" cm="1">
        <f t="array" ref="R311">_xlfn.IFS(AND(P311=$P$2,N311&gt;0),((F311/0.5)-1)*J311, AND(P311=$P$2,N311=0),I311,AND(P311=$P$22,N311&gt;0),((F311/0.5)-1)*(L311+J311),AND(P311=$P$22,N311=0),(I311+K311))</f>
        <v>86.699999999999989</v>
      </c>
      <c r="S311" s="10" t="s">
        <v>2</v>
      </c>
      <c r="T311" s="7">
        <v>86.7</v>
      </c>
      <c r="U311" s="11">
        <f>VLOOKUP("*"&amp;CONCATENATE("d_",S311,"_f")&amp;"*",Rough_data!$A$12:$B$31,2,FALSE)</f>
        <v>33</v>
      </c>
      <c r="V311" s="11">
        <f>VLOOKUP("*"&amp;CONCATENATE("d_",S311,"_a")&amp;"*",Rough_data!$A$12:$B$31,2,FALSE)</f>
        <v>28.3</v>
      </c>
      <c r="W311" s="11">
        <f>VLOOKUP("*"&amp;CONCATENATE("o_",S311,"_f")&amp;"*",Rough_data!$A$12:$B$31,2,FALSE)</f>
        <v>20.5</v>
      </c>
      <c r="X311" s="11">
        <f>VLOOKUP("*"&amp;CONCATENATE("o_",S311,"_a")&amp;"*",Rough_data!$A$12:$B$31,2,FALSE)</f>
        <v>28.3</v>
      </c>
      <c r="Y311" s="7" cm="1">
        <f t="array" ref="Y311">_xlfn.IFS(AND(P311=$P$2,N311&gt;0),((F311/0.5)-1)*U311, AND(P311=$P$2,N311=0),V311,AND(P311=$P$22,N311&gt;0),((F311/0.5)-1)*(V311+X311),AND(P311=$P$22,N311=0),(W311+U311))</f>
        <v>53.5</v>
      </c>
      <c r="Z311" s="13" t="str" cm="1">
        <f t="array" ref="Z311">_xlfn.IFS(Y311=T311,"Correctly Charged",Y311&gt;T311,"Under Charge",Y311&lt;T311,"Over Charge")</f>
        <v>Over Charge</v>
      </c>
      <c r="AA311" s="11">
        <f t="shared" si="34"/>
        <v>-33.200000000000003</v>
      </c>
    </row>
    <row r="312" spans="1:27" x14ac:dyDescent="0.3">
      <c r="A312" s="7">
        <v>2001809383</v>
      </c>
      <c r="B312" s="8">
        <v>1091117614452</v>
      </c>
      <c r="C312" s="7">
        <v>0.24</v>
      </c>
      <c r="D312" s="7">
        <f t="shared" si="28"/>
        <v>0.5</v>
      </c>
      <c r="E312" s="7">
        <v>0.5</v>
      </c>
      <c r="F312" s="7">
        <f t="shared" si="29"/>
        <v>0.5</v>
      </c>
      <c r="G312" s="7">
        <f>Output_Data1[[#This Row],[Weight slab charged by Courier Company (KG)]]/0.5</f>
        <v>1</v>
      </c>
      <c r="H312" s="10" t="s">
        <v>3</v>
      </c>
      <c r="I312" s="11">
        <f>VLOOKUP("*"&amp;CONCATENATE("d_",H312,"_f")&amp;"*",Rough_data!$A$12:$B$31,2,FALSE)</f>
        <v>45.4</v>
      </c>
      <c r="J312" s="11">
        <f>VLOOKUP("*"&amp;CONCATENATE("d_",H312,"_a")&amp;"*",Rough_data!$A$12:$B$31,2,FALSE)</f>
        <v>44.8</v>
      </c>
      <c r="K312" s="11">
        <f>VLOOKUP("*"&amp;CONCATENATE("o_",H312,"_f")&amp;"*",Rough_data!$A$12:$B$31,2,FALSE)</f>
        <v>41.3</v>
      </c>
      <c r="L312" s="11">
        <f>VLOOKUP("*"&amp;CONCATENATE("o_",H312,"_a")&amp;"*",Rough_data!$A$12:$B$31,2,FALSE)</f>
        <v>44.8</v>
      </c>
      <c r="M312" s="8" t="str">
        <f t="shared" si="30"/>
        <v>Only Fixed charges</v>
      </c>
      <c r="N312" s="8">
        <f t="shared" si="31"/>
        <v>0</v>
      </c>
      <c r="O312" s="8">
        <f t="shared" si="32"/>
        <v>45.4</v>
      </c>
      <c r="P312" s="10" t="s">
        <v>14</v>
      </c>
      <c r="Q312" s="10">
        <f t="shared" si="33"/>
        <v>0</v>
      </c>
      <c r="R312" s="10" cm="1">
        <f t="array" ref="R312">_xlfn.IFS(AND(P312=$P$2,N312&gt;0),((F312/0.5)-1)*J312, AND(P312=$P$2,N312=0),I312,AND(P312=$P$22,N312&gt;0),((F312/0.5)-1)*(L312+J312),AND(P312=$P$22,N312=0),(I312+K312))</f>
        <v>86.699999999999989</v>
      </c>
      <c r="S312" s="10" t="s">
        <v>2</v>
      </c>
      <c r="T312" s="7">
        <v>86.7</v>
      </c>
      <c r="U312" s="11">
        <f>VLOOKUP("*"&amp;CONCATENATE("d_",S312,"_f")&amp;"*",Rough_data!$A$12:$B$31,2,FALSE)</f>
        <v>33</v>
      </c>
      <c r="V312" s="11">
        <f>VLOOKUP("*"&amp;CONCATENATE("d_",S312,"_a")&amp;"*",Rough_data!$A$12:$B$31,2,FALSE)</f>
        <v>28.3</v>
      </c>
      <c r="W312" s="11">
        <f>VLOOKUP("*"&amp;CONCATENATE("o_",S312,"_f")&amp;"*",Rough_data!$A$12:$B$31,2,FALSE)</f>
        <v>20.5</v>
      </c>
      <c r="X312" s="11">
        <f>VLOOKUP("*"&amp;CONCATENATE("o_",S312,"_a")&amp;"*",Rough_data!$A$12:$B$31,2,FALSE)</f>
        <v>28.3</v>
      </c>
      <c r="Y312" s="7" cm="1">
        <f t="array" ref="Y312">_xlfn.IFS(AND(P312=$P$2,N312&gt;0),((F312/0.5)-1)*U312, AND(P312=$P$2,N312=0),V312,AND(P312=$P$22,N312&gt;0),((F312/0.5)-1)*(V312+X312),AND(P312=$P$22,N312=0),(W312+U312))</f>
        <v>53.5</v>
      </c>
      <c r="Z312" s="13" t="str" cm="1">
        <f t="array" ref="Z312">_xlfn.IFS(Y312=T312,"Correctly Charged",Y312&gt;T312,"Under Charge",Y312&lt;T312,"Over Charge")</f>
        <v>Over Charge</v>
      </c>
      <c r="AA312" s="11">
        <f t="shared" si="34"/>
        <v>-33.200000000000003</v>
      </c>
    </row>
    <row r="313" spans="1:27" x14ac:dyDescent="0.3">
      <c r="A313" s="7">
        <v>2001809270</v>
      </c>
      <c r="B313" s="8">
        <v>1091117613962</v>
      </c>
      <c r="C313" s="7">
        <v>0.127</v>
      </c>
      <c r="D313" s="7">
        <f t="shared" si="28"/>
        <v>0.5</v>
      </c>
      <c r="E313" s="7">
        <v>0.68</v>
      </c>
      <c r="F313" s="7">
        <f t="shared" si="29"/>
        <v>1</v>
      </c>
      <c r="G313" s="7">
        <f>Output_Data1[[#This Row],[Weight slab charged by Courier Company (KG)]]/0.5</f>
        <v>2</v>
      </c>
      <c r="H313" s="10" t="s">
        <v>3</v>
      </c>
      <c r="I313" s="11">
        <f>VLOOKUP("*"&amp;CONCATENATE("d_",H313,"_f")&amp;"*",Rough_data!$A$12:$B$31,2,FALSE)</f>
        <v>45.4</v>
      </c>
      <c r="J313" s="11">
        <f>VLOOKUP("*"&amp;CONCATENATE("d_",H313,"_a")&amp;"*",Rough_data!$A$12:$B$31,2,FALSE)</f>
        <v>44.8</v>
      </c>
      <c r="K313" s="11">
        <f>VLOOKUP("*"&amp;CONCATENATE("o_",H313,"_f")&amp;"*",Rough_data!$A$12:$B$31,2,FALSE)</f>
        <v>41.3</v>
      </c>
      <c r="L313" s="11">
        <f>VLOOKUP("*"&amp;CONCATENATE("o_",H313,"_a")&amp;"*",Rough_data!$A$12:$B$31,2,FALSE)</f>
        <v>44.8</v>
      </c>
      <c r="M313" s="8" t="str">
        <f t="shared" si="30"/>
        <v>1-Times Additional charges</v>
      </c>
      <c r="N313" s="8">
        <f t="shared" si="31"/>
        <v>1</v>
      </c>
      <c r="O313" s="8">
        <f t="shared" si="32"/>
        <v>44.8</v>
      </c>
      <c r="P313" s="10" t="s">
        <v>13</v>
      </c>
      <c r="Q313" s="10">
        <f t="shared" si="33"/>
        <v>1</v>
      </c>
      <c r="R313" s="10" cm="1">
        <f t="array" ref="R313">_xlfn.IFS(AND(P313=$P$2,N313&gt;0),((F313/0.5)-1)*J313, AND(P313=$P$2,N313=0),I313,AND(P313=$P$22,N313&gt;0),((F313/0.5)-1)*(L313+J313),AND(P313=$P$22,N313=0),(I313+K313))</f>
        <v>44.8</v>
      </c>
      <c r="S313" s="10" t="s">
        <v>2</v>
      </c>
      <c r="T313" s="7">
        <v>90.2</v>
      </c>
      <c r="U313" s="11">
        <f>VLOOKUP("*"&amp;CONCATENATE("d_",S313,"_f")&amp;"*",Rough_data!$A$12:$B$31,2,FALSE)</f>
        <v>33</v>
      </c>
      <c r="V313" s="11">
        <f>VLOOKUP("*"&amp;CONCATENATE("d_",S313,"_a")&amp;"*",Rough_data!$A$12:$B$31,2,FALSE)</f>
        <v>28.3</v>
      </c>
      <c r="W313" s="11">
        <f>VLOOKUP("*"&amp;CONCATENATE("o_",S313,"_f")&amp;"*",Rough_data!$A$12:$B$31,2,FALSE)</f>
        <v>20.5</v>
      </c>
      <c r="X313" s="11">
        <f>VLOOKUP("*"&amp;CONCATENATE("o_",S313,"_a")&amp;"*",Rough_data!$A$12:$B$31,2,FALSE)</f>
        <v>28.3</v>
      </c>
      <c r="Y313" s="7" cm="1">
        <f t="array" ref="Y313">_xlfn.IFS(AND(P313=$P$2,N313&gt;0),((F313/0.5)-1)*U313, AND(P313=$P$2,N313=0),V313,AND(P313=$P$22,N313&gt;0),((F313/0.5)-1)*(V313+X313),AND(P313=$P$22,N313=0),(W313+U313))</f>
        <v>33</v>
      </c>
      <c r="Z313" s="13" t="str" cm="1">
        <f t="array" ref="Z313">_xlfn.IFS(Y313=T313,"Correctly Charged",Y313&gt;T313,"Under Charge",Y313&lt;T313,"Over Charge")</f>
        <v>Over Charge</v>
      </c>
      <c r="AA313" s="11">
        <f t="shared" si="34"/>
        <v>-57.2</v>
      </c>
    </row>
    <row r="314" spans="1:27" x14ac:dyDescent="0.3">
      <c r="A314" s="7">
        <v>2001809270</v>
      </c>
      <c r="B314" s="8">
        <v>1091117613962</v>
      </c>
      <c r="C314" s="7">
        <v>0.13300000000000001</v>
      </c>
      <c r="D314" s="7">
        <f t="shared" si="28"/>
        <v>0.5</v>
      </c>
      <c r="E314" s="7">
        <v>0.68</v>
      </c>
      <c r="F314" s="7">
        <f t="shared" si="29"/>
        <v>1</v>
      </c>
      <c r="G314" s="7">
        <f>Output_Data1[[#This Row],[Weight slab charged by Courier Company (KG)]]/0.5</f>
        <v>2</v>
      </c>
      <c r="H314" s="10" t="s">
        <v>3</v>
      </c>
      <c r="I314" s="11">
        <f>VLOOKUP("*"&amp;CONCATENATE("d_",H314,"_f")&amp;"*",Rough_data!$A$12:$B$31,2,FALSE)</f>
        <v>45.4</v>
      </c>
      <c r="J314" s="11">
        <f>VLOOKUP("*"&amp;CONCATENATE("d_",H314,"_a")&amp;"*",Rough_data!$A$12:$B$31,2,FALSE)</f>
        <v>44.8</v>
      </c>
      <c r="K314" s="11">
        <f>VLOOKUP("*"&amp;CONCATENATE("o_",H314,"_f")&amp;"*",Rough_data!$A$12:$B$31,2,FALSE)</f>
        <v>41.3</v>
      </c>
      <c r="L314" s="11">
        <f>VLOOKUP("*"&amp;CONCATENATE("o_",H314,"_a")&amp;"*",Rough_data!$A$12:$B$31,2,FALSE)</f>
        <v>44.8</v>
      </c>
      <c r="M314" s="8" t="str">
        <f t="shared" si="30"/>
        <v>1-Times Additional charges</v>
      </c>
      <c r="N314" s="8">
        <f t="shared" si="31"/>
        <v>1</v>
      </c>
      <c r="O314" s="8">
        <f t="shared" si="32"/>
        <v>44.8</v>
      </c>
      <c r="P314" s="10" t="s">
        <v>13</v>
      </c>
      <c r="Q314" s="10">
        <f t="shared" si="33"/>
        <v>1</v>
      </c>
      <c r="R314" s="10" cm="1">
        <f t="array" ref="R314">_xlfn.IFS(AND(P314=$P$2,N314&gt;0),((F314/0.5)-1)*J314, AND(P314=$P$2,N314=0),I314,AND(P314=$P$22,N314&gt;0),((F314/0.5)-1)*(L314+J314),AND(P314=$P$22,N314=0),(I314+K314))</f>
        <v>44.8</v>
      </c>
      <c r="S314" s="10" t="s">
        <v>2</v>
      </c>
      <c r="T314" s="7">
        <v>90.2</v>
      </c>
      <c r="U314" s="11">
        <f>VLOOKUP("*"&amp;CONCATENATE("d_",S314,"_f")&amp;"*",Rough_data!$A$12:$B$31,2,FALSE)</f>
        <v>33</v>
      </c>
      <c r="V314" s="11">
        <f>VLOOKUP("*"&amp;CONCATENATE("d_",S314,"_a")&amp;"*",Rough_data!$A$12:$B$31,2,FALSE)</f>
        <v>28.3</v>
      </c>
      <c r="W314" s="11">
        <f>VLOOKUP("*"&amp;CONCATENATE("o_",S314,"_f")&amp;"*",Rough_data!$A$12:$B$31,2,FALSE)</f>
        <v>20.5</v>
      </c>
      <c r="X314" s="11">
        <f>VLOOKUP("*"&amp;CONCATENATE("o_",S314,"_a")&amp;"*",Rough_data!$A$12:$B$31,2,FALSE)</f>
        <v>28.3</v>
      </c>
      <c r="Y314" s="7" cm="1">
        <f t="array" ref="Y314">_xlfn.IFS(AND(P314=$P$2,N314&gt;0),((F314/0.5)-1)*U314, AND(P314=$P$2,N314=0),V314,AND(P314=$P$22,N314&gt;0),((F314/0.5)-1)*(V314+X314),AND(P314=$P$22,N314=0),(W314+U314))</f>
        <v>33</v>
      </c>
      <c r="Z314" s="13" t="str" cm="1">
        <f t="array" ref="Z314">_xlfn.IFS(Y314=T314,"Correctly Charged",Y314&gt;T314,"Under Charge",Y314&lt;T314,"Over Charge")</f>
        <v>Over Charge</v>
      </c>
      <c r="AA314" s="11">
        <f t="shared" si="34"/>
        <v>-57.2</v>
      </c>
    </row>
    <row r="315" spans="1:27" x14ac:dyDescent="0.3">
      <c r="A315" s="7">
        <v>2001809270</v>
      </c>
      <c r="B315" s="8">
        <v>1091117613962</v>
      </c>
      <c r="C315" s="7">
        <v>0.24</v>
      </c>
      <c r="D315" s="7">
        <f t="shared" si="28"/>
        <v>0.5</v>
      </c>
      <c r="E315" s="7">
        <v>0.68</v>
      </c>
      <c r="F315" s="7">
        <f t="shared" si="29"/>
        <v>1</v>
      </c>
      <c r="G315" s="7">
        <f>Output_Data1[[#This Row],[Weight slab charged by Courier Company (KG)]]/0.5</f>
        <v>2</v>
      </c>
      <c r="H315" s="10" t="s">
        <v>3</v>
      </c>
      <c r="I315" s="11">
        <f>VLOOKUP("*"&amp;CONCATENATE("d_",H315,"_f")&amp;"*",Rough_data!$A$12:$B$31,2,FALSE)</f>
        <v>45.4</v>
      </c>
      <c r="J315" s="11">
        <f>VLOOKUP("*"&amp;CONCATENATE("d_",H315,"_a")&amp;"*",Rough_data!$A$12:$B$31,2,FALSE)</f>
        <v>44.8</v>
      </c>
      <c r="K315" s="11">
        <f>VLOOKUP("*"&amp;CONCATENATE("o_",H315,"_f")&amp;"*",Rough_data!$A$12:$B$31,2,FALSE)</f>
        <v>41.3</v>
      </c>
      <c r="L315" s="11">
        <f>VLOOKUP("*"&amp;CONCATENATE("o_",H315,"_a")&amp;"*",Rough_data!$A$12:$B$31,2,FALSE)</f>
        <v>44.8</v>
      </c>
      <c r="M315" s="8" t="str">
        <f t="shared" si="30"/>
        <v>1-Times Additional charges</v>
      </c>
      <c r="N315" s="8">
        <f t="shared" si="31"/>
        <v>1</v>
      </c>
      <c r="O315" s="8">
        <f t="shared" si="32"/>
        <v>44.8</v>
      </c>
      <c r="P315" s="10" t="s">
        <v>13</v>
      </c>
      <c r="Q315" s="10">
        <f t="shared" si="33"/>
        <v>1</v>
      </c>
      <c r="R315" s="10" cm="1">
        <f t="array" ref="R315">_xlfn.IFS(AND(P315=$P$2,N315&gt;0),((F315/0.5)-1)*J315, AND(P315=$P$2,N315=0),I315,AND(P315=$P$22,N315&gt;0),((F315/0.5)-1)*(L315+J315),AND(P315=$P$22,N315=0),(I315+K315))</f>
        <v>44.8</v>
      </c>
      <c r="S315" s="10" t="s">
        <v>2</v>
      </c>
      <c r="T315" s="7">
        <v>90.2</v>
      </c>
      <c r="U315" s="11">
        <f>VLOOKUP("*"&amp;CONCATENATE("d_",S315,"_f")&amp;"*",Rough_data!$A$12:$B$31,2,FALSE)</f>
        <v>33</v>
      </c>
      <c r="V315" s="11">
        <f>VLOOKUP("*"&amp;CONCATENATE("d_",S315,"_a")&amp;"*",Rough_data!$A$12:$B$31,2,FALSE)</f>
        <v>28.3</v>
      </c>
      <c r="W315" s="11">
        <f>VLOOKUP("*"&amp;CONCATENATE("o_",S315,"_f")&amp;"*",Rough_data!$A$12:$B$31,2,FALSE)</f>
        <v>20.5</v>
      </c>
      <c r="X315" s="11">
        <f>VLOOKUP("*"&amp;CONCATENATE("o_",S315,"_a")&amp;"*",Rough_data!$A$12:$B$31,2,FALSE)</f>
        <v>28.3</v>
      </c>
      <c r="Y315" s="7" cm="1">
        <f t="array" ref="Y315">_xlfn.IFS(AND(P315=$P$2,N315&gt;0),((F315/0.5)-1)*U315, AND(P315=$P$2,N315=0),V315,AND(P315=$P$22,N315&gt;0),((F315/0.5)-1)*(V315+X315),AND(P315=$P$22,N315=0),(W315+U315))</f>
        <v>33</v>
      </c>
      <c r="Z315" s="13" t="str" cm="1">
        <f t="array" ref="Z315">_xlfn.IFS(Y315=T315,"Correctly Charged",Y315&gt;T315,"Under Charge",Y315&lt;T315,"Over Charge")</f>
        <v>Over Charge</v>
      </c>
      <c r="AA315" s="11">
        <f t="shared" si="34"/>
        <v>-57.2</v>
      </c>
    </row>
    <row r="316" spans="1:27" x14ac:dyDescent="0.3">
      <c r="A316" s="7">
        <v>2001808992</v>
      </c>
      <c r="B316" s="8">
        <v>1091117611501</v>
      </c>
      <c r="C316" s="7">
        <v>0.127</v>
      </c>
      <c r="D316" s="7">
        <f t="shared" si="28"/>
        <v>0.5</v>
      </c>
      <c r="E316" s="7">
        <v>0.72</v>
      </c>
      <c r="F316" s="7">
        <f t="shared" si="29"/>
        <v>1</v>
      </c>
      <c r="G316" s="7">
        <f>Output_Data1[[#This Row],[Weight slab charged by Courier Company (KG)]]/0.5</f>
        <v>2</v>
      </c>
      <c r="H316" s="10" t="s">
        <v>3</v>
      </c>
      <c r="I316" s="11">
        <f>VLOOKUP("*"&amp;CONCATENATE("d_",H316,"_f")&amp;"*",Rough_data!$A$12:$B$31,2,FALSE)</f>
        <v>45.4</v>
      </c>
      <c r="J316" s="11">
        <f>VLOOKUP("*"&amp;CONCATENATE("d_",H316,"_a")&amp;"*",Rough_data!$A$12:$B$31,2,FALSE)</f>
        <v>44.8</v>
      </c>
      <c r="K316" s="11">
        <f>VLOOKUP("*"&amp;CONCATENATE("o_",H316,"_f")&amp;"*",Rough_data!$A$12:$B$31,2,FALSE)</f>
        <v>41.3</v>
      </c>
      <c r="L316" s="11">
        <f>VLOOKUP("*"&amp;CONCATENATE("o_",H316,"_a")&amp;"*",Rough_data!$A$12:$B$31,2,FALSE)</f>
        <v>44.8</v>
      </c>
      <c r="M316" s="8" t="str">
        <f t="shared" si="30"/>
        <v>1-Times Additional charges</v>
      </c>
      <c r="N316" s="8">
        <f t="shared" si="31"/>
        <v>1</v>
      </c>
      <c r="O316" s="8">
        <f t="shared" si="32"/>
        <v>44.8</v>
      </c>
      <c r="P316" s="10" t="s">
        <v>13</v>
      </c>
      <c r="Q316" s="10">
        <f t="shared" si="33"/>
        <v>1</v>
      </c>
      <c r="R316" s="10" cm="1">
        <f t="array" ref="R316">_xlfn.IFS(AND(P316=$P$2,N316&gt;0),((F316/0.5)-1)*J316, AND(P316=$P$2,N316=0),I316,AND(P316=$P$22,N316&gt;0),((F316/0.5)-1)*(L316+J316),AND(P316=$P$22,N316=0),(I316+K316))</f>
        <v>44.8</v>
      </c>
      <c r="S316" s="10" t="s">
        <v>2</v>
      </c>
      <c r="T316" s="7">
        <v>90.2</v>
      </c>
      <c r="U316" s="11">
        <f>VLOOKUP("*"&amp;CONCATENATE("d_",S316,"_f")&amp;"*",Rough_data!$A$12:$B$31,2,FALSE)</f>
        <v>33</v>
      </c>
      <c r="V316" s="11">
        <f>VLOOKUP("*"&amp;CONCATENATE("d_",S316,"_a")&amp;"*",Rough_data!$A$12:$B$31,2,FALSE)</f>
        <v>28.3</v>
      </c>
      <c r="W316" s="11">
        <f>VLOOKUP("*"&amp;CONCATENATE("o_",S316,"_f")&amp;"*",Rough_data!$A$12:$B$31,2,FALSE)</f>
        <v>20.5</v>
      </c>
      <c r="X316" s="11">
        <f>VLOOKUP("*"&amp;CONCATENATE("o_",S316,"_a")&amp;"*",Rough_data!$A$12:$B$31,2,FALSE)</f>
        <v>28.3</v>
      </c>
      <c r="Y316" s="7" cm="1">
        <f t="array" ref="Y316">_xlfn.IFS(AND(P316=$P$2,N316&gt;0),((F316/0.5)-1)*U316, AND(P316=$P$2,N316=0),V316,AND(P316=$P$22,N316&gt;0),((F316/0.5)-1)*(V316+X316),AND(P316=$P$22,N316=0),(W316+U316))</f>
        <v>33</v>
      </c>
      <c r="Z316" s="13" t="str" cm="1">
        <f t="array" ref="Z316">_xlfn.IFS(Y316=T316,"Correctly Charged",Y316&gt;T316,"Under Charge",Y316&lt;T316,"Over Charge")</f>
        <v>Over Charge</v>
      </c>
      <c r="AA316" s="11">
        <f t="shared" si="34"/>
        <v>-57.2</v>
      </c>
    </row>
    <row r="317" spans="1:27" x14ac:dyDescent="0.3">
      <c r="A317" s="7">
        <v>2001808992</v>
      </c>
      <c r="B317" s="8">
        <v>1091117611501</v>
      </c>
      <c r="C317" s="7">
        <v>0.13300000000000001</v>
      </c>
      <c r="D317" s="7">
        <f t="shared" si="28"/>
        <v>0.5</v>
      </c>
      <c r="E317" s="7">
        <v>0.72</v>
      </c>
      <c r="F317" s="7">
        <f t="shared" si="29"/>
        <v>1</v>
      </c>
      <c r="G317" s="7">
        <f>Output_Data1[[#This Row],[Weight slab charged by Courier Company (KG)]]/0.5</f>
        <v>2</v>
      </c>
      <c r="H317" s="10" t="s">
        <v>3</v>
      </c>
      <c r="I317" s="11">
        <f>VLOOKUP("*"&amp;CONCATENATE("d_",H317,"_f")&amp;"*",Rough_data!$A$12:$B$31,2,FALSE)</f>
        <v>45.4</v>
      </c>
      <c r="J317" s="11">
        <f>VLOOKUP("*"&amp;CONCATENATE("d_",H317,"_a")&amp;"*",Rough_data!$A$12:$B$31,2,FALSE)</f>
        <v>44.8</v>
      </c>
      <c r="K317" s="11">
        <f>VLOOKUP("*"&amp;CONCATENATE("o_",H317,"_f")&amp;"*",Rough_data!$A$12:$B$31,2,FALSE)</f>
        <v>41.3</v>
      </c>
      <c r="L317" s="11">
        <f>VLOOKUP("*"&amp;CONCATENATE("o_",H317,"_a")&amp;"*",Rough_data!$A$12:$B$31,2,FALSE)</f>
        <v>44.8</v>
      </c>
      <c r="M317" s="8" t="str">
        <f t="shared" si="30"/>
        <v>1-Times Additional charges</v>
      </c>
      <c r="N317" s="8">
        <f t="shared" si="31"/>
        <v>1</v>
      </c>
      <c r="O317" s="8">
        <f t="shared" si="32"/>
        <v>44.8</v>
      </c>
      <c r="P317" s="10" t="s">
        <v>13</v>
      </c>
      <c r="Q317" s="10">
        <f t="shared" si="33"/>
        <v>1</v>
      </c>
      <c r="R317" s="10" cm="1">
        <f t="array" ref="R317">_xlfn.IFS(AND(P317=$P$2,N317&gt;0),((F317/0.5)-1)*J317, AND(P317=$P$2,N317=0),I317,AND(P317=$P$22,N317&gt;0),((F317/0.5)-1)*(L317+J317),AND(P317=$P$22,N317=0),(I317+K317))</f>
        <v>44.8</v>
      </c>
      <c r="S317" s="10" t="s">
        <v>2</v>
      </c>
      <c r="T317" s="7">
        <v>90.2</v>
      </c>
      <c r="U317" s="11">
        <f>VLOOKUP("*"&amp;CONCATENATE("d_",S317,"_f")&amp;"*",Rough_data!$A$12:$B$31,2,FALSE)</f>
        <v>33</v>
      </c>
      <c r="V317" s="11">
        <f>VLOOKUP("*"&amp;CONCATENATE("d_",S317,"_a")&amp;"*",Rough_data!$A$12:$B$31,2,FALSE)</f>
        <v>28.3</v>
      </c>
      <c r="W317" s="11">
        <f>VLOOKUP("*"&amp;CONCATENATE("o_",S317,"_f")&amp;"*",Rough_data!$A$12:$B$31,2,FALSE)</f>
        <v>20.5</v>
      </c>
      <c r="X317" s="11">
        <f>VLOOKUP("*"&amp;CONCATENATE("o_",S317,"_a")&amp;"*",Rough_data!$A$12:$B$31,2,FALSE)</f>
        <v>28.3</v>
      </c>
      <c r="Y317" s="7" cm="1">
        <f t="array" ref="Y317">_xlfn.IFS(AND(P317=$P$2,N317&gt;0),((F317/0.5)-1)*U317, AND(P317=$P$2,N317=0),V317,AND(P317=$P$22,N317&gt;0),((F317/0.5)-1)*(V317+X317),AND(P317=$P$22,N317=0),(W317+U317))</f>
        <v>33</v>
      </c>
      <c r="Z317" s="13" t="str" cm="1">
        <f t="array" ref="Z317">_xlfn.IFS(Y317=T317,"Correctly Charged",Y317&gt;T317,"Under Charge",Y317&lt;T317,"Over Charge")</f>
        <v>Over Charge</v>
      </c>
      <c r="AA317" s="11">
        <f t="shared" si="34"/>
        <v>-57.2</v>
      </c>
    </row>
    <row r="318" spans="1:27" x14ac:dyDescent="0.3">
      <c r="A318" s="7">
        <v>2001808992</v>
      </c>
      <c r="B318" s="8">
        <v>1091117611501</v>
      </c>
      <c r="C318" s="7">
        <v>0.24</v>
      </c>
      <c r="D318" s="7">
        <f t="shared" si="28"/>
        <v>0.5</v>
      </c>
      <c r="E318" s="7">
        <v>0.72</v>
      </c>
      <c r="F318" s="7">
        <f t="shared" si="29"/>
        <v>1</v>
      </c>
      <c r="G318" s="7">
        <f>Output_Data1[[#This Row],[Weight slab charged by Courier Company (KG)]]/0.5</f>
        <v>2</v>
      </c>
      <c r="H318" s="10" t="s">
        <v>3</v>
      </c>
      <c r="I318" s="11">
        <f>VLOOKUP("*"&amp;CONCATENATE("d_",H318,"_f")&amp;"*",Rough_data!$A$12:$B$31,2,FALSE)</f>
        <v>45.4</v>
      </c>
      <c r="J318" s="11">
        <f>VLOOKUP("*"&amp;CONCATENATE("d_",H318,"_a")&amp;"*",Rough_data!$A$12:$B$31,2,FALSE)</f>
        <v>44.8</v>
      </c>
      <c r="K318" s="11">
        <f>VLOOKUP("*"&amp;CONCATENATE("o_",H318,"_f")&amp;"*",Rough_data!$A$12:$B$31,2,FALSE)</f>
        <v>41.3</v>
      </c>
      <c r="L318" s="11">
        <f>VLOOKUP("*"&amp;CONCATENATE("o_",H318,"_a")&amp;"*",Rough_data!$A$12:$B$31,2,FALSE)</f>
        <v>44.8</v>
      </c>
      <c r="M318" s="8" t="str">
        <f t="shared" si="30"/>
        <v>1-Times Additional charges</v>
      </c>
      <c r="N318" s="8">
        <f t="shared" si="31"/>
        <v>1</v>
      </c>
      <c r="O318" s="8">
        <f t="shared" si="32"/>
        <v>44.8</v>
      </c>
      <c r="P318" s="10" t="s">
        <v>13</v>
      </c>
      <c r="Q318" s="10">
        <f t="shared" si="33"/>
        <v>1</v>
      </c>
      <c r="R318" s="10" cm="1">
        <f t="array" ref="R318">_xlfn.IFS(AND(P318=$P$2,N318&gt;0),((F318/0.5)-1)*J318, AND(P318=$P$2,N318=0),I318,AND(P318=$P$22,N318&gt;0),((F318/0.5)-1)*(L318+J318),AND(P318=$P$22,N318=0),(I318+K318))</f>
        <v>44.8</v>
      </c>
      <c r="S318" s="10" t="s">
        <v>2</v>
      </c>
      <c r="T318" s="7">
        <v>90.2</v>
      </c>
      <c r="U318" s="11">
        <f>VLOOKUP("*"&amp;CONCATENATE("d_",S318,"_f")&amp;"*",Rough_data!$A$12:$B$31,2,FALSE)</f>
        <v>33</v>
      </c>
      <c r="V318" s="11">
        <f>VLOOKUP("*"&amp;CONCATENATE("d_",S318,"_a")&amp;"*",Rough_data!$A$12:$B$31,2,FALSE)</f>
        <v>28.3</v>
      </c>
      <c r="W318" s="11">
        <f>VLOOKUP("*"&amp;CONCATENATE("o_",S318,"_f")&amp;"*",Rough_data!$A$12:$B$31,2,FALSE)</f>
        <v>20.5</v>
      </c>
      <c r="X318" s="11">
        <f>VLOOKUP("*"&amp;CONCATENATE("o_",S318,"_a")&amp;"*",Rough_data!$A$12:$B$31,2,FALSE)</f>
        <v>28.3</v>
      </c>
      <c r="Y318" s="7" cm="1">
        <f t="array" ref="Y318">_xlfn.IFS(AND(P318=$P$2,N318&gt;0),((F318/0.5)-1)*U318, AND(P318=$P$2,N318=0),V318,AND(P318=$P$22,N318&gt;0),((F318/0.5)-1)*(V318+X318),AND(P318=$P$22,N318=0),(W318+U318))</f>
        <v>33</v>
      </c>
      <c r="Z318" s="13" t="str" cm="1">
        <f t="array" ref="Z318">_xlfn.IFS(Y318=T318,"Correctly Charged",Y318&gt;T318,"Under Charge",Y318&lt;T318,"Over Charge")</f>
        <v>Over Charge</v>
      </c>
      <c r="AA318" s="11">
        <f t="shared" si="34"/>
        <v>-57.2</v>
      </c>
    </row>
    <row r="319" spans="1:27" x14ac:dyDescent="0.3">
      <c r="A319" s="7">
        <v>2001808883</v>
      </c>
      <c r="B319" s="8">
        <v>1091117438074</v>
      </c>
      <c r="C319" s="7">
        <v>0.127</v>
      </c>
      <c r="D319" s="7">
        <f t="shared" si="28"/>
        <v>0.5</v>
      </c>
      <c r="E319" s="7">
        <v>0.72</v>
      </c>
      <c r="F319" s="7">
        <f t="shared" si="29"/>
        <v>1</v>
      </c>
      <c r="G319" s="7">
        <f>Output_Data1[[#This Row],[Weight slab charged by Courier Company (KG)]]/0.5</f>
        <v>2</v>
      </c>
      <c r="H319" s="10" t="s">
        <v>3</v>
      </c>
      <c r="I319" s="11">
        <f>VLOOKUP("*"&amp;CONCATENATE("d_",H319,"_f")&amp;"*",Rough_data!$A$12:$B$31,2,FALSE)</f>
        <v>45.4</v>
      </c>
      <c r="J319" s="11">
        <f>VLOOKUP("*"&amp;CONCATENATE("d_",H319,"_a")&amp;"*",Rough_data!$A$12:$B$31,2,FALSE)</f>
        <v>44.8</v>
      </c>
      <c r="K319" s="11">
        <f>VLOOKUP("*"&amp;CONCATENATE("o_",H319,"_f")&amp;"*",Rough_data!$A$12:$B$31,2,FALSE)</f>
        <v>41.3</v>
      </c>
      <c r="L319" s="11">
        <f>VLOOKUP("*"&amp;CONCATENATE("o_",H319,"_a")&amp;"*",Rough_data!$A$12:$B$31,2,FALSE)</f>
        <v>44.8</v>
      </c>
      <c r="M319" s="8" t="str">
        <f t="shared" si="30"/>
        <v>1-Times Additional charges</v>
      </c>
      <c r="N319" s="8">
        <f t="shared" si="31"/>
        <v>1</v>
      </c>
      <c r="O319" s="8">
        <f t="shared" si="32"/>
        <v>44.8</v>
      </c>
      <c r="P319" s="10" t="s">
        <v>13</v>
      </c>
      <c r="Q319" s="10">
        <f t="shared" si="33"/>
        <v>1</v>
      </c>
      <c r="R319" s="10" cm="1">
        <f t="array" ref="R319">_xlfn.IFS(AND(P319=$P$2,N319&gt;0),((F319/0.5)-1)*J319, AND(P319=$P$2,N319=0),I319,AND(P319=$P$22,N319&gt;0),((F319/0.5)-1)*(L319+J319),AND(P319=$P$22,N319=0),(I319+K319))</f>
        <v>44.8</v>
      </c>
      <c r="S319" s="10" t="s">
        <v>2</v>
      </c>
      <c r="T319" s="7">
        <v>90.2</v>
      </c>
      <c r="U319" s="11">
        <f>VLOOKUP("*"&amp;CONCATENATE("d_",S319,"_f")&amp;"*",Rough_data!$A$12:$B$31,2,FALSE)</f>
        <v>33</v>
      </c>
      <c r="V319" s="11">
        <f>VLOOKUP("*"&amp;CONCATENATE("d_",S319,"_a")&amp;"*",Rough_data!$A$12:$B$31,2,FALSE)</f>
        <v>28.3</v>
      </c>
      <c r="W319" s="11">
        <f>VLOOKUP("*"&amp;CONCATENATE("o_",S319,"_f")&amp;"*",Rough_data!$A$12:$B$31,2,FALSE)</f>
        <v>20.5</v>
      </c>
      <c r="X319" s="11">
        <f>VLOOKUP("*"&amp;CONCATENATE("o_",S319,"_a")&amp;"*",Rough_data!$A$12:$B$31,2,FALSE)</f>
        <v>28.3</v>
      </c>
      <c r="Y319" s="7" cm="1">
        <f t="array" ref="Y319">_xlfn.IFS(AND(P319=$P$2,N319&gt;0),((F319/0.5)-1)*U319, AND(P319=$P$2,N319=0),V319,AND(P319=$P$22,N319&gt;0),((F319/0.5)-1)*(V319+X319),AND(P319=$P$22,N319=0),(W319+U319))</f>
        <v>33</v>
      </c>
      <c r="Z319" s="13" t="str" cm="1">
        <f t="array" ref="Z319">_xlfn.IFS(Y319=T319,"Correctly Charged",Y319&gt;T319,"Under Charge",Y319&lt;T319,"Over Charge")</f>
        <v>Over Charge</v>
      </c>
      <c r="AA319" s="11">
        <f t="shared" si="34"/>
        <v>-57.2</v>
      </c>
    </row>
    <row r="320" spans="1:27" x14ac:dyDescent="0.3">
      <c r="A320" s="7">
        <v>2001808883</v>
      </c>
      <c r="B320" s="8">
        <v>1091117438074</v>
      </c>
      <c r="C320" s="7">
        <v>0.127</v>
      </c>
      <c r="D320" s="7">
        <f t="shared" si="28"/>
        <v>0.5</v>
      </c>
      <c r="E320" s="7">
        <v>0.72</v>
      </c>
      <c r="F320" s="7">
        <f t="shared" si="29"/>
        <v>1</v>
      </c>
      <c r="G320" s="7">
        <f>Output_Data1[[#This Row],[Weight slab charged by Courier Company (KG)]]/0.5</f>
        <v>2</v>
      </c>
      <c r="H320" s="10" t="s">
        <v>3</v>
      </c>
      <c r="I320" s="11">
        <f>VLOOKUP("*"&amp;CONCATENATE("d_",H320,"_f")&amp;"*",Rough_data!$A$12:$B$31,2,FALSE)</f>
        <v>45.4</v>
      </c>
      <c r="J320" s="11">
        <f>VLOOKUP("*"&amp;CONCATENATE("d_",H320,"_a")&amp;"*",Rough_data!$A$12:$B$31,2,FALSE)</f>
        <v>44.8</v>
      </c>
      <c r="K320" s="11">
        <f>VLOOKUP("*"&amp;CONCATENATE("o_",H320,"_f")&amp;"*",Rough_data!$A$12:$B$31,2,FALSE)</f>
        <v>41.3</v>
      </c>
      <c r="L320" s="11">
        <f>VLOOKUP("*"&amp;CONCATENATE("o_",H320,"_a")&amp;"*",Rough_data!$A$12:$B$31,2,FALSE)</f>
        <v>44.8</v>
      </c>
      <c r="M320" s="8" t="str">
        <f t="shared" si="30"/>
        <v>1-Times Additional charges</v>
      </c>
      <c r="N320" s="8">
        <f t="shared" si="31"/>
        <v>1</v>
      </c>
      <c r="O320" s="8">
        <f t="shared" si="32"/>
        <v>44.8</v>
      </c>
      <c r="P320" s="10" t="s">
        <v>13</v>
      </c>
      <c r="Q320" s="10">
        <f t="shared" si="33"/>
        <v>1</v>
      </c>
      <c r="R320" s="10" cm="1">
        <f t="array" ref="R320">_xlfn.IFS(AND(P320=$P$2,N320&gt;0),((F320/0.5)-1)*J320, AND(P320=$P$2,N320=0),I320,AND(P320=$P$22,N320&gt;0),((F320/0.5)-1)*(L320+J320),AND(P320=$P$22,N320=0),(I320+K320))</f>
        <v>44.8</v>
      </c>
      <c r="S320" s="10" t="s">
        <v>2</v>
      </c>
      <c r="T320" s="7">
        <v>90.2</v>
      </c>
      <c r="U320" s="11">
        <f>VLOOKUP("*"&amp;CONCATENATE("d_",S320,"_f")&amp;"*",Rough_data!$A$12:$B$31,2,FALSE)</f>
        <v>33</v>
      </c>
      <c r="V320" s="11">
        <f>VLOOKUP("*"&amp;CONCATENATE("d_",S320,"_a")&amp;"*",Rough_data!$A$12:$B$31,2,FALSE)</f>
        <v>28.3</v>
      </c>
      <c r="W320" s="11">
        <f>VLOOKUP("*"&amp;CONCATENATE("o_",S320,"_f")&amp;"*",Rough_data!$A$12:$B$31,2,FALSE)</f>
        <v>20.5</v>
      </c>
      <c r="X320" s="11">
        <f>VLOOKUP("*"&amp;CONCATENATE("o_",S320,"_a")&amp;"*",Rough_data!$A$12:$B$31,2,FALSE)</f>
        <v>28.3</v>
      </c>
      <c r="Y320" s="7" cm="1">
        <f t="array" ref="Y320">_xlfn.IFS(AND(P320=$P$2,N320&gt;0),((F320/0.5)-1)*U320, AND(P320=$P$2,N320=0),V320,AND(P320=$P$22,N320&gt;0),((F320/0.5)-1)*(V320+X320),AND(P320=$P$22,N320=0),(W320+U320))</f>
        <v>33</v>
      </c>
      <c r="Z320" s="13" t="str" cm="1">
        <f t="array" ref="Z320">_xlfn.IFS(Y320=T320,"Correctly Charged",Y320&gt;T320,"Under Charge",Y320&lt;T320,"Over Charge")</f>
        <v>Over Charge</v>
      </c>
      <c r="AA320" s="11">
        <f t="shared" si="34"/>
        <v>-57.2</v>
      </c>
    </row>
    <row r="321" spans="1:27" x14ac:dyDescent="0.3">
      <c r="A321" s="7">
        <v>2001808883</v>
      </c>
      <c r="B321" s="8">
        <v>1091117438074</v>
      </c>
      <c r="C321" s="7">
        <v>0.13300000000000001</v>
      </c>
      <c r="D321" s="7">
        <f t="shared" si="28"/>
        <v>0.5</v>
      </c>
      <c r="E321" s="7">
        <v>0.72</v>
      </c>
      <c r="F321" s="7">
        <f t="shared" si="29"/>
        <v>1</v>
      </c>
      <c r="G321" s="7">
        <f>Output_Data1[[#This Row],[Weight slab charged by Courier Company (KG)]]/0.5</f>
        <v>2</v>
      </c>
      <c r="H321" s="10" t="s">
        <v>3</v>
      </c>
      <c r="I321" s="11">
        <f>VLOOKUP("*"&amp;CONCATENATE("d_",H321,"_f")&amp;"*",Rough_data!$A$12:$B$31,2,FALSE)</f>
        <v>45.4</v>
      </c>
      <c r="J321" s="11">
        <f>VLOOKUP("*"&amp;CONCATENATE("d_",H321,"_a")&amp;"*",Rough_data!$A$12:$B$31,2,FALSE)</f>
        <v>44.8</v>
      </c>
      <c r="K321" s="11">
        <f>VLOOKUP("*"&amp;CONCATENATE("o_",H321,"_f")&amp;"*",Rough_data!$A$12:$B$31,2,FALSE)</f>
        <v>41.3</v>
      </c>
      <c r="L321" s="11">
        <f>VLOOKUP("*"&amp;CONCATENATE("o_",H321,"_a")&amp;"*",Rough_data!$A$12:$B$31,2,FALSE)</f>
        <v>44.8</v>
      </c>
      <c r="M321" s="8" t="str">
        <f t="shared" si="30"/>
        <v>1-Times Additional charges</v>
      </c>
      <c r="N321" s="8">
        <f t="shared" si="31"/>
        <v>1</v>
      </c>
      <c r="O321" s="8">
        <f t="shared" si="32"/>
        <v>44.8</v>
      </c>
      <c r="P321" s="10" t="s">
        <v>13</v>
      </c>
      <c r="Q321" s="10">
        <f t="shared" si="33"/>
        <v>1</v>
      </c>
      <c r="R321" s="10" cm="1">
        <f t="array" ref="R321">_xlfn.IFS(AND(P321=$P$2,N321&gt;0),((F321/0.5)-1)*J321, AND(P321=$P$2,N321=0),I321,AND(P321=$P$22,N321&gt;0),((F321/0.5)-1)*(L321+J321),AND(P321=$P$22,N321=0),(I321+K321))</f>
        <v>44.8</v>
      </c>
      <c r="S321" s="10" t="s">
        <v>2</v>
      </c>
      <c r="T321" s="7">
        <v>90.2</v>
      </c>
      <c r="U321" s="11">
        <f>VLOOKUP("*"&amp;CONCATENATE("d_",S321,"_f")&amp;"*",Rough_data!$A$12:$B$31,2,FALSE)</f>
        <v>33</v>
      </c>
      <c r="V321" s="11">
        <f>VLOOKUP("*"&amp;CONCATENATE("d_",S321,"_a")&amp;"*",Rough_data!$A$12:$B$31,2,FALSE)</f>
        <v>28.3</v>
      </c>
      <c r="W321" s="11">
        <f>VLOOKUP("*"&amp;CONCATENATE("o_",S321,"_f")&amp;"*",Rough_data!$A$12:$B$31,2,FALSE)</f>
        <v>20.5</v>
      </c>
      <c r="X321" s="11">
        <f>VLOOKUP("*"&amp;CONCATENATE("o_",S321,"_a")&amp;"*",Rough_data!$A$12:$B$31,2,FALSE)</f>
        <v>28.3</v>
      </c>
      <c r="Y321" s="7" cm="1">
        <f t="array" ref="Y321">_xlfn.IFS(AND(P321=$P$2,N321&gt;0),((F321/0.5)-1)*U321, AND(P321=$P$2,N321=0),V321,AND(P321=$P$22,N321&gt;0),((F321/0.5)-1)*(V321+X321),AND(P321=$P$22,N321=0),(W321+U321))</f>
        <v>33</v>
      </c>
      <c r="Z321" s="13" t="str" cm="1">
        <f t="array" ref="Z321">_xlfn.IFS(Y321=T321,"Correctly Charged",Y321&gt;T321,"Under Charge",Y321&lt;T321,"Over Charge")</f>
        <v>Over Charge</v>
      </c>
      <c r="AA321" s="11">
        <f t="shared" si="34"/>
        <v>-57.2</v>
      </c>
    </row>
    <row r="322" spans="1:27" x14ac:dyDescent="0.3">
      <c r="A322" s="7">
        <v>2001808883</v>
      </c>
      <c r="B322" s="8">
        <v>1091117438074</v>
      </c>
      <c r="C322" s="7">
        <v>0.13300000000000001</v>
      </c>
      <c r="D322" s="7">
        <f t="shared" ref="D322:D385" si="35">IF(AND(C322&gt;0,C322&lt;=0.5),0.5,IF(AND(C322&gt;0.5,C322&lt;=1),1,IF(AND(C322&gt;1,C322&lt;=1.5),1.5)))</f>
        <v>0.5</v>
      </c>
      <c r="E322" s="7">
        <v>0.72</v>
      </c>
      <c r="F322" s="7">
        <f t="shared" ref="F322:F385" si="36">IF(AND(E322&gt;0,E322&lt;=0.5),0.5,IF(AND(E322&gt;0.5,E322&lt;=1),1,IF(AND(E322&gt;1,E322&lt;=1.5),1.5,IF(AND(E322&gt;1.5,E322&lt;=2),2,IF(AND(E322&gt;2,E322&lt;=2.5),2.5,IF(AND(E322&gt;2.5,E322&lt;=3),3,IF(AND(E322&gt;3,E322&lt;=3.5),3.5,IF(AND(E322&gt;3.5,E322&lt;=4),4,IF(AND(E322&gt;4,E322&lt;=4.5),4.5,IF(AND(E322&gt;4.5,E322&lt;=5),5))))))))))</f>
        <v>1</v>
      </c>
      <c r="G322" s="7">
        <f>Output_Data1[[#This Row],[Weight slab charged by Courier Company (KG)]]/0.5</f>
        <v>2</v>
      </c>
      <c r="H322" s="10" t="s">
        <v>3</v>
      </c>
      <c r="I322" s="11">
        <f>VLOOKUP("*"&amp;CONCATENATE("d_",H322,"_f")&amp;"*",Rough_data!$A$12:$B$31,2,FALSE)</f>
        <v>45.4</v>
      </c>
      <c r="J322" s="11">
        <f>VLOOKUP("*"&amp;CONCATENATE("d_",H322,"_a")&amp;"*",Rough_data!$A$12:$B$31,2,FALSE)</f>
        <v>44.8</v>
      </c>
      <c r="K322" s="11">
        <f>VLOOKUP("*"&amp;CONCATENATE("o_",H322,"_f")&amp;"*",Rough_data!$A$12:$B$31,2,FALSE)</f>
        <v>41.3</v>
      </c>
      <c r="L322" s="11">
        <f>VLOOKUP("*"&amp;CONCATENATE("o_",H322,"_a")&amp;"*",Rough_data!$A$12:$B$31,2,FALSE)</f>
        <v>44.8</v>
      </c>
      <c r="M322" s="8" t="str">
        <f t="shared" ref="M322:M385" si="37">IF(F322&lt;=0.5,"Only Fixed charges",(F322/0.5)-1&amp;"-Times Additional charges")</f>
        <v>1-Times Additional charges</v>
      </c>
      <c r="N322" s="8">
        <f t="shared" ref="N322:N385" si="38">(F322/0.5)-1</f>
        <v>1</v>
      </c>
      <c r="O322" s="8">
        <f t="shared" ref="O322:O385" si="39">IF(((F322/0.5)-1)&gt;0,(((F322/0.5)-1)*J322),I322)</f>
        <v>44.8</v>
      </c>
      <c r="P322" s="10" t="s">
        <v>13</v>
      </c>
      <c r="Q322" s="10">
        <f t="shared" ref="Q322:Q385" si="40">(F322/0.5)-1</f>
        <v>1</v>
      </c>
      <c r="R322" s="10" cm="1">
        <f t="array" ref="R322">_xlfn.IFS(AND(P322=$P$2,N322&gt;0),((F322/0.5)-1)*J322, AND(P322=$P$2,N322=0),I322,AND(P322=$P$22,N322&gt;0),((F322/0.5)-1)*(L322+J322),AND(P322=$P$22,N322=0),(I322+K322))</f>
        <v>44.8</v>
      </c>
      <c r="S322" s="10" t="s">
        <v>2</v>
      </c>
      <c r="T322" s="7">
        <v>90.2</v>
      </c>
      <c r="U322" s="11">
        <f>VLOOKUP("*"&amp;CONCATENATE("d_",S322,"_f")&amp;"*",Rough_data!$A$12:$B$31,2,FALSE)</f>
        <v>33</v>
      </c>
      <c r="V322" s="11">
        <f>VLOOKUP("*"&amp;CONCATENATE("d_",S322,"_a")&amp;"*",Rough_data!$A$12:$B$31,2,FALSE)</f>
        <v>28.3</v>
      </c>
      <c r="W322" s="11">
        <f>VLOOKUP("*"&amp;CONCATENATE("o_",S322,"_f")&amp;"*",Rough_data!$A$12:$B$31,2,FALSE)</f>
        <v>20.5</v>
      </c>
      <c r="X322" s="11">
        <f>VLOOKUP("*"&amp;CONCATENATE("o_",S322,"_a")&amp;"*",Rough_data!$A$12:$B$31,2,FALSE)</f>
        <v>28.3</v>
      </c>
      <c r="Y322" s="7" cm="1">
        <f t="array" ref="Y322">_xlfn.IFS(AND(P322=$P$2,N322&gt;0),((F322/0.5)-1)*U322, AND(P322=$P$2,N322=0),V322,AND(P322=$P$22,N322&gt;0),((F322/0.5)-1)*(V322+X322),AND(P322=$P$22,N322=0),(W322+U322))</f>
        <v>33</v>
      </c>
      <c r="Z322" s="13" t="str" cm="1">
        <f t="array" ref="Z322">_xlfn.IFS(Y322=T322,"Correctly Charged",Y322&gt;T322,"Under Charge",Y322&lt;T322,"Over Charge")</f>
        <v>Over Charge</v>
      </c>
      <c r="AA322" s="11">
        <f t="shared" si="34"/>
        <v>-57.2</v>
      </c>
    </row>
    <row r="323" spans="1:27" x14ac:dyDescent="0.3">
      <c r="A323" s="7">
        <v>2001808883</v>
      </c>
      <c r="B323" s="8">
        <v>1091117438074</v>
      </c>
      <c r="C323" s="7">
        <v>0.24</v>
      </c>
      <c r="D323" s="7">
        <f t="shared" si="35"/>
        <v>0.5</v>
      </c>
      <c r="E323" s="7">
        <v>0.72</v>
      </c>
      <c r="F323" s="7">
        <f t="shared" si="36"/>
        <v>1</v>
      </c>
      <c r="G323" s="7">
        <f>Output_Data1[[#This Row],[Weight slab charged by Courier Company (KG)]]/0.5</f>
        <v>2</v>
      </c>
      <c r="H323" s="10" t="s">
        <v>3</v>
      </c>
      <c r="I323" s="11">
        <f>VLOOKUP("*"&amp;CONCATENATE("d_",H323,"_f")&amp;"*",Rough_data!$A$12:$B$31,2,FALSE)</f>
        <v>45.4</v>
      </c>
      <c r="J323" s="11">
        <f>VLOOKUP("*"&amp;CONCATENATE("d_",H323,"_a")&amp;"*",Rough_data!$A$12:$B$31,2,FALSE)</f>
        <v>44.8</v>
      </c>
      <c r="K323" s="11">
        <f>VLOOKUP("*"&amp;CONCATENATE("o_",H323,"_f")&amp;"*",Rough_data!$A$12:$B$31,2,FALSE)</f>
        <v>41.3</v>
      </c>
      <c r="L323" s="11">
        <f>VLOOKUP("*"&amp;CONCATENATE("o_",H323,"_a")&amp;"*",Rough_data!$A$12:$B$31,2,FALSE)</f>
        <v>44.8</v>
      </c>
      <c r="M323" s="8" t="str">
        <f t="shared" si="37"/>
        <v>1-Times Additional charges</v>
      </c>
      <c r="N323" s="8">
        <f t="shared" si="38"/>
        <v>1</v>
      </c>
      <c r="O323" s="8">
        <f t="shared" si="39"/>
        <v>44.8</v>
      </c>
      <c r="P323" s="10" t="s">
        <v>13</v>
      </c>
      <c r="Q323" s="10">
        <f t="shared" si="40"/>
        <v>1</v>
      </c>
      <c r="R323" s="10" cm="1">
        <f t="array" ref="R323">_xlfn.IFS(AND(P323=$P$2,N323&gt;0),((F323/0.5)-1)*J323, AND(P323=$P$2,N323=0),I323,AND(P323=$P$22,N323&gt;0),((F323/0.5)-1)*(L323+J323),AND(P323=$P$22,N323=0),(I323+K323))</f>
        <v>44.8</v>
      </c>
      <c r="S323" s="10" t="s">
        <v>2</v>
      </c>
      <c r="T323" s="7">
        <v>90.2</v>
      </c>
      <c r="U323" s="11">
        <f>VLOOKUP("*"&amp;CONCATENATE("d_",S323,"_f")&amp;"*",Rough_data!$A$12:$B$31,2,FALSE)</f>
        <v>33</v>
      </c>
      <c r="V323" s="11">
        <f>VLOOKUP("*"&amp;CONCATENATE("d_",S323,"_a")&amp;"*",Rough_data!$A$12:$B$31,2,FALSE)</f>
        <v>28.3</v>
      </c>
      <c r="W323" s="11">
        <f>VLOOKUP("*"&amp;CONCATENATE("o_",S323,"_f")&amp;"*",Rough_data!$A$12:$B$31,2,FALSE)</f>
        <v>20.5</v>
      </c>
      <c r="X323" s="11">
        <f>VLOOKUP("*"&amp;CONCATENATE("o_",S323,"_a")&amp;"*",Rough_data!$A$12:$B$31,2,FALSE)</f>
        <v>28.3</v>
      </c>
      <c r="Y323" s="7" cm="1">
        <f t="array" ref="Y323">_xlfn.IFS(AND(P323=$P$2,N323&gt;0),((F323/0.5)-1)*U323, AND(P323=$P$2,N323=0),V323,AND(P323=$P$22,N323&gt;0),((F323/0.5)-1)*(V323+X323),AND(P323=$P$22,N323=0),(W323+U323))</f>
        <v>33</v>
      </c>
      <c r="Z323" s="13" t="str" cm="1">
        <f t="array" ref="Z323">_xlfn.IFS(Y323=T323,"Correctly Charged",Y323&gt;T323,"Under Charge",Y323&lt;T323,"Over Charge")</f>
        <v>Over Charge</v>
      </c>
      <c r="AA323" s="11">
        <f t="shared" ref="AA323:AA386" si="41">Y323-T323</f>
        <v>-57.2</v>
      </c>
    </row>
    <row r="324" spans="1:27" x14ac:dyDescent="0.3">
      <c r="A324" s="7">
        <v>2001808883</v>
      </c>
      <c r="B324" s="8">
        <v>1091117438074</v>
      </c>
      <c r="C324" s="7">
        <v>0.24</v>
      </c>
      <c r="D324" s="7">
        <f t="shared" si="35"/>
        <v>0.5</v>
      </c>
      <c r="E324" s="7">
        <v>0.72</v>
      </c>
      <c r="F324" s="7">
        <f t="shared" si="36"/>
        <v>1</v>
      </c>
      <c r="G324" s="7">
        <f>Output_Data1[[#This Row],[Weight slab charged by Courier Company (KG)]]/0.5</f>
        <v>2</v>
      </c>
      <c r="H324" s="10" t="s">
        <v>3</v>
      </c>
      <c r="I324" s="11">
        <f>VLOOKUP("*"&amp;CONCATENATE("d_",H324,"_f")&amp;"*",Rough_data!$A$12:$B$31,2,FALSE)</f>
        <v>45.4</v>
      </c>
      <c r="J324" s="11">
        <f>VLOOKUP("*"&amp;CONCATENATE("d_",H324,"_a")&amp;"*",Rough_data!$A$12:$B$31,2,FALSE)</f>
        <v>44.8</v>
      </c>
      <c r="K324" s="11">
        <f>VLOOKUP("*"&amp;CONCATENATE("o_",H324,"_f")&amp;"*",Rough_data!$A$12:$B$31,2,FALSE)</f>
        <v>41.3</v>
      </c>
      <c r="L324" s="11">
        <f>VLOOKUP("*"&amp;CONCATENATE("o_",H324,"_a")&amp;"*",Rough_data!$A$12:$B$31,2,FALSE)</f>
        <v>44.8</v>
      </c>
      <c r="M324" s="8" t="str">
        <f t="shared" si="37"/>
        <v>1-Times Additional charges</v>
      </c>
      <c r="N324" s="8">
        <f t="shared" si="38"/>
        <v>1</v>
      </c>
      <c r="O324" s="8">
        <f t="shared" si="39"/>
        <v>44.8</v>
      </c>
      <c r="P324" s="10" t="s">
        <v>13</v>
      </c>
      <c r="Q324" s="10">
        <f t="shared" si="40"/>
        <v>1</v>
      </c>
      <c r="R324" s="10" cm="1">
        <f t="array" ref="R324">_xlfn.IFS(AND(P324=$P$2,N324&gt;0),((F324/0.5)-1)*J324, AND(P324=$P$2,N324=0),I324,AND(P324=$P$22,N324&gt;0),((F324/0.5)-1)*(L324+J324),AND(P324=$P$22,N324=0),(I324+K324))</f>
        <v>44.8</v>
      </c>
      <c r="S324" s="10" t="s">
        <v>2</v>
      </c>
      <c r="T324" s="7">
        <v>90.2</v>
      </c>
      <c r="U324" s="11">
        <f>VLOOKUP("*"&amp;CONCATENATE("d_",S324,"_f")&amp;"*",Rough_data!$A$12:$B$31,2,FALSE)</f>
        <v>33</v>
      </c>
      <c r="V324" s="11">
        <f>VLOOKUP("*"&amp;CONCATENATE("d_",S324,"_a")&amp;"*",Rough_data!$A$12:$B$31,2,FALSE)</f>
        <v>28.3</v>
      </c>
      <c r="W324" s="11">
        <f>VLOOKUP("*"&amp;CONCATENATE("o_",S324,"_f")&amp;"*",Rough_data!$A$12:$B$31,2,FALSE)</f>
        <v>20.5</v>
      </c>
      <c r="X324" s="11">
        <f>VLOOKUP("*"&amp;CONCATENATE("o_",S324,"_a")&amp;"*",Rough_data!$A$12:$B$31,2,FALSE)</f>
        <v>28.3</v>
      </c>
      <c r="Y324" s="7" cm="1">
        <f t="array" ref="Y324">_xlfn.IFS(AND(P324=$P$2,N324&gt;0),((F324/0.5)-1)*U324, AND(P324=$P$2,N324=0),V324,AND(P324=$P$22,N324&gt;0),((F324/0.5)-1)*(V324+X324),AND(P324=$P$22,N324=0),(W324+U324))</f>
        <v>33</v>
      </c>
      <c r="Z324" s="13" t="str" cm="1">
        <f t="array" ref="Z324">_xlfn.IFS(Y324=T324,"Correctly Charged",Y324&gt;T324,"Under Charge",Y324&lt;T324,"Over Charge")</f>
        <v>Over Charge</v>
      </c>
      <c r="AA324" s="11">
        <f t="shared" si="41"/>
        <v>-57.2</v>
      </c>
    </row>
    <row r="325" spans="1:27" x14ac:dyDescent="0.3">
      <c r="A325" s="7">
        <v>2001808837</v>
      </c>
      <c r="B325" s="8">
        <v>1091117437890</v>
      </c>
      <c r="C325" s="7">
        <v>0.127</v>
      </c>
      <c r="D325" s="7">
        <f t="shared" si="35"/>
        <v>0.5</v>
      </c>
      <c r="E325" s="7">
        <v>0.67</v>
      </c>
      <c r="F325" s="7">
        <f t="shared" si="36"/>
        <v>1</v>
      </c>
      <c r="G325" s="7">
        <f>Output_Data1[[#This Row],[Weight slab charged by Courier Company (KG)]]/0.5</f>
        <v>2</v>
      </c>
      <c r="H325" s="10" t="s">
        <v>3</v>
      </c>
      <c r="I325" s="11">
        <f>VLOOKUP("*"&amp;CONCATENATE("d_",H325,"_f")&amp;"*",Rough_data!$A$12:$B$31,2,FALSE)</f>
        <v>45.4</v>
      </c>
      <c r="J325" s="11">
        <f>VLOOKUP("*"&amp;CONCATENATE("d_",H325,"_a")&amp;"*",Rough_data!$A$12:$B$31,2,FALSE)</f>
        <v>44.8</v>
      </c>
      <c r="K325" s="11">
        <f>VLOOKUP("*"&amp;CONCATENATE("o_",H325,"_f")&amp;"*",Rough_data!$A$12:$B$31,2,FALSE)</f>
        <v>41.3</v>
      </c>
      <c r="L325" s="11">
        <f>VLOOKUP("*"&amp;CONCATENATE("o_",H325,"_a")&amp;"*",Rough_data!$A$12:$B$31,2,FALSE)</f>
        <v>44.8</v>
      </c>
      <c r="M325" s="8" t="str">
        <f t="shared" si="37"/>
        <v>1-Times Additional charges</v>
      </c>
      <c r="N325" s="8">
        <f t="shared" si="38"/>
        <v>1</v>
      </c>
      <c r="O325" s="8">
        <f t="shared" si="39"/>
        <v>44.8</v>
      </c>
      <c r="P325" s="10" t="s">
        <v>13</v>
      </c>
      <c r="Q325" s="10">
        <f t="shared" si="40"/>
        <v>1</v>
      </c>
      <c r="R325" s="10" cm="1">
        <f t="array" ref="R325">_xlfn.IFS(AND(P325=$P$2,N325&gt;0),((F325/0.5)-1)*J325, AND(P325=$P$2,N325=0),I325,AND(P325=$P$22,N325&gt;0),((F325/0.5)-1)*(L325+J325),AND(P325=$P$22,N325=0),(I325+K325))</f>
        <v>44.8</v>
      </c>
      <c r="S325" s="10" t="s">
        <v>2</v>
      </c>
      <c r="T325" s="7">
        <v>90.2</v>
      </c>
      <c r="U325" s="11">
        <f>VLOOKUP("*"&amp;CONCATENATE("d_",S325,"_f")&amp;"*",Rough_data!$A$12:$B$31,2,FALSE)</f>
        <v>33</v>
      </c>
      <c r="V325" s="11">
        <f>VLOOKUP("*"&amp;CONCATENATE("d_",S325,"_a")&amp;"*",Rough_data!$A$12:$B$31,2,FALSE)</f>
        <v>28.3</v>
      </c>
      <c r="W325" s="11">
        <f>VLOOKUP("*"&amp;CONCATENATE("o_",S325,"_f")&amp;"*",Rough_data!$A$12:$B$31,2,FALSE)</f>
        <v>20.5</v>
      </c>
      <c r="X325" s="11">
        <f>VLOOKUP("*"&amp;CONCATENATE("o_",S325,"_a")&amp;"*",Rough_data!$A$12:$B$31,2,FALSE)</f>
        <v>28.3</v>
      </c>
      <c r="Y325" s="7" cm="1">
        <f t="array" ref="Y325">_xlfn.IFS(AND(P325=$P$2,N325&gt;0),((F325/0.5)-1)*U325, AND(P325=$P$2,N325=0),V325,AND(P325=$P$22,N325&gt;0),((F325/0.5)-1)*(V325+X325),AND(P325=$P$22,N325=0),(W325+U325))</f>
        <v>33</v>
      </c>
      <c r="Z325" s="13" t="str" cm="1">
        <f t="array" ref="Z325">_xlfn.IFS(Y325=T325,"Correctly Charged",Y325&gt;T325,"Under Charge",Y325&lt;T325,"Over Charge")</f>
        <v>Over Charge</v>
      </c>
      <c r="AA325" s="11">
        <f t="shared" si="41"/>
        <v>-57.2</v>
      </c>
    </row>
    <row r="326" spans="1:27" x14ac:dyDescent="0.3">
      <c r="A326" s="7">
        <v>2001808837</v>
      </c>
      <c r="B326" s="8">
        <v>1091117437890</v>
      </c>
      <c r="C326" s="7">
        <v>0.127</v>
      </c>
      <c r="D326" s="7">
        <f t="shared" si="35"/>
        <v>0.5</v>
      </c>
      <c r="E326" s="7">
        <v>0.67</v>
      </c>
      <c r="F326" s="7">
        <f t="shared" si="36"/>
        <v>1</v>
      </c>
      <c r="G326" s="7">
        <f>Output_Data1[[#This Row],[Weight slab charged by Courier Company (KG)]]/0.5</f>
        <v>2</v>
      </c>
      <c r="H326" s="10" t="s">
        <v>3</v>
      </c>
      <c r="I326" s="11">
        <f>VLOOKUP("*"&amp;CONCATENATE("d_",H326,"_f")&amp;"*",Rough_data!$A$12:$B$31,2,FALSE)</f>
        <v>45.4</v>
      </c>
      <c r="J326" s="11">
        <f>VLOOKUP("*"&amp;CONCATENATE("d_",H326,"_a")&amp;"*",Rough_data!$A$12:$B$31,2,FALSE)</f>
        <v>44.8</v>
      </c>
      <c r="K326" s="11">
        <f>VLOOKUP("*"&amp;CONCATENATE("o_",H326,"_f")&amp;"*",Rough_data!$A$12:$B$31,2,FALSE)</f>
        <v>41.3</v>
      </c>
      <c r="L326" s="11">
        <f>VLOOKUP("*"&amp;CONCATENATE("o_",H326,"_a")&amp;"*",Rough_data!$A$12:$B$31,2,FALSE)</f>
        <v>44.8</v>
      </c>
      <c r="M326" s="8" t="str">
        <f t="shared" si="37"/>
        <v>1-Times Additional charges</v>
      </c>
      <c r="N326" s="8">
        <f t="shared" si="38"/>
        <v>1</v>
      </c>
      <c r="O326" s="8">
        <f t="shared" si="39"/>
        <v>44.8</v>
      </c>
      <c r="P326" s="10" t="s">
        <v>13</v>
      </c>
      <c r="Q326" s="10">
        <f t="shared" si="40"/>
        <v>1</v>
      </c>
      <c r="R326" s="10" cm="1">
        <f t="array" ref="R326">_xlfn.IFS(AND(P326=$P$2,N326&gt;0),((F326/0.5)-1)*J326, AND(P326=$P$2,N326=0),I326,AND(P326=$P$22,N326&gt;0),((F326/0.5)-1)*(L326+J326),AND(P326=$P$22,N326=0),(I326+K326))</f>
        <v>44.8</v>
      </c>
      <c r="S326" s="10" t="s">
        <v>2</v>
      </c>
      <c r="T326" s="7">
        <v>90.2</v>
      </c>
      <c r="U326" s="11">
        <f>VLOOKUP("*"&amp;CONCATENATE("d_",S326,"_f")&amp;"*",Rough_data!$A$12:$B$31,2,FALSE)</f>
        <v>33</v>
      </c>
      <c r="V326" s="11">
        <f>VLOOKUP("*"&amp;CONCATENATE("d_",S326,"_a")&amp;"*",Rough_data!$A$12:$B$31,2,FALSE)</f>
        <v>28.3</v>
      </c>
      <c r="W326" s="11">
        <f>VLOOKUP("*"&amp;CONCATENATE("o_",S326,"_f")&amp;"*",Rough_data!$A$12:$B$31,2,FALSE)</f>
        <v>20.5</v>
      </c>
      <c r="X326" s="11">
        <f>VLOOKUP("*"&amp;CONCATENATE("o_",S326,"_a")&amp;"*",Rough_data!$A$12:$B$31,2,FALSE)</f>
        <v>28.3</v>
      </c>
      <c r="Y326" s="7" cm="1">
        <f t="array" ref="Y326">_xlfn.IFS(AND(P326=$P$2,N326&gt;0),((F326/0.5)-1)*U326, AND(P326=$P$2,N326=0),V326,AND(P326=$P$22,N326&gt;0),((F326/0.5)-1)*(V326+X326),AND(P326=$P$22,N326=0),(W326+U326))</f>
        <v>33</v>
      </c>
      <c r="Z326" s="13" t="str" cm="1">
        <f t="array" ref="Z326">_xlfn.IFS(Y326=T326,"Correctly Charged",Y326&gt;T326,"Under Charge",Y326&lt;T326,"Over Charge")</f>
        <v>Over Charge</v>
      </c>
      <c r="AA326" s="11">
        <f t="shared" si="41"/>
        <v>-57.2</v>
      </c>
    </row>
    <row r="327" spans="1:27" x14ac:dyDescent="0.3">
      <c r="A327" s="7">
        <v>2001808837</v>
      </c>
      <c r="B327" s="8">
        <v>1091117437890</v>
      </c>
      <c r="C327" s="7">
        <v>0.13300000000000001</v>
      </c>
      <c r="D327" s="7">
        <f t="shared" si="35"/>
        <v>0.5</v>
      </c>
      <c r="E327" s="7">
        <v>0.67</v>
      </c>
      <c r="F327" s="7">
        <f t="shared" si="36"/>
        <v>1</v>
      </c>
      <c r="G327" s="7">
        <f>Output_Data1[[#This Row],[Weight slab charged by Courier Company (KG)]]/0.5</f>
        <v>2</v>
      </c>
      <c r="H327" s="10" t="s">
        <v>3</v>
      </c>
      <c r="I327" s="11">
        <f>VLOOKUP("*"&amp;CONCATENATE("d_",H327,"_f")&amp;"*",Rough_data!$A$12:$B$31,2,FALSE)</f>
        <v>45.4</v>
      </c>
      <c r="J327" s="11">
        <f>VLOOKUP("*"&amp;CONCATENATE("d_",H327,"_a")&amp;"*",Rough_data!$A$12:$B$31,2,FALSE)</f>
        <v>44.8</v>
      </c>
      <c r="K327" s="11">
        <f>VLOOKUP("*"&amp;CONCATENATE("o_",H327,"_f")&amp;"*",Rough_data!$A$12:$B$31,2,FALSE)</f>
        <v>41.3</v>
      </c>
      <c r="L327" s="11">
        <f>VLOOKUP("*"&amp;CONCATENATE("o_",H327,"_a")&amp;"*",Rough_data!$A$12:$B$31,2,FALSE)</f>
        <v>44.8</v>
      </c>
      <c r="M327" s="8" t="str">
        <f t="shared" si="37"/>
        <v>1-Times Additional charges</v>
      </c>
      <c r="N327" s="8">
        <f t="shared" si="38"/>
        <v>1</v>
      </c>
      <c r="O327" s="8">
        <f t="shared" si="39"/>
        <v>44.8</v>
      </c>
      <c r="P327" s="10" t="s">
        <v>13</v>
      </c>
      <c r="Q327" s="10">
        <f t="shared" si="40"/>
        <v>1</v>
      </c>
      <c r="R327" s="10" cm="1">
        <f t="array" ref="R327">_xlfn.IFS(AND(P327=$P$2,N327&gt;0),((F327/0.5)-1)*J327, AND(P327=$P$2,N327=0),I327,AND(P327=$P$22,N327&gt;0),((F327/0.5)-1)*(L327+J327),AND(P327=$P$22,N327=0),(I327+K327))</f>
        <v>44.8</v>
      </c>
      <c r="S327" s="10" t="s">
        <v>2</v>
      </c>
      <c r="T327" s="7">
        <v>90.2</v>
      </c>
      <c r="U327" s="11">
        <f>VLOOKUP("*"&amp;CONCATENATE("d_",S327,"_f")&amp;"*",Rough_data!$A$12:$B$31,2,FALSE)</f>
        <v>33</v>
      </c>
      <c r="V327" s="11">
        <f>VLOOKUP("*"&amp;CONCATENATE("d_",S327,"_a")&amp;"*",Rough_data!$A$12:$B$31,2,FALSE)</f>
        <v>28.3</v>
      </c>
      <c r="W327" s="11">
        <f>VLOOKUP("*"&amp;CONCATENATE("o_",S327,"_f")&amp;"*",Rough_data!$A$12:$B$31,2,FALSE)</f>
        <v>20.5</v>
      </c>
      <c r="X327" s="11">
        <f>VLOOKUP("*"&amp;CONCATENATE("o_",S327,"_a")&amp;"*",Rough_data!$A$12:$B$31,2,FALSE)</f>
        <v>28.3</v>
      </c>
      <c r="Y327" s="7" cm="1">
        <f t="array" ref="Y327">_xlfn.IFS(AND(P327=$P$2,N327&gt;0),((F327/0.5)-1)*U327, AND(P327=$P$2,N327=0),V327,AND(P327=$P$22,N327&gt;0),((F327/0.5)-1)*(V327+X327),AND(P327=$P$22,N327=0),(W327+U327))</f>
        <v>33</v>
      </c>
      <c r="Z327" s="13" t="str" cm="1">
        <f t="array" ref="Z327">_xlfn.IFS(Y327=T327,"Correctly Charged",Y327&gt;T327,"Under Charge",Y327&lt;T327,"Over Charge")</f>
        <v>Over Charge</v>
      </c>
      <c r="AA327" s="11">
        <f t="shared" si="41"/>
        <v>-57.2</v>
      </c>
    </row>
    <row r="328" spans="1:27" x14ac:dyDescent="0.3">
      <c r="A328" s="7">
        <v>2001808837</v>
      </c>
      <c r="B328" s="8">
        <v>1091117437890</v>
      </c>
      <c r="C328" s="7">
        <v>0.13300000000000001</v>
      </c>
      <c r="D328" s="7">
        <f t="shared" si="35"/>
        <v>0.5</v>
      </c>
      <c r="E328" s="7">
        <v>0.67</v>
      </c>
      <c r="F328" s="7">
        <f t="shared" si="36"/>
        <v>1</v>
      </c>
      <c r="G328" s="7">
        <f>Output_Data1[[#This Row],[Weight slab charged by Courier Company (KG)]]/0.5</f>
        <v>2</v>
      </c>
      <c r="H328" s="10" t="s">
        <v>3</v>
      </c>
      <c r="I328" s="11">
        <f>VLOOKUP("*"&amp;CONCATENATE("d_",H328,"_f")&amp;"*",Rough_data!$A$12:$B$31,2,FALSE)</f>
        <v>45.4</v>
      </c>
      <c r="J328" s="11">
        <f>VLOOKUP("*"&amp;CONCATENATE("d_",H328,"_a")&amp;"*",Rough_data!$A$12:$B$31,2,FALSE)</f>
        <v>44.8</v>
      </c>
      <c r="K328" s="11">
        <f>VLOOKUP("*"&amp;CONCATENATE("o_",H328,"_f")&amp;"*",Rough_data!$A$12:$B$31,2,FALSE)</f>
        <v>41.3</v>
      </c>
      <c r="L328" s="11">
        <f>VLOOKUP("*"&amp;CONCATENATE("o_",H328,"_a")&amp;"*",Rough_data!$A$12:$B$31,2,FALSE)</f>
        <v>44.8</v>
      </c>
      <c r="M328" s="8" t="str">
        <f t="shared" si="37"/>
        <v>1-Times Additional charges</v>
      </c>
      <c r="N328" s="8">
        <f t="shared" si="38"/>
        <v>1</v>
      </c>
      <c r="O328" s="8">
        <f t="shared" si="39"/>
        <v>44.8</v>
      </c>
      <c r="P328" s="10" t="s">
        <v>13</v>
      </c>
      <c r="Q328" s="10">
        <f t="shared" si="40"/>
        <v>1</v>
      </c>
      <c r="R328" s="10" cm="1">
        <f t="array" ref="R328">_xlfn.IFS(AND(P328=$P$2,N328&gt;0),((F328/0.5)-1)*J328, AND(P328=$P$2,N328=0),I328,AND(P328=$P$22,N328&gt;0),((F328/0.5)-1)*(L328+J328),AND(P328=$P$22,N328=0),(I328+K328))</f>
        <v>44.8</v>
      </c>
      <c r="S328" s="10" t="s">
        <v>2</v>
      </c>
      <c r="T328" s="7">
        <v>90.2</v>
      </c>
      <c r="U328" s="11">
        <f>VLOOKUP("*"&amp;CONCATENATE("d_",S328,"_f")&amp;"*",Rough_data!$A$12:$B$31,2,FALSE)</f>
        <v>33</v>
      </c>
      <c r="V328" s="11">
        <f>VLOOKUP("*"&amp;CONCATENATE("d_",S328,"_a")&amp;"*",Rough_data!$A$12:$B$31,2,FALSE)</f>
        <v>28.3</v>
      </c>
      <c r="W328" s="11">
        <f>VLOOKUP("*"&amp;CONCATENATE("o_",S328,"_f")&amp;"*",Rough_data!$A$12:$B$31,2,FALSE)</f>
        <v>20.5</v>
      </c>
      <c r="X328" s="11">
        <f>VLOOKUP("*"&amp;CONCATENATE("o_",S328,"_a")&amp;"*",Rough_data!$A$12:$B$31,2,FALSE)</f>
        <v>28.3</v>
      </c>
      <c r="Y328" s="7" cm="1">
        <f t="array" ref="Y328">_xlfn.IFS(AND(P328=$P$2,N328&gt;0),((F328/0.5)-1)*U328, AND(P328=$P$2,N328=0),V328,AND(P328=$P$22,N328&gt;0),((F328/0.5)-1)*(V328+X328),AND(P328=$P$22,N328=0),(W328+U328))</f>
        <v>33</v>
      </c>
      <c r="Z328" s="13" t="str" cm="1">
        <f t="array" ref="Z328">_xlfn.IFS(Y328=T328,"Correctly Charged",Y328&gt;T328,"Under Charge",Y328&lt;T328,"Over Charge")</f>
        <v>Over Charge</v>
      </c>
      <c r="AA328" s="11">
        <f t="shared" si="41"/>
        <v>-57.2</v>
      </c>
    </row>
    <row r="329" spans="1:27" x14ac:dyDescent="0.3">
      <c r="A329" s="7">
        <v>2001808837</v>
      </c>
      <c r="B329" s="8">
        <v>1091117437890</v>
      </c>
      <c r="C329" s="7">
        <v>0.24</v>
      </c>
      <c r="D329" s="7">
        <f t="shared" si="35"/>
        <v>0.5</v>
      </c>
      <c r="E329" s="7">
        <v>0.67</v>
      </c>
      <c r="F329" s="7">
        <f t="shared" si="36"/>
        <v>1</v>
      </c>
      <c r="G329" s="7">
        <f>Output_Data1[[#This Row],[Weight slab charged by Courier Company (KG)]]/0.5</f>
        <v>2</v>
      </c>
      <c r="H329" s="10" t="s">
        <v>3</v>
      </c>
      <c r="I329" s="11">
        <f>VLOOKUP("*"&amp;CONCATENATE("d_",H329,"_f")&amp;"*",Rough_data!$A$12:$B$31,2,FALSE)</f>
        <v>45.4</v>
      </c>
      <c r="J329" s="11">
        <f>VLOOKUP("*"&amp;CONCATENATE("d_",H329,"_a")&amp;"*",Rough_data!$A$12:$B$31,2,FALSE)</f>
        <v>44.8</v>
      </c>
      <c r="K329" s="11">
        <f>VLOOKUP("*"&amp;CONCATENATE("o_",H329,"_f")&amp;"*",Rough_data!$A$12:$B$31,2,FALSE)</f>
        <v>41.3</v>
      </c>
      <c r="L329" s="11">
        <f>VLOOKUP("*"&amp;CONCATENATE("o_",H329,"_a")&amp;"*",Rough_data!$A$12:$B$31,2,FALSE)</f>
        <v>44.8</v>
      </c>
      <c r="M329" s="8" t="str">
        <f t="shared" si="37"/>
        <v>1-Times Additional charges</v>
      </c>
      <c r="N329" s="8">
        <f t="shared" si="38"/>
        <v>1</v>
      </c>
      <c r="O329" s="8">
        <f t="shared" si="39"/>
        <v>44.8</v>
      </c>
      <c r="P329" s="10" t="s">
        <v>13</v>
      </c>
      <c r="Q329" s="10">
        <f t="shared" si="40"/>
        <v>1</v>
      </c>
      <c r="R329" s="10" cm="1">
        <f t="array" ref="R329">_xlfn.IFS(AND(P329=$P$2,N329&gt;0),((F329/0.5)-1)*J329, AND(P329=$P$2,N329=0),I329,AND(P329=$P$22,N329&gt;0),((F329/0.5)-1)*(L329+J329),AND(P329=$P$22,N329=0),(I329+K329))</f>
        <v>44.8</v>
      </c>
      <c r="S329" s="10" t="s">
        <v>2</v>
      </c>
      <c r="T329" s="7">
        <v>90.2</v>
      </c>
      <c r="U329" s="11">
        <f>VLOOKUP("*"&amp;CONCATENATE("d_",S329,"_f")&amp;"*",Rough_data!$A$12:$B$31,2,FALSE)</f>
        <v>33</v>
      </c>
      <c r="V329" s="11">
        <f>VLOOKUP("*"&amp;CONCATENATE("d_",S329,"_a")&amp;"*",Rough_data!$A$12:$B$31,2,FALSE)</f>
        <v>28.3</v>
      </c>
      <c r="W329" s="11">
        <f>VLOOKUP("*"&amp;CONCATENATE("o_",S329,"_f")&amp;"*",Rough_data!$A$12:$B$31,2,FALSE)</f>
        <v>20.5</v>
      </c>
      <c r="X329" s="11">
        <f>VLOOKUP("*"&amp;CONCATENATE("o_",S329,"_a")&amp;"*",Rough_data!$A$12:$B$31,2,FALSE)</f>
        <v>28.3</v>
      </c>
      <c r="Y329" s="7" cm="1">
        <f t="array" ref="Y329">_xlfn.IFS(AND(P329=$P$2,N329&gt;0),((F329/0.5)-1)*U329, AND(P329=$P$2,N329=0),V329,AND(P329=$P$22,N329&gt;0),((F329/0.5)-1)*(V329+X329),AND(P329=$P$22,N329=0),(W329+U329))</f>
        <v>33</v>
      </c>
      <c r="Z329" s="13" t="str" cm="1">
        <f t="array" ref="Z329">_xlfn.IFS(Y329=T329,"Correctly Charged",Y329&gt;T329,"Under Charge",Y329&lt;T329,"Over Charge")</f>
        <v>Over Charge</v>
      </c>
      <c r="AA329" s="11">
        <f t="shared" si="41"/>
        <v>-57.2</v>
      </c>
    </row>
    <row r="330" spans="1:27" x14ac:dyDescent="0.3">
      <c r="A330" s="7">
        <v>2001808837</v>
      </c>
      <c r="B330" s="8">
        <v>1091117437890</v>
      </c>
      <c r="C330" s="7">
        <v>0.24</v>
      </c>
      <c r="D330" s="7">
        <f t="shared" si="35"/>
        <v>0.5</v>
      </c>
      <c r="E330" s="7">
        <v>0.67</v>
      </c>
      <c r="F330" s="7">
        <f t="shared" si="36"/>
        <v>1</v>
      </c>
      <c r="G330" s="7">
        <f>Output_Data1[[#This Row],[Weight slab charged by Courier Company (KG)]]/0.5</f>
        <v>2</v>
      </c>
      <c r="H330" s="10" t="s">
        <v>3</v>
      </c>
      <c r="I330" s="11">
        <f>VLOOKUP("*"&amp;CONCATENATE("d_",H330,"_f")&amp;"*",Rough_data!$A$12:$B$31,2,FALSE)</f>
        <v>45.4</v>
      </c>
      <c r="J330" s="11">
        <f>VLOOKUP("*"&amp;CONCATENATE("d_",H330,"_a")&amp;"*",Rough_data!$A$12:$B$31,2,FALSE)</f>
        <v>44.8</v>
      </c>
      <c r="K330" s="11">
        <f>VLOOKUP("*"&amp;CONCATENATE("o_",H330,"_f")&amp;"*",Rough_data!$A$12:$B$31,2,FALSE)</f>
        <v>41.3</v>
      </c>
      <c r="L330" s="11">
        <f>VLOOKUP("*"&amp;CONCATENATE("o_",H330,"_a")&amp;"*",Rough_data!$A$12:$B$31,2,FALSE)</f>
        <v>44.8</v>
      </c>
      <c r="M330" s="8" t="str">
        <f t="shared" si="37"/>
        <v>1-Times Additional charges</v>
      </c>
      <c r="N330" s="8">
        <f t="shared" si="38"/>
        <v>1</v>
      </c>
      <c r="O330" s="8">
        <f t="shared" si="39"/>
        <v>44.8</v>
      </c>
      <c r="P330" s="10" t="s">
        <v>13</v>
      </c>
      <c r="Q330" s="10">
        <f t="shared" si="40"/>
        <v>1</v>
      </c>
      <c r="R330" s="10" cm="1">
        <f t="array" ref="R330">_xlfn.IFS(AND(P330=$P$2,N330&gt;0),((F330/0.5)-1)*J330, AND(P330=$P$2,N330=0),I330,AND(P330=$P$22,N330&gt;0),((F330/0.5)-1)*(L330+J330),AND(P330=$P$22,N330=0),(I330+K330))</f>
        <v>44.8</v>
      </c>
      <c r="S330" s="10" t="s">
        <v>2</v>
      </c>
      <c r="T330" s="7">
        <v>90.2</v>
      </c>
      <c r="U330" s="11">
        <f>VLOOKUP("*"&amp;CONCATENATE("d_",S330,"_f")&amp;"*",Rough_data!$A$12:$B$31,2,FALSE)</f>
        <v>33</v>
      </c>
      <c r="V330" s="11">
        <f>VLOOKUP("*"&amp;CONCATENATE("d_",S330,"_a")&amp;"*",Rough_data!$A$12:$B$31,2,FALSE)</f>
        <v>28.3</v>
      </c>
      <c r="W330" s="11">
        <f>VLOOKUP("*"&amp;CONCATENATE("o_",S330,"_f")&amp;"*",Rough_data!$A$12:$B$31,2,FALSE)</f>
        <v>20.5</v>
      </c>
      <c r="X330" s="11">
        <f>VLOOKUP("*"&amp;CONCATENATE("o_",S330,"_a")&amp;"*",Rough_data!$A$12:$B$31,2,FALSE)</f>
        <v>28.3</v>
      </c>
      <c r="Y330" s="7" cm="1">
        <f t="array" ref="Y330">_xlfn.IFS(AND(P330=$P$2,N330&gt;0),((F330/0.5)-1)*U330, AND(P330=$P$2,N330=0),V330,AND(P330=$P$22,N330&gt;0),((F330/0.5)-1)*(V330+X330),AND(P330=$P$22,N330=0),(W330+U330))</f>
        <v>33</v>
      </c>
      <c r="Z330" s="13" t="str" cm="1">
        <f t="array" ref="Z330">_xlfn.IFS(Y330=T330,"Correctly Charged",Y330&gt;T330,"Under Charge",Y330&lt;T330,"Over Charge")</f>
        <v>Over Charge</v>
      </c>
      <c r="AA330" s="11">
        <f t="shared" si="41"/>
        <v>-57.2</v>
      </c>
    </row>
    <row r="331" spans="1:27" x14ac:dyDescent="0.3">
      <c r="A331" s="7">
        <v>2001808832</v>
      </c>
      <c r="B331" s="8">
        <v>1091117437864</v>
      </c>
      <c r="C331" s="7">
        <v>0.6</v>
      </c>
      <c r="D331" s="7">
        <f t="shared" si="35"/>
        <v>1</v>
      </c>
      <c r="E331" s="7">
        <v>2.4700000000000002</v>
      </c>
      <c r="F331" s="7">
        <f t="shared" si="36"/>
        <v>2.5</v>
      </c>
      <c r="G331" s="7">
        <f>Output_Data1[[#This Row],[Weight slab charged by Courier Company (KG)]]/0.5</f>
        <v>5</v>
      </c>
      <c r="H331" s="10" t="s">
        <v>3</v>
      </c>
      <c r="I331" s="11">
        <f>VLOOKUP("*"&amp;CONCATENATE("d_",H331,"_f")&amp;"*",Rough_data!$A$12:$B$31,2,FALSE)</f>
        <v>45.4</v>
      </c>
      <c r="J331" s="11">
        <f>VLOOKUP("*"&amp;CONCATENATE("d_",H331,"_a")&amp;"*",Rough_data!$A$12:$B$31,2,FALSE)</f>
        <v>44.8</v>
      </c>
      <c r="K331" s="11">
        <f>VLOOKUP("*"&amp;CONCATENATE("o_",H331,"_f")&amp;"*",Rough_data!$A$12:$B$31,2,FALSE)</f>
        <v>41.3</v>
      </c>
      <c r="L331" s="11">
        <f>VLOOKUP("*"&amp;CONCATENATE("o_",H331,"_a")&amp;"*",Rough_data!$A$12:$B$31,2,FALSE)</f>
        <v>44.8</v>
      </c>
      <c r="M331" s="8" t="str">
        <f t="shared" si="37"/>
        <v>4-Times Additional charges</v>
      </c>
      <c r="N331" s="8">
        <f t="shared" si="38"/>
        <v>4</v>
      </c>
      <c r="O331" s="8">
        <f t="shared" si="39"/>
        <v>179.2</v>
      </c>
      <c r="P331" s="10" t="s">
        <v>13</v>
      </c>
      <c r="Q331" s="10">
        <f t="shared" si="40"/>
        <v>4</v>
      </c>
      <c r="R331" s="10" cm="1">
        <f t="array" ref="R331">_xlfn.IFS(AND(P331=$P$2,N331&gt;0),((F331/0.5)-1)*J331, AND(P331=$P$2,N331=0),I331,AND(P331=$P$22,N331&gt;0),((F331/0.5)-1)*(L331+J331),AND(P331=$P$22,N331=0),(I331+K331))</f>
        <v>179.2</v>
      </c>
      <c r="S331" s="10" t="s">
        <v>2</v>
      </c>
      <c r="T331" s="7">
        <v>224.6</v>
      </c>
      <c r="U331" s="11">
        <f>VLOOKUP("*"&amp;CONCATENATE("d_",S331,"_f")&amp;"*",Rough_data!$A$12:$B$31,2,FALSE)</f>
        <v>33</v>
      </c>
      <c r="V331" s="11">
        <f>VLOOKUP("*"&amp;CONCATENATE("d_",S331,"_a")&amp;"*",Rough_data!$A$12:$B$31,2,FALSE)</f>
        <v>28.3</v>
      </c>
      <c r="W331" s="11">
        <f>VLOOKUP("*"&amp;CONCATENATE("o_",S331,"_f")&amp;"*",Rough_data!$A$12:$B$31,2,FALSE)</f>
        <v>20.5</v>
      </c>
      <c r="X331" s="11">
        <f>VLOOKUP("*"&amp;CONCATENATE("o_",S331,"_a")&amp;"*",Rough_data!$A$12:$B$31,2,FALSE)</f>
        <v>28.3</v>
      </c>
      <c r="Y331" s="7" cm="1">
        <f t="array" ref="Y331">_xlfn.IFS(AND(P331=$P$2,N331&gt;0),((F331/0.5)-1)*U331, AND(P331=$P$2,N331=0),V331,AND(P331=$P$22,N331&gt;0),((F331/0.5)-1)*(V331+X331),AND(P331=$P$22,N331=0),(W331+U331))</f>
        <v>132</v>
      </c>
      <c r="Z331" s="13" t="str" cm="1">
        <f t="array" ref="Z331">_xlfn.IFS(Y331=T331,"Correctly Charged",Y331&gt;T331,"Under Charge",Y331&lt;T331,"Over Charge")</f>
        <v>Over Charge</v>
      </c>
      <c r="AA331" s="11">
        <f t="shared" si="41"/>
        <v>-92.6</v>
      </c>
    </row>
    <row r="332" spans="1:27" x14ac:dyDescent="0.3">
      <c r="A332" s="7">
        <v>2001808801</v>
      </c>
      <c r="B332" s="8">
        <v>1091117437680</v>
      </c>
      <c r="C332" s="7">
        <v>6.5000000000000002E-2</v>
      </c>
      <c r="D332" s="7">
        <f t="shared" si="35"/>
        <v>0.5</v>
      </c>
      <c r="E332" s="7">
        <v>0.8</v>
      </c>
      <c r="F332" s="7">
        <f t="shared" si="36"/>
        <v>1</v>
      </c>
      <c r="G332" s="7">
        <f>Output_Data1[[#This Row],[Weight slab charged by Courier Company (KG)]]/0.5</f>
        <v>2</v>
      </c>
      <c r="H332" s="10" t="s">
        <v>3</v>
      </c>
      <c r="I332" s="11">
        <f>VLOOKUP("*"&amp;CONCATENATE("d_",H332,"_f")&amp;"*",Rough_data!$A$12:$B$31,2,FALSE)</f>
        <v>45.4</v>
      </c>
      <c r="J332" s="11">
        <f>VLOOKUP("*"&amp;CONCATENATE("d_",H332,"_a")&amp;"*",Rough_data!$A$12:$B$31,2,FALSE)</f>
        <v>44.8</v>
      </c>
      <c r="K332" s="11">
        <f>VLOOKUP("*"&amp;CONCATENATE("o_",H332,"_f")&amp;"*",Rough_data!$A$12:$B$31,2,FALSE)</f>
        <v>41.3</v>
      </c>
      <c r="L332" s="11">
        <f>VLOOKUP("*"&amp;CONCATENATE("o_",H332,"_a")&amp;"*",Rough_data!$A$12:$B$31,2,FALSE)</f>
        <v>44.8</v>
      </c>
      <c r="M332" s="8" t="str">
        <f t="shared" si="37"/>
        <v>1-Times Additional charges</v>
      </c>
      <c r="N332" s="8">
        <f t="shared" si="38"/>
        <v>1</v>
      </c>
      <c r="O332" s="8">
        <f t="shared" si="39"/>
        <v>44.8</v>
      </c>
      <c r="P332" s="10" t="s">
        <v>13</v>
      </c>
      <c r="Q332" s="10">
        <f t="shared" si="40"/>
        <v>1</v>
      </c>
      <c r="R332" s="10" cm="1">
        <f t="array" ref="R332">_xlfn.IFS(AND(P332=$P$2,N332&gt;0),((F332/0.5)-1)*J332, AND(P332=$P$2,N332=0),I332,AND(P332=$P$22,N332&gt;0),((F332/0.5)-1)*(L332+J332),AND(P332=$P$22,N332=0),(I332+K332))</f>
        <v>44.8</v>
      </c>
      <c r="S332" s="10" t="s">
        <v>2</v>
      </c>
      <c r="T332" s="7">
        <v>90.2</v>
      </c>
      <c r="U332" s="11">
        <f>VLOOKUP("*"&amp;CONCATENATE("d_",S332,"_f")&amp;"*",Rough_data!$A$12:$B$31,2,FALSE)</f>
        <v>33</v>
      </c>
      <c r="V332" s="11">
        <f>VLOOKUP("*"&amp;CONCATENATE("d_",S332,"_a")&amp;"*",Rough_data!$A$12:$B$31,2,FALSE)</f>
        <v>28.3</v>
      </c>
      <c r="W332" s="11">
        <f>VLOOKUP("*"&amp;CONCATENATE("o_",S332,"_f")&amp;"*",Rough_data!$A$12:$B$31,2,FALSE)</f>
        <v>20.5</v>
      </c>
      <c r="X332" s="11">
        <f>VLOOKUP("*"&amp;CONCATENATE("o_",S332,"_a")&amp;"*",Rough_data!$A$12:$B$31,2,FALSE)</f>
        <v>28.3</v>
      </c>
      <c r="Y332" s="7" cm="1">
        <f t="array" ref="Y332">_xlfn.IFS(AND(P332=$P$2,N332&gt;0),((F332/0.5)-1)*U332, AND(P332=$P$2,N332=0),V332,AND(P332=$P$22,N332&gt;0),((F332/0.5)-1)*(V332+X332),AND(P332=$P$22,N332=0),(W332+U332))</f>
        <v>33</v>
      </c>
      <c r="Z332" s="13" t="str" cm="1">
        <f t="array" ref="Z332">_xlfn.IFS(Y332=T332,"Correctly Charged",Y332&gt;T332,"Under Charge",Y332&lt;T332,"Over Charge")</f>
        <v>Over Charge</v>
      </c>
      <c r="AA332" s="11">
        <f t="shared" si="41"/>
        <v>-57.2</v>
      </c>
    </row>
    <row r="333" spans="1:27" x14ac:dyDescent="0.3">
      <c r="A333" s="7">
        <v>2001808801</v>
      </c>
      <c r="B333" s="8">
        <v>1091117437680</v>
      </c>
      <c r="C333" s="7">
        <v>6.5000000000000002E-2</v>
      </c>
      <c r="D333" s="7">
        <f t="shared" si="35"/>
        <v>0.5</v>
      </c>
      <c r="E333" s="7">
        <v>0.8</v>
      </c>
      <c r="F333" s="7">
        <f t="shared" si="36"/>
        <v>1</v>
      </c>
      <c r="G333" s="7">
        <f>Output_Data1[[#This Row],[Weight slab charged by Courier Company (KG)]]/0.5</f>
        <v>2</v>
      </c>
      <c r="H333" s="10" t="s">
        <v>3</v>
      </c>
      <c r="I333" s="11">
        <f>VLOOKUP("*"&amp;CONCATENATE("d_",H333,"_f")&amp;"*",Rough_data!$A$12:$B$31,2,FALSE)</f>
        <v>45.4</v>
      </c>
      <c r="J333" s="11">
        <f>VLOOKUP("*"&amp;CONCATENATE("d_",H333,"_a")&amp;"*",Rough_data!$A$12:$B$31,2,FALSE)</f>
        <v>44.8</v>
      </c>
      <c r="K333" s="11">
        <f>VLOOKUP("*"&amp;CONCATENATE("o_",H333,"_f")&amp;"*",Rough_data!$A$12:$B$31,2,FALSE)</f>
        <v>41.3</v>
      </c>
      <c r="L333" s="11">
        <f>VLOOKUP("*"&amp;CONCATENATE("o_",H333,"_a")&amp;"*",Rough_data!$A$12:$B$31,2,FALSE)</f>
        <v>44.8</v>
      </c>
      <c r="M333" s="8" t="str">
        <f t="shared" si="37"/>
        <v>1-Times Additional charges</v>
      </c>
      <c r="N333" s="8">
        <f t="shared" si="38"/>
        <v>1</v>
      </c>
      <c r="O333" s="8">
        <f t="shared" si="39"/>
        <v>44.8</v>
      </c>
      <c r="P333" s="10" t="s">
        <v>13</v>
      </c>
      <c r="Q333" s="10">
        <f t="shared" si="40"/>
        <v>1</v>
      </c>
      <c r="R333" s="10" cm="1">
        <f t="array" ref="R333">_xlfn.IFS(AND(P333=$P$2,N333&gt;0),((F333/0.5)-1)*J333, AND(P333=$P$2,N333=0),I333,AND(P333=$P$22,N333&gt;0),((F333/0.5)-1)*(L333+J333),AND(P333=$P$22,N333=0),(I333+K333))</f>
        <v>44.8</v>
      </c>
      <c r="S333" s="10" t="s">
        <v>2</v>
      </c>
      <c r="T333" s="7">
        <v>90.2</v>
      </c>
      <c r="U333" s="11">
        <f>VLOOKUP("*"&amp;CONCATENATE("d_",S333,"_f")&amp;"*",Rough_data!$A$12:$B$31,2,FALSE)</f>
        <v>33</v>
      </c>
      <c r="V333" s="11">
        <f>VLOOKUP("*"&amp;CONCATENATE("d_",S333,"_a")&amp;"*",Rough_data!$A$12:$B$31,2,FALSE)</f>
        <v>28.3</v>
      </c>
      <c r="W333" s="11">
        <f>VLOOKUP("*"&amp;CONCATENATE("o_",S333,"_f")&amp;"*",Rough_data!$A$12:$B$31,2,FALSE)</f>
        <v>20.5</v>
      </c>
      <c r="X333" s="11">
        <f>VLOOKUP("*"&amp;CONCATENATE("o_",S333,"_a")&amp;"*",Rough_data!$A$12:$B$31,2,FALSE)</f>
        <v>28.3</v>
      </c>
      <c r="Y333" s="7" cm="1">
        <f t="array" ref="Y333">_xlfn.IFS(AND(P333=$P$2,N333&gt;0),((F333/0.5)-1)*U333, AND(P333=$P$2,N333=0),V333,AND(P333=$P$22,N333&gt;0),((F333/0.5)-1)*(V333+X333),AND(P333=$P$22,N333=0),(W333+U333))</f>
        <v>33</v>
      </c>
      <c r="Z333" s="13" t="str" cm="1">
        <f t="array" ref="Z333">_xlfn.IFS(Y333=T333,"Correctly Charged",Y333&gt;T333,"Under Charge",Y333&lt;T333,"Over Charge")</f>
        <v>Over Charge</v>
      </c>
      <c r="AA333" s="11">
        <f t="shared" si="41"/>
        <v>-57.2</v>
      </c>
    </row>
    <row r="334" spans="1:27" x14ac:dyDescent="0.3">
      <c r="A334" s="7">
        <v>2001808801</v>
      </c>
      <c r="B334" s="8">
        <v>1091117437680</v>
      </c>
      <c r="C334" s="7">
        <v>0.113</v>
      </c>
      <c r="D334" s="7">
        <f t="shared" si="35"/>
        <v>0.5</v>
      </c>
      <c r="E334" s="7">
        <v>0.8</v>
      </c>
      <c r="F334" s="7">
        <f t="shared" si="36"/>
        <v>1</v>
      </c>
      <c r="G334" s="7">
        <f>Output_Data1[[#This Row],[Weight slab charged by Courier Company (KG)]]/0.5</f>
        <v>2</v>
      </c>
      <c r="H334" s="10" t="s">
        <v>3</v>
      </c>
      <c r="I334" s="11">
        <f>VLOOKUP("*"&amp;CONCATENATE("d_",H334,"_f")&amp;"*",Rough_data!$A$12:$B$31,2,FALSE)</f>
        <v>45.4</v>
      </c>
      <c r="J334" s="11">
        <f>VLOOKUP("*"&amp;CONCATENATE("d_",H334,"_a")&amp;"*",Rough_data!$A$12:$B$31,2,FALSE)</f>
        <v>44.8</v>
      </c>
      <c r="K334" s="11">
        <f>VLOOKUP("*"&amp;CONCATENATE("o_",H334,"_f")&amp;"*",Rough_data!$A$12:$B$31,2,FALSE)</f>
        <v>41.3</v>
      </c>
      <c r="L334" s="11">
        <f>VLOOKUP("*"&amp;CONCATENATE("o_",H334,"_a")&amp;"*",Rough_data!$A$12:$B$31,2,FALSE)</f>
        <v>44.8</v>
      </c>
      <c r="M334" s="8" t="str">
        <f t="shared" si="37"/>
        <v>1-Times Additional charges</v>
      </c>
      <c r="N334" s="8">
        <f t="shared" si="38"/>
        <v>1</v>
      </c>
      <c r="O334" s="8">
        <f t="shared" si="39"/>
        <v>44.8</v>
      </c>
      <c r="P334" s="10" t="s">
        <v>13</v>
      </c>
      <c r="Q334" s="10">
        <f t="shared" si="40"/>
        <v>1</v>
      </c>
      <c r="R334" s="10" cm="1">
        <f t="array" ref="R334">_xlfn.IFS(AND(P334=$P$2,N334&gt;0),((F334/0.5)-1)*J334, AND(P334=$P$2,N334=0),I334,AND(P334=$P$22,N334&gt;0),((F334/0.5)-1)*(L334+J334),AND(P334=$P$22,N334=0),(I334+K334))</f>
        <v>44.8</v>
      </c>
      <c r="S334" s="10" t="s">
        <v>2</v>
      </c>
      <c r="T334" s="7">
        <v>90.2</v>
      </c>
      <c r="U334" s="11">
        <f>VLOOKUP("*"&amp;CONCATENATE("d_",S334,"_f")&amp;"*",Rough_data!$A$12:$B$31,2,FALSE)</f>
        <v>33</v>
      </c>
      <c r="V334" s="11">
        <f>VLOOKUP("*"&amp;CONCATENATE("d_",S334,"_a")&amp;"*",Rough_data!$A$12:$B$31,2,FALSE)</f>
        <v>28.3</v>
      </c>
      <c r="W334" s="11">
        <f>VLOOKUP("*"&amp;CONCATENATE("o_",S334,"_f")&amp;"*",Rough_data!$A$12:$B$31,2,FALSE)</f>
        <v>20.5</v>
      </c>
      <c r="X334" s="11">
        <f>VLOOKUP("*"&amp;CONCATENATE("o_",S334,"_a")&amp;"*",Rough_data!$A$12:$B$31,2,FALSE)</f>
        <v>28.3</v>
      </c>
      <c r="Y334" s="7" cm="1">
        <f t="array" ref="Y334">_xlfn.IFS(AND(P334=$P$2,N334&gt;0),((F334/0.5)-1)*U334, AND(P334=$P$2,N334=0),V334,AND(P334=$P$22,N334&gt;0),((F334/0.5)-1)*(V334+X334),AND(P334=$P$22,N334=0),(W334+U334))</f>
        <v>33</v>
      </c>
      <c r="Z334" s="13" t="str" cm="1">
        <f t="array" ref="Z334">_xlfn.IFS(Y334=T334,"Correctly Charged",Y334&gt;T334,"Under Charge",Y334&lt;T334,"Over Charge")</f>
        <v>Over Charge</v>
      </c>
      <c r="AA334" s="11">
        <f t="shared" si="41"/>
        <v>-57.2</v>
      </c>
    </row>
    <row r="335" spans="1:27" x14ac:dyDescent="0.3">
      <c r="A335" s="7">
        <v>2001808801</v>
      </c>
      <c r="B335" s="8">
        <v>1091117437680</v>
      </c>
      <c r="C335" s="7">
        <v>0.113</v>
      </c>
      <c r="D335" s="7">
        <f t="shared" si="35"/>
        <v>0.5</v>
      </c>
      <c r="E335" s="7">
        <v>0.8</v>
      </c>
      <c r="F335" s="7">
        <f t="shared" si="36"/>
        <v>1</v>
      </c>
      <c r="G335" s="7">
        <f>Output_Data1[[#This Row],[Weight slab charged by Courier Company (KG)]]/0.5</f>
        <v>2</v>
      </c>
      <c r="H335" s="10" t="s">
        <v>3</v>
      </c>
      <c r="I335" s="11">
        <f>VLOOKUP("*"&amp;CONCATENATE("d_",H335,"_f")&amp;"*",Rough_data!$A$12:$B$31,2,FALSE)</f>
        <v>45.4</v>
      </c>
      <c r="J335" s="11">
        <f>VLOOKUP("*"&amp;CONCATENATE("d_",H335,"_a")&amp;"*",Rough_data!$A$12:$B$31,2,FALSE)</f>
        <v>44.8</v>
      </c>
      <c r="K335" s="11">
        <f>VLOOKUP("*"&amp;CONCATENATE("o_",H335,"_f")&amp;"*",Rough_data!$A$12:$B$31,2,FALSE)</f>
        <v>41.3</v>
      </c>
      <c r="L335" s="11">
        <f>VLOOKUP("*"&amp;CONCATENATE("o_",H335,"_a")&amp;"*",Rough_data!$A$12:$B$31,2,FALSE)</f>
        <v>44.8</v>
      </c>
      <c r="M335" s="8" t="str">
        <f t="shared" si="37"/>
        <v>1-Times Additional charges</v>
      </c>
      <c r="N335" s="8">
        <f t="shared" si="38"/>
        <v>1</v>
      </c>
      <c r="O335" s="8">
        <f t="shared" si="39"/>
        <v>44.8</v>
      </c>
      <c r="P335" s="10" t="s">
        <v>13</v>
      </c>
      <c r="Q335" s="10">
        <f t="shared" si="40"/>
        <v>1</v>
      </c>
      <c r="R335" s="10" cm="1">
        <f t="array" ref="R335">_xlfn.IFS(AND(P335=$P$2,N335&gt;0),((F335/0.5)-1)*J335, AND(P335=$P$2,N335=0),I335,AND(P335=$P$22,N335&gt;0),((F335/0.5)-1)*(L335+J335),AND(P335=$P$22,N335=0),(I335+K335))</f>
        <v>44.8</v>
      </c>
      <c r="S335" s="10" t="s">
        <v>2</v>
      </c>
      <c r="T335" s="7">
        <v>90.2</v>
      </c>
      <c r="U335" s="11">
        <f>VLOOKUP("*"&amp;CONCATENATE("d_",S335,"_f")&amp;"*",Rough_data!$A$12:$B$31,2,FALSE)</f>
        <v>33</v>
      </c>
      <c r="V335" s="11">
        <f>VLOOKUP("*"&amp;CONCATENATE("d_",S335,"_a")&amp;"*",Rough_data!$A$12:$B$31,2,FALSE)</f>
        <v>28.3</v>
      </c>
      <c r="W335" s="11">
        <f>VLOOKUP("*"&amp;CONCATENATE("o_",S335,"_f")&amp;"*",Rough_data!$A$12:$B$31,2,FALSE)</f>
        <v>20.5</v>
      </c>
      <c r="X335" s="11">
        <f>VLOOKUP("*"&amp;CONCATENATE("o_",S335,"_a")&amp;"*",Rough_data!$A$12:$B$31,2,FALSE)</f>
        <v>28.3</v>
      </c>
      <c r="Y335" s="7" cm="1">
        <f t="array" ref="Y335">_xlfn.IFS(AND(P335=$P$2,N335&gt;0),((F335/0.5)-1)*U335, AND(P335=$P$2,N335=0),V335,AND(P335=$P$22,N335&gt;0),((F335/0.5)-1)*(V335+X335),AND(P335=$P$22,N335=0),(W335+U335))</f>
        <v>33</v>
      </c>
      <c r="Z335" s="13" t="str" cm="1">
        <f t="array" ref="Z335">_xlfn.IFS(Y335=T335,"Correctly Charged",Y335&gt;T335,"Under Charge",Y335&lt;T335,"Over Charge")</f>
        <v>Over Charge</v>
      </c>
      <c r="AA335" s="11">
        <f t="shared" si="41"/>
        <v>-57.2</v>
      </c>
    </row>
    <row r="336" spans="1:27" x14ac:dyDescent="0.3">
      <c r="A336" s="7">
        <v>2001808801</v>
      </c>
      <c r="B336" s="8">
        <v>1091117437680</v>
      </c>
      <c r="C336" s="7">
        <v>0.16500000000000001</v>
      </c>
      <c r="D336" s="7">
        <f t="shared" si="35"/>
        <v>0.5</v>
      </c>
      <c r="E336" s="7">
        <v>0.8</v>
      </c>
      <c r="F336" s="7">
        <f t="shared" si="36"/>
        <v>1</v>
      </c>
      <c r="G336" s="7">
        <f>Output_Data1[[#This Row],[Weight slab charged by Courier Company (KG)]]/0.5</f>
        <v>2</v>
      </c>
      <c r="H336" s="10" t="s">
        <v>3</v>
      </c>
      <c r="I336" s="11">
        <f>VLOOKUP("*"&amp;CONCATENATE("d_",H336,"_f")&amp;"*",Rough_data!$A$12:$B$31,2,FALSE)</f>
        <v>45.4</v>
      </c>
      <c r="J336" s="11">
        <f>VLOOKUP("*"&amp;CONCATENATE("d_",H336,"_a")&amp;"*",Rough_data!$A$12:$B$31,2,FALSE)</f>
        <v>44.8</v>
      </c>
      <c r="K336" s="11">
        <f>VLOOKUP("*"&amp;CONCATENATE("o_",H336,"_f")&amp;"*",Rough_data!$A$12:$B$31,2,FALSE)</f>
        <v>41.3</v>
      </c>
      <c r="L336" s="11">
        <f>VLOOKUP("*"&amp;CONCATENATE("o_",H336,"_a")&amp;"*",Rough_data!$A$12:$B$31,2,FALSE)</f>
        <v>44.8</v>
      </c>
      <c r="M336" s="8" t="str">
        <f t="shared" si="37"/>
        <v>1-Times Additional charges</v>
      </c>
      <c r="N336" s="8">
        <f t="shared" si="38"/>
        <v>1</v>
      </c>
      <c r="O336" s="8">
        <f t="shared" si="39"/>
        <v>44.8</v>
      </c>
      <c r="P336" s="10" t="s">
        <v>13</v>
      </c>
      <c r="Q336" s="10">
        <f t="shared" si="40"/>
        <v>1</v>
      </c>
      <c r="R336" s="10" cm="1">
        <f t="array" ref="R336">_xlfn.IFS(AND(P336=$P$2,N336&gt;0),((F336/0.5)-1)*J336, AND(P336=$P$2,N336=0),I336,AND(P336=$P$22,N336&gt;0),((F336/0.5)-1)*(L336+J336),AND(P336=$P$22,N336=0),(I336+K336))</f>
        <v>44.8</v>
      </c>
      <c r="S336" s="10" t="s">
        <v>2</v>
      </c>
      <c r="T336" s="7">
        <v>90.2</v>
      </c>
      <c r="U336" s="11">
        <f>VLOOKUP("*"&amp;CONCATENATE("d_",S336,"_f")&amp;"*",Rough_data!$A$12:$B$31,2,FALSE)</f>
        <v>33</v>
      </c>
      <c r="V336" s="11">
        <f>VLOOKUP("*"&amp;CONCATENATE("d_",S336,"_a")&amp;"*",Rough_data!$A$12:$B$31,2,FALSE)</f>
        <v>28.3</v>
      </c>
      <c r="W336" s="11">
        <f>VLOOKUP("*"&amp;CONCATENATE("o_",S336,"_f")&amp;"*",Rough_data!$A$12:$B$31,2,FALSE)</f>
        <v>20.5</v>
      </c>
      <c r="X336" s="11">
        <f>VLOOKUP("*"&amp;CONCATENATE("o_",S336,"_a")&amp;"*",Rough_data!$A$12:$B$31,2,FALSE)</f>
        <v>28.3</v>
      </c>
      <c r="Y336" s="7" cm="1">
        <f t="array" ref="Y336">_xlfn.IFS(AND(P336=$P$2,N336&gt;0),((F336/0.5)-1)*U336, AND(P336=$P$2,N336=0),V336,AND(P336=$P$22,N336&gt;0),((F336/0.5)-1)*(V336+X336),AND(P336=$P$22,N336=0),(W336+U336))</f>
        <v>33</v>
      </c>
      <c r="Z336" s="13" t="str" cm="1">
        <f t="array" ref="Z336">_xlfn.IFS(Y336=T336,"Correctly Charged",Y336&gt;T336,"Under Charge",Y336&lt;T336,"Over Charge")</f>
        <v>Over Charge</v>
      </c>
      <c r="AA336" s="11">
        <f t="shared" si="41"/>
        <v>-57.2</v>
      </c>
    </row>
    <row r="337" spans="1:27" x14ac:dyDescent="0.3">
      <c r="A337" s="7">
        <v>2001808801</v>
      </c>
      <c r="B337" s="8">
        <v>1091117437680</v>
      </c>
      <c r="C337" s="7">
        <v>0.16500000000000001</v>
      </c>
      <c r="D337" s="7">
        <f t="shared" si="35"/>
        <v>0.5</v>
      </c>
      <c r="E337" s="7">
        <v>0.8</v>
      </c>
      <c r="F337" s="7">
        <f t="shared" si="36"/>
        <v>1</v>
      </c>
      <c r="G337" s="7">
        <f>Output_Data1[[#This Row],[Weight slab charged by Courier Company (KG)]]/0.5</f>
        <v>2</v>
      </c>
      <c r="H337" s="10" t="s">
        <v>3</v>
      </c>
      <c r="I337" s="11">
        <f>VLOOKUP("*"&amp;CONCATENATE("d_",H337,"_f")&amp;"*",Rough_data!$A$12:$B$31,2,FALSE)</f>
        <v>45.4</v>
      </c>
      <c r="J337" s="11">
        <f>VLOOKUP("*"&amp;CONCATENATE("d_",H337,"_a")&amp;"*",Rough_data!$A$12:$B$31,2,FALSE)</f>
        <v>44.8</v>
      </c>
      <c r="K337" s="11">
        <f>VLOOKUP("*"&amp;CONCATENATE("o_",H337,"_f")&amp;"*",Rough_data!$A$12:$B$31,2,FALSE)</f>
        <v>41.3</v>
      </c>
      <c r="L337" s="11">
        <f>VLOOKUP("*"&amp;CONCATENATE("o_",H337,"_a")&amp;"*",Rough_data!$A$12:$B$31,2,FALSE)</f>
        <v>44.8</v>
      </c>
      <c r="M337" s="8" t="str">
        <f t="shared" si="37"/>
        <v>1-Times Additional charges</v>
      </c>
      <c r="N337" s="8">
        <f t="shared" si="38"/>
        <v>1</v>
      </c>
      <c r="O337" s="8">
        <f t="shared" si="39"/>
        <v>44.8</v>
      </c>
      <c r="P337" s="10" t="s">
        <v>13</v>
      </c>
      <c r="Q337" s="10">
        <f t="shared" si="40"/>
        <v>1</v>
      </c>
      <c r="R337" s="10" cm="1">
        <f t="array" ref="R337">_xlfn.IFS(AND(P337=$P$2,N337&gt;0),((F337/0.5)-1)*J337, AND(P337=$P$2,N337=0),I337,AND(P337=$P$22,N337&gt;0),((F337/0.5)-1)*(L337+J337),AND(P337=$P$22,N337=0),(I337+K337))</f>
        <v>44.8</v>
      </c>
      <c r="S337" s="10" t="s">
        <v>2</v>
      </c>
      <c r="T337" s="7">
        <v>90.2</v>
      </c>
      <c r="U337" s="11">
        <f>VLOOKUP("*"&amp;CONCATENATE("d_",S337,"_f")&amp;"*",Rough_data!$A$12:$B$31,2,FALSE)</f>
        <v>33</v>
      </c>
      <c r="V337" s="11">
        <f>VLOOKUP("*"&amp;CONCATENATE("d_",S337,"_a")&amp;"*",Rough_data!$A$12:$B$31,2,FALSE)</f>
        <v>28.3</v>
      </c>
      <c r="W337" s="11">
        <f>VLOOKUP("*"&amp;CONCATENATE("o_",S337,"_f")&amp;"*",Rough_data!$A$12:$B$31,2,FALSE)</f>
        <v>20.5</v>
      </c>
      <c r="X337" s="11">
        <f>VLOOKUP("*"&amp;CONCATENATE("o_",S337,"_a")&amp;"*",Rough_data!$A$12:$B$31,2,FALSE)</f>
        <v>28.3</v>
      </c>
      <c r="Y337" s="7" cm="1">
        <f t="array" ref="Y337">_xlfn.IFS(AND(P337=$P$2,N337&gt;0),((F337/0.5)-1)*U337, AND(P337=$P$2,N337=0),V337,AND(P337=$P$22,N337&gt;0),((F337/0.5)-1)*(V337+X337),AND(P337=$P$22,N337=0),(W337+U337))</f>
        <v>33</v>
      </c>
      <c r="Z337" s="13" t="str" cm="1">
        <f t="array" ref="Z337">_xlfn.IFS(Y337=T337,"Correctly Charged",Y337&gt;T337,"Under Charge",Y337&lt;T337,"Over Charge")</f>
        <v>Over Charge</v>
      </c>
      <c r="AA337" s="11">
        <f t="shared" si="41"/>
        <v>-57.2</v>
      </c>
    </row>
    <row r="338" spans="1:27" x14ac:dyDescent="0.3">
      <c r="A338" s="7">
        <v>2001808801</v>
      </c>
      <c r="B338" s="8">
        <v>1091117437680</v>
      </c>
      <c r="C338" s="7">
        <v>0.21</v>
      </c>
      <c r="D338" s="7">
        <f t="shared" si="35"/>
        <v>0.5</v>
      </c>
      <c r="E338" s="7">
        <v>0.8</v>
      </c>
      <c r="F338" s="7">
        <f t="shared" si="36"/>
        <v>1</v>
      </c>
      <c r="G338" s="7">
        <f>Output_Data1[[#This Row],[Weight slab charged by Courier Company (KG)]]/0.5</f>
        <v>2</v>
      </c>
      <c r="H338" s="10" t="s">
        <v>3</v>
      </c>
      <c r="I338" s="11">
        <f>VLOOKUP("*"&amp;CONCATENATE("d_",H338,"_f")&amp;"*",Rough_data!$A$12:$B$31,2,FALSE)</f>
        <v>45.4</v>
      </c>
      <c r="J338" s="11">
        <f>VLOOKUP("*"&amp;CONCATENATE("d_",H338,"_a")&amp;"*",Rough_data!$A$12:$B$31,2,FALSE)</f>
        <v>44.8</v>
      </c>
      <c r="K338" s="11">
        <f>VLOOKUP("*"&amp;CONCATENATE("o_",H338,"_f")&amp;"*",Rough_data!$A$12:$B$31,2,FALSE)</f>
        <v>41.3</v>
      </c>
      <c r="L338" s="11">
        <f>VLOOKUP("*"&amp;CONCATENATE("o_",H338,"_a")&amp;"*",Rough_data!$A$12:$B$31,2,FALSE)</f>
        <v>44.8</v>
      </c>
      <c r="M338" s="8" t="str">
        <f t="shared" si="37"/>
        <v>1-Times Additional charges</v>
      </c>
      <c r="N338" s="8">
        <f t="shared" si="38"/>
        <v>1</v>
      </c>
      <c r="O338" s="8">
        <f t="shared" si="39"/>
        <v>44.8</v>
      </c>
      <c r="P338" s="10" t="s">
        <v>13</v>
      </c>
      <c r="Q338" s="10">
        <f t="shared" si="40"/>
        <v>1</v>
      </c>
      <c r="R338" s="10" cm="1">
        <f t="array" ref="R338">_xlfn.IFS(AND(P338=$P$2,N338&gt;0),((F338/0.5)-1)*J338, AND(P338=$P$2,N338=0),I338,AND(P338=$P$22,N338&gt;0),((F338/0.5)-1)*(L338+J338),AND(P338=$P$22,N338=0),(I338+K338))</f>
        <v>44.8</v>
      </c>
      <c r="S338" s="10" t="s">
        <v>2</v>
      </c>
      <c r="T338" s="7">
        <v>90.2</v>
      </c>
      <c r="U338" s="11">
        <f>VLOOKUP("*"&amp;CONCATENATE("d_",S338,"_f")&amp;"*",Rough_data!$A$12:$B$31,2,FALSE)</f>
        <v>33</v>
      </c>
      <c r="V338" s="11">
        <f>VLOOKUP("*"&amp;CONCATENATE("d_",S338,"_a")&amp;"*",Rough_data!$A$12:$B$31,2,FALSE)</f>
        <v>28.3</v>
      </c>
      <c r="W338" s="11">
        <f>VLOOKUP("*"&amp;CONCATENATE("o_",S338,"_f")&amp;"*",Rough_data!$A$12:$B$31,2,FALSE)</f>
        <v>20.5</v>
      </c>
      <c r="X338" s="11">
        <f>VLOOKUP("*"&amp;CONCATENATE("o_",S338,"_a")&amp;"*",Rough_data!$A$12:$B$31,2,FALSE)</f>
        <v>28.3</v>
      </c>
      <c r="Y338" s="7" cm="1">
        <f t="array" ref="Y338">_xlfn.IFS(AND(P338=$P$2,N338&gt;0),((F338/0.5)-1)*U338, AND(P338=$P$2,N338=0),V338,AND(P338=$P$22,N338&gt;0),((F338/0.5)-1)*(V338+X338),AND(P338=$P$22,N338=0),(W338+U338))</f>
        <v>33</v>
      </c>
      <c r="Z338" s="13" t="str" cm="1">
        <f t="array" ref="Z338">_xlfn.IFS(Y338=T338,"Correctly Charged",Y338&gt;T338,"Under Charge",Y338&lt;T338,"Over Charge")</f>
        <v>Over Charge</v>
      </c>
      <c r="AA338" s="11">
        <f t="shared" si="41"/>
        <v>-57.2</v>
      </c>
    </row>
    <row r="339" spans="1:27" x14ac:dyDescent="0.3">
      <c r="A339" s="7">
        <v>2001808801</v>
      </c>
      <c r="B339" s="8">
        <v>1091117437680</v>
      </c>
      <c r="C339" s="7">
        <v>0.21</v>
      </c>
      <c r="D339" s="7">
        <f t="shared" si="35"/>
        <v>0.5</v>
      </c>
      <c r="E339" s="7">
        <v>0.8</v>
      </c>
      <c r="F339" s="7">
        <f t="shared" si="36"/>
        <v>1</v>
      </c>
      <c r="G339" s="7">
        <f>Output_Data1[[#This Row],[Weight slab charged by Courier Company (KG)]]/0.5</f>
        <v>2</v>
      </c>
      <c r="H339" s="10" t="s">
        <v>3</v>
      </c>
      <c r="I339" s="11">
        <f>VLOOKUP("*"&amp;CONCATENATE("d_",H339,"_f")&amp;"*",Rough_data!$A$12:$B$31,2,FALSE)</f>
        <v>45.4</v>
      </c>
      <c r="J339" s="11">
        <f>VLOOKUP("*"&amp;CONCATENATE("d_",H339,"_a")&amp;"*",Rough_data!$A$12:$B$31,2,FALSE)</f>
        <v>44.8</v>
      </c>
      <c r="K339" s="11">
        <f>VLOOKUP("*"&amp;CONCATENATE("o_",H339,"_f")&amp;"*",Rough_data!$A$12:$B$31,2,FALSE)</f>
        <v>41.3</v>
      </c>
      <c r="L339" s="11">
        <f>VLOOKUP("*"&amp;CONCATENATE("o_",H339,"_a")&amp;"*",Rough_data!$A$12:$B$31,2,FALSE)</f>
        <v>44.8</v>
      </c>
      <c r="M339" s="8" t="str">
        <f t="shared" si="37"/>
        <v>1-Times Additional charges</v>
      </c>
      <c r="N339" s="8">
        <f t="shared" si="38"/>
        <v>1</v>
      </c>
      <c r="O339" s="8">
        <f t="shared" si="39"/>
        <v>44.8</v>
      </c>
      <c r="P339" s="10" t="s">
        <v>13</v>
      </c>
      <c r="Q339" s="10">
        <f t="shared" si="40"/>
        <v>1</v>
      </c>
      <c r="R339" s="10" cm="1">
        <f t="array" ref="R339">_xlfn.IFS(AND(P339=$P$2,N339&gt;0),((F339/0.5)-1)*J339, AND(P339=$P$2,N339=0),I339,AND(P339=$P$22,N339&gt;0),((F339/0.5)-1)*(L339+J339),AND(P339=$P$22,N339=0),(I339+K339))</f>
        <v>44.8</v>
      </c>
      <c r="S339" s="10" t="s">
        <v>2</v>
      </c>
      <c r="T339" s="7">
        <v>90.2</v>
      </c>
      <c r="U339" s="11">
        <f>VLOOKUP("*"&amp;CONCATENATE("d_",S339,"_f")&amp;"*",Rough_data!$A$12:$B$31,2,FALSE)</f>
        <v>33</v>
      </c>
      <c r="V339" s="11">
        <f>VLOOKUP("*"&amp;CONCATENATE("d_",S339,"_a")&amp;"*",Rough_data!$A$12:$B$31,2,FALSE)</f>
        <v>28.3</v>
      </c>
      <c r="W339" s="11">
        <f>VLOOKUP("*"&amp;CONCATENATE("o_",S339,"_f")&amp;"*",Rough_data!$A$12:$B$31,2,FALSE)</f>
        <v>20.5</v>
      </c>
      <c r="X339" s="11">
        <f>VLOOKUP("*"&amp;CONCATENATE("o_",S339,"_a")&amp;"*",Rough_data!$A$12:$B$31,2,FALSE)</f>
        <v>28.3</v>
      </c>
      <c r="Y339" s="7" cm="1">
        <f t="array" ref="Y339">_xlfn.IFS(AND(P339=$P$2,N339&gt;0),((F339/0.5)-1)*U339, AND(P339=$P$2,N339=0),V339,AND(P339=$P$22,N339&gt;0),((F339/0.5)-1)*(V339+X339),AND(P339=$P$22,N339=0),(W339+U339))</f>
        <v>33</v>
      </c>
      <c r="Z339" s="13" t="str" cm="1">
        <f t="array" ref="Z339">_xlfn.IFS(Y339=T339,"Correctly Charged",Y339&gt;T339,"Under Charge",Y339&lt;T339,"Over Charge")</f>
        <v>Over Charge</v>
      </c>
      <c r="AA339" s="11">
        <f t="shared" si="41"/>
        <v>-57.2</v>
      </c>
    </row>
    <row r="340" spans="1:27" x14ac:dyDescent="0.3">
      <c r="A340" s="7">
        <v>2001808739</v>
      </c>
      <c r="B340" s="8">
        <v>1091117437293</v>
      </c>
      <c r="C340" s="7">
        <v>0.12</v>
      </c>
      <c r="D340" s="7">
        <f t="shared" si="35"/>
        <v>0.5</v>
      </c>
      <c r="E340" s="7">
        <v>1.63</v>
      </c>
      <c r="F340" s="7">
        <f t="shared" si="36"/>
        <v>2</v>
      </c>
      <c r="G340" s="7">
        <f>Output_Data1[[#This Row],[Weight slab charged by Courier Company (KG)]]/0.5</f>
        <v>4</v>
      </c>
      <c r="H340" s="10" t="s">
        <v>3</v>
      </c>
      <c r="I340" s="11">
        <f>VLOOKUP("*"&amp;CONCATENATE("d_",H340,"_f")&amp;"*",Rough_data!$A$12:$B$31,2,FALSE)</f>
        <v>45.4</v>
      </c>
      <c r="J340" s="11">
        <f>VLOOKUP("*"&amp;CONCATENATE("d_",H340,"_a")&amp;"*",Rough_data!$A$12:$B$31,2,FALSE)</f>
        <v>44.8</v>
      </c>
      <c r="K340" s="11">
        <f>VLOOKUP("*"&amp;CONCATENATE("o_",H340,"_f")&amp;"*",Rough_data!$A$12:$B$31,2,FALSE)</f>
        <v>41.3</v>
      </c>
      <c r="L340" s="11">
        <f>VLOOKUP("*"&amp;CONCATENATE("o_",H340,"_a")&amp;"*",Rough_data!$A$12:$B$31,2,FALSE)</f>
        <v>44.8</v>
      </c>
      <c r="M340" s="8" t="str">
        <f t="shared" si="37"/>
        <v>3-Times Additional charges</v>
      </c>
      <c r="N340" s="8">
        <f t="shared" si="38"/>
        <v>3</v>
      </c>
      <c r="O340" s="8">
        <f t="shared" si="39"/>
        <v>134.39999999999998</v>
      </c>
      <c r="P340" s="10" t="s">
        <v>13</v>
      </c>
      <c r="Q340" s="10">
        <f t="shared" si="40"/>
        <v>3</v>
      </c>
      <c r="R340" s="10" cm="1">
        <f t="array" ref="R340">_xlfn.IFS(AND(P340=$P$2,N340&gt;0),((F340/0.5)-1)*J340, AND(P340=$P$2,N340=0),I340,AND(P340=$P$22,N340&gt;0),((F340/0.5)-1)*(L340+J340),AND(P340=$P$22,N340=0),(I340+K340))</f>
        <v>134.39999999999998</v>
      </c>
      <c r="S340" s="10" t="s">
        <v>2</v>
      </c>
      <c r="T340" s="7">
        <v>179.8</v>
      </c>
      <c r="U340" s="11">
        <f>VLOOKUP("*"&amp;CONCATENATE("d_",S340,"_f")&amp;"*",Rough_data!$A$12:$B$31,2,FALSE)</f>
        <v>33</v>
      </c>
      <c r="V340" s="11">
        <f>VLOOKUP("*"&amp;CONCATENATE("d_",S340,"_a")&amp;"*",Rough_data!$A$12:$B$31,2,FALSE)</f>
        <v>28.3</v>
      </c>
      <c r="W340" s="11">
        <f>VLOOKUP("*"&amp;CONCATENATE("o_",S340,"_f")&amp;"*",Rough_data!$A$12:$B$31,2,FALSE)</f>
        <v>20.5</v>
      </c>
      <c r="X340" s="11">
        <f>VLOOKUP("*"&amp;CONCATENATE("o_",S340,"_a")&amp;"*",Rough_data!$A$12:$B$31,2,FALSE)</f>
        <v>28.3</v>
      </c>
      <c r="Y340" s="7" cm="1">
        <f t="array" ref="Y340">_xlfn.IFS(AND(P340=$P$2,N340&gt;0),((F340/0.5)-1)*U340, AND(P340=$P$2,N340=0),V340,AND(P340=$P$22,N340&gt;0),((F340/0.5)-1)*(V340+X340),AND(P340=$P$22,N340=0),(W340+U340))</f>
        <v>99</v>
      </c>
      <c r="Z340" s="13" t="str" cm="1">
        <f t="array" ref="Z340">_xlfn.IFS(Y340=T340,"Correctly Charged",Y340&gt;T340,"Under Charge",Y340&lt;T340,"Over Charge")</f>
        <v>Over Charge</v>
      </c>
      <c r="AA340" s="11">
        <f t="shared" si="41"/>
        <v>-80.800000000000011</v>
      </c>
    </row>
    <row r="341" spans="1:27" x14ac:dyDescent="0.3">
      <c r="A341" s="7">
        <v>2001808739</v>
      </c>
      <c r="B341" s="8">
        <v>1091117437293</v>
      </c>
      <c r="C341" s="7">
        <v>0.1</v>
      </c>
      <c r="D341" s="7">
        <f t="shared" si="35"/>
        <v>0.5</v>
      </c>
      <c r="E341" s="7">
        <v>1.63</v>
      </c>
      <c r="F341" s="7">
        <f t="shared" si="36"/>
        <v>2</v>
      </c>
      <c r="G341" s="7">
        <f>Output_Data1[[#This Row],[Weight slab charged by Courier Company (KG)]]/0.5</f>
        <v>4</v>
      </c>
      <c r="H341" s="10" t="s">
        <v>3</v>
      </c>
      <c r="I341" s="11">
        <f>VLOOKUP("*"&amp;CONCATENATE("d_",H341,"_f")&amp;"*",Rough_data!$A$12:$B$31,2,FALSE)</f>
        <v>45.4</v>
      </c>
      <c r="J341" s="11">
        <f>VLOOKUP("*"&amp;CONCATENATE("d_",H341,"_a")&amp;"*",Rough_data!$A$12:$B$31,2,FALSE)</f>
        <v>44.8</v>
      </c>
      <c r="K341" s="11">
        <f>VLOOKUP("*"&amp;CONCATENATE("o_",H341,"_f")&amp;"*",Rough_data!$A$12:$B$31,2,FALSE)</f>
        <v>41.3</v>
      </c>
      <c r="L341" s="11">
        <f>VLOOKUP("*"&amp;CONCATENATE("o_",H341,"_a")&amp;"*",Rough_data!$A$12:$B$31,2,FALSE)</f>
        <v>44.8</v>
      </c>
      <c r="M341" s="8" t="str">
        <f t="shared" si="37"/>
        <v>3-Times Additional charges</v>
      </c>
      <c r="N341" s="8">
        <f t="shared" si="38"/>
        <v>3</v>
      </c>
      <c r="O341" s="8">
        <f t="shared" si="39"/>
        <v>134.39999999999998</v>
      </c>
      <c r="P341" s="10" t="s">
        <v>13</v>
      </c>
      <c r="Q341" s="10">
        <f t="shared" si="40"/>
        <v>3</v>
      </c>
      <c r="R341" s="10" cm="1">
        <f t="array" ref="R341">_xlfn.IFS(AND(P341=$P$2,N341&gt;0),((F341/0.5)-1)*J341, AND(P341=$P$2,N341=0),I341,AND(P341=$P$22,N341&gt;0),((F341/0.5)-1)*(L341+J341),AND(P341=$P$22,N341=0),(I341+K341))</f>
        <v>134.39999999999998</v>
      </c>
      <c r="S341" s="10" t="s">
        <v>2</v>
      </c>
      <c r="T341" s="7">
        <v>179.8</v>
      </c>
      <c r="U341" s="11">
        <f>VLOOKUP("*"&amp;CONCATENATE("d_",S341,"_f")&amp;"*",Rough_data!$A$12:$B$31,2,FALSE)</f>
        <v>33</v>
      </c>
      <c r="V341" s="11">
        <f>VLOOKUP("*"&amp;CONCATENATE("d_",S341,"_a")&amp;"*",Rough_data!$A$12:$B$31,2,FALSE)</f>
        <v>28.3</v>
      </c>
      <c r="W341" s="11">
        <f>VLOOKUP("*"&amp;CONCATENATE("o_",S341,"_f")&amp;"*",Rough_data!$A$12:$B$31,2,FALSE)</f>
        <v>20.5</v>
      </c>
      <c r="X341" s="11">
        <f>VLOOKUP("*"&amp;CONCATENATE("o_",S341,"_a")&amp;"*",Rough_data!$A$12:$B$31,2,FALSE)</f>
        <v>28.3</v>
      </c>
      <c r="Y341" s="7" cm="1">
        <f t="array" ref="Y341">_xlfn.IFS(AND(P341=$P$2,N341&gt;0),((F341/0.5)-1)*U341, AND(P341=$P$2,N341=0),V341,AND(P341=$P$22,N341&gt;0),((F341/0.5)-1)*(V341+X341),AND(P341=$P$22,N341=0),(W341+U341))</f>
        <v>99</v>
      </c>
      <c r="Z341" s="13" t="str" cm="1">
        <f t="array" ref="Z341">_xlfn.IFS(Y341=T341,"Correctly Charged",Y341&gt;T341,"Under Charge",Y341&lt;T341,"Over Charge")</f>
        <v>Over Charge</v>
      </c>
      <c r="AA341" s="11">
        <f t="shared" si="41"/>
        <v>-80.800000000000011</v>
      </c>
    </row>
    <row r="342" spans="1:27" x14ac:dyDescent="0.3">
      <c r="A342" s="7">
        <v>2001808679</v>
      </c>
      <c r="B342" s="8">
        <v>1091117437035</v>
      </c>
      <c r="C342" s="7">
        <v>0.127</v>
      </c>
      <c r="D342" s="7">
        <f t="shared" si="35"/>
        <v>0.5</v>
      </c>
      <c r="E342" s="7">
        <v>0.72</v>
      </c>
      <c r="F342" s="7">
        <f t="shared" si="36"/>
        <v>1</v>
      </c>
      <c r="G342" s="7">
        <f>Output_Data1[[#This Row],[Weight slab charged by Courier Company (KG)]]/0.5</f>
        <v>2</v>
      </c>
      <c r="H342" s="10" t="s">
        <v>3</v>
      </c>
      <c r="I342" s="11">
        <f>VLOOKUP("*"&amp;CONCATENATE("d_",H342,"_f")&amp;"*",Rough_data!$A$12:$B$31,2,FALSE)</f>
        <v>45.4</v>
      </c>
      <c r="J342" s="11">
        <f>VLOOKUP("*"&amp;CONCATENATE("d_",H342,"_a")&amp;"*",Rough_data!$A$12:$B$31,2,FALSE)</f>
        <v>44.8</v>
      </c>
      <c r="K342" s="11">
        <f>VLOOKUP("*"&amp;CONCATENATE("o_",H342,"_f")&amp;"*",Rough_data!$A$12:$B$31,2,FALSE)</f>
        <v>41.3</v>
      </c>
      <c r="L342" s="11">
        <f>VLOOKUP("*"&amp;CONCATENATE("o_",H342,"_a")&amp;"*",Rough_data!$A$12:$B$31,2,FALSE)</f>
        <v>44.8</v>
      </c>
      <c r="M342" s="8" t="str">
        <f t="shared" si="37"/>
        <v>1-Times Additional charges</v>
      </c>
      <c r="N342" s="8">
        <f t="shared" si="38"/>
        <v>1</v>
      </c>
      <c r="O342" s="8">
        <f t="shared" si="39"/>
        <v>44.8</v>
      </c>
      <c r="P342" s="10" t="s">
        <v>13</v>
      </c>
      <c r="Q342" s="10">
        <f t="shared" si="40"/>
        <v>1</v>
      </c>
      <c r="R342" s="10" cm="1">
        <f t="array" ref="R342">_xlfn.IFS(AND(P342=$P$2,N342&gt;0),((F342/0.5)-1)*J342, AND(P342=$P$2,N342=0),I342,AND(P342=$P$22,N342&gt;0),((F342/0.5)-1)*(L342+J342),AND(P342=$P$22,N342=0),(I342+K342))</f>
        <v>44.8</v>
      </c>
      <c r="S342" s="10" t="s">
        <v>2</v>
      </c>
      <c r="T342" s="7">
        <v>90.2</v>
      </c>
      <c r="U342" s="11">
        <f>VLOOKUP("*"&amp;CONCATENATE("d_",S342,"_f")&amp;"*",Rough_data!$A$12:$B$31,2,FALSE)</f>
        <v>33</v>
      </c>
      <c r="V342" s="11">
        <f>VLOOKUP("*"&amp;CONCATENATE("d_",S342,"_a")&amp;"*",Rough_data!$A$12:$B$31,2,FALSE)</f>
        <v>28.3</v>
      </c>
      <c r="W342" s="11">
        <f>VLOOKUP("*"&amp;CONCATENATE("o_",S342,"_f")&amp;"*",Rough_data!$A$12:$B$31,2,FALSE)</f>
        <v>20.5</v>
      </c>
      <c r="X342" s="11">
        <f>VLOOKUP("*"&amp;CONCATENATE("o_",S342,"_a")&amp;"*",Rough_data!$A$12:$B$31,2,FALSE)</f>
        <v>28.3</v>
      </c>
      <c r="Y342" s="7" cm="1">
        <f t="array" ref="Y342">_xlfn.IFS(AND(P342=$P$2,N342&gt;0),((F342/0.5)-1)*U342, AND(P342=$P$2,N342=0),V342,AND(P342=$P$22,N342&gt;0),((F342/0.5)-1)*(V342+X342),AND(P342=$P$22,N342=0),(W342+U342))</f>
        <v>33</v>
      </c>
      <c r="Z342" s="13" t="str" cm="1">
        <f t="array" ref="Z342">_xlfn.IFS(Y342=T342,"Correctly Charged",Y342&gt;T342,"Under Charge",Y342&lt;T342,"Over Charge")</f>
        <v>Over Charge</v>
      </c>
      <c r="AA342" s="11">
        <f t="shared" si="41"/>
        <v>-57.2</v>
      </c>
    </row>
    <row r="343" spans="1:27" x14ac:dyDescent="0.3">
      <c r="A343" s="7">
        <v>2001808679</v>
      </c>
      <c r="B343" s="8">
        <v>1091117437035</v>
      </c>
      <c r="C343" s="7">
        <v>0.13300000000000001</v>
      </c>
      <c r="D343" s="7">
        <f t="shared" si="35"/>
        <v>0.5</v>
      </c>
      <c r="E343" s="7">
        <v>0.72</v>
      </c>
      <c r="F343" s="7">
        <f t="shared" si="36"/>
        <v>1</v>
      </c>
      <c r="G343" s="7">
        <f>Output_Data1[[#This Row],[Weight slab charged by Courier Company (KG)]]/0.5</f>
        <v>2</v>
      </c>
      <c r="H343" s="10" t="s">
        <v>3</v>
      </c>
      <c r="I343" s="11">
        <f>VLOOKUP("*"&amp;CONCATENATE("d_",H343,"_f")&amp;"*",Rough_data!$A$12:$B$31,2,FALSE)</f>
        <v>45.4</v>
      </c>
      <c r="J343" s="11">
        <f>VLOOKUP("*"&amp;CONCATENATE("d_",H343,"_a")&amp;"*",Rough_data!$A$12:$B$31,2,FALSE)</f>
        <v>44.8</v>
      </c>
      <c r="K343" s="11">
        <f>VLOOKUP("*"&amp;CONCATENATE("o_",H343,"_f")&amp;"*",Rough_data!$A$12:$B$31,2,FALSE)</f>
        <v>41.3</v>
      </c>
      <c r="L343" s="11">
        <f>VLOOKUP("*"&amp;CONCATENATE("o_",H343,"_a")&amp;"*",Rough_data!$A$12:$B$31,2,FALSE)</f>
        <v>44.8</v>
      </c>
      <c r="M343" s="8" t="str">
        <f t="shared" si="37"/>
        <v>1-Times Additional charges</v>
      </c>
      <c r="N343" s="8">
        <f t="shared" si="38"/>
        <v>1</v>
      </c>
      <c r="O343" s="8">
        <f t="shared" si="39"/>
        <v>44.8</v>
      </c>
      <c r="P343" s="10" t="s">
        <v>13</v>
      </c>
      <c r="Q343" s="10">
        <f t="shared" si="40"/>
        <v>1</v>
      </c>
      <c r="R343" s="10" cm="1">
        <f t="array" ref="R343">_xlfn.IFS(AND(P343=$P$2,N343&gt;0),((F343/0.5)-1)*J343, AND(P343=$P$2,N343=0),I343,AND(P343=$P$22,N343&gt;0),((F343/0.5)-1)*(L343+J343),AND(P343=$P$22,N343=0),(I343+K343))</f>
        <v>44.8</v>
      </c>
      <c r="S343" s="10" t="s">
        <v>2</v>
      </c>
      <c r="T343" s="7">
        <v>90.2</v>
      </c>
      <c r="U343" s="11">
        <f>VLOOKUP("*"&amp;CONCATENATE("d_",S343,"_f")&amp;"*",Rough_data!$A$12:$B$31,2,FALSE)</f>
        <v>33</v>
      </c>
      <c r="V343" s="11">
        <f>VLOOKUP("*"&amp;CONCATENATE("d_",S343,"_a")&amp;"*",Rough_data!$A$12:$B$31,2,FALSE)</f>
        <v>28.3</v>
      </c>
      <c r="W343" s="11">
        <f>VLOOKUP("*"&amp;CONCATENATE("o_",S343,"_f")&amp;"*",Rough_data!$A$12:$B$31,2,FALSE)</f>
        <v>20.5</v>
      </c>
      <c r="X343" s="11">
        <f>VLOOKUP("*"&amp;CONCATENATE("o_",S343,"_a")&amp;"*",Rough_data!$A$12:$B$31,2,FALSE)</f>
        <v>28.3</v>
      </c>
      <c r="Y343" s="7" cm="1">
        <f t="array" ref="Y343">_xlfn.IFS(AND(P343=$P$2,N343&gt;0),((F343/0.5)-1)*U343, AND(P343=$P$2,N343=0),V343,AND(P343=$P$22,N343&gt;0),((F343/0.5)-1)*(V343+X343),AND(P343=$P$22,N343=0),(W343+U343))</f>
        <v>33</v>
      </c>
      <c r="Z343" s="13" t="str" cm="1">
        <f t="array" ref="Z343">_xlfn.IFS(Y343=T343,"Correctly Charged",Y343&gt;T343,"Under Charge",Y343&lt;T343,"Over Charge")</f>
        <v>Over Charge</v>
      </c>
      <c r="AA343" s="11">
        <f t="shared" si="41"/>
        <v>-57.2</v>
      </c>
    </row>
    <row r="344" spans="1:27" x14ac:dyDescent="0.3">
      <c r="A344" s="7">
        <v>2001808679</v>
      </c>
      <c r="B344" s="8">
        <v>1091117437035</v>
      </c>
      <c r="C344" s="7">
        <v>0.24</v>
      </c>
      <c r="D344" s="7">
        <f t="shared" si="35"/>
        <v>0.5</v>
      </c>
      <c r="E344" s="7">
        <v>0.72</v>
      </c>
      <c r="F344" s="7">
        <f t="shared" si="36"/>
        <v>1</v>
      </c>
      <c r="G344" s="7">
        <f>Output_Data1[[#This Row],[Weight slab charged by Courier Company (KG)]]/0.5</f>
        <v>2</v>
      </c>
      <c r="H344" s="10" t="s">
        <v>3</v>
      </c>
      <c r="I344" s="11">
        <f>VLOOKUP("*"&amp;CONCATENATE("d_",H344,"_f")&amp;"*",Rough_data!$A$12:$B$31,2,FALSE)</f>
        <v>45.4</v>
      </c>
      <c r="J344" s="11">
        <f>VLOOKUP("*"&amp;CONCATENATE("d_",H344,"_a")&amp;"*",Rough_data!$A$12:$B$31,2,FALSE)</f>
        <v>44.8</v>
      </c>
      <c r="K344" s="11">
        <f>VLOOKUP("*"&amp;CONCATENATE("o_",H344,"_f")&amp;"*",Rough_data!$A$12:$B$31,2,FALSE)</f>
        <v>41.3</v>
      </c>
      <c r="L344" s="11">
        <f>VLOOKUP("*"&amp;CONCATENATE("o_",H344,"_a")&amp;"*",Rough_data!$A$12:$B$31,2,FALSE)</f>
        <v>44.8</v>
      </c>
      <c r="M344" s="8" t="str">
        <f t="shared" si="37"/>
        <v>1-Times Additional charges</v>
      </c>
      <c r="N344" s="8">
        <f t="shared" si="38"/>
        <v>1</v>
      </c>
      <c r="O344" s="8">
        <f t="shared" si="39"/>
        <v>44.8</v>
      </c>
      <c r="P344" s="10" t="s">
        <v>13</v>
      </c>
      <c r="Q344" s="10">
        <f t="shared" si="40"/>
        <v>1</v>
      </c>
      <c r="R344" s="10" cm="1">
        <f t="array" ref="R344">_xlfn.IFS(AND(P344=$P$2,N344&gt;0),((F344/0.5)-1)*J344, AND(P344=$P$2,N344=0),I344,AND(P344=$P$22,N344&gt;0),((F344/0.5)-1)*(L344+J344),AND(P344=$P$22,N344=0),(I344+K344))</f>
        <v>44.8</v>
      </c>
      <c r="S344" s="10" t="s">
        <v>2</v>
      </c>
      <c r="T344" s="7">
        <v>90.2</v>
      </c>
      <c r="U344" s="11">
        <f>VLOOKUP("*"&amp;CONCATENATE("d_",S344,"_f")&amp;"*",Rough_data!$A$12:$B$31,2,FALSE)</f>
        <v>33</v>
      </c>
      <c r="V344" s="11">
        <f>VLOOKUP("*"&amp;CONCATENATE("d_",S344,"_a")&amp;"*",Rough_data!$A$12:$B$31,2,FALSE)</f>
        <v>28.3</v>
      </c>
      <c r="W344" s="11">
        <f>VLOOKUP("*"&amp;CONCATENATE("o_",S344,"_f")&amp;"*",Rough_data!$A$12:$B$31,2,FALSE)</f>
        <v>20.5</v>
      </c>
      <c r="X344" s="11">
        <f>VLOOKUP("*"&amp;CONCATENATE("o_",S344,"_a")&amp;"*",Rough_data!$A$12:$B$31,2,FALSE)</f>
        <v>28.3</v>
      </c>
      <c r="Y344" s="7" cm="1">
        <f t="array" ref="Y344">_xlfn.IFS(AND(P344=$P$2,N344&gt;0),((F344/0.5)-1)*U344, AND(P344=$P$2,N344=0),V344,AND(P344=$P$22,N344&gt;0),((F344/0.5)-1)*(V344+X344),AND(P344=$P$22,N344=0),(W344+U344))</f>
        <v>33</v>
      </c>
      <c r="Z344" s="13" t="str" cm="1">
        <f t="array" ref="Z344">_xlfn.IFS(Y344=T344,"Correctly Charged",Y344&gt;T344,"Under Charge",Y344&lt;T344,"Over Charge")</f>
        <v>Over Charge</v>
      </c>
      <c r="AA344" s="11">
        <f t="shared" si="41"/>
        <v>-57.2</v>
      </c>
    </row>
    <row r="345" spans="1:27" x14ac:dyDescent="0.3">
      <c r="A345" s="7">
        <v>2001808675</v>
      </c>
      <c r="B345" s="8">
        <v>1091117437050</v>
      </c>
      <c r="C345" s="7">
        <v>6.5000000000000002E-2</v>
      </c>
      <c r="D345" s="7">
        <f t="shared" si="35"/>
        <v>0.5</v>
      </c>
      <c r="E345" s="7">
        <v>1.2</v>
      </c>
      <c r="F345" s="7">
        <f t="shared" si="36"/>
        <v>1.5</v>
      </c>
      <c r="G345" s="7">
        <f>Output_Data1[[#This Row],[Weight slab charged by Courier Company (KG)]]/0.5</f>
        <v>3</v>
      </c>
      <c r="H345" s="10" t="s">
        <v>2</v>
      </c>
      <c r="I345" s="11">
        <f>VLOOKUP("*"&amp;CONCATENATE("d_",H345,"_f")&amp;"*",Rough_data!$A$12:$B$31,2,FALSE)</f>
        <v>33</v>
      </c>
      <c r="J345" s="11">
        <f>VLOOKUP("*"&amp;CONCATENATE("d_",H345,"_a")&amp;"*",Rough_data!$A$12:$B$31,2,FALSE)</f>
        <v>28.3</v>
      </c>
      <c r="K345" s="11">
        <f>VLOOKUP("*"&amp;CONCATENATE("o_",H345,"_f")&amp;"*",Rough_data!$A$12:$B$31,2,FALSE)</f>
        <v>20.5</v>
      </c>
      <c r="L345" s="11">
        <f>VLOOKUP("*"&amp;CONCATENATE("o_",H345,"_a")&amp;"*",Rough_data!$A$12:$B$31,2,FALSE)</f>
        <v>28.3</v>
      </c>
      <c r="M345" s="8" t="str">
        <f t="shared" si="37"/>
        <v>2-Times Additional charges</v>
      </c>
      <c r="N345" s="8">
        <f t="shared" si="38"/>
        <v>2</v>
      </c>
      <c r="O345" s="8">
        <f t="shared" si="39"/>
        <v>56.6</v>
      </c>
      <c r="P345" s="10" t="s">
        <v>13</v>
      </c>
      <c r="Q345" s="10">
        <f t="shared" si="40"/>
        <v>2</v>
      </c>
      <c r="R345" s="10" cm="1">
        <f t="array" ref="R345">_xlfn.IFS(AND(P345=$P$2,N345&gt;0),((F345/0.5)-1)*J345, AND(P345=$P$2,N345=0),I345,AND(P345=$P$22,N345&gt;0),((F345/0.5)-1)*(L345+J345),AND(P345=$P$22,N345=0),(I345+K345))</f>
        <v>56.6</v>
      </c>
      <c r="S345" s="10" t="s">
        <v>2</v>
      </c>
      <c r="T345" s="7">
        <v>89.6</v>
      </c>
      <c r="U345" s="11">
        <f>VLOOKUP("*"&amp;CONCATENATE("d_",S345,"_f")&amp;"*",Rough_data!$A$12:$B$31,2,FALSE)</f>
        <v>33</v>
      </c>
      <c r="V345" s="11">
        <f>VLOOKUP("*"&amp;CONCATENATE("d_",S345,"_a")&amp;"*",Rough_data!$A$12:$B$31,2,FALSE)</f>
        <v>28.3</v>
      </c>
      <c r="W345" s="11">
        <f>VLOOKUP("*"&amp;CONCATENATE("o_",S345,"_f")&amp;"*",Rough_data!$A$12:$B$31,2,FALSE)</f>
        <v>20.5</v>
      </c>
      <c r="X345" s="11">
        <f>VLOOKUP("*"&amp;CONCATENATE("o_",S345,"_a")&amp;"*",Rough_data!$A$12:$B$31,2,FALSE)</f>
        <v>28.3</v>
      </c>
      <c r="Y345" s="7" cm="1">
        <f t="array" ref="Y345">_xlfn.IFS(AND(P345=$P$2,N345&gt;0),((F345/0.5)-1)*U345, AND(P345=$P$2,N345=0),V345,AND(P345=$P$22,N345&gt;0),((F345/0.5)-1)*(V345+X345),AND(P345=$P$22,N345=0),(W345+U345))</f>
        <v>66</v>
      </c>
      <c r="Z345" s="13" t="str" cm="1">
        <f t="array" ref="Z345">_xlfn.IFS(Y345=T345,"Correctly Charged",Y345&gt;T345,"Under Charge",Y345&lt;T345,"Over Charge")</f>
        <v>Over Charge</v>
      </c>
      <c r="AA345" s="11">
        <f t="shared" si="41"/>
        <v>-23.599999999999994</v>
      </c>
    </row>
    <row r="346" spans="1:27" x14ac:dyDescent="0.3">
      <c r="A346" s="7">
        <v>2001808675</v>
      </c>
      <c r="B346" s="8">
        <v>1091117437050</v>
      </c>
      <c r="C346" s="7">
        <v>0.113</v>
      </c>
      <c r="D346" s="7">
        <f t="shared" si="35"/>
        <v>0.5</v>
      </c>
      <c r="E346" s="7">
        <v>1.2</v>
      </c>
      <c r="F346" s="7">
        <f t="shared" si="36"/>
        <v>1.5</v>
      </c>
      <c r="G346" s="7">
        <f>Output_Data1[[#This Row],[Weight slab charged by Courier Company (KG)]]/0.5</f>
        <v>3</v>
      </c>
      <c r="H346" s="10" t="s">
        <v>2</v>
      </c>
      <c r="I346" s="11">
        <f>VLOOKUP("*"&amp;CONCATENATE("d_",H346,"_f")&amp;"*",Rough_data!$A$12:$B$31,2,FALSE)</f>
        <v>33</v>
      </c>
      <c r="J346" s="11">
        <f>VLOOKUP("*"&amp;CONCATENATE("d_",H346,"_a")&amp;"*",Rough_data!$A$12:$B$31,2,FALSE)</f>
        <v>28.3</v>
      </c>
      <c r="K346" s="11">
        <f>VLOOKUP("*"&amp;CONCATENATE("o_",H346,"_f")&amp;"*",Rough_data!$A$12:$B$31,2,FALSE)</f>
        <v>20.5</v>
      </c>
      <c r="L346" s="11">
        <f>VLOOKUP("*"&amp;CONCATENATE("o_",H346,"_a")&amp;"*",Rough_data!$A$12:$B$31,2,FALSE)</f>
        <v>28.3</v>
      </c>
      <c r="M346" s="8" t="str">
        <f t="shared" si="37"/>
        <v>2-Times Additional charges</v>
      </c>
      <c r="N346" s="8">
        <f t="shared" si="38"/>
        <v>2</v>
      </c>
      <c r="O346" s="8">
        <f t="shared" si="39"/>
        <v>56.6</v>
      </c>
      <c r="P346" s="10" t="s">
        <v>13</v>
      </c>
      <c r="Q346" s="10">
        <f t="shared" si="40"/>
        <v>2</v>
      </c>
      <c r="R346" s="10" cm="1">
        <f t="array" ref="R346">_xlfn.IFS(AND(P346=$P$2,N346&gt;0),((F346/0.5)-1)*J346, AND(P346=$P$2,N346=0),I346,AND(P346=$P$22,N346&gt;0),((F346/0.5)-1)*(L346+J346),AND(P346=$P$22,N346=0),(I346+K346))</f>
        <v>56.6</v>
      </c>
      <c r="S346" s="10" t="s">
        <v>2</v>
      </c>
      <c r="T346" s="7">
        <v>89.6</v>
      </c>
      <c r="U346" s="11">
        <f>VLOOKUP("*"&amp;CONCATENATE("d_",S346,"_f")&amp;"*",Rough_data!$A$12:$B$31,2,FALSE)</f>
        <v>33</v>
      </c>
      <c r="V346" s="11">
        <f>VLOOKUP("*"&amp;CONCATENATE("d_",S346,"_a")&amp;"*",Rough_data!$A$12:$B$31,2,FALSE)</f>
        <v>28.3</v>
      </c>
      <c r="W346" s="11">
        <f>VLOOKUP("*"&amp;CONCATENATE("o_",S346,"_f")&amp;"*",Rough_data!$A$12:$B$31,2,FALSE)</f>
        <v>20.5</v>
      </c>
      <c r="X346" s="11">
        <f>VLOOKUP("*"&amp;CONCATENATE("o_",S346,"_a")&amp;"*",Rough_data!$A$12:$B$31,2,FALSE)</f>
        <v>28.3</v>
      </c>
      <c r="Y346" s="7" cm="1">
        <f t="array" ref="Y346">_xlfn.IFS(AND(P346=$P$2,N346&gt;0),((F346/0.5)-1)*U346, AND(P346=$P$2,N346=0),V346,AND(P346=$P$22,N346&gt;0),((F346/0.5)-1)*(V346+X346),AND(P346=$P$22,N346=0),(W346+U346))</f>
        <v>66</v>
      </c>
      <c r="Z346" s="13" t="str" cm="1">
        <f t="array" ref="Z346">_xlfn.IFS(Y346=T346,"Correctly Charged",Y346&gt;T346,"Under Charge",Y346&lt;T346,"Over Charge")</f>
        <v>Over Charge</v>
      </c>
      <c r="AA346" s="11">
        <f t="shared" si="41"/>
        <v>-23.599999999999994</v>
      </c>
    </row>
    <row r="347" spans="1:27" x14ac:dyDescent="0.3">
      <c r="A347" s="7">
        <v>2001808675</v>
      </c>
      <c r="B347" s="8">
        <v>1091117437050</v>
      </c>
      <c r="C347" s="7">
        <v>0.16500000000000001</v>
      </c>
      <c r="D347" s="7">
        <f t="shared" si="35"/>
        <v>0.5</v>
      </c>
      <c r="E347" s="7">
        <v>1.2</v>
      </c>
      <c r="F347" s="7">
        <f t="shared" si="36"/>
        <v>1.5</v>
      </c>
      <c r="G347" s="7">
        <f>Output_Data1[[#This Row],[Weight slab charged by Courier Company (KG)]]/0.5</f>
        <v>3</v>
      </c>
      <c r="H347" s="10" t="s">
        <v>2</v>
      </c>
      <c r="I347" s="11">
        <f>VLOOKUP("*"&amp;CONCATENATE("d_",H347,"_f")&amp;"*",Rough_data!$A$12:$B$31,2,FALSE)</f>
        <v>33</v>
      </c>
      <c r="J347" s="11">
        <f>VLOOKUP("*"&amp;CONCATENATE("d_",H347,"_a")&amp;"*",Rough_data!$A$12:$B$31,2,FALSE)</f>
        <v>28.3</v>
      </c>
      <c r="K347" s="11">
        <f>VLOOKUP("*"&amp;CONCATENATE("o_",H347,"_f")&amp;"*",Rough_data!$A$12:$B$31,2,FALSE)</f>
        <v>20.5</v>
      </c>
      <c r="L347" s="11">
        <f>VLOOKUP("*"&amp;CONCATENATE("o_",H347,"_a")&amp;"*",Rough_data!$A$12:$B$31,2,FALSE)</f>
        <v>28.3</v>
      </c>
      <c r="M347" s="8" t="str">
        <f t="shared" si="37"/>
        <v>2-Times Additional charges</v>
      </c>
      <c r="N347" s="8">
        <f t="shared" si="38"/>
        <v>2</v>
      </c>
      <c r="O347" s="8">
        <f t="shared" si="39"/>
        <v>56.6</v>
      </c>
      <c r="P347" s="10" t="s">
        <v>13</v>
      </c>
      <c r="Q347" s="10">
        <f t="shared" si="40"/>
        <v>2</v>
      </c>
      <c r="R347" s="10" cm="1">
        <f t="array" ref="R347">_xlfn.IFS(AND(P347=$P$2,N347&gt;0),((F347/0.5)-1)*J347, AND(P347=$P$2,N347=0),I347,AND(P347=$P$22,N347&gt;0),((F347/0.5)-1)*(L347+J347),AND(P347=$P$22,N347=0),(I347+K347))</f>
        <v>56.6</v>
      </c>
      <c r="S347" s="10" t="s">
        <v>2</v>
      </c>
      <c r="T347" s="7">
        <v>89.6</v>
      </c>
      <c r="U347" s="11">
        <f>VLOOKUP("*"&amp;CONCATENATE("d_",S347,"_f")&amp;"*",Rough_data!$A$12:$B$31,2,FALSE)</f>
        <v>33</v>
      </c>
      <c r="V347" s="11">
        <f>VLOOKUP("*"&amp;CONCATENATE("d_",S347,"_a")&amp;"*",Rough_data!$A$12:$B$31,2,FALSE)</f>
        <v>28.3</v>
      </c>
      <c r="W347" s="11">
        <f>VLOOKUP("*"&amp;CONCATENATE("o_",S347,"_f")&amp;"*",Rough_data!$A$12:$B$31,2,FALSE)</f>
        <v>20.5</v>
      </c>
      <c r="X347" s="11">
        <f>VLOOKUP("*"&amp;CONCATENATE("o_",S347,"_a")&amp;"*",Rough_data!$A$12:$B$31,2,FALSE)</f>
        <v>28.3</v>
      </c>
      <c r="Y347" s="7" cm="1">
        <f t="array" ref="Y347">_xlfn.IFS(AND(P347=$P$2,N347&gt;0),((F347/0.5)-1)*U347, AND(P347=$P$2,N347=0),V347,AND(P347=$P$22,N347&gt;0),((F347/0.5)-1)*(V347+X347),AND(P347=$P$22,N347=0),(W347+U347))</f>
        <v>66</v>
      </c>
      <c r="Z347" s="13" t="str" cm="1">
        <f t="array" ref="Z347">_xlfn.IFS(Y347=T347,"Correctly Charged",Y347&gt;T347,"Under Charge",Y347&lt;T347,"Over Charge")</f>
        <v>Over Charge</v>
      </c>
      <c r="AA347" s="11">
        <f t="shared" si="41"/>
        <v>-23.599999999999994</v>
      </c>
    </row>
    <row r="348" spans="1:27" x14ac:dyDescent="0.3">
      <c r="A348" s="7">
        <v>2001808675</v>
      </c>
      <c r="B348" s="8">
        <v>1091117437050</v>
      </c>
      <c r="C348" s="7">
        <v>0.17</v>
      </c>
      <c r="D348" s="7">
        <f t="shared" si="35"/>
        <v>0.5</v>
      </c>
      <c r="E348" s="7">
        <v>1.2</v>
      </c>
      <c r="F348" s="7">
        <f t="shared" si="36"/>
        <v>1.5</v>
      </c>
      <c r="G348" s="7">
        <f>Output_Data1[[#This Row],[Weight slab charged by Courier Company (KG)]]/0.5</f>
        <v>3</v>
      </c>
      <c r="H348" s="10" t="s">
        <v>2</v>
      </c>
      <c r="I348" s="11">
        <f>VLOOKUP("*"&amp;CONCATENATE("d_",H348,"_f")&amp;"*",Rough_data!$A$12:$B$31,2,FALSE)</f>
        <v>33</v>
      </c>
      <c r="J348" s="11">
        <f>VLOOKUP("*"&amp;CONCATENATE("d_",H348,"_a")&amp;"*",Rough_data!$A$12:$B$31,2,FALSE)</f>
        <v>28.3</v>
      </c>
      <c r="K348" s="11">
        <f>VLOOKUP("*"&amp;CONCATENATE("o_",H348,"_f")&amp;"*",Rough_data!$A$12:$B$31,2,FALSE)</f>
        <v>20.5</v>
      </c>
      <c r="L348" s="11">
        <f>VLOOKUP("*"&amp;CONCATENATE("o_",H348,"_a")&amp;"*",Rough_data!$A$12:$B$31,2,FALSE)</f>
        <v>28.3</v>
      </c>
      <c r="M348" s="8" t="str">
        <f t="shared" si="37"/>
        <v>2-Times Additional charges</v>
      </c>
      <c r="N348" s="8">
        <f t="shared" si="38"/>
        <v>2</v>
      </c>
      <c r="O348" s="8">
        <f t="shared" si="39"/>
        <v>56.6</v>
      </c>
      <c r="P348" s="10" t="s">
        <v>13</v>
      </c>
      <c r="Q348" s="10">
        <f t="shared" si="40"/>
        <v>2</v>
      </c>
      <c r="R348" s="10" cm="1">
        <f t="array" ref="R348">_xlfn.IFS(AND(P348=$P$2,N348&gt;0),((F348/0.5)-1)*J348, AND(P348=$P$2,N348=0),I348,AND(P348=$P$22,N348&gt;0),((F348/0.5)-1)*(L348+J348),AND(P348=$P$22,N348=0),(I348+K348))</f>
        <v>56.6</v>
      </c>
      <c r="S348" s="10" t="s">
        <v>2</v>
      </c>
      <c r="T348" s="7">
        <v>89.6</v>
      </c>
      <c r="U348" s="11">
        <f>VLOOKUP("*"&amp;CONCATENATE("d_",S348,"_f")&amp;"*",Rough_data!$A$12:$B$31,2,FALSE)</f>
        <v>33</v>
      </c>
      <c r="V348" s="11">
        <f>VLOOKUP("*"&amp;CONCATENATE("d_",S348,"_a")&amp;"*",Rough_data!$A$12:$B$31,2,FALSE)</f>
        <v>28.3</v>
      </c>
      <c r="W348" s="11">
        <f>VLOOKUP("*"&amp;CONCATENATE("o_",S348,"_f")&amp;"*",Rough_data!$A$12:$B$31,2,FALSE)</f>
        <v>20.5</v>
      </c>
      <c r="X348" s="11">
        <f>VLOOKUP("*"&amp;CONCATENATE("o_",S348,"_a")&amp;"*",Rough_data!$A$12:$B$31,2,FALSE)</f>
        <v>28.3</v>
      </c>
      <c r="Y348" s="7" cm="1">
        <f t="array" ref="Y348">_xlfn.IFS(AND(P348=$P$2,N348&gt;0),((F348/0.5)-1)*U348, AND(P348=$P$2,N348=0),V348,AND(P348=$P$22,N348&gt;0),((F348/0.5)-1)*(V348+X348),AND(P348=$P$22,N348=0),(W348+U348))</f>
        <v>66</v>
      </c>
      <c r="Z348" s="13" t="str" cm="1">
        <f t="array" ref="Z348">_xlfn.IFS(Y348=T348,"Correctly Charged",Y348&gt;T348,"Under Charge",Y348&lt;T348,"Over Charge")</f>
        <v>Over Charge</v>
      </c>
      <c r="AA348" s="11">
        <f t="shared" si="41"/>
        <v>-23.599999999999994</v>
      </c>
    </row>
    <row r="349" spans="1:27" x14ac:dyDescent="0.3">
      <c r="A349" s="7">
        <v>2001808675</v>
      </c>
      <c r="B349" s="8">
        <v>1091117437050</v>
      </c>
      <c r="C349" s="7">
        <v>0.5</v>
      </c>
      <c r="D349" s="7">
        <f t="shared" si="35"/>
        <v>0.5</v>
      </c>
      <c r="E349" s="7">
        <v>1.2</v>
      </c>
      <c r="F349" s="7">
        <f t="shared" si="36"/>
        <v>1.5</v>
      </c>
      <c r="G349" s="7">
        <f>Output_Data1[[#This Row],[Weight slab charged by Courier Company (KG)]]/0.5</f>
        <v>3</v>
      </c>
      <c r="H349" s="10" t="s">
        <v>2</v>
      </c>
      <c r="I349" s="11">
        <f>VLOOKUP("*"&amp;CONCATENATE("d_",H349,"_f")&amp;"*",Rough_data!$A$12:$B$31,2,FALSE)</f>
        <v>33</v>
      </c>
      <c r="J349" s="11">
        <f>VLOOKUP("*"&amp;CONCATENATE("d_",H349,"_a")&amp;"*",Rough_data!$A$12:$B$31,2,FALSE)</f>
        <v>28.3</v>
      </c>
      <c r="K349" s="11">
        <f>VLOOKUP("*"&amp;CONCATENATE("o_",H349,"_f")&amp;"*",Rough_data!$A$12:$B$31,2,FALSE)</f>
        <v>20.5</v>
      </c>
      <c r="L349" s="11">
        <f>VLOOKUP("*"&amp;CONCATENATE("o_",H349,"_a")&amp;"*",Rough_data!$A$12:$B$31,2,FALSE)</f>
        <v>28.3</v>
      </c>
      <c r="M349" s="8" t="str">
        <f t="shared" si="37"/>
        <v>2-Times Additional charges</v>
      </c>
      <c r="N349" s="8">
        <f t="shared" si="38"/>
        <v>2</v>
      </c>
      <c r="O349" s="8">
        <f t="shared" si="39"/>
        <v>56.6</v>
      </c>
      <c r="P349" s="10" t="s">
        <v>13</v>
      </c>
      <c r="Q349" s="10">
        <f t="shared" si="40"/>
        <v>2</v>
      </c>
      <c r="R349" s="10" cm="1">
        <f t="array" ref="R349">_xlfn.IFS(AND(P349=$P$2,N349&gt;0),((F349/0.5)-1)*J349, AND(P349=$P$2,N349=0),I349,AND(P349=$P$22,N349&gt;0),((F349/0.5)-1)*(L349+J349),AND(P349=$P$22,N349=0),(I349+K349))</f>
        <v>56.6</v>
      </c>
      <c r="S349" s="10" t="s">
        <v>2</v>
      </c>
      <c r="T349" s="7">
        <v>89.6</v>
      </c>
      <c r="U349" s="11">
        <f>VLOOKUP("*"&amp;CONCATENATE("d_",S349,"_f")&amp;"*",Rough_data!$A$12:$B$31,2,FALSE)</f>
        <v>33</v>
      </c>
      <c r="V349" s="11">
        <f>VLOOKUP("*"&amp;CONCATENATE("d_",S349,"_a")&amp;"*",Rough_data!$A$12:$B$31,2,FALSE)</f>
        <v>28.3</v>
      </c>
      <c r="W349" s="11">
        <f>VLOOKUP("*"&amp;CONCATENATE("o_",S349,"_f")&amp;"*",Rough_data!$A$12:$B$31,2,FALSE)</f>
        <v>20.5</v>
      </c>
      <c r="X349" s="11">
        <f>VLOOKUP("*"&amp;CONCATENATE("o_",S349,"_a")&amp;"*",Rough_data!$A$12:$B$31,2,FALSE)</f>
        <v>28.3</v>
      </c>
      <c r="Y349" s="7" cm="1">
        <f t="array" ref="Y349">_xlfn.IFS(AND(P349=$P$2,N349&gt;0),((F349/0.5)-1)*U349, AND(P349=$P$2,N349=0),V349,AND(P349=$P$22,N349&gt;0),((F349/0.5)-1)*(V349+X349),AND(P349=$P$22,N349=0),(W349+U349))</f>
        <v>66</v>
      </c>
      <c r="Z349" s="13" t="str" cm="1">
        <f t="array" ref="Z349">_xlfn.IFS(Y349=T349,"Correctly Charged",Y349&gt;T349,"Under Charge",Y349&lt;T349,"Over Charge")</f>
        <v>Over Charge</v>
      </c>
      <c r="AA349" s="11">
        <f t="shared" si="41"/>
        <v>-23.599999999999994</v>
      </c>
    </row>
    <row r="350" spans="1:27" x14ac:dyDescent="0.3">
      <c r="A350" s="7">
        <v>2001808675</v>
      </c>
      <c r="B350" s="8">
        <v>1091117437050</v>
      </c>
      <c r="C350" s="7">
        <v>0.17</v>
      </c>
      <c r="D350" s="7">
        <f t="shared" si="35"/>
        <v>0.5</v>
      </c>
      <c r="E350" s="7">
        <v>1.2</v>
      </c>
      <c r="F350" s="7">
        <f t="shared" si="36"/>
        <v>1.5</v>
      </c>
      <c r="G350" s="7">
        <f>Output_Data1[[#This Row],[Weight slab charged by Courier Company (KG)]]/0.5</f>
        <v>3</v>
      </c>
      <c r="H350" s="10" t="s">
        <v>2</v>
      </c>
      <c r="I350" s="11">
        <f>VLOOKUP("*"&amp;CONCATENATE("d_",H350,"_f")&amp;"*",Rough_data!$A$12:$B$31,2,FALSE)</f>
        <v>33</v>
      </c>
      <c r="J350" s="11">
        <f>VLOOKUP("*"&amp;CONCATENATE("d_",H350,"_a")&amp;"*",Rough_data!$A$12:$B$31,2,FALSE)</f>
        <v>28.3</v>
      </c>
      <c r="K350" s="11">
        <f>VLOOKUP("*"&amp;CONCATENATE("o_",H350,"_f")&amp;"*",Rough_data!$A$12:$B$31,2,FALSE)</f>
        <v>20.5</v>
      </c>
      <c r="L350" s="11">
        <f>VLOOKUP("*"&amp;CONCATENATE("o_",H350,"_a")&amp;"*",Rough_data!$A$12:$B$31,2,FALSE)</f>
        <v>28.3</v>
      </c>
      <c r="M350" s="8" t="str">
        <f t="shared" si="37"/>
        <v>2-Times Additional charges</v>
      </c>
      <c r="N350" s="8">
        <f t="shared" si="38"/>
        <v>2</v>
      </c>
      <c r="O350" s="8">
        <f t="shared" si="39"/>
        <v>56.6</v>
      </c>
      <c r="P350" s="10" t="s">
        <v>13</v>
      </c>
      <c r="Q350" s="10">
        <f t="shared" si="40"/>
        <v>2</v>
      </c>
      <c r="R350" s="10" cm="1">
        <f t="array" ref="R350">_xlfn.IFS(AND(P350=$P$2,N350&gt;0),((F350/0.5)-1)*J350, AND(P350=$P$2,N350=0),I350,AND(P350=$P$22,N350&gt;0),((F350/0.5)-1)*(L350+J350),AND(P350=$P$22,N350=0),(I350+K350))</f>
        <v>56.6</v>
      </c>
      <c r="S350" s="10" t="s">
        <v>2</v>
      </c>
      <c r="T350" s="7">
        <v>89.6</v>
      </c>
      <c r="U350" s="11">
        <f>VLOOKUP("*"&amp;CONCATENATE("d_",S350,"_f")&amp;"*",Rough_data!$A$12:$B$31,2,FALSE)</f>
        <v>33</v>
      </c>
      <c r="V350" s="11">
        <f>VLOOKUP("*"&amp;CONCATENATE("d_",S350,"_a")&amp;"*",Rough_data!$A$12:$B$31,2,FALSE)</f>
        <v>28.3</v>
      </c>
      <c r="W350" s="11">
        <f>VLOOKUP("*"&amp;CONCATENATE("o_",S350,"_f")&amp;"*",Rough_data!$A$12:$B$31,2,FALSE)</f>
        <v>20.5</v>
      </c>
      <c r="X350" s="11">
        <f>VLOOKUP("*"&amp;CONCATENATE("o_",S350,"_a")&amp;"*",Rough_data!$A$12:$B$31,2,FALSE)</f>
        <v>28.3</v>
      </c>
      <c r="Y350" s="7" cm="1">
        <f t="array" ref="Y350">_xlfn.IFS(AND(P350=$P$2,N350&gt;0),((F350/0.5)-1)*U350, AND(P350=$P$2,N350=0),V350,AND(P350=$P$22,N350&gt;0),((F350/0.5)-1)*(V350+X350),AND(P350=$P$22,N350=0),(W350+U350))</f>
        <v>66</v>
      </c>
      <c r="Z350" s="13" t="str" cm="1">
        <f t="array" ref="Z350">_xlfn.IFS(Y350=T350,"Correctly Charged",Y350&gt;T350,"Under Charge",Y350&lt;T350,"Over Charge")</f>
        <v>Over Charge</v>
      </c>
      <c r="AA350" s="11">
        <f t="shared" si="41"/>
        <v>-23.599999999999994</v>
      </c>
    </row>
    <row r="351" spans="1:27" x14ac:dyDescent="0.3">
      <c r="A351" s="7">
        <v>2001808585</v>
      </c>
      <c r="B351" s="8">
        <v>1091117436652</v>
      </c>
      <c r="C351" s="7">
        <v>0.127</v>
      </c>
      <c r="D351" s="7">
        <f t="shared" si="35"/>
        <v>0.5</v>
      </c>
      <c r="E351" s="7">
        <v>0.72</v>
      </c>
      <c r="F351" s="7">
        <f t="shared" si="36"/>
        <v>1</v>
      </c>
      <c r="G351" s="7">
        <f>Output_Data1[[#This Row],[Weight slab charged by Courier Company (KG)]]/0.5</f>
        <v>2</v>
      </c>
      <c r="H351" s="10" t="s">
        <v>2</v>
      </c>
      <c r="I351" s="11">
        <f>VLOOKUP("*"&amp;CONCATENATE("d_",H351,"_f")&amp;"*",Rough_data!$A$12:$B$31,2,FALSE)</f>
        <v>33</v>
      </c>
      <c r="J351" s="11">
        <f>VLOOKUP("*"&amp;CONCATENATE("d_",H351,"_a")&amp;"*",Rough_data!$A$12:$B$31,2,FALSE)</f>
        <v>28.3</v>
      </c>
      <c r="K351" s="11">
        <f>VLOOKUP("*"&amp;CONCATENATE("o_",H351,"_f")&amp;"*",Rough_data!$A$12:$B$31,2,FALSE)</f>
        <v>20.5</v>
      </c>
      <c r="L351" s="11">
        <f>VLOOKUP("*"&amp;CONCATENATE("o_",H351,"_a")&amp;"*",Rough_data!$A$12:$B$31,2,FALSE)</f>
        <v>28.3</v>
      </c>
      <c r="M351" s="8" t="str">
        <f t="shared" si="37"/>
        <v>1-Times Additional charges</v>
      </c>
      <c r="N351" s="8">
        <f t="shared" si="38"/>
        <v>1</v>
      </c>
      <c r="O351" s="8">
        <f t="shared" si="39"/>
        <v>28.3</v>
      </c>
      <c r="P351" s="10" t="s">
        <v>13</v>
      </c>
      <c r="Q351" s="10">
        <f t="shared" si="40"/>
        <v>1</v>
      </c>
      <c r="R351" s="10" cm="1">
        <f t="array" ref="R351">_xlfn.IFS(AND(P351=$P$2,N351&gt;0),((F351/0.5)-1)*J351, AND(P351=$P$2,N351=0),I351,AND(P351=$P$22,N351&gt;0),((F351/0.5)-1)*(L351+J351),AND(P351=$P$22,N351=0),(I351+K351))</f>
        <v>28.3</v>
      </c>
      <c r="S351" s="10" t="s">
        <v>4</v>
      </c>
      <c r="T351" s="7">
        <v>61.3</v>
      </c>
      <c r="U351" s="11">
        <f>VLOOKUP("*"&amp;CONCATENATE("d_",S351,"_f")&amp;"*",Rough_data!$A$12:$B$31,2,FALSE)</f>
        <v>56.6</v>
      </c>
      <c r="V351" s="11">
        <f>VLOOKUP("*"&amp;CONCATENATE("d_",S351,"_a")&amp;"*",Rough_data!$A$12:$B$31,2,FALSE)</f>
        <v>55.5</v>
      </c>
      <c r="W351" s="11">
        <f>VLOOKUP("*"&amp;CONCATENATE("o_",S351,"_f")&amp;"*",Rough_data!$A$12:$B$31,2,FALSE)</f>
        <v>50.7</v>
      </c>
      <c r="X351" s="11">
        <f>VLOOKUP("*"&amp;CONCATENATE("o_",S351,"_a")&amp;"*",Rough_data!$A$12:$B$31,2,FALSE)</f>
        <v>55.5</v>
      </c>
      <c r="Y351" s="7" cm="1">
        <f t="array" ref="Y351">_xlfn.IFS(AND(P351=$P$2,N351&gt;0),((F351/0.5)-1)*U351, AND(P351=$P$2,N351=0),V351,AND(P351=$P$22,N351&gt;0),((F351/0.5)-1)*(V351+X351),AND(P351=$P$22,N351=0),(W351+U351))</f>
        <v>56.6</v>
      </c>
      <c r="Z351" s="13" t="str" cm="1">
        <f t="array" ref="Z351">_xlfn.IFS(Y351=T351,"Correctly Charged",Y351&gt;T351,"Under Charge",Y351&lt;T351,"Over Charge")</f>
        <v>Over Charge</v>
      </c>
      <c r="AA351" s="11">
        <f t="shared" si="41"/>
        <v>-4.6999999999999957</v>
      </c>
    </row>
    <row r="352" spans="1:27" x14ac:dyDescent="0.3">
      <c r="A352" s="7">
        <v>2001808585</v>
      </c>
      <c r="B352" s="8">
        <v>1091117436652</v>
      </c>
      <c r="C352" s="7">
        <v>0.13300000000000001</v>
      </c>
      <c r="D352" s="7">
        <f t="shared" si="35"/>
        <v>0.5</v>
      </c>
      <c r="E352" s="7">
        <v>0.72</v>
      </c>
      <c r="F352" s="7">
        <f t="shared" si="36"/>
        <v>1</v>
      </c>
      <c r="G352" s="7">
        <f>Output_Data1[[#This Row],[Weight slab charged by Courier Company (KG)]]/0.5</f>
        <v>2</v>
      </c>
      <c r="H352" s="10" t="s">
        <v>2</v>
      </c>
      <c r="I352" s="11">
        <f>VLOOKUP("*"&amp;CONCATENATE("d_",H352,"_f")&amp;"*",Rough_data!$A$12:$B$31,2,FALSE)</f>
        <v>33</v>
      </c>
      <c r="J352" s="11">
        <f>VLOOKUP("*"&amp;CONCATENATE("d_",H352,"_a")&amp;"*",Rough_data!$A$12:$B$31,2,FALSE)</f>
        <v>28.3</v>
      </c>
      <c r="K352" s="11">
        <f>VLOOKUP("*"&amp;CONCATENATE("o_",H352,"_f")&amp;"*",Rough_data!$A$12:$B$31,2,FALSE)</f>
        <v>20.5</v>
      </c>
      <c r="L352" s="11">
        <f>VLOOKUP("*"&amp;CONCATENATE("o_",H352,"_a")&amp;"*",Rough_data!$A$12:$B$31,2,FALSE)</f>
        <v>28.3</v>
      </c>
      <c r="M352" s="8" t="str">
        <f t="shared" si="37"/>
        <v>1-Times Additional charges</v>
      </c>
      <c r="N352" s="8">
        <f t="shared" si="38"/>
        <v>1</v>
      </c>
      <c r="O352" s="8">
        <f t="shared" si="39"/>
        <v>28.3</v>
      </c>
      <c r="P352" s="10" t="s">
        <v>13</v>
      </c>
      <c r="Q352" s="10">
        <f t="shared" si="40"/>
        <v>1</v>
      </c>
      <c r="R352" s="10" cm="1">
        <f t="array" ref="R352">_xlfn.IFS(AND(P352=$P$2,N352&gt;0),((F352/0.5)-1)*J352, AND(P352=$P$2,N352=0),I352,AND(P352=$P$22,N352&gt;0),((F352/0.5)-1)*(L352+J352),AND(P352=$P$22,N352=0),(I352+K352))</f>
        <v>28.3</v>
      </c>
      <c r="S352" s="10" t="s">
        <v>4</v>
      </c>
      <c r="T352" s="7">
        <v>61.3</v>
      </c>
      <c r="U352" s="11">
        <f>VLOOKUP("*"&amp;CONCATENATE("d_",S352,"_f")&amp;"*",Rough_data!$A$12:$B$31,2,FALSE)</f>
        <v>56.6</v>
      </c>
      <c r="V352" s="11">
        <f>VLOOKUP("*"&amp;CONCATENATE("d_",S352,"_a")&amp;"*",Rough_data!$A$12:$B$31,2,FALSE)</f>
        <v>55.5</v>
      </c>
      <c r="W352" s="11">
        <f>VLOOKUP("*"&amp;CONCATENATE("o_",S352,"_f")&amp;"*",Rough_data!$A$12:$B$31,2,FALSE)</f>
        <v>50.7</v>
      </c>
      <c r="X352" s="11">
        <f>VLOOKUP("*"&amp;CONCATENATE("o_",S352,"_a")&amp;"*",Rough_data!$A$12:$B$31,2,FALSE)</f>
        <v>55.5</v>
      </c>
      <c r="Y352" s="7" cm="1">
        <f t="array" ref="Y352">_xlfn.IFS(AND(P352=$P$2,N352&gt;0),((F352/0.5)-1)*U352, AND(P352=$P$2,N352=0),V352,AND(P352=$P$22,N352&gt;0),((F352/0.5)-1)*(V352+X352),AND(P352=$P$22,N352=0),(W352+U352))</f>
        <v>56.6</v>
      </c>
      <c r="Z352" s="13" t="str" cm="1">
        <f t="array" ref="Z352">_xlfn.IFS(Y352=T352,"Correctly Charged",Y352&gt;T352,"Under Charge",Y352&lt;T352,"Over Charge")</f>
        <v>Over Charge</v>
      </c>
      <c r="AA352" s="11">
        <f t="shared" si="41"/>
        <v>-4.6999999999999957</v>
      </c>
    </row>
    <row r="353" spans="1:27" x14ac:dyDescent="0.3">
      <c r="A353" s="7">
        <v>2001808585</v>
      </c>
      <c r="B353" s="8">
        <v>1091117436652</v>
      </c>
      <c r="C353" s="7">
        <v>0.24</v>
      </c>
      <c r="D353" s="7">
        <f t="shared" si="35"/>
        <v>0.5</v>
      </c>
      <c r="E353" s="7">
        <v>0.72</v>
      </c>
      <c r="F353" s="7">
        <f t="shared" si="36"/>
        <v>1</v>
      </c>
      <c r="G353" s="7">
        <f>Output_Data1[[#This Row],[Weight slab charged by Courier Company (KG)]]/0.5</f>
        <v>2</v>
      </c>
      <c r="H353" s="10" t="s">
        <v>2</v>
      </c>
      <c r="I353" s="11">
        <f>VLOOKUP("*"&amp;CONCATENATE("d_",H353,"_f")&amp;"*",Rough_data!$A$12:$B$31,2,FALSE)</f>
        <v>33</v>
      </c>
      <c r="J353" s="11">
        <f>VLOOKUP("*"&amp;CONCATENATE("d_",H353,"_a")&amp;"*",Rough_data!$A$12:$B$31,2,FALSE)</f>
        <v>28.3</v>
      </c>
      <c r="K353" s="11">
        <f>VLOOKUP("*"&amp;CONCATENATE("o_",H353,"_f")&amp;"*",Rough_data!$A$12:$B$31,2,FALSE)</f>
        <v>20.5</v>
      </c>
      <c r="L353" s="11">
        <f>VLOOKUP("*"&amp;CONCATENATE("o_",H353,"_a")&amp;"*",Rough_data!$A$12:$B$31,2,FALSE)</f>
        <v>28.3</v>
      </c>
      <c r="M353" s="8" t="str">
        <f t="shared" si="37"/>
        <v>1-Times Additional charges</v>
      </c>
      <c r="N353" s="8">
        <f t="shared" si="38"/>
        <v>1</v>
      </c>
      <c r="O353" s="8">
        <f t="shared" si="39"/>
        <v>28.3</v>
      </c>
      <c r="P353" s="10" t="s">
        <v>13</v>
      </c>
      <c r="Q353" s="10">
        <f t="shared" si="40"/>
        <v>1</v>
      </c>
      <c r="R353" s="10" cm="1">
        <f t="array" ref="R353">_xlfn.IFS(AND(P353=$P$2,N353&gt;0),((F353/0.5)-1)*J353, AND(P353=$P$2,N353=0),I353,AND(P353=$P$22,N353&gt;0),((F353/0.5)-1)*(L353+J353),AND(P353=$P$22,N353=0),(I353+K353))</f>
        <v>28.3</v>
      </c>
      <c r="S353" s="10" t="s">
        <v>4</v>
      </c>
      <c r="T353" s="7">
        <v>61.3</v>
      </c>
      <c r="U353" s="11">
        <f>VLOOKUP("*"&amp;CONCATENATE("d_",S353,"_f")&amp;"*",Rough_data!$A$12:$B$31,2,FALSE)</f>
        <v>56.6</v>
      </c>
      <c r="V353" s="11">
        <f>VLOOKUP("*"&amp;CONCATENATE("d_",S353,"_a")&amp;"*",Rough_data!$A$12:$B$31,2,FALSE)</f>
        <v>55.5</v>
      </c>
      <c r="W353" s="11">
        <f>VLOOKUP("*"&amp;CONCATENATE("o_",S353,"_f")&amp;"*",Rough_data!$A$12:$B$31,2,FALSE)</f>
        <v>50.7</v>
      </c>
      <c r="X353" s="11">
        <f>VLOOKUP("*"&amp;CONCATENATE("o_",S353,"_a")&amp;"*",Rough_data!$A$12:$B$31,2,FALSE)</f>
        <v>55.5</v>
      </c>
      <c r="Y353" s="7" cm="1">
        <f t="array" ref="Y353">_xlfn.IFS(AND(P353=$P$2,N353&gt;0),((F353/0.5)-1)*U353, AND(P353=$P$2,N353=0),V353,AND(P353=$P$22,N353&gt;0),((F353/0.5)-1)*(V353+X353),AND(P353=$P$22,N353=0),(W353+U353))</f>
        <v>56.6</v>
      </c>
      <c r="Z353" s="13" t="str" cm="1">
        <f t="array" ref="Z353">_xlfn.IFS(Y353=T353,"Correctly Charged",Y353&gt;T353,"Under Charge",Y353&lt;T353,"Over Charge")</f>
        <v>Over Charge</v>
      </c>
      <c r="AA353" s="11">
        <f t="shared" si="41"/>
        <v>-4.6999999999999957</v>
      </c>
    </row>
    <row r="354" spans="1:27" x14ac:dyDescent="0.3">
      <c r="A354" s="7">
        <v>2001808542</v>
      </c>
      <c r="B354" s="8">
        <v>1091117436464</v>
      </c>
      <c r="C354" s="7">
        <v>0.24</v>
      </c>
      <c r="D354" s="7">
        <f t="shared" si="35"/>
        <v>0.5</v>
      </c>
      <c r="E354" s="7">
        <v>0.86</v>
      </c>
      <c r="F354" s="7">
        <f t="shared" si="36"/>
        <v>1</v>
      </c>
      <c r="G354" s="7">
        <f>Output_Data1[[#This Row],[Weight slab charged by Courier Company (KG)]]/0.5</f>
        <v>2</v>
      </c>
      <c r="H354" s="10" t="s">
        <v>3</v>
      </c>
      <c r="I354" s="11">
        <f>VLOOKUP("*"&amp;CONCATENATE("d_",H354,"_f")&amp;"*",Rough_data!$A$12:$B$31,2,FALSE)</f>
        <v>45.4</v>
      </c>
      <c r="J354" s="11">
        <f>VLOOKUP("*"&amp;CONCATENATE("d_",H354,"_a")&amp;"*",Rough_data!$A$12:$B$31,2,FALSE)</f>
        <v>44.8</v>
      </c>
      <c r="K354" s="11">
        <f>VLOOKUP("*"&amp;CONCATENATE("o_",H354,"_f")&amp;"*",Rough_data!$A$12:$B$31,2,FALSE)</f>
        <v>41.3</v>
      </c>
      <c r="L354" s="11">
        <f>VLOOKUP("*"&amp;CONCATENATE("o_",H354,"_a")&amp;"*",Rough_data!$A$12:$B$31,2,FALSE)</f>
        <v>44.8</v>
      </c>
      <c r="M354" s="8" t="str">
        <f t="shared" si="37"/>
        <v>1-Times Additional charges</v>
      </c>
      <c r="N354" s="8">
        <f t="shared" si="38"/>
        <v>1</v>
      </c>
      <c r="O354" s="8">
        <f t="shared" si="39"/>
        <v>44.8</v>
      </c>
      <c r="P354" s="10" t="s">
        <v>13</v>
      </c>
      <c r="Q354" s="10">
        <f t="shared" si="40"/>
        <v>1</v>
      </c>
      <c r="R354" s="10" cm="1">
        <f t="array" ref="R354">_xlfn.IFS(AND(P354=$P$2,N354&gt;0),((F354/0.5)-1)*J354, AND(P354=$P$2,N354=0),I354,AND(P354=$P$22,N354&gt;0),((F354/0.5)-1)*(L354+J354),AND(P354=$P$22,N354=0),(I354+K354))</f>
        <v>44.8</v>
      </c>
      <c r="S354" s="10" t="s">
        <v>3</v>
      </c>
      <c r="T354" s="7">
        <v>90.2</v>
      </c>
      <c r="U354" s="11">
        <f>VLOOKUP("*"&amp;CONCATENATE("d_",S354,"_f")&amp;"*",Rough_data!$A$12:$B$31,2,FALSE)</f>
        <v>45.4</v>
      </c>
      <c r="V354" s="11">
        <f>VLOOKUP("*"&amp;CONCATENATE("d_",S354,"_a")&amp;"*",Rough_data!$A$12:$B$31,2,FALSE)</f>
        <v>44.8</v>
      </c>
      <c r="W354" s="11">
        <f>VLOOKUP("*"&amp;CONCATENATE("o_",S354,"_f")&amp;"*",Rough_data!$A$12:$B$31,2,FALSE)</f>
        <v>41.3</v>
      </c>
      <c r="X354" s="11">
        <f>VLOOKUP("*"&amp;CONCATENATE("o_",S354,"_a")&amp;"*",Rough_data!$A$12:$B$31,2,FALSE)</f>
        <v>44.8</v>
      </c>
      <c r="Y354" s="7" cm="1">
        <f t="array" ref="Y354">_xlfn.IFS(AND(P354=$P$2,N354&gt;0),((F354/0.5)-1)*U354, AND(P354=$P$2,N354=0),V354,AND(P354=$P$22,N354&gt;0),((F354/0.5)-1)*(V354+X354),AND(P354=$P$22,N354=0),(W354+U354))</f>
        <v>45.4</v>
      </c>
      <c r="Z354" s="13" t="str" cm="1">
        <f t="array" ref="Z354">_xlfn.IFS(Y354=T354,"Correctly Charged",Y354&gt;T354,"Under Charge",Y354&lt;T354,"Over Charge")</f>
        <v>Over Charge</v>
      </c>
      <c r="AA354" s="11">
        <f t="shared" si="41"/>
        <v>-44.800000000000004</v>
      </c>
    </row>
    <row r="355" spans="1:27" x14ac:dyDescent="0.3">
      <c r="A355" s="7">
        <v>2001808542</v>
      </c>
      <c r="B355" s="8">
        <v>1091117436464</v>
      </c>
      <c r="C355" s="7">
        <v>0.127</v>
      </c>
      <c r="D355" s="7">
        <f t="shared" si="35"/>
        <v>0.5</v>
      </c>
      <c r="E355" s="7">
        <v>0.86</v>
      </c>
      <c r="F355" s="7">
        <f t="shared" si="36"/>
        <v>1</v>
      </c>
      <c r="G355" s="7">
        <f>Output_Data1[[#This Row],[Weight slab charged by Courier Company (KG)]]/0.5</f>
        <v>2</v>
      </c>
      <c r="H355" s="10" t="s">
        <v>3</v>
      </c>
      <c r="I355" s="11">
        <f>VLOOKUP("*"&amp;CONCATENATE("d_",H355,"_f")&amp;"*",Rough_data!$A$12:$B$31,2,FALSE)</f>
        <v>45.4</v>
      </c>
      <c r="J355" s="11">
        <f>VLOOKUP("*"&amp;CONCATENATE("d_",H355,"_a")&amp;"*",Rough_data!$A$12:$B$31,2,FALSE)</f>
        <v>44.8</v>
      </c>
      <c r="K355" s="11">
        <f>VLOOKUP("*"&amp;CONCATENATE("o_",H355,"_f")&amp;"*",Rough_data!$A$12:$B$31,2,FALSE)</f>
        <v>41.3</v>
      </c>
      <c r="L355" s="11">
        <f>VLOOKUP("*"&amp;CONCATENATE("o_",H355,"_a")&amp;"*",Rough_data!$A$12:$B$31,2,FALSE)</f>
        <v>44.8</v>
      </c>
      <c r="M355" s="8" t="str">
        <f t="shared" si="37"/>
        <v>1-Times Additional charges</v>
      </c>
      <c r="N355" s="8">
        <f t="shared" si="38"/>
        <v>1</v>
      </c>
      <c r="O355" s="8">
        <f t="shared" si="39"/>
        <v>44.8</v>
      </c>
      <c r="P355" s="10" t="s">
        <v>13</v>
      </c>
      <c r="Q355" s="10">
        <f t="shared" si="40"/>
        <v>1</v>
      </c>
      <c r="R355" s="10" cm="1">
        <f t="array" ref="R355">_xlfn.IFS(AND(P355=$P$2,N355&gt;0),((F355/0.5)-1)*J355, AND(P355=$P$2,N355=0),I355,AND(P355=$P$22,N355&gt;0),((F355/0.5)-1)*(L355+J355),AND(P355=$P$22,N355=0),(I355+K355))</f>
        <v>44.8</v>
      </c>
      <c r="S355" s="10" t="s">
        <v>3</v>
      </c>
      <c r="T355" s="7">
        <v>90.2</v>
      </c>
      <c r="U355" s="11">
        <f>VLOOKUP("*"&amp;CONCATENATE("d_",S355,"_f")&amp;"*",Rough_data!$A$12:$B$31,2,FALSE)</f>
        <v>45.4</v>
      </c>
      <c r="V355" s="11">
        <f>VLOOKUP("*"&amp;CONCATENATE("d_",S355,"_a")&amp;"*",Rough_data!$A$12:$B$31,2,FALSE)</f>
        <v>44.8</v>
      </c>
      <c r="W355" s="11">
        <f>VLOOKUP("*"&amp;CONCATENATE("o_",S355,"_f")&amp;"*",Rough_data!$A$12:$B$31,2,FALSE)</f>
        <v>41.3</v>
      </c>
      <c r="X355" s="11">
        <f>VLOOKUP("*"&amp;CONCATENATE("o_",S355,"_a")&amp;"*",Rough_data!$A$12:$B$31,2,FALSE)</f>
        <v>44.8</v>
      </c>
      <c r="Y355" s="7" cm="1">
        <f t="array" ref="Y355">_xlfn.IFS(AND(P355=$P$2,N355&gt;0),((F355/0.5)-1)*U355, AND(P355=$P$2,N355=0),V355,AND(P355=$P$22,N355&gt;0),((F355/0.5)-1)*(V355+X355),AND(P355=$P$22,N355=0),(W355+U355))</f>
        <v>45.4</v>
      </c>
      <c r="Z355" s="13" t="str" cm="1">
        <f t="array" ref="Z355">_xlfn.IFS(Y355=T355,"Correctly Charged",Y355&gt;T355,"Under Charge",Y355&lt;T355,"Over Charge")</f>
        <v>Over Charge</v>
      </c>
      <c r="AA355" s="11">
        <f t="shared" si="41"/>
        <v>-44.800000000000004</v>
      </c>
    </row>
    <row r="356" spans="1:27" x14ac:dyDescent="0.3">
      <c r="A356" s="7">
        <v>2001808507</v>
      </c>
      <c r="B356" s="8">
        <v>1091117436383</v>
      </c>
      <c r="C356" s="7">
        <v>0.127</v>
      </c>
      <c r="D356" s="7">
        <f t="shared" si="35"/>
        <v>0.5</v>
      </c>
      <c r="E356" s="7">
        <v>0.79</v>
      </c>
      <c r="F356" s="7">
        <f t="shared" si="36"/>
        <v>1</v>
      </c>
      <c r="G356" s="7">
        <f>Output_Data1[[#This Row],[Weight slab charged by Courier Company (KG)]]/0.5</f>
        <v>2</v>
      </c>
      <c r="H356" s="10" t="s">
        <v>2</v>
      </c>
      <c r="I356" s="11">
        <f>VLOOKUP("*"&amp;CONCATENATE("d_",H356,"_f")&amp;"*",Rough_data!$A$12:$B$31,2,FALSE)</f>
        <v>33</v>
      </c>
      <c r="J356" s="11">
        <f>VLOOKUP("*"&amp;CONCATENATE("d_",H356,"_a")&amp;"*",Rough_data!$A$12:$B$31,2,FALSE)</f>
        <v>28.3</v>
      </c>
      <c r="K356" s="11">
        <f>VLOOKUP("*"&amp;CONCATENATE("o_",H356,"_f")&amp;"*",Rough_data!$A$12:$B$31,2,FALSE)</f>
        <v>20.5</v>
      </c>
      <c r="L356" s="11">
        <f>VLOOKUP("*"&amp;CONCATENATE("o_",H356,"_a")&amp;"*",Rough_data!$A$12:$B$31,2,FALSE)</f>
        <v>28.3</v>
      </c>
      <c r="M356" s="8" t="str">
        <f t="shared" si="37"/>
        <v>1-Times Additional charges</v>
      </c>
      <c r="N356" s="8">
        <f t="shared" si="38"/>
        <v>1</v>
      </c>
      <c r="O356" s="8">
        <f t="shared" si="39"/>
        <v>28.3</v>
      </c>
      <c r="P356" s="10" t="s">
        <v>13</v>
      </c>
      <c r="Q356" s="10">
        <f t="shared" si="40"/>
        <v>1</v>
      </c>
      <c r="R356" s="10" cm="1">
        <f t="array" ref="R356">_xlfn.IFS(AND(P356=$P$2,N356&gt;0),((F356/0.5)-1)*J356, AND(P356=$P$2,N356=0),I356,AND(P356=$P$22,N356&gt;0),((F356/0.5)-1)*(L356+J356),AND(P356=$P$22,N356=0),(I356+K356))</f>
        <v>28.3</v>
      </c>
      <c r="S356" s="10" t="s">
        <v>2</v>
      </c>
      <c r="T356" s="7">
        <v>61.3</v>
      </c>
      <c r="U356" s="11">
        <f>VLOOKUP("*"&amp;CONCATENATE("d_",S356,"_f")&amp;"*",Rough_data!$A$12:$B$31,2,FALSE)</f>
        <v>33</v>
      </c>
      <c r="V356" s="11">
        <f>VLOOKUP("*"&amp;CONCATENATE("d_",S356,"_a")&amp;"*",Rough_data!$A$12:$B$31,2,FALSE)</f>
        <v>28.3</v>
      </c>
      <c r="W356" s="11">
        <f>VLOOKUP("*"&amp;CONCATENATE("o_",S356,"_f")&amp;"*",Rough_data!$A$12:$B$31,2,FALSE)</f>
        <v>20.5</v>
      </c>
      <c r="X356" s="11">
        <f>VLOOKUP("*"&amp;CONCATENATE("o_",S356,"_a")&amp;"*",Rough_data!$A$12:$B$31,2,FALSE)</f>
        <v>28.3</v>
      </c>
      <c r="Y356" s="7" cm="1">
        <f t="array" ref="Y356">_xlfn.IFS(AND(P356=$P$2,N356&gt;0),((F356/0.5)-1)*U356, AND(P356=$P$2,N356=0),V356,AND(P356=$P$22,N356&gt;0),((F356/0.5)-1)*(V356+X356),AND(P356=$P$22,N356=0),(W356+U356))</f>
        <v>33</v>
      </c>
      <c r="Z356" s="13" t="str" cm="1">
        <f t="array" ref="Z356">_xlfn.IFS(Y356=T356,"Correctly Charged",Y356&gt;T356,"Under Charge",Y356&lt;T356,"Over Charge")</f>
        <v>Over Charge</v>
      </c>
      <c r="AA356" s="11">
        <f t="shared" si="41"/>
        <v>-28.299999999999997</v>
      </c>
    </row>
    <row r="357" spans="1:27" x14ac:dyDescent="0.3">
      <c r="A357" s="7">
        <v>2001808507</v>
      </c>
      <c r="B357" s="8">
        <v>1091117436383</v>
      </c>
      <c r="C357" s="7">
        <v>0.24</v>
      </c>
      <c r="D357" s="7">
        <f t="shared" si="35"/>
        <v>0.5</v>
      </c>
      <c r="E357" s="7">
        <v>0.79</v>
      </c>
      <c r="F357" s="7">
        <f t="shared" si="36"/>
        <v>1</v>
      </c>
      <c r="G357" s="7">
        <f>Output_Data1[[#This Row],[Weight slab charged by Courier Company (KG)]]/0.5</f>
        <v>2</v>
      </c>
      <c r="H357" s="10" t="s">
        <v>2</v>
      </c>
      <c r="I357" s="11">
        <f>VLOOKUP("*"&amp;CONCATENATE("d_",H357,"_f")&amp;"*",Rough_data!$A$12:$B$31,2,FALSE)</f>
        <v>33</v>
      </c>
      <c r="J357" s="11">
        <f>VLOOKUP("*"&amp;CONCATENATE("d_",H357,"_a")&amp;"*",Rough_data!$A$12:$B$31,2,FALSE)</f>
        <v>28.3</v>
      </c>
      <c r="K357" s="11">
        <f>VLOOKUP("*"&amp;CONCATENATE("o_",H357,"_f")&amp;"*",Rough_data!$A$12:$B$31,2,FALSE)</f>
        <v>20.5</v>
      </c>
      <c r="L357" s="11">
        <f>VLOOKUP("*"&amp;CONCATENATE("o_",H357,"_a")&amp;"*",Rough_data!$A$12:$B$31,2,FALSE)</f>
        <v>28.3</v>
      </c>
      <c r="M357" s="8" t="str">
        <f t="shared" si="37"/>
        <v>1-Times Additional charges</v>
      </c>
      <c r="N357" s="8">
        <f t="shared" si="38"/>
        <v>1</v>
      </c>
      <c r="O357" s="8">
        <f t="shared" si="39"/>
        <v>28.3</v>
      </c>
      <c r="P357" s="10" t="s">
        <v>13</v>
      </c>
      <c r="Q357" s="10">
        <f t="shared" si="40"/>
        <v>1</v>
      </c>
      <c r="R357" s="10" cm="1">
        <f t="array" ref="R357">_xlfn.IFS(AND(P357=$P$2,N357&gt;0),((F357/0.5)-1)*J357, AND(P357=$P$2,N357=0),I357,AND(P357=$P$22,N357&gt;0),((F357/0.5)-1)*(L357+J357),AND(P357=$P$22,N357=0),(I357+K357))</f>
        <v>28.3</v>
      </c>
      <c r="S357" s="10" t="s">
        <v>2</v>
      </c>
      <c r="T357" s="7">
        <v>61.3</v>
      </c>
      <c r="U357" s="11">
        <f>VLOOKUP("*"&amp;CONCATENATE("d_",S357,"_f")&amp;"*",Rough_data!$A$12:$B$31,2,FALSE)</f>
        <v>33</v>
      </c>
      <c r="V357" s="11">
        <f>VLOOKUP("*"&amp;CONCATENATE("d_",S357,"_a")&amp;"*",Rough_data!$A$12:$B$31,2,FALSE)</f>
        <v>28.3</v>
      </c>
      <c r="W357" s="11">
        <f>VLOOKUP("*"&amp;CONCATENATE("o_",S357,"_f")&amp;"*",Rough_data!$A$12:$B$31,2,FALSE)</f>
        <v>20.5</v>
      </c>
      <c r="X357" s="11">
        <f>VLOOKUP("*"&amp;CONCATENATE("o_",S357,"_a")&amp;"*",Rough_data!$A$12:$B$31,2,FALSE)</f>
        <v>28.3</v>
      </c>
      <c r="Y357" s="7" cm="1">
        <f t="array" ref="Y357">_xlfn.IFS(AND(P357=$P$2,N357&gt;0),((F357/0.5)-1)*U357, AND(P357=$P$2,N357=0),V357,AND(P357=$P$22,N357&gt;0),((F357/0.5)-1)*(V357+X357),AND(P357=$P$22,N357=0),(W357+U357))</f>
        <v>33</v>
      </c>
      <c r="Z357" s="13" t="str" cm="1">
        <f t="array" ref="Z357">_xlfn.IFS(Y357=T357,"Correctly Charged",Y357&gt;T357,"Under Charge",Y357&lt;T357,"Over Charge")</f>
        <v>Over Charge</v>
      </c>
      <c r="AA357" s="11">
        <f t="shared" si="41"/>
        <v>-28.299999999999997</v>
      </c>
    </row>
    <row r="358" spans="1:27" x14ac:dyDescent="0.3">
      <c r="A358" s="7">
        <v>2001808507</v>
      </c>
      <c r="B358" s="8">
        <v>1091117436383</v>
      </c>
      <c r="C358" s="7">
        <v>0.24</v>
      </c>
      <c r="D358" s="7">
        <f t="shared" si="35"/>
        <v>0.5</v>
      </c>
      <c r="E358" s="7">
        <v>0.79</v>
      </c>
      <c r="F358" s="7">
        <f t="shared" si="36"/>
        <v>1</v>
      </c>
      <c r="G358" s="7">
        <f>Output_Data1[[#This Row],[Weight slab charged by Courier Company (KG)]]/0.5</f>
        <v>2</v>
      </c>
      <c r="H358" s="10" t="s">
        <v>2</v>
      </c>
      <c r="I358" s="11">
        <f>VLOOKUP("*"&amp;CONCATENATE("d_",H358,"_f")&amp;"*",Rough_data!$A$12:$B$31,2,FALSE)</f>
        <v>33</v>
      </c>
      <c r="J358" s="11">
        <f>VLOOKUP("*"&amp;CONCATENATE("d_",H358,"_a")&amp;"*",Rough_data!$A$12:$B$31,2,FALSE)</f>
        <v>28.3</v>
      </c>
      <c r="K358" s="11">
        <f>VLOOKUP("*"&amp;CONCATENATE("o_",H358,"_f")&amp;"*",Rough_data!$A$12:$B$31,2,FALSE)</f>
        <v>20.5</v>
      </c>
      <c r="L358" s="11">
        <f>VLOOKUP("*"&amp;CONCATENATE("o_",H358,"_a")&amp;"*",Rough_data!$A$12:$B$31,2,FALSE)</f>
        <v>28.3</v>
      </c>
      <c r="M358" s="8" t="str">
        <f t="shared" si="37"/>
        <v>1-Times Additional charges</v>
      </c>
      <c r="N358" s="8">
        <f t="shared" si="38"/>
        <v>1</v>
      </c>
      <c r="O358" s="8">
        <f t="shared" si="39"/>
        <v>28.3</v>
      </c>
      <c r="P358" s="10" t="s">
        <v>13</v>
      </c>
      <c r="Q358" s="10">
        <f t="shared" si="40"/>
        <v>1</v>
      </c>
      <c r="R358" s="10" cm="1">
        <f t="array" ref="R358">_xlfn.IFS(AND(P358=$P$2,N358&gt;0),((F358/0.5)-1)*J358, AND(P358=$P$2,N358=0),I358,AND(P358=$P$22,N358&gt;0),((F358/0.5)-1)*(L358+J358),AND(P358=$P$22,N358=0),(I358+K358))</f>
        <v>28.3</v>
      </c>
      <c r="S358" s="10" t="s">
        <v>2</v>
      </c>
      <c r="T358" s="7">
        <v>61.3</v>
      </c>
      <c r="U358" s="11">
        <f>VLOOKUP("*"&amp;CONCATENATE("d_",S358,"_f")&amp;"*",Rough_data!$A$12:$B$31,2,FALSE)</f>
        <v>33</v>
      </c>
      <c r="V358" s="11">
        <f>VLOOKUP("*"&amp;CONCATENATE("d_",S358,"_a")&amp;"*",Rough_data!$A$12:$B$31,2,FALSE)</f>
        <v>28.3</v>
      </c>
      <c r="W358" s="11">
        <f>VLOOKUP("*"&amp;CONCATENATE("o_",S358,"_f")&amp;"*",Rough_data!$A$12:$B$31,2,FALSE)</f>
        <v>20.5</v>
      </c>
      <c r="X358" s="11">
        <f>VLOOKUP("*"&amp;CONCATENATE("o_",S358,"_a")&amp;"*",Rough_data!$A$12:$B$31,2,FALSE)</f>
        <v>28.3</v>
      </c>
      <c r="Y358" s="7" cm="1">
        <f t="array" ref="Y358">_xlfn.IFS(AND(P358=$P$2,N358&gt;0),((F358/0.5)-1)*U358, AND(P358=$P$2,N358=0),V358,AND(P358=$P$22,N358&gt;0),((F358/0.5)-1)*(V358+X358),AND(P358=$P$22,N358=0),(W358+U358))</f>
        <v>33</v>
      </c>
      <c r="Z358" s="13" t="str" cm="1">
        <f t="array" ref="Z358">_xlfn.IFS(Y358=T358,"Correctly Charged",Y358&gt;T358,"Under Charge",Y358&lt;T358,"Over Charge")</f>
        <v>Over Charge</v>
      </c>
      <c r="AA358" s="11">
        <f t="shared" si="41"/>
        <v>-28.299999999999997</v>
      </c>
    </row>
    <row r="359" spans="1:27" x14ac:dyDescent="0.3">
      <c r="A359" s="7">
        <v>2001808475</v>
      </c>
      <c r="B359" s="8">
        <v>1091117436346</v>
      </c>
      <c r="C359" s="7">
        <v>0.127</v>
      </c>
      <c r="D359" s="7">
        <f t="shared" si="35"/>
        <v>0.5</v>
      </c>
      <c r="E359" s="7">
        <v>0.7</v>
      </c>
      <c r="F359" s="7">
        <f t="shared" si="36"/>
        <v>1</v>
      </c>
      <c r="G359" s="7">
        <f>Output_Data1[[#This Row],[Weight slab charged by Courier Company (KG)]]/0.5</f>
        <v>2</v>
      </c>
      <c r="H359" s="10" t="s">
        <v>3</v>
      </c>
      <c r="I359" s="11">
        <f>VLOOKUP("*"&amp;CONCATENATE("d_",H359,"_f")&amp;"*",Rough_data!$A$12:$B$31,2,FALSE)</f>
        <v>45.4</v>
      </c>
      <c r="J359" s="11">
        <f>VLOOKUP("*"&amp;CONCATENATE("d_",H359,"_a")&amp;"*",Rough_data!$A$12:$B$31,2,FALSE)</f>
        <v>44.8</v>
      </c>
      <c r="K359" s="11">
        <f>VLOOKUP("*"&amp;CONCATENATE("o_",H359,"_f")&amp;"*",Rough_data!$A$12:$B$31,2,FALSE)</f>
        <v>41.3</v>
      </c>
      <c r="L359" s="11">
        <f>VLOOKUP("*"&amp;CONCATENATE("o_",H359,"_a")&amp;"*",Rough_data!$A$12:$B$31,2,FALSE)</f>
        <v>44.8</v>
      </c>
      <c r="M359" s="8" t="str">
        <f t="shared" si="37"/>
        <v>1-Times Additional charges</v>
      </c>
      <c r="N359" s="8">
        <f t="shared" si="38"/>
        <v>1</v>
      </c>
      <c r="O359" s="8">
        <f t="shared" si="39"/>
        <v>44.8</v>
      </c>
      <c r="P359" s="10" t="s">
        <v>13</v>
      </c>
      <c r="Q359" s="10">
        <f t="shared" si="40"/>
        <v>1</v>
      </c>
      <c r="R359" s="10" cm="1">
        <f t="array" ref="R359">_xlfn.IFS(AND(P359=$P$2,N359&gt;0),((F359/0.5)-1)*J359, AND(P359=$P$2,N359=0),I359,AND(P359=$P$22,N359&gt;0),((F359/0.5)-1)*(L359+J359),AND(P359=$P$22,N359=0),(I359+K359))</f>
        <v>44.8</v>
      </c>
      <c r="S359" s="10" t="s">
        <v>2</v>
      </c>
      <c r="T359" s="7">
        <v>90.2</v>
      </c>
      <c r="U359" s="11">
        <f>VLOOKUP("*"&amp;CONCATENATE("d_",S359,"_f")&amp;"*",Rough_data!$A$12:$B$31,2,FALSE)</f>
        <v>33</v>
      </c>
      <c r="V359" s="11">
        <f>VLOOKUP("*"&amp;CONCATENATE("d_",S359,"_a")&amp;"*",Rough_data!$A$12:$B$31,2,FALSE)</f>
        <v>28.3</v>
      </c>
      <c r="W359" s="11">
        <f>VLOOKUP("*"&amp;CONCATENATE("o_",S359,"_f")&amp;"*",Rough_data!$A$12:$B$31,2,FALSE)</f>
        <v>20.5</v>
      </c>
      <c r="X359" s="11">
        <f>VLOOKUP("*"&amp;CONCATENATE("o_",S359,"_a")&amp;"*",Rough_data!$A$12:$B$31,2,FALSE)</f>
        <v>28.3</v>
      </c>
      <c r="Y359" s="7" cm="1">
        <f t="array" ref="Y359">_xlfn.IFS(AND(P359=$P$2,N359&gt;0),((F359/0.5)-1)*U359, AND(P359=$P$2,N359=0),V359,AND(P359=$P$22,N359&gt;0),((F359/0.5)-1)*(V359+X359),AND(P359=$P$22,N359=0),(W359+U359))</f>
        <v>33</v>
      </c>
      <c r="Z359" s="13" t="str" cm="1">
        <f t="array" ref="Z359">_xlfn.IFS(Y359=T359,"Correctly Charged",Y359&gt;T359,"Under Charge",Y359&lt;T359,"Over Charge")</f>
        <v>Over Charge</v>
      </c>
      <c r="AA359" s="11">
        <f t="shared" si="41"/>
        <v>-57.2</v>
      </c>
    </row>
    <row r="360" spans="1:27" x14ac:dyDescent="0.3">
      <c r="A360" s="7">
        <v>2001808475</v>
      </c>
      <c r="B360" s="8">
        <v>1091117436346</v>
      </c>
      <c r="C360" s="7">
        <v>0.127</v>
      </c>
      <c r="D360" s="7">
        <f t="shared" si="35"/>
        <v>0.5</v>
      </c>
      <c r="E360" s="7">
        <v>0.7</v>
      </c>
      <c r="F360" s="7">
        <f t="shared" si="36"/>
        <v>1</v>
      </c>
      <c r="G360" s="7">
        <f>Output_Data1[[#This Row],[Weight slab charged by Courier Company (KG)]]/0.5</f>
        <v>2</v>
      </c>
      <c r="H360" s="10" t="s">
        <v>3</v>
      </c>
      <c r="I360" s="11">
        <f>VLOOKUP("*"&amp;CONCATENATE("d_",H360,"_f")&amp;"*",Rough_data!$A$12:$B$31,2,FALSE)</f>
        <v>45.4</v>
      </c>
      <c r="J360" s="11">
        <f>VLOOKUP("*"&amp;CONCATENATE("d_",H360,"_a")&amp;"*",Rough_data!$A$12:$B$31,2,FALSE)</f>
        <v>44.8</v>
      </c>
      <c r="K360" s="11">
        <f>VLOOKUP("*"&amp;CONCATENATE("o_",H360,"_f")&amp;"*",Rough_data!$A$12:$B$31,2,FALSE)</f>
        <v>41.3</v>
      </c>
      <c r="L360" s="11">
        <f>VLOOKUP("*"&amp;CONCATENATE("o_",H360,"_a")&amp;"*",Rough_data!$A$12:$B$31,2,FALSE)</f>
        <v>44.8</v>
      </c>
      <c r="M360" s="8" t="str">
        <f t="shared" si="37"/>
        <v>1-Times Additional charges</v>
      </c>
      <c r="N360" s="8">
        <f t="shared" si="38"/>
        <v>1</v>
      </c>
      <c r="O360" s="8">
        <f t="shared" si="39"/>
        <v>44.8</v>
      </c>
      <c r="P360" s="10" t="s">
        <v>13</v>
      </c>
      <c r="Q360" s="10">
        <f t="shared" si="40"/>
        <v>1</v>
      </c>
      <c r="R360" s="10" cm="1">
        <f t="array" ref="R360">_xlfn.IFS(AND(P360=$P$2,N360&gt;0),((F360/0.5)-1)*J360, AND(P360=$P$2,N360=0),I360,AND(P360=$P$22,N360&gt;0),((F360/0.5)-1)*(L360+J360),AND(P360=$P$22,N360=0),(I360+K360))</f>
        <v>44.8</v>
      </c>
      <c r="S360" s="10" t="s">
        <v>2</v>
      </c>
      <c r="T360" s="7">
        <v>90.2</v>
      </c>
      <c r="U360" s="11">
        <f>VLOOKUP("*"&amp;CONCATENATE("d_",S360,"_f")&amp;"*",Rough_data!$A$12:$B$31,2,FALSE)</f>
        <v>33</v>
      </c>
      <c r="V360" s="11">
        <f>VLOOKUP("*"&amp;CONCATENATE("d_",S360,"_a")&amp;"*",Rough_data!$A$12:$B$31,2,FALSE)</f>
        <v>28.3</v>
      </c>
      <c r="W360" s="11">
        <f>VLOOKUP("*"&amp;CONCATENATE("o_",S360,"_f")&amp;"*",Rough_data!$A$12:$B$31,2,FALSE)</f>
        <v>20.5</v>
      </c>
      <c r="X360" s="11">
        <f>VLOOKUP("*"&amp;CONCATENATE("o_",S360,"_a")&amp;"*",Rough_data!$A$12:$B$31,2,FALSE)</f>
        <v>28.3</v>
      </c>
      <c r="Y360" s="7" cm="1">
        <f t="array" ref="Y360">_xlfn.IFS(AND(P360=$P$2,N360&gt;0),((F360/0.5)-1)*U360, AND(P360=$P$2,N360=0),V360,AND(P360=$P$22,N360&gt;0),((F360/0.5)-1)*(V360+X360),AND(P360=$P$22,N360=0),(W360+U360))</f>
        <v>33</v>
      </c>
      <c r="Z360" s="13" t="str" cm="1">
        <f t="array" ref="Z360">_xlfn.IFS(Y360=T360,"Correctly Charged",Y360&gt;T360,"Under Charge",Y360&lt;T360,"Over Charge")</f>
        <v>Over Charge</v>
      </c>
      <c r="AA360" s="11">
        <f t="shared" si="41"/>
        <v>-57.2</v>
      </c>
    </row>
    <row r="361" spans="1:27" x14ac:dyDescent="0.3">
      <c r="A361" s="7">
        <v>2001808475</v>
      </c>
      <c r="B361" s="8">
        <v>1091117436346</v>
      </c>
      <c r="C361" s="7">
        <v>0.13300000000000001</v>
      </c>
      <c r="D361" s="7">
        <f t="shared" si="35"/>
        <v>0.5</v>
      </c>
      <c r="E361" s="7">
        <v>0.7</v>
      </c>
      <c r="F361" s="7">
        <f t="shared" si="36"/>
        <v>1</v>
      </c>
      <c r="G361" s="7">
        <f>Output_Data1[[#This Row],[Weight slab charged by Courier Company (KG)]]/0.5</f>
        <v>2</v>
      </c>
      <c r="H361" s="10" t="s">
        <v>3</v>
      </c>
      <c r="I361" s="11">
        <f>VLOOKUP("*"&amp;CONCATENATE("d_",H361,"_f")&amp;"*",Rough_data!$A$12:$B$31,2,FALSE)</f>
        <v>45.4</v>
      </c>
      <c r="J361" s="11">
        <f>VLOOKUP("*"&amp;CONCATENATE("d_",H361,"_a")&amp;"*",Rough_data!$A$12:$B$31,2,FALSE)</f>
        <v>44.8</v>
      </c>
      <c r="K361" s="11">
        <f>VLOOKUP("*"&amp;CONCATENATE("o_",H361,"_f")&amp;"*",Rough_data!$A$12:$B$31,2,FALSE)</f>
        <v>41.3</v>
      </c>
      <c r="L361" s="11">
        <f>VLOOKUP("*"&amp;CONCATENATE("o_",H361,"_a")&amp;"*",Rough_data!$A$12:$B$31,2,FALSE)</f>
        <v>44.8</v>
      </c>
      <c r="M361" s="8" t="str">
        <f t="shared" si="37"/>
        <v>1-Times Additional charges</v>
      </c>
      <c r="N361" s="8">
        <f t="shared" si="38"/>
        <v>1</v>
      </c>
      <c r="O361" s="8">
        <f t="shared" si="39"/>
        <v>44.8</v>
      </c>
      <c r="P361" s="10" t="s">
        <v>13</v>
      </c>
      <c r="Q361" s="10">
        <f t="shared" si="40"/>
        <v>1</v>
      </c>
      <c r="R361" s="10" cm="1">
        <f t="array" ref="R361">_xlfn.IFS(AND(P361=$P$2,N361&gt;0),((F361/0.5)-1)*J361, AND(P361=$P$2,N361=0),I361,AND(P361=$P$22,N361&gt;0),((F361/0.5)-1)*(L361+J361),AND(P361=$P$22,N361=0),(I361+K361))</f>
        <v>44.8</v>
      </c>
      <c r="S361" s="10" t="s">
        <v>2</v>
      </c>
      <c r="T361" s="7">
        <v>90.2</v>
      </c>
      <c r="U361" s="11">
        <f>VLOOKUP("*"&amp;CONCATENATE("d_",S361,"_f")&amp;"*",Rough_data!$A$12:$B$31,2,FALSE)</f>
        <v>33</v>
      </c>
      <c r="V361" s="11">
        <f>VLOOKUP("*"&amp;CONCATENATE("d_",S361,"_a")&amp;"*",Rough_data!$A$12:$B$31,2,FALSE)</f>
        <v>28.3</v>
      </c>
      <c r="W361" s="11">
        <f>VLOOKUP("*"&amp;CONCATENATE("o_",S361,"_f")&amp;"*",Rough_data!$A$12:$B$31,2,FALSE)</f>
        <v>20.5</v>
      </c>
      <c r="X361" s="11">
        <f>VLOOKUP("*"&amp;CONCATENATE("o_",S361,"_a")&amp;"*",Rough_data!$A$12:$B$31,2,FALSE)</f>
        <v>28.3</v>
      </c>
      <c r="Y361" s="7" cm="1">
        <f t="array" ref="Y361">_xlfn.IFS(AND(P361=$P$2,N361&gt;0),((F361/0.5)-1)*U361, AND(P361=$P$2,N361=0),V361,AND(P361=$P$22,N361&gt;0),((F361/0.5)-1)*(V361+X361),AND(P361=$P$22,N361=0),(W361+U361))</f>
        <v>33</v>
      </c>
      <c r="Z361" s="13" t="str" cm="1">
        <f t="array" ref="Z361">_xlfn.IFS(Y361=T361,"Correctly Charged",Y361&gt;T361,"Under Charge",Y361&lt;T361,"Over Charge")</f>
        <v>Over Charge</v>
      </c>
      <c r="AA361" s="11">
        <f t="shared" si="41"/>
        <v>-57.2</v>
      </c>
    </row>
    <row r="362" spans="1:27" x14ac:dyDescent="0.3">
      <c r="A362" s="7">
        <v>2001808475</v>
      </c>
      <c r="B362" s="8">
        <v>1091117436346</v>
      </c>
      <c r="C362" s="7">
        <v>0.13300000000000001</v>
      </c>
      <c r="D362" s="7">
        <f t="shared" si="35"/>
        <v>0.5</v>
      </c>
      <c r="E362" s="7">
        <v>0.7</v>
      </c>
      <c r="F362" s="7">
        <f t="shared" si="36"/>
        <v>1</v>
      </c>
      <c r="G362" s="7">
        <f>Output_Data1[[#This Row],[Weight slab charged by Courier Company (KG)]]/0.5</f>
        <v>2</v>
      </c>
      <c r="H362" s="10" t="s">
        <v>3</v>
      </c>
      <c r="I362" s="11">
        <f>VLOOKUP("*"&amp;CONCATENATE("d_",H362,"_f")&amp;"*",Rough_data!$A$12:$B$31,2,FALSE)</f>
        <v>45.4</v>
      </c>
      <c r="J362" s="11">
        <f>VLOOKUP("*"&amp;CONCATENATE("d_",H362,"_a")&amp;"*",Rough_data!$A$12:$B$31,2,FALSE)</f>
        <v>44.8</v>
      </c>
      <c r="K362" s="11">
        <f>VLOOKUP("*"&amp;CONCATENATE("o_",H362,"_f")&amp;"*",Rough_data!$A$12:$B$31,2,FALSE)</f>
        <v>41.3</v>
      </c>
      <c r="L362" s="11">
        <f>VLOOKUP("*"&amp;CONCATENATE("o_",H362,"_a")&amp;"*",Rough_data!$A$12:$B$31,2,FALSE)</f>
        <v>44.8</v>
      </c>
      <c r="M362" s="8" t="str">
        <f t="shared" si="37"/>
        <v>1-Times Additional charges</v>
      </c>
      <c r="N362" s="8">
        <f t="shared" si="38"/>
        <v>1</v>
      </c>
      <c r="O362" s="8">
        <f t="shared" si="39"/>
        <v>44.8</v>
      </c>
      <c r="P362" s="10" t="s">
        <v>13</v>
      </c>
      <c r="Q362" s="10">
        <f t="shared" si="40"/>
        <v>1</v>
      </c>
      <c r="R362" s="10" cm="1">
        <f t="array" ref="R362">_xlfn.IFS(AND(P362=$P$2,N362&gt;0),((F362/0.5)-1)*J362, AND(P362=$P$2,N362=0),I362,AND(P362=$P$22,N362&gt;0),((F362/0.5)-1)*(L362+J362),AND(P362=$P$22,N362=0),(I362+K362))</f>
        <v>44.8</v>
      </c>
      <c r="S362" s="10" t="s">
        <v>2</v>
      </c>
      <c r="T362" s="7">
        <v>90.2</v>
      </c>
      <c r="U362" s="11">
        <f>VLOOKUP("*"&amp;CONCATENATE("d_",S362,"_f")&amp;"*",Rough_data!$A$12:$B$31,2,FALSE)</f>
        <v>33</v>
      </c>
      <c r="V362" s="11">
        <f>VLOOKUP("*"&amp;CONCATENATE("d_",S362,"_a")&amp;"*",Rough_data!$A$12:$B$31,2,FALSE)</f>
        <v>28.3</v>
      </c>
      <c r="W362" s="11">
        <f>VLOOKUP("*"&amp;CONCATENATE("o_",S362,"_f")&amp;"*",Rough_data!$A$12:$B$31,2,FALSE)</f>
        <v>20.5</v>
      </c>
      <c r="X362" s="11">
        <f>VLOOKUP("*"&amp;CONCATENATE("o_",S362,"_a")&amp;"*",Rough_data!$A$12:$B$31,2,FALSE)</f>
        <v>28.3</v>
      </c>
      <c r="Y362" s="7" cm="1">
        <f t="array" ref="Y362">_xlfn.IFS(AND(P362=$P$2,N362&gt;0),((F362/0.5)-1)*U362, AND(P362=$P$2,N362=0),V362,AND(P362=$P$22,N362&gt;0),((F362/0.5)-1)*(V362+X362),AND(P362=$P$22,N362=0),(W362+U362))</f>
        <v>33</v>
      </c>
      <c r="Z362" s="13" t="str" cm="1">
        <f t="array" ref="Z362">_xlfn.IFS(Y362=T362,"Correctly Charged",Y362&gt;T362,"Under Charge",Y362&lt;T362,"Over Charge")</f>
        <v>Over Charge</v>
      </c>
      <c r="AA362" s="11">
        <f t="shared" si="41"/>
        <v>-57.2</v>
      </c>
    </row>
    <row r="363" spans="1:27" x14ac:dyDescent="0.3">
      <c r="A363" s="7">
        <v>2001808475</v>
      </c>
      <c r="B363" s="8">
        <v>1091117436346</v>
      </c>
      <c r="C363" s="7">
        <v>0.24</v>
      </c>
      <c r="D363" s="7">
        <f t="shared" si="35"/>
        <v>0.5</v>
      </c>
      <c r="E363" s="7">
        <v>0.7</v>
      </c>
      <c r="F363" s="7">
        <f t="shared" si="36"/>
        <v>1</v>
      </c>
      <c r="G363" s="7">
        <f>Output_Data1[[#This Row],[Weight slab charged by Courier Company (KG)]]/0.5</f>
        <v>2</v>
      </c>
      <c r="H363" s="10" t="s">
        <v>3</v>
      </c>
      <c r="I363" s="11">
        <f>VLOOKUP("*"&amp;CONCATENATE("d_",H363,"_f")&amp;"*",Rough_data!$A$12:$B$31,2,FALSE)</f>
        <v>45.4</v>
      </c>
      <c r="J363" s="11">
        <f>VLOOKUP("*"&amp;CONCATENATE("d_",H363,"_a")&amp;"*",Rough_data!$A$12:$B$31,2,FALSE)</f>
        <v>44.8</v>
      </c>
      <c r="K363" s="11">
        <f>VLOOKUP("*"&amp;CONCATENATE("o_",H363,"_f")&amp;"*",Rough_data!$A$12:$B$31,2,FALSE)</f>
        <v>41.3</v>
      </c>
      <c r="L363" s="11">
        <f>VLOOKUP("*"&amp;CONCATENATE("o_",H363,"_a")&amp;"*",Rough_data!$A$12:$B$31,2,FALSE)</f>
        <v>44.8</v>
      </c>
      <c r="M363" s="8" t="str">
        <f t="shared" si="37"/>
        <v>1-Times Additional charges</v>
      </c>
      <c r="N363" s="8">
        <f t="shared" si="38"/>
        <v>1</v>
      </c>
      <c r="O363" s="8">
        <f t="shared" si="39"/>
        <v>44.8</v>
      </c>
      <c r="P363" s="10" t="s">
        <v>13</v>
      </c>
      <c r="Q363" s="10">
        <f t="shared" si="40"/>
        <v>1</v>
      </c>
      <c r="R363" s="10" cm="1">
        <f t="array" ref="R363">_xlfn.IFS(AND(P363=$P$2,N363&gt;0),((F363/0.5)-1)*J363, AND(P363=$P$2,N363=0),I363,AND(P363=$P$22,N363&gt;0),((F363/0.5)-1)*(L363+J363),AND(P363=$P$22,N363=0),(I363+K363))</f>
        <v>44.8</v>
      </c>
      <c r="S363" s="10" t="s">
        <v>2</v>
      </c>
      <c r="T363" s="7">
        <v>90.2</v>
      </c>
      <c r="U363" s="11">
        <f>VLOOKUP("*"&amp;CONCATENATE("d_",S363,"_f")&amp;"*",Rough_data!$A$12:$B$31,2,FALSE)</f>
        <v>33</v>
      </c>
      <c r="V363" s="11">
        <f>VLOOKUP("*"&amp;CONCATENATE("d_",S363,"_a")&amp;"*",Rough_data!$A$12:$B$31,2,FALSE)</f>
        <v>28.3</v>
      </c>
      <c r="W363" s="11">
        <f>VLOOKUP("*"&amp;CONCATENATE("o_",S363,"_f")&amp;"*",Rough_data!$A$12:$B$31,2,FALSE)</f>
        <v>20.5</v>
      </c>
      <c r="X363" s="11">
        <f>VLOOKUP("*"&amp;CONCATENATE("o_",S363,"_a")&amp;"*",Rough_data!$A$12:$B$31,2,FALSE)</f>
        <v>28.3</v>
      </c>
      <c r="Y363" s="7" cm="1">
        <f t="array" ref="Y363">_xlfn.IFS(AND(P363=$P$2,N363&gt;0),((F363/0.5)-1)*U363, AND(P363=$P$2,N363=0),V363,AND(P363=$P$22,N363&gt;0),((F363/0.5)-1)*(V363+X363),AND(P363=$P$22,N363=0),(W363+U363))</f>
        <v>33</v>
      </c>
      <c r="Z363" s="13" t="str" cm="1">
        <f t="array" ref="Z363">_xlfn.IFS(Y363=T363,"Correctly Charged",Y363&gt;T363,"Under Charge",Y363&lt;T363,"Over Charge")</f>
        <v>Over Charge</v>
      </c>
      <c r="AA363" s="11">
        <f t="shared" si="41"/>
        <v>-57.2</v>
      </c>
    </row>
    <row r="364" spans="1:27" x14ac:dyDescent="0.3">
      <c r="A364" s="7">
        <v>2001808475</v>
      </c>
      <c r="B364" s="8">
        <v>1091117436346</v>
      </c>
      <c r="C364" s="7">
        <v>0.24</v>
      </c>
      <c r="D364" s="7">
        <f t="shared" si="35"/>
        <v>0.5</v>
      </c>
      <c r="E364" s="7">
        <v>0.7</v>
      </c>
      <c r="F364" s="7">
        <f t="shared" si="36"/>
        <v>1</v>
      </c>
      <c r="G364" s="7">
        <f>Output_Data1[[#This Row],[Weight slab charged by Courier Company (KG)]]/0.5</f>
        <v>2</v>
      </c>
      <c r="H364" s="10" t="s">
        <v>3</v>
      </c>
      <c r="I364" s="11">
        <f>VLOOKUP("*"&amp;CONCATENATE("d_",H364,"_f")&amp;"*",Rough_data!$A$12:$B$31,2,FALSE)</f>
        <v>45.4</v>
      </c>
      <c r="J364" s="11">
        <f>VLOOKUP("*"&amp;CONCATENATE("d_",H364,"_a")&amp;"*",Rough_data!$A$12:$B$31,2,FALSE)</f>
        <v>44.8</v>
      </c>
      <c r="K364" s="11">
        <f>VLOOKUP("*"&amp;CONCATENATE("o_",H364,"_f")&amp;"*",Rough_data!$A$12:$B$31,2,FALSE)</f>
        <v>41.3</v>
      </c>
      <c r="L364" s="11">
        <f>VLOOKUP("*"&amp;CONCATENATE("o_",H364,"_a")&amp;"*",Rough_data!$A$12:$B$31,2,FALSE)</f>
        <v>44.8</v>
      </c>
      <c r="M364" s="8" t="str">
        <f t="shared" si="37"/>
        <v>1-Times Additional charges</v>
      </c>
      <c r="N364" s="8">
        <f t="shared" si="38"/>
        <v>1</v>
      </c>
      <c r="O364" s="8">
        <f t="shared" si="39"/>
        <v>44.8</v>
      </c>
      <c r="P364" s="10" t="s">
        <v>13</v>
      </c>
      <c r="Q364" s="10">
        <f t="shared" si="40"/>
        <v>1</v>
      </c>
      <c r="R364" s="10" cm="1">
        <f t="array" ref="R364">_xlfn.IFS(AND(P364=$P$2,N364&gt;0),((F364/0.5)-1)*J364, AND(P364=$P$2,N364=0),I364,AND(P364=$P$22,N364&gt;0),((F364/0.5)-1)*(L364+J364),AND(P364=$P$22,N364=0),(I364+K364))</f>
        <v>44.8</v>
      </c>
      <c r="S364" s="10" t="s">
        <v>2</v>
      </c>
      <c r="T364" s="7">
        <v>90.2</v>
      </c>
      <c r="U364" s="11">
        <f>VLOOKUP("*"&amp;CONCATENATE("d_",S364,"_f")&amp;"*",Rough_data!$A$12:$B$31,2,FALSE)</f>
        <v>33</v>
      </c>
      <c r="V364" s="11">
        <f>VLOOKUP("*"&amp;CONCATENATE("d_",S364,"_a")&amp;"*",Rough_data!$A$12:$B$31,2,FALSE)</f>
        <v>28.3</v>
      </c>
      <c r="W364" s="11">
        <f>VLOOKUP("*"&amp;CONCATENATE("o_",S364,"_f")&amp;"*",Rough_data!$A$12:$B$31,2,FALSE)</f>
        <v>20.5</v>
      </c>
      <c r="X364" s="11">
        <f>VLOOKUP("*"&amp;CONCATENATE("o_",S364,"_a")&amp;"*",Rough_data!$A$12:$B$31,2,FALSE)</f>
        <v>28.3</v>
      </c>
      <c r="Y364" s="7" cm="1">
        <f t="array" ref="Y364">_xlfn.IFS(AND(P364=$P$2,N364&gt;0),((F364/0.5)-1)*U364, AND(P364=$P$2,N364=0),V364,AND(P364=$P$22,N364&gt;0),((F364/0.5)-1)*(V364+X364),AND(P364=$P$22,N364=0),(W364+U364))</f>
        <v>33</v>
      </c>
      <c r="Z364" s="13" t="str" cm="1">
        <f t="array" ref="Z364">_xlfn.IFS(Y364=T364,"Correctly Charged",Y364&gt;T364,"Under Charge",Y364&lt;T364,"Over Charge")</f>
        <v>Over Charge</v>
      </c>
      <c r="AA364" s="11">
        <f t="shared" si="41"/>
        <v>-57.2</v>
      </c>
    </row>
    <row r="365" spans="1:27" x14ac:dyDescent="0.3">
      <c r="A365" s="7">
        <v>2001808295</v>
      </c>
      <c r="B365" s="8">
        <v>1091117435661</v>
      </c>
      <c r="C365" s="7">
        <v>0.115</v>
      </c>
      <c r="D365" s="7">
        <f t="shared" si="35"/>
        <v>0.5</v>
      </c>
      <c r="E365" s="7">
        <v>0.2</v>
      </c>
      <c r="F365" s="7">
        <f t="shared" si="36"/>
        <v>0.5</v>
      </c>
      <c r="G365" s="7">
        <f>Output_Data1[[#This Row],[Weight slab charged by Courier Company (KG)]]/0.5</f>
        <v>1</v>
      </c>
      <c r="H365" s="10" t="s">
        <v>4</v>
      </c>
      <c r="I365" s="11">
        <f>VLOOKUP("*"&amp;CONCATENATE("d_",H365,"_f")&amp;"*",Rough_data!$A$12:$B$31,2,FALSE)</f>
        <v>56.6</v>
      </c>
      <c r="J365" s="11">
        <f>VLOOKUP("*"&amp;CONCATENATE("d_",H365,"_a")&amp;"*",Rough_data!$A$12:$B$31,2,FALSE)</f>
        <v>55.5</v>
      </c>
      <c r="K365" s="11">
        <f>VLOOKUP("*"&amp;CONCATENATE("o_",H365,"_f")&amp;"*",Rough_data!$A$12:$B$31,2,FALSE)</f>
        <v>50.7</v>
      </c>
      <c r="L365" s="11">
        <f>VLOOKUP("*"&amp;CONCATENATE("o_",H365,"_a")&amp;"*",Rough_data!$A$12:$B$31,2,FALSE)</f>
        <v>55.5</v>
      </c>
      <c r="M365" s="8" t="str">
        <f t="shared" si="37"/>
        <v>Only Fixed charges</v>
      </c>
      <c r="N365" s="8">
        <f t="shared" si="38"/>
        <v>0</v>
      </c>
      <c r="O365" s="8">
        <f t="shared" si="39"/>
        <v>56.6</v>
      </c>
      <c r="P365" s="10" t="s">
        <v>14</v>
      </c>
      <c r="Q365" s="10">
        <f t="shared" si="40"/>
        <v>0</v>
      </c>
      <c r="R365" s="10" cm="1">
        <f t="array" ref="R365">_xlfn.IFS(AND(P365=$P$2,N365&gt;0),((F365/0.5)-1)*J365, AND(P365=$P$2,N365=0),I365,AND(P365=$P$22,N365&gt;0),((F365/0.5)-1)*(L365+J365),AND(P365=$P$22,N365=0),(I365+K365))</f>
        <v>107.30000000000001</v>
      </c>
      <c r="S365" s="10" t="s">
        <v>4</v>
      </c>
      <c r="T365" s="7">
        <v>107.3</v>
      </c>
      <c r="U365" s="11">
        <f>VLOOKUP("*"&amp;CONCATENATE("d_",S365,"_f")&amp;"*",Rough_data!$A$12:$B$31,2,FALSE)</f>
        <v>56.6</v>
      </c>
      <c r="V365" s="11">
        <f>VLOOKUP("*"&amp;CONCATENATE("d_",S365,"_a")&amp;"*",Rough_data!$A$12:$B$31,2,FALSE)</f>
        <v>55.5</v>
      </c>
      <c r="W365" s="11">
        <f>VLOOKUP("*"&amp;CONCATENATE("o_",S365,"_f")&amp;"*",Rough_data!$A$12:$B$31,2,FALSE)</f>
        <v>50.7</v>
      </c>
      <c r="X365" s="11">
        <f>VLOOKUP("*"&amp;CONCATENATE("o_",S365,"_a")&amp;"*",Rough_data!$A$12:$B$31,2,FALSE)</f>
        <v>55.5</v>
      </c>
      <c r="Y365" s="7" cm="1">
        <f t="array" ref="Y365">_xlfn.IFS(AND(P365=$P$2,N365&gt;0),((F365/0.5)-1)*U365, AND(P365=$P$2,N365=0),V365,AND(P365=$P$22,N365&gt;0),((F365/0.5)-1)*(V365+X365),AND(P365=$P$22,N365=0),(W365+U365))</f>
        <v>107.30000000000001</v>
      </c>
      <c r="Z365" s="13" t="str" cm="1">
        <f t="array" ref="Z365">_xlfn.IFS(Y365=T365,"Correctly Charged",Y365&gt;T365,"Under Charge",Y365&lt;T365,"Over Charge")</f>
        <v>Correctly Charged</v>
      </c>
      <c r="AA365" s="11">
        <f t="shared" si="41"/>
        <v>0</v>
      </c>
    </row>
    <row r="366" spans="1:27" x14ac:dyDescent="0.3">
      <c r="A366" s="7">
        <v>2001808295</v>
      </c>
      <c r="B366" s="8">
        <v>1091117435661</v>
      </c>
      <c r="C366" s="7">
        <v>0.13</v>
      </c>
      <c r="D366" s="7">
        <f t="shared" si="35"/>
        <v>0.5</v>
      </c>
      <c r="E366" s="7">
        <v>0.2</v>
      </c>
      <c r="F366" s="7">
        <f t="shared" si="36"/>
        <v>0.5</v>
      </c>
      <c r="G366" s="7">
        <f>Output_Data1[[#This Row],[Weight slab charged by Courier Company (KG)]]/0.5</f>
        <v>1</v>
      </c>
      <c r="H366" s="10" t="s">
        <v>4</v>
      </c>
      <c r="I366" s="11">
        <f>VLOOKUP("*"&amp;CONCATENATE("d_",H366,"_f")&amp;"*",Rough_data!$A$12:$B$31,2,FALSE)</f>
        <v>56.6</v>
      </c>
      <c r="J366" s="11">
        <f>VLOOKUP("*"&amp;CONCATENATE("d_",H366,"_a")&amp;"*",Rough_data!$A$12:$B$31,2,FALSE)</f>
        <v>55.5</v>
      </c>
      <c r="K366" s="11">
        <f>VLOOKUP("*"&amp;CONCATENATE("o_",H366,"_f")&amp;"*",Rough_data!$A$12:$B$31,2,FALSE)</f>
        <v>50.7</v>
      </c>
      <c r="L366" s="11">
        <f>VLOOKUP("*"&amp;CONCATENATE("o_",H366,"_a")&amp;"*",Rough_data!$A$12:$B$31,2,FALSE)</f>
        <v>55.5</v>
      </c>
      <c r="M366" s="8" t="str">
        <f t="shared" si="37"/>
        <v>Only Fixed charges</v>
      </c>
      <c r="N366" s="8">
        <f t="shared" si="38"/>
        <v>0</v>
      </c>
      <c r="O366" s="8">
        <f t="shared" si="39"/>
        <v>56.6</v>
      </c>
      <c r="P366" s="10" t="s">
        <v>14</v>
      </c>
      <c r="Q366" s="10">
        <f t="shared" si="40"/>
        <v>0</v>
      </c>
      <c r="R366" s="10" cm="1">
        <f t="array" ref="R366">_xlfn.IFS(AND(P366=$P$2,N366&gt;0),((F366/0.5)-1)*J366, AND(P366=$P$2,N366=0),I366,AND(P366=$P$22,N366&gt;0),((F366/0.5)-1)*(L366+J366),AND(P366=$P$22,N366=0),(I366+K366))</f>
        <v>107.30000000000001</v>
      </c>
      <c r="S366" s="10" t="s">
        <v>4</v>
      </c>
      <c r="T366" s="7">
        <v>107.3</v>
      </c>
      <c r="U366" s="11">
        <f>VLOOKUP("*"&amp;CONCATENATE("d_",S366,"_f")&amp;"*",Rough_data!$A$12:$B$31,2,FALSE)</f>
        <v>56.6</v>
      </c>
      <c r="V366" s="11">
        <f>VLOOKUP("*"&amp;CONCATENATE("d_",S366,"_a")&amp;"*",Rough_data!$A$12:$B$31,2,FALSE)</f>
        <v>55.5</v>
      </c>
      <c r="W366" s="11">
        <f>VLOOKUP("*"&amp;CONCATENATE("o_",S366,"_f")&amp;"*",Rough_data!$A$12:$B$31,2,FALSE)</f>
        <v>50.7</v>
      </c>
      <c r="X366" s="11">
        <f>VLOOKUP("*"&amp;CONCATENATE("o_",S366,"_a")&amp;"*",Rough_data!$A$12:$B$31,2,FALSE)</f>
        <v>55.5</v>
      </c>
      <c r="Y366" s="7" cm="1">
        <f t="array" ref="Y366">_xlfn.IFS(AND(P366=$P$2,N366&gt;0),((F366/0.5)-1)*U366, AND(P366=$P$2,N366=0),V366,AND(P366=$P$22,N366&gt;0),((F366/0.5)-1)*(V366+X366),AND(P366=$P$22,N366=0),(W366+U366))</f>
        <v>107.30000000000001</v>
      </c>
      <c r="Z366" s="13" t="str" cm="1">
        <f t="array" ref="Z366">_xlfn.IFS(Y366=T366,"Correctly Charged",Y366&gt;T366,"Under Charge",Y366&lt;T366,"Over Charge")</f>
        <v>Correctly Charged</v>
      </c>
      <c r="AA366" s="11">
        <f t="shared" si="41"/>
        <v>0</v>
      </c>
    </row>
    <row r="367" spans="1:27" x14ac:dyDescent="0.3">
      <c r="A367" s="7">
        <v>2001808286</v>
      </c>
      <c r="B367" s="8">
        <v>1091117435602</v>
      </c>
      <c r="C367" s="7">
        <v>0.121</v>
      </c>
      <c r="D367" s="7">
        <f t="shared" si="35"/>
        <v>0.5</v>
      </c>
      <c r="E367" s="7">
        <v>0.77</v>
      </c>
      <c r="F367" s="7">
        <f t="shared" si="36"/>
        <v>1</v>
      </c>
      <c r="G367" s="7">
        <f>Output_Data1[[#This Row],[Weight slab charged by Courier Company (KG)]]/0.5</f>
        <v>2</v>
      </c>
      <c r="H367" s="10" t="s">
        <v>3</v>
      </c>
      <c r="I367" s="11">
        <f>VLOOKUP("*"&amp;CONCATENATE("d_",H367,"_f")&amp;"*",Rough_data!$A$12:$B$31,2,FALSE)</f>
        <v>45.4</v>
      </c>
      <c r="J367" s="11">
        <f>VLOOKUP("*"&amp;CONCATENATE("d_",H367,"_a")&amp;"*",Rough_data!$A$12:$B$31,2,FALSE)</f>
        <v>44.8</v>
      </c>
      <c r="K367" s="11">
        <f>VLOOKUP("*"&amp;CONCATENATE("o_",H367,"_f")&amp;"*",Rough_data!$A$12:$B$31,2,FALSE)</f>
        <v>41.3</v>
      </c>
      <c r="L367" s="11">
        <f>VLOOKUP("*"&amp;CONCATENATE("o_",H367,"_a")&amp;"*",Rough_data!$A$12:$B$31,2,FALSE)</f>
        <v>44.8</v>
      </c>
      <c r="M367" s="8" t="str">
        <f t="shared" si="37"/>
        <v>1-Times Additional charges</v>
      </c>
      <c r="N367" s="8">
        <f t="shared" si="38"/>
        <v>1</v>
      </c>
      <c r="O367" s="8">
        <f t="shared" si="39"/>
        <v>44.8</v>
      </c>
      <c r="P367" s="10" t="s">
        <v>13</v>
      </c>
      <c r="Q367" s="10">
        <f t="shared" si="40"/>
        <v>1</v>
      </c>
      <c r="R367" s="10" cm="1">
        <f t="array" ref="R367">_xlfn.IFS(AND(P367=$P$2,N367&gt;0),((F367/0.5)-1)*J367, AND(P367=$P$2,N367=0),I367,AND(P367=$P$22,N367&gt;0),((F367/0.5)-1)*(L367+J367),AND(P367=$P$22,N367=0),(I367+K367))</f>
        <v>44.8</v>
      </c>
      <c r="S367" s="10" t="s">
        <v>2</v>
      </c>
      <c r="T367" s="7">
        <v>90.2</v>
      </c>
      <c r="U367" s="11">
        <f>VLOOKUP("*"&amp;CONCATENATE("d_",S367,"_f")&amp;"*",Rough_data!$A$12:$B$31,2,FALSE)</f>
        <v>33</v>
      </c>
      <c r="V367" s="11">
        <f>VLOOKUP("*"&amp;CONCATENATE("d_",S367,"_a")&amp;"*",Rough_data!$A$12:$B$31,2,FALSE)</f>
        <v>28.3</v>
      </c>
      <c r="W367" s="11">
        <f>VLOOKUP("*"&amp;CONCATENATE("o_",S367,"_f")&amp;"*",Rough_data!$A$12:$B$31,2,FALSE)</f>
        <v>20.5</v>
      </c>
      <c r="X367" s="11">
        <f>VLOOKUP("*"&amp;CONCATENATE("o_",S367,"_a")&amp;"*",Rough_data!$A$12:$B$31,2,FALSE)</f>
        <v>28.3</v>
      </c>
      <c r="Y367" s="7" cm="1">
        <f t="array" ref="Y367">_xlfn.IFS(AND(P367=$P$2,N367&gt;0),((F367/0.5)-1)*U367, AND(P367=$P$2,N367=0),V367,AND(P367=$P$22,N367&gt;0),((F367/0.5)-1)*(V367+X367),AND(P367=$P$22,N367=0),(W367+U367))</f>
        <v>33</v>
      </c>
      <c r="Z367" s="13" t="str" cm="1">
        <f t="array" ref="Z367">_xlfn.IFS(Y367=T367,"Correctly Charged",Y367&gt;T367,"Under Charge",Y367&lt;T367,"Over Charge")</f>
        <v>Over Charge</v>
      </c>
      <c r="AA367" s="11">
        <f t="shared" si="41"/>
        <v>-57.2</v>
      </c>
    </row>
    <row r="368" spans="1:27" x14ac:dyDescent="0.3">
      <c r="A368" s="7">
        <v>2001808286</v>
      </c>
      <c r="B368" s="8">
        <v>1091117435602</v>
      </c>
      <c r="C368" s="7">
        <v>0.121</v>
      </c>
      <c r="D368" s="7">
        <f t="shared" si="35"/>
        <v>0.5</v>
      </c>
      <c r="E368" s="7">
        <v>0.77</v>
      </c>
      <c r="F368" s="7">
        <f t="shared" si="36"/>
        <v>1</v>
      </c>
      <c r="G368" s="7">
        <f>Output_Data1[[#This Row],[Weight slab charged by Courier Company (KG)]]/0.5</f>
        <v>2</v>
      </c>
      <c r="H368" s="10" t="s">
        <v>3</v>
      </c>
      <c r="I368" s="11">
        <f>VLOOKUP("*"&amp;CONCATENATE("d_",H368,"_f")&amp;"*",Rough_data!$A$12:$B$31,2,FALSE)</f>
        <v>45.4</v>
      </c>
      <c r="J368" s="11">
        <f>VLOOKUP("*"&amp;CONCATENATE("d_",H368,"_a")&amp;"*",Rough_data!$A$12:$B$31,2,FALSE)</f>
        <v>44.8</v>
      </c>
      <c r="K368" s="11">
        <f>VLOOKUP("*"&amp;CONCATENATE("o_",H368,"_f")&amp;"*",Rough_data!$A$12:$B$31,2,FALSE)</f>
        <v>41.3</v>
      </c>
      <c r="L368" s="11">
        <f>VLOOKUP("*"&amp;CONCATENATE("o_",H368,"_a")&amp;"*",Rough_data!$A$12:$B$31,2,FALSE)</f>
        <v>44.8</v>
      </c>
      <c r="M368" s="8" t="str">
        <f t="shared" si="37"/>
        <v>1-Times Additional charges</v>
      </c>
      <c r="N368" s="8">
        <f t="shared" si="38"/>
        <v>1</v>
      </c>
      <c r="O368" s="8">
        <f t="shared" si="39"/>
        <v>44.8</v>
      </c>
      <c r="P368" s="10" t="s">
        <v>13</v>
      </c>
      <c r="Q368" s="10">
        <f t="shared" si="40"/>
        <v>1</v>
      </c>
      <c r="R368" s="10" cm="1">
        <f t="array" ref="R368">_xlfn.IFS(AND(P368=$P$2,N368&gt;0),((F368/0.5)-1)*J368, AND(P368=$P$2,N368=0),I368,AND(P368=$P$22,N368&gt;0),((F368/0.5)-1)*(L368+J368),AND(P368=$P$22,N368=0),(I368+K368))</f>
        <v>44.8</v>
      </c>
      <c r="S368" s="10" t="s">
        <v>2</v>
      </c>
      <c r="T368" s="7">
        <v>90.2</v>
      </c>
      <c r="U368" s="11">
        <f>VLOOKUP("*"&amp;CONCATENATE("d_",S368,"_f")&amp;"*",Rough_data!$A$12:$B$31,2,FALSE)</f>
        <v>33</v>
      </c>
      <c r="V368" s="11">
        <f>VLOOKUP("*"&amp;CONCATENATE("d_",S368,"_a")&amp;"*",Rough_data!$A$12:$B$31,2,FALSE)</f>
        <v>28.3</v>
      </c>
      <c r="W368" s="11">
        <f>VLOOKUP("*"&amp;CONCATENATE("o_",S368,"_f")&amp;"*",Rough_data!$A$12:$B$31,2,FALSE)</f>
        <v>20.5</v>
      </c>
      <c r="X368" s="11">
        <f>VLOOKUP("*"&amp;CONCATENATE("o_",S368,"_a")&amp;"*",Rough_data!$A$12:$B$31,2,FALSE)</f>
        <v>28.3</v>
      </c>
      <c r="Y368" s="7" cm="1">
        <f t="array" ref="Y368">_xlfn.IFS(AND(P368=$P$2,N368&gt;0),((F368/0.5)-1)*U368, AND(P368=$P$2,N368=0),V368,AND(P368=$P$22,N368&gt;0),((F368/0.5)-1)*(V368+X368),AND(P368=$P$22,N368=0),(W368+U368))</f>
        <v>33</v>
      </c>
      <c r="Z368" s="13" t="str" cm="1">
        <f t="array" ref="Z368">_xlfn.IFS(Y368=T368,"Correctly Charged",Y368&gt;T368,"Under Charge",Y368&lt;T368,"Over Charge")</f>
        <v>Over Charge</v>
      </c>
      <c r="AA368" s="11">
        <f t="shared" si="41"/>
        <v>-57.2</v>
      </c>
    </row>
    <row r="369" spans="1:27" x14ac:dyDescent="0.3">
      <c r="A369" s="7">
        <v>2001808286</v>
      </c>
      <c r="B369" s="8">
        <v>1091117435602</v>
      </c>
      <c r="C369" s="7">
        <v>0.24</v>
      </c>
      <c r="D369" s="7">
        <f t="shared" si="35"/>
        <v>0.5</v>
      </c>
      <c r="E369" s="7">
        <v>0.77</v>
      </c>
      <c r="F369" s="7">
        <f t="shared" si="36"/>
        <v>1</v>
      </c>
      <c r="G369" s="7">
        <f>Output_Data1[[#This Row],[Weight slab charged by Courier Company (KG)]]/0.5</f>
        <v>2</v>
      </c>
      <c r="H369" s="10" t="s">
        <v>3</v>
      </c>
      <c r="I369" s="11">
        <f>VLOOKUP("*"&amp;CONCATENATE("d_",H369,"_f")&amp;"*",Rough_data!$A$12:$B$31,2,FALSE)</f>
        <v>45.4</v>
      </c>
      <c r="J369" s="11">
        <f>VLOOKUP("*"&amp;CONCATENATE("d_",H369,"_a")&amp;"*",Rough_data!$A$12:$B$31,2,FALSE)</f>
        <v>44.8</v>
      </c>
      <c r="K369" s="11">
        <f>VLOOKUP("*"&amp;CONCATENATE("o_",H369,"_f")&amp;"*",Rough_data!$A$12:$B$31,2,FALSE)</f>
        <v>41.3</v>
      </c>
      <c r="L369" s="11">
        <f>VLOOKUP("*"&amp;CONCATENATE("o_",H369,"_a")&amp;"*",Rough_data!$A$12:$B$31,2,FALSE)</f>
        <v>44.8</v>
      </c>
      <c r="M369" s="8" t="str">
        <f t="shared" si="37"/>
        <v>1-Times Additional charges</v>
      </c>
      <c r="N369" s="8">
        <f t="shared" si="38"/>
        <v>1</v>
      </c>
      <c r="O369" s="8">
        <f t="shared" si="39"/>
        <v>44.8</v>
      </c>
      <c r="P369" s="10" t="s">
        <v>13</v>
      </c>
      <c r="Q369" s="10">
        <f t="shared" si="40"/>
        <v>1</v>
      </c>
      <c r="R369" s="10" cm="1">
        <f t="array" ref="R369">_xlfn.IFS(AND(P369=$P$2,N369&gt;0),((F369/0.5)-1)*J369, AND(P369=$P$2,N369=0),I369,AND(P369=$P$22,N369&gt;0),((F369/0.5)-1)*(L369+J369),AND(P369=$P$22,N369=0),(I369+K369))</f>
        <v>44.8</v>
      </c>
      <c r="S369" s="10" t="s">
        <v>2</v>
      </c>
      <c r="T369" s="7">
        <v>90.2</v>
      </c>
      <c r="U369" s="11">
        <f>VLOOKUP("*"&amp;CONCATENATE("d_",S369,"_f")&amp;"*",Rough_data!$A$12:$B$31,2,FALSE)</f>
        <v>33</v>
      </c>
      <c r="V369" s="11">
        <f>VLOOKUP("*"&amp;CONCATENATE("d_",S369,"_a")&amp;"*",Rough_data!$A$12:$B$31,2,FALSE)</f>
        <v>28.3</v>
      </c>
      <c r="W369" s="11">
        <f>VLOOKUP("*"&amp;CONCATENATE("o_",S369,"_f")&amp;"*",Rough_data!$A$12:$B$31,2,FALSE)</f>
        <v>20.5</v>
      </c>
      <c r="X369" s="11">
        <f>VLOOKUP("*"&amp;CONCATENATE("o_",S369,"_a")&amp;"*",Rough_data!$A$12:$B$31,2,FALSE)</f>
        <v>28.3</v>
      </c>
      <c r="Y369" s="7" cm="1">
        <f t="array" ref="Y369">_xlfn.IFS(AND(P369=$P$2,N369&gt;0),((F369/0.5)-1)*U369, AND(P369=$P$2,N369=0),V369,AND(P369=$P$22,N369&gt;0),((F369/0.5)-1)*(V369+X369),AND(P369=$P$22,N369=0),(W369+U369))</f>
        <v>33</v>
      </c>
      <c r="Z369" s="13" t="str" cm="1">
        <f t="array" ref="Z369">_xlfn.IFS(Y369=T369,"Correctly Charged",Y369&gt;T369,"Under Charge",Y369&lt;T369,"Over Charge")</f>
        <v>Over Charge</v>
      </c>
      <c r="AA369" s="11">
        <f t="shared" si="41"/>
        <v>-57.2</v>
      </c>
    </row>
    <row r="370" spans="1:27" x14ac:dyDescent="0.3">
      <c r="A370" s="7">
        <v>2001808286</v>
      </c>
      <c r="B370" s="8">
        <v>1091117435602</v>
      </c>
      <c r="C370" s="7">
        <v>0.24</v>
      </c>
      <c r="D370" s="7">
        <f t="shared" si="35"/>
        <v>0.5</v>
      </c>
      <c r="E370" s="7">
        <v>0.77</v>
      </c>
      <c r="F370" s="7">
        <f t="shared" si="36"/>
        <v>1</v>
      </c>
      <c r="G370" s="7">
        <f>Output_Data1[[#This Row],[Weight slab charged by Courier Company (KG)]]/0.5</f>
        <v>2</v>
      </c>
      <c r="H370" s="10" t="s">
        <v>3</v>
      </c>
      <c r="I370" s="11">
        <f>VLOOKUP("*"&amp;CONCATENATE("d_",H370,"_f")&amp;"*",Rough_data!$A$12:$B$31,2,FALSE)</f>
        <v>45.4</v>
      </c>
      <c r="J370" s="11">
        <f>VLOOKUP("*"&amp;CONCATENATE("d_",H370,"_a")&amp;"*",Rough_data!$A$12:$B$31,2,FALSE)</f>
        <v>44.8</v>
      </c>
      <c r="K370" s="11">
        <f>VLOOKUP("*"&amp;CONCATENATE("o_",H370,"_f")&amp;"*",Rough_data!$A$12:$B$31,2,FALSE)</f>
        <v>41.3</v>
      </c>
      <c r="L370" s="11">
        <f>VLOOKUP("*"&amp;CONCATENATE("o_",H370,"_a")&amp;"*",Rough_data!$A$12:$B$31,2,FALSE)</f>
        <v>44.8</v>
      </c>
      <c r="M370" s="8" t="str">
        <f t="shared" si="37"/>
        <v>1-Times Additional charges</v>
      </c>
      <c r="N370" s="8">
        <f t="shared" si="38"/>
        <v>1</v>
      </c>
      <c r="O370" s="8">
        <f t="shared" si="39"/>
        <v>44.8</v>
      </c>
      <c r="P370" s="10" t="s">
        <v>13</v>
      </c>
      <c r="Q370" s="10">
        <f t="shared" si="40"/>
        <v>1</v>
      </c>
      <c r="R370" s="10" cm="1">
        <f t="array" ref="R370">_xlfn.IFS(AND(P370=$P$2,N370&gt;0),((F370/0.5)-1)*J370, AND(P370=$P$2,N370=0),I370,AND(P370=$P$22,N370&gt;0),((F370/0.5)-1)*(L370+J370),AND(P370=$P$22,N370=0),(I370+K370))</f>
        <v>44.8</v>
      </c>
      <c r="S370" s="10" t="s">
        <v>2</v>
      </c>
      <c r="T370" s="7">
        <v>90.2</v>
      </c>
      <c r="U370" s="11">
        <f>VLOOKUP("*"&amp;CONCATENATE("d_",S370,"_f")&amp;"*",Rough_data!$A$12:$B$31,2,FALSE)</f>
        <v>33</v>
      </c>
      <c r="V370" s="11">
        <f>VLOOKUP("*"&amp;CONCATENATE("d_",S370,"_a")&amp;"*",Rough_data!$A$12:$B$31,2,FALSE)</f>
        <v>28.3</v>
      </c>
      <c r="W370" s="11">
        <f>VLOOKUP("*"&amp;CONCATENATE("o_",S370,"_f")&amp;"*",Rough_data!$A$12:$B$31,2,FALSE)</f>
        <v>20.5</v>
      </c>
      <c r="X370" s="11">
        <f>VLOOKUP("*"&amp;CONCATENATE("o_",S370,"_a")&amp;"*",Rough_data!$A$12:$B$31,2,FALSE)</f>
        <v>28.3</v>
      </c>
      <c r="Y370" s="7" cm="1">
        <f t="array" ref="Y370">_xlfn.IFS(AND(P370=$P$2,N370&gt;0),((F370/0.5)-1)*U370, AND(P370=$P$2,N370=0),V370,AND(P370=$P$22,N370&gt;0),((F370/0.5)-1)*(V370+X370),AND(P370=$P$22,N370=0),(W370+U370))</f>
        <v>33</v>
      </c>
      <c r="Z370" s="13" t="str" cm="1">
        <f t="array" ref="Z370">_xlfn.IFS(Y370=T370,"Correctly Charged",Y370&gt;T370,"Under Charge",Y370&lt;T370,"Over Charge")</f>
        <v>Over Charge</v>
      </c>
      <c r="AA370" s="11">
        <f t="shared" si="41"/>
        <v>-57.2</v>
      </c>
    </row>
    <row r="371" spans="1:27" x14ac:dyDescent="0.3">
      <c r="A371" s="7">
        <v>2001808286</v>
      </c>
      <c r="B371" s="8">
        <v>1091117435602</v>
      </c>
      <c r="C371" s="7">
        <v>0.24</v>
      </c>
      <c r="D371" s="7">
        <f t="shared" si="35"/>
        <v>0.5</v>
      </c>
      <c r="E371" s="7">
        <v>0.77</v>
      </c>
      <c r="F371" s="7">
        <f t="shared" si="36"/>
        <v>1</v>
      </c>
      <c r="G371" s="7">
        <f>Output_Data1[[#This Row],[Weight slab charged by Courier Company (KG)]]/0.5</f>
        <v>2</v>
      </c>
      <c r="H371" s="10" t="s">
        <v>3</v>
      </c>
      <c r="I371" s="11">
        <f>VLOOKUP("*"&amp;CONCATENATE("d_",H371,"_f")&amp;"*",Rough_data!$A$12:$B$31,2,FALSE)</f>
        <v>45.4</v>
      </c>
      <c r="J371" s="11">
        <f>VLOOKUP("*"&amp;CONCATENATE("d_",H371,"_a")&amp;"*",Rough_data!$A$12:$B$31,2,FALSE)</f>
        <v>44.8</v>
      </c>
      <c r="K371" s="11">
        <f>VLOOKUP("*"&amp;CONCATENATE("o_",H371,"_f")&amp;"*",Rough_data!$A$12:$B$31,2,FALSE)</f>
        <v>41.3</v>
      </c>
      <c r="L371" s="11">
        <f>VLOOKUP("*"&amp;CONCATENATE("o_",H371,"_a")&amp;"*",Rough_data!$A$12:$B$31,2,FALSE)</f>
        <v>44.8</v>
      </c>
      <c r="M371" s="8" t="str">
        <f t="shared" si="37"/>
        <v>1-Times Additional charges</v>
      </c>
      <c r="N371" s="8">
        <f t="shared" si="38"/>
        <v>1</v>
      </c>
      <c r="O371" s="8">
        <f t="shared" si="39"/>
        <v>44.8</v>
      </c>
      <c r="P371" s="10" t="s">
        <v>13</v>
      </c>
      <c r="Q371" s="10">
        <f t="shared" si="40"/>
        <v>1</v>
      </c>
      <c r="R371" s="10" cm="1">
        <f t="array" ref="R371">_xlfn.IFS(AND(P371=$P$2,N371&gt;0),((F371/0.5)-1)*J371, AND(P371=$P$2,N371=0),I371,AND(P371=$P$22,N371&gt;0),((F371/0.5)-1)*(L371+J371),AND(P371=$P$22,N371=0),(I371+K371))</f>
        <v>44.8</v>
      </c>
      <c r="S371" s="10" t="s">
        <v>2</v>
      </c>
      <c r="T371" s="7">
        <v>90.2</v>
      </c>
      <c r="U371" s="11">
        <f>VLOOKUP("*"&amp;CONCATENATE("d_",S371,"_f")&amp;"*",Rough_data!$A$12:$B$31,2,FALSE)</f>
        <v>33</v>
      </c>
      <c r="V371" s="11">
        <f>VLOOKUP("*"&amp;CONCATENATE("d_",S371,"_a")&amp;"*",Rough_data!$A$12:$B$31,2,FALSE)</f>
        <v>28.3</v>
      </c>
      <c r="W371" s="11">
        <f>VLOOKUP("*"&amp;CONCATENATE("o_",S371,"_f")&amp;"*",Rough_data!$A$12:$B$31,2,FALSE)</f>
        <v>20.5</v>
      </c>
      <c r="X371" s="11">
        <f>VLOOKUP("*"&amp;CONCATENATE("o_",S371,"_a")&amp;"*",Rough_data!$A$12:$B$31,2,FALSE)</f>
        <v>28.3</v>
      </c>
      <c r="Y371" s="7" cm="1">
        <f t="array" ref="Y371">_xlfn.IFS(AND(P371=$P$2,N371&gt;0),((F371/0.5)-1)*U371, AND(P371=$P$2,N371=0),V371,AND(P371=$P$22,N371&gt;0),((F371/0.5)-1)*(V371+X371),AND(P371=$P$22,N371=0),(W371+U371))</f>
        <v>33</v>
      </c>
      <c r="Z371" s="13" t="str" cm="1">
        <f t="array" ref="Z371">_xlfn.IFS(Y371=T371,"Correctly Charged",Y371&gt;T371,"Under Charge",Y371&lt;T371,"Over Charge")</f>
        <v>Over Charge</v>
      </c>
      <c r="AA371" s="11">
        <f t="shared" si="41"/>
        <v>-57.2</v>
      </c>
    </row>
    <row r="372" spans="1:27" x14ac:dyDescent="0.3">
      <c r="A372" s="7">
        <v>2001808286</v>
      </c>
      <c r="B372" s="8">
        <v>1091117435602</v>
      </c>
      <c r="C372" s="7">
        <v>0.24</v>
      </c>
      <c r="D372" s="7">
        <f t="shared" si="35"/>
        <v>0.5</v>
      </c>
      <c r="E372" s="7">
        <v>0.77</v>
      </c>
      <c r="F372" s="7">
        <f t="shared" si="36"/>
        <v>1</v>
      </c>
      <c r="G372" s="7">
        <f>Output_Data1[[#This Row],[Weight slab charged by Courier Company (KG)]]/0.5</f>
        <v>2</v>
      </c>
      <c r="H372" s="10" t="s">
        <v>3</v>
      </c>
      <c r="I372" s="11">
        <f>VLOOKUP("*"&amp;CONCATENATE("d_",H372,"_f")&amp;"*",Rough_data!$A$12:$B$31,2,FALSE)</f>
        <v>45.4</v>
      </c>
      <c r="J372" s="11">
        <f>VLOOKUP("*"&amp;CONCATENATE("d_",H372,"_a")&amp;"*",Rough_data!$A$12:$B$31,2,FALSE)</f>
        <v>44.8</v>
      </c>
      <c r="K372" s="11">
        <f>VLOOKUP("*"&amp;CONCATENATE("o_",H372,"_f")&amp;"*",Rough_data!$A$12:$B$31,2,FALSE)</f>
        <v>41.3</v>
      </c>
      <c r="L372" s="11">
        <f>VLOOKUP("*"&amp;CONCATENATE("o_",H372,"_a")&amp;"*",Rough_data!$A$12:$B$31,2,FALSE)</f>
        <v>44.8</v>
      </c>
      <c r="M372" s="8" t="str">
        <f t="shared" si="37"/>
        <v>1-Times Additional charges</v>
      </c>
      <c r="N372" s="8">
        <f t="shared" si="38"/>
        <v>1</v>
      </c>
      <c r="O372" s="8">
        <f t="shared" si="39"/>
        <v>44.8</v>
      </c>
      <c r="P372" s="10" t="s">
        <v>13</v>
      </c>
      <c r="Q372" s="10">
        <f t="shared" si="40"/>
        <v>1</v>
      </c>
      <c r="R372" s="10" cm="1">
        <f t="array" ref="R372">_xlfn.IFS(AND(P372=$P$2,N372&gt;0),((F372/0.5)-1)*J372, AND(P372=$P$2,N372=0),I372,AND(P372=$P$22,N372&gt;0),((F372/0.5)-1)*(L372+J372),AND(P372=$P$22,N372=0),(I372+K372))</f>
        <v>44.8</v>
      </c>
      <c r="S372" s="10" t="s">
        <v>2</v>
      </c>
      <c r="T372" s="7">
        <v>90.2</v>
      </c>
      <c r="U372" s="11">
        <f>VLOOKUP("*"&amp;CONCATENATE("d_",S372,"_f")&amp;"*",Rough_data!$A$12:$B$31,2,FALSE)</f>
        <v>33</v>
      </c>
      <c r="V372" s="11">
        <f>VLOOKUP("*"&amp;CONCATENATE("d_",S372,"_a")&amp;"*",Rough_data!$A$12:$B$31,2,FALSE)</f>
        <v>28.3</v>
      </c>
      <c r="W372" s="11">
        <f>VLOOKUP("*"&amp;CONCATENATE("o_",S372,"_f")&amp;"*",Rough_data!$A$12:$B$31,2,FALSE)</f>
        <v>20.5</v>
      </c>
      <c r="X372" s="11">
        <f>VLOOKUP("*"&amp;CONCATENATE("o_",S372,"_a")&amp;"*",Rough_data!$A$12:$B$31,2,FALSE)</f>
        <v>28.3</v>
      </c>
      <c r="Y372" s="7" cm="1">
        <f t="array" ref="Y372">_xlfn.IFS(AND(P372=$P$2,N372&gt;0),((F372/0.5)-1)*U372, AND(P372=$P$2,N372=0),V372,AND(P372=$P$22,N372&gt;0),((F372/0.5)-1)*(V372+X372),AND(P372=$P$22,N372=0),(W372+U372))</f>
        <v>33</v>
      </c>
      <c r="Z372" s="13" t="str" cm="1">
        <f t="array" ref="Z372">_xlfn.IFS(Y372=T372,"Correctly Charged",Y372&gt;T372,"Under Charge",Y372&lt;T372,"Over Charge")</f>
        <v>Over Charge</v>
      </c>
      <c r="AA372" s="11">
        <f t="shared" si="41"/>
        <v>-57.2</v>
      </c>
    </row>
    <row r="373" spans="1:27" x14ac:dyDescent="0.3">
      <c r="A373" s="7">
        <v>2001808207</v>
      </c>
      <c r="B373" s="8">
        <v>1091117435370</v>
      </c>
      <c r="C373" s="7">
        <v>0.127</v>
      </c>
      <c r="D373" s="7">
        <f t="shared" si="35"/>
        <v>0.5</v>
      </c>
      <c r="E373" s="7">
        <v>0.79</v>
      </c>
      <c r="F373" s="7">
        <f t="shared" si="36"/>
        <v>1</v>
      </c>
      <c r="G373" s="7">
        <f>Output_Data1[[#This Row],[Weight slab charged by Courier Company (KG)]]/0.5</f>
        <v>2</v>
      </c>
      <c r="H373" s="10" t="s">
        <v>3</v>
      </c>
      <c r="I373" s="11">
        <f>VLOOKUP("*"&amp;CONCATENATE("d_",H373,"_f")&amp;"*",Rough_data!$A$12:$B$31,2,FALSE)</f>
        <v>45.4</v>
      </c>
      <c r="J373" s="11">
        <f>VLOOKUP("*"&amp;CONCATENATE("d_",H373,"_a")&amp;"*",Rough_data!$A$12:$B$31,2,FALSE)</f>
        <v>44.8</v>
      </c>
      <c r="K373" s="11">
        <f>VLOOKUP("*"&amp;CONCATENATE("o_",H373,"_f")&amp;"*",Rough_data!$A$12:$B$31,2,FALSE)</f>
        <v>41.3</v>
      </c>
      <c r="L373" s="11">
        <f>VLOOKUP("*"&amp;CONCATENATE("o_",H373,"_a")&amp;"*",Rough_data!$A$12:$B$31,2,FALSE)</f>
        <v>44.8</v>
      </c>
      <c r="M373" s="8" t="str">
        <f t="shared" si="37"/>
        <v>1-Times Additional charges</v>
      </c>
      <c r="N373" s="8">
        <f t="shared" si="38"/>
        <v>1</v>
      </c>
      <c r="O373" s="8">
        <f t="shared" si="39"/>
        <v>44.8</v>
      </c>
      <c r="P373" s="10" t="s">
        <v>13</v>
      </c>
      <c r="Q373" s="10">
        <f t="shared" si="40"/>
        <v>1</v>
      </c>
      <c r="R373" s="10" cm="1">
        <f t="array" ref="R373">_xlfn.IFS(AND(P373=$P$2,N373&gt;0),((F373/0.5)-1)*J373, AND(P373=$P$2,N373=0),I373,AND(P373=$P$22,N373&gt;0),((F373/0.5)-1)*(L373+J373),AND(P373=$P$22,N373=0),(I373+K373))</f>
        <v>44.8</v>
      </c>
      <c r="S373" s="10" t="s">
        <v>3</v>
      </c>
      <c r="T373" s="7">
        <v>90.2</v>
      </c>
      <c r="U373" s="11">
        <f>VLOOKUP("*"&amp;CONCATENATE("d_",S373,"_f")&amp;"*",Rough_data!$A$12:$B$31,2,FALSE)</f>
        <v>45.4</v>
      </c>
      <c r="V373" s="11">
        <f>VLOOKUP("*"&amp;CONCATENATE("d_",S373,"_a")&amp;"*",Rough_data!$A$12:$B$31,2,FALSE)</f>
        <v>44.8</v>
      </c>
      <c r="W373" s="11">
        <f>VLOOKUP("*"&amp;CONCATENATE("o_",S373,"_f")&amp;"*",Rough_data!$A$12:$B$31,2,FALSE)</f>
        <v>41.3</v>
      </c>
      <c r="X373" s="11">
        <f>VLOOKUP("*"&amp;CONCATENATE("o_",S373,"_a")&amp;"*",Rough_data!$A$12:$B$31,2,FALSE)</f>
        <v>44.8</v>
      </c>
      <c r="Y373" s="7" cm="1">
        <f t="array" ref="Y373">_xlfn.IFS(AND(P373=$P$2,N373&gt;0),((F373/0.5)-1)*U373, AND(P373=$P$2,N373=0),V373,AND(P373=$P$22,N373&gt;0),((F373/0.5)-1)*(V373+X373),AND(P373=$P$22,N373=0),(W373+U373))</f>
        <v>45.4</v>
      </c>
      <c r="Z373" s="13" t="str" cm="1">
        <f t="array" ref="Z373">_xlfn.IFS(Y373=T373,"Correctly Charged",Y373&gt;T373,"Under Charge",Y373&lt;T373,"Over Charge")</f>
        <v>Over Charge</v>
      </c>
      <c r="AA373" s="11">
        <f t="shared" si="41"/>
        <v>-44.800000000000004</v>
      </c>
    </row>
    <row r="374" spans="1:27" x14ac:dyDescent="0.3">
      <c r="A374" s="7">
        <v>2001808207</v>
      </c>
      <c r="B374" s="8">
        <v>1091117435370</v>
      </c>
      <c r="C374" s="7">
        <v>0.24</v>
      </c>
      <c r="D374" s="7">
        <f t="shared" si="35"/>
        <v>0.5</v>
      </c>
      <c r="E374" s="7">
        <v>0.79</v>
      </c>
      <c r="F374" s="7">
        <f t="shared" si="36"/>
        <v>1</v>
      </c>
      <c r="G374" s="7">
        <f>Output_Data1[[#This Row],[Weight slab charged by Courier Company (KG)]]/0.5</f>
        <v>2</v>
      </c>
      <c r="H374" s="10" t="s">
        <v>3</v>
      </c>
      <c r="I374" s="11">
        <f>VLOOKUP("*"&amp;CONCATENATE("d_",H374,"_f")&amp;"*",Rough_data!$A$12:$B$31,2,FALSE)</f>
        <v>45.4</v>
      </c>
      <c r="J374" s="11">
        <f>VLOOKUP("*"&amp;CONCATENATE("d_",H374,"_a")&amp;"*",Rough_data!$A$12:$B$31,2,FALSE)</f>
        <v>44.8</v>
      </c>
      <c r="K374" s="11">
        <f>VLOOKUP("*"&amp;CONCATENATE("o_",H374,"_f")&amp;"*",Rough_data!$A$12:$B$31,2,FALSE)</f>
        <v>41.3</v>
      </c>
      <c r="L374" s="11">
        <f>VLOOKUP("*"&amp;CONCATENATE("o_",H374,"_a")&amp;"*",Rough_data!$A$12:$B$31,2,FALSE)</f>
        <v>44.8</v>
      </c>
      <c r="M374" s="8" t="str">
        <f t="shared" si="37"/>
        <v>1-Times Additional charges</v>
      </c>
      <c r="N374" s="8">
        <f t="shared" si="38"/>
        <v>1</v>
      </c>
      <c r="O374" s="8">
        <f t="shared" si="39"/>
        <v>44.8</v>
      </c>
      <c r="P374" s="10" t="s">
        <v>13</v>
      </c>
      <c r="Q374" s="10">
        <f t="shared" si="40"/>
        <v>1</v>
      </c>
      <c r="R374" s="10" cm="1">
        <f t="array" ref="R374">_xlfn.IFS(AND(P374=$P$2,N374&gt;0),((F374/0.5)-1)*J374, AND(P374=$P$2,N374=0),I374,AND(P374=$P$22,N374&gt;0),((F374/0.5)-1)*(L374+J374),AND(P374=$P$22,N374=0),(I374+K374))</f>
        <v>44.8</v>
      </c>
      <c r="S374" s="10" t="s">
        <v>3</v>
      </c>
      <c r="T374" s="7">
        <v>90.2</v>
      </c>
      <c r="U374" s="11">
        <f>VLOOKUP("*"&amp;CONCATENATE("d_",S374,"_f")&amp;"*",Rough_data!$A$12:$B$31,2,FALSE)</f>
        <v>45.4</v>
      </c>
      <c r="V374" s="11">
        <f>VLOOKUP("*"&amp;CONCATENATE("d_",S374,"_a")&amp;"*",Rough_data!$A$12:$B$31,2,FALSE)</f>
        <v>44.8</v>
      </c>
      <c r="W374" s="11">
        <f>VLOOKUP("*"&amp;CONCATENATE("o_",S374,"_f")&amp;"*",Rough_data!$A$12:$B$31,2,FALSE)</f>
        <v>41.3</v>
      </c>
      <c r="X374" s="11">
        <f>VLOOKUP("*"&amp;CONCATENATE("o_",S374,"_a")&amp;"*",Rough_data!$A$12:$B$31,2,FALSE)</f>
        <v>44.8</v>
      </c>
      <c r="Y374" s="7" cm="1">
        <f t="array" ref="Y374">_xlfn.IFS(AND(P374=$P$2,N374&gt;0),((F374/0.5)-1)*U374, AND(P374=$P$2,N374=0),V374,AND(P374=$P$22,N374&gt;0),((F374/0.5)-1)*(V374+X374),AND(P374=$P$22,N374=0),(W374+U374))</f>
        <v>45.4</v>
      </c>
      <c r="Z374" s="13" t="str" cm="1">
        <f t="array" ref="Z374">_xlfn.IFS(Y374=T374,"Correctly Charged",Y374&gt;T374,"Under Charge",Y374&lt;T374,"Over Charge")</f>
        <v>Over Charge</v>
      </c>
      <c r="AA374" s="11">
        <f t="shared" si="41"/>
        <v>-44.800000000000004</v>
      </c>
    </row>
    <row r="375" spans="1:27" x14ac:dyDescent="0.3">
      <c r="A375" s="7">
        <v>2001808207</v>
      </c>
      <c r="B375" s="8">
        <v>1091117435370</v>
      </c>
      <c r="C375" s="7">
        <v>0.24</v>
      </c>
      <c r="D375" s="7">
        <f t="shared" si="35"/>
        <v>0.5</v>
      </c>
      <c r="E375" s="7">
        <v>0.79</v>
      </c>
      <c r="F375" s="7">
        <f t="shared" si="36"/>
        <v>1</v>
      </c>
      <c r="G375" s="7">
        <f>Output_Data1[[#This Row],[Weight slab charged by Courier Company (KG)]]/0.5</f>
        <v>2</v>
      </c>
      <c r="H375" s="10" t="s">
        <v>3</v>
      </c>
      <c r="I375" s="11">
        <f>VLOOKUP("*"&amp;CONCATENATE("d_",H375,"_f")&amp;"*",Rough_data!$A$12:$B$31,2,FALSE)</f>
        <v>45.4</v>
      </c>
      <c r="J375" s="11">
        <f>VLOOKUP("*"&amp;CONCATENATE("d_",H375,"_a")&amp;"*",Rough_data!$A$12:$B$31,2,FALSE)</f>
        <v>44.8</v>
      </c>
      <c r="K375" s="11">
        <f>VLOOKUP("*"&amp;CONCATENATE("o_",H375,"_f")&amp;"*",Rough_data!$A$12:$B$31,2,FALSE)</f>
        <v>41.3</v>
      </c>
      <c r="L375" s="11">
        <f>VLOOKUP("*"&amp;CONCATENATE("o_",H375,"_a")&amp;"*",Rough_data!$A$12:$B$31,2,FALSE)</f>
        <v>44.8</v>
      </c>
      <c r="M375" s="8" t="str">
        <f t="shared" si="37"/>
        <v>1-Times Additional charges</v>
      </c>
      <c r="N375" s="8">
        <f t="shared" si="38"/>
        <v>1</v>
      </c>
      <c r="O375" s="8">
        <f t="shared" si="39"/>
        <v>44.8</v>
      </c>
      <c r="P375" s="10" t="s">
        <v>13</v>
      </c>
      <c r="Q375" s="10">
        <f t="shared" si="40"/>
        <v>1</v>
      </c>
      <c r="R375" s="10" cm="1">
        <f t="array" ref="R375">_xlfn.IFS(AND(P375=$P$2,N375&gt;0),((F375/0.5)-1)*J375, AND(P375=$P$2,N375=0),I375,AND(P375=$P$22,N375&gt;0),((F375/0.5)-1)*(L375+J375),AND(P375=$P$22,N375=0),(I375+K375))</f>
        <v>44.8</v>
      </c>
      <c r="S375" s="10" t="s">
        <v>3</v>
      </c>
      <c r="T375" s="7">
        <v>90.2</v>
      </c>
      <c r="U375" s="11">
        <f>VLOOKUP("*"&amp;CONCATENATE("d_",S375,"_f")&amp;"*",Rough_data!$A$12:$B$31,2,FALSE)</f>
        <v>45.4</v>
      </c>
      <c r="V375" s="11">
        <f>VLOOKUP("*"&amp;CONCATENATE("d_",S375,"_a")&amp;"*",Rough_data!$A$12:$B$31,2,FALSE)</f>
        <v>44.8</v>
      </c>
      <c r="W375" s="11">
        <f>VLOOKUP("*"&amp;CONCATENATE("o_",S375,"_f")&amp;"*",Rough_data!$A$12:$B$31,2,FALSE)</f>
        <v>41.3</v>
      </c>
      <c r="X375" s="11">
        <f>VLOOKUP("*"&amp;CONCATENATE("o_",S375,"_a")&amp;"*",Rough_data!$A$12:$B$31,2,FALSE)</f>
        <v>44.8</v>
      </c>
      <c r="Y375" s="7" cm="1">
        <f t="array" ref="Y375">_xlfn.IFS(AND(P375=$P$2,N375&gt;0),((F375/0.5)-1)*U375, AND(P375=$P$2,N375=0),V375,AND(P375=$P$22,N375&gt;0),((F375/0.5)-1)*(V375+X375),AND(P375=$P$22,N375=0),(W375+U375))</f>
        <v>45.4</v>
      </c>
      <c r="Z375" s="13" t="str" cm="1">
        <f t="array" ref="Z375">_xlfn.IFS(Y375=T375,"Correctly Charged",Y375&gt;T375,"Under Charge",Y375&lt;T375,"Over Charge")</f>
        <v>Over Charge</v>
      </c>
      <c r="AA375" s="11">
        <f t="shared" si="41"/>
        <v>-44.800000000000004</v>
      </c>
    </row>
    <row r="376" spans="1:27" x14ac:dyDescent="0.3">
      <c r="A376" s="7">
        <v>2001808118</v>
      </c>
      <c r="B376" s="8">
        <v>1091117435134</v>
      </c>
      <c r="C376" s="7">
        <v>0.16500000000000001</v>
      </c>
      <c r="D376" s="7">
        <f t="shared" si="35"/>
        <v>0.5</v>
      </c>
      <c r="E376" s="7">
        <v>0.5</v>
      </c>
      <c r="F376" s="7">
        <f t="shared" si="36"/>
        <v>0.5</v>
      </c>
      <c r="G376" s="7">
        <f>Output_Data1[[#This Row],[Weight slab charged by Courier Company (KG)]]/0.5</f>
        <v>1</v>
      </c>
      <c r="H376" s="10" t="s">
        <v>2</v>
      </c>
      <c r="I376" s="11">
        <f>VLOOKUP("*"&amp;CONCATENATE("d_",H376,"_f")&amp;"*",Rough_data!$A$12:$B$31,2,FALSE)</f>
        <v>33</v>
      </c>
      <c r="J376" s="11">
        <f>VLOOKUP("*"&amp;CONCATENATE("d_",H376,"_a")&amp;"*",Rough_data!$A$12:$B$31,2,FALSE)</f>
        <v>28.3</v>
      </c>
      <c r="K376" s="11">
        <f>VLOOKUP("*"&amp;CONCATENATE("o_",H376,"_f")&amp;"*",Rough_data!$A$12:$B$31,2,FALSE)</f>
        <v>20.5</v>
      </c>
      <c r="L376" s="11">
        <f>VLOOKUP("*"&amp;CONCATENATE("o_",H376,"_a")&amp;"*",Rough_data!$A$12:$B$31,2,FALSE)</f>
        <v>28.3</v>
      </c>
      <c r="M376" s="8" t="str">
        <f t="shared" si="37"/>
        <v>Only Fixed charges</v>
      </c>
      <c r="N376" s="8">
        <f t="shared" si="38"/>
        <v>0</v>
      </c>
      <c r="O376" s="8">
        <f t="shared" si="39"/>
        <v>33</v>
      </c>
      <c r="P376" s="10" t="s">
        <v>13</v>
      </c>
      <c r="Q376" s="10">
        <f t="shared" si="40"/>
        <v>0</v>
      </c>
      <c r="R376" s="10" cm="1">
        <f t="array" ref="R376">_xlfn.IFS(AND(P376=$P$2,N376&gt;0),((F376/0.5)-1)*J376, AND(P376=$P$2,N376=0),I376,AND(P376=$P$22,N376&gt;0),((F376/0.5)-1)*(L376+J376),AND(P376=$P$22,N376=0),(I376+K376))</f>
        <v>33</v>
      </c>
      <c r="S376" s="10" t="s">
        <v>2</v>
      </c>
      <c r="T376" s="7">
        <v>33</v>
      </c>
      <c r="U376" s="11">
        <f>VLOOKUP("*"&amp;CONCATENATE("d_",S376,"_f")&amp;"*",Rough_data!$A$12:$B$31,2,FALSE)</f>
        <v>33</v>
      </c>
      <c r="V376" s="11">
        <f>VLOOKUP("*"&amp;CONCATENATE("d_",S376,"_a")&amp;"*",Rough_data!$A$12:$B$31,2,FALSE)</f>
        <v>28.3</v>
      </c>
      <c r="W376" s="11">
        <f>VLOOKUP("*"&amp;CONCATENATE("o_",S376,"_f")&amp;"*",Rough_data!$A$12:$B$31,2,FALSE)</f>
        <v>20.5</v>
      </c>
      <c r="X376" s="11">
        <f>VLOOKUP("*"&amp;CONCATENATE("o_",S376,"_a")&amp;"*",Rough_data!$A$12:$B$31,2,FALSE)</f>
        <v>28.3</v>
      </c>
      <c r="Y376" s="7" cm="1">
        <f t="array" ref="Y376">_xlfn.IFS(AND(P376=$P$2,N376&gt;0),((F376/0.5)-1)*U376, AND(P376=$P$2,N376=0),V376,AND(P376=$P$22,N376&gt;0),((F376/0.5)-1)*(V376+X376),AND(P376=$P$22,N376=0),(W376+U376))</f>
        <v>28.3</v>
      </c>
      <c r="Z376" s="13" t="str" cm="1">
        <f t="array" ref="Z376">_xlfn.IFS(Y376=T376,"Correctly Charged",Y376&gt;T376,"Under Charge",Y376&lt;T376,"Over Charge")</f>
        <v>Over Charge</v>
      </c>
      <c r="AA376" s="11">
        <f t="shared" si="41"/>
        <v>-4.6999999999999993</v>
      </c>
    </row>
    <row r="377" spans="1:27" x14ac:dyDescent="0.3">
      <c r="A377" s="7">
        <v>2001808118</v>
      </c>
      <c r="B377" s="8">
        <v>1091117435134</v>
      </c>
      <c r="C377" s="7">
        <v>0.16500000000000001</v>
      </c>
      <c r="D377" s="7">
        <f t="shared" si="35"/>
        <v>0.5</v>
      </c>
      <c r="E377" s="7">
        <v>0.5</v>
      </c>
      <c r="F377" s="7">
        <f t="shared" si="36"/>
        <v>0.5</v>
      </c>
      <c r="G377" s="7">
        <f>Output_Data1[[#This Row],[Weight slab charged by Courier Company (KG)]]/0.5</f>
        <v>1</v>
      </c>
      <c r="H377" s="10" t="s">
        <v>2</v>
      </c>
      <c r="I377" s="11">
        <f>VLOOKUP("*"&amp;CONCATENATE("d_",H377,"_f")&amp;"*",Rough_data!$A$12:$B$31,2,FALSE)</f>
        <v>33</v>
      </c>
      <c r="J377" s="11">
        <f>VLOOKUP("*"&amp;CONCATENATE("d_",H377,"_a")&amp;"*",Rough_data!$A$12:$B$31,2,FALSE)</f>
        <v>28.3</v>
      </c>
      <c r="K377" s="11">
        <f>VLOOKUP("*"&amp;CONCATENATE("o_",H377,"_f")&amp;"*",Rough_data!$A$12:$B$31,2,FALSE)</f>
        <v>20.5</v>
      </c>
      <c r="L377" s="11">
        <f>VLOOKUP("*"&amp;CONCATENATE("o_",H377,"_a")&amp;"*",Rough_data!$A$12:$B$31,2,FALSE)</f>
        <v>28.3</v>
      </c>
      <c r="M377" s="8" t="str">
        <f t="shared" si="37"/>
        <v>Only Fixed charges</v>
      </c>
      <c r="N377" s="8">
        <f t="shared" si="38"/>
        <v>0</v>
      </c>
      <c r="O377" s="8">
        <f t="shared" si="39"/>
        <v>33</v>
      </c>
      <c r="P377" s="10" t="s">
        <v>13</v>
      </c>
      <c r="Q377" s="10">
        <f t="shared" si="40"/>
        <v>0</v>
      </c>
      <c r="R377" s="10" cm="1">
        <f t="array" ref="R377">_xlfn.IFS(AND(P377=$P$2,N377&gt;0),((F377/0.5)-1)*J377, AND(P377=$P$2,N377=0),I377,AND(P377=$P$22,N377&gt;0),((F377/0.5)-1)*(L377+J377),AND(P377=$P$22,N377=0),(I377+K377))</f>
        <v>33</v>
      </c>
      <c r="S377" s="10" t="s">
        <v>2</v>
      </c>
      <c r="T377" s="7">
        <v>33</v>
      </c>
      <c r="U377" s="11">
        <f>VLOOKUP("*"&amp;CONCATENATE("d_",S377,"_f")&amp;"*",Rough_data!$A$12:$B$31,2,FALSE)</f>
        <v>33</v>
      </c>
      <c r="V377" s="11">
        <f>VLOOKUP("*"&amp;CONCATENATE("d_",S377,"_a")&amp;"*",Rough_data!$A$12:$B$31,2,FALSE)</f>
        <v>28.3</v>
      </c>
      <c r="W377" s="11">
        <f>VLOOKUP("*"&amp;CONCATENATE("o_",S377,"_f")&amp;"*",Rough_data!$A$12:$B$31,2,FALSE)</f>
        <v>20.5</v>
      </c>
      <c r="X377" s="11">
        <f>VLOOKUP("*"&amp;CONCATENATE("o_",S377,"_a")&amp;"*",Rough_data!$A$12:$B$31,2,FALSE)</f>
        <v>28.3</v>
      </c>
      <c r="Y377" s="7" cm="1">
        <f t="array" ref="Y377">_xlfn.IFS(AND(P377=$P$2,N377&gt;0),((F377/0.5)-1)*U377, AND(P377=$P$2,N377=0),V377,AND(P377=$P$22,N377&gt;0),((F377/0.5)-1)*(V377+X377),AND(P377=$P$22,N377=0),(W377+U377))</f>
        <v>28.3</v>
      </c>
      <c r="Z377" s="13" t="str" cm="1">
        <f t="array" ref="Z377">_xlfn.IFS(Y377=T377,"Correctly Charged",Y377&gt;T377,"Under Charge",Y377&lt;T377,"Over Charge")</f>
        <v>Over Charge</v>
      </c>
      <c r="AA377" s="11">
        <f t="shared" si="41"/>
        <v>-4.6999999999999993</v>
      </c>
    </row>
    <row r="378" spans="1:27" x14ac:dyDescent="0.3">
      <c r="A378" s="7">
        <v>2001808118</v>
      </c>
      <c r="B378" s="8">
        <v>1091117435134</v>
      </c>
      <c r="C378" s="7">
        <v>6.5000000000000002E-2</v>
      </c>
      <c r="D378" s="7">
        <f t="shared" si="35"/>
        <v>0.5</v>
      </c>
      <c r="E378" s="7">
        <v>0.5</v>
      </c>
      <c r="F378" s="7">
        <f t="shared" si="36"/>
        <v>0.5</v>
      </c>
      <c r="G378" s="7">
        <f>Output_Data1[[#This Row],[Weight slab charged by Courier Company (KG)]]/0.5</f>
        <v>1</v>
      </c>
      <c r="H378" s="10" t="s">
        <v>2</v>
      </c>
      <c r="I378" s="11">
        <f>VLOOKUP("*"&amp;CONCATENATE("d_",H378,"_f")&amp;"*",Rough_data!$A$12:$B$31,2,FALSE)</f>
        <v>33</v>
      </c>
      <c r="J378" s="11">
        <f>VLOOKUP("*"&amp;CONCATENATE("d_",H378,"_a")&amp;"*",Rough_data!$A$12:$B$31,2,FALSE)</f>
        <v>28.3</v>
      </c>
      <c r="K378" s="11">
        <f>VLOOKUP("*"&amp;CONCATENATE("o_",H378,"_f")&amp;"*",Rough_data!$A$12:$B$31,2,FALSE)</f>
        <v>20.5</v>
      </c>
      <c r="L378" s="11">
        <f>VLOOKUP("*"&amp;CONCATENATE("o_",H378,"_a")&amp;"*",Rough_data!$A$12:$B$31,2,FALSE)</f>
        <v>28.3</v>
      </c>
      <c r="M378" s="8" t="str">
        <f t="shared" si="37"/>
        <v>Only Fixed charges</v>
      </c>
      <c r="N378" s="8">
        <f t="shared" si="38"/>
        <v>0</v>
      </c>
      <c r="O378" s="8">
        <f t="shared" si="39"/>
        <v>33</v>
      </c>
      <c r="P378" s="10" t="s">
        <v>13</v>
      </c>
      <c r="Q378" s="10">
        <f t="shared" si="40"/>
        <v>0</v>
      </c>
      <c r="R378" s="10" cm="1">
        <f t="array" ref="R378">_xlfn.IFS(AND(P378=$P$2,N378&gt;0),((F378/0.5)-1)*J378, AND(P378=$P$2,N378=0),I378,AND(P378=$P$22,N378&gt;0),((F378/0.5)-1)*(L378+J378),AND(P378=$P$22,N378=0),(I378+K378))</f>
        <v>33</v>
      </c>
      <c r="S378" s="10" t="s">
        <v>2</v>
      </c>
      <c r="T378" s="7">
        <v>33</v>
      </c>
      <c r="U378" s="11">
        <f>VLOOKUP("*"&amp;CONCATENATE("d_",S378,"_f")&amp;"*",Rough_data!$A$12:$B$31,2,FALSE)</f>
        <v>33</v>
      </c>
      <c r="V378" s="11">
        <f>VLOOKUP("*"&amp;CONCATENATE("d_",S378,"_a")&amp;"*",Rough_data!$A$12:$B$31,2,FALSE)</f>
        <v>28.3</v>
      </c>
      <c r="W378" s="11">
        <f>VLOOKUP("*"&amp;CONCATENATE("o_",S378,"_f")&amp;"*",Rough_data!$A$12:$B$31,2,FALSE)</f>
        <v>20.5</v>
      </c>
      <c r="X378" s="11">
        <f>VLOOKUP("*"&amp;CONCATENATE("o_",S378,"_a")&amp;"*",Rough_data!$A$12:$B$31,2,FALSE)</f>
        <v>28.3</v>
      </c>
      <c r="Y378" s="7" cm="1">
        <f t="array" ref="Y378">_xlfn.IFS(AND(P378=$P$2,N378&gt;0),((F378/0.5)-1)*U378, AND(P378=$P$2,N378=0),V378,AND(P378=$P$22,N378&gt;0),((F378/0.5)-1)*(V378+X378),AND(P378=$P$22,N378=0),(W378+U378))</f>
        <v>28.3</v>
      </c>
      <c r="Z378" s="13" t="str" cm="1">
        <f t="array" ref="Z378">_xlfn.IFS(Y378=T378,"Correctly Charged",Y378&gt;T378,"Under Charge",Y378&lt;T378,"Over Charge")</f>
        <v>Over Charge</v>
      </c>
      <c r="AA378" s="11">
        <f t="shared" si="41"/>
        <v>-4.6999999999999993</v>
      </c>
    </row>
    <row r="379" spans="1:27" x14ac:dyDescent="0.3">
      <c r="A379" s="7">
        <v>2001808118</v>
      </c>
      <c r="B379" s="8">
        <v>1091117435134</v>
      </c>
      <c r="C379" s="7">
        <v>6.5000000000000002E-2</v>
      </c>
      <c r="D379" s="7">
        <f t="shared" si="35"/>
        <v>0.5</v>
      </c>
      <c r="E379" s="7">
        <v>0.5</v>
      </c>
      <c r="F379" s="7">
        <f t="shared" si="36"/>
        <v>0.5</v>
      </c>
      <c r="G379" s="7">
        <f>Output_Data1[[#This Row],[Weight slab charged by Courier Company (KG)]]/0.5</f>
        <v>1</v>
      </c>
      <c r="H379" s="10" t="s">
        <v>2</v>
      </c>
      <c r="I379" s="11">
        <f>VLOOKUP("*"&amp;CONCATENATE("d_",H379,"_f")&amp;"*",Rough_data!$A$12:$B$31,2,FALSE)</f>
        <v>33</v>
      </c>
      <c r="J379" s="11">
        <f>VLOOKUP("*"&amp;CONCATENATE("d_",H379,"_a")&amp;"*",Rough_data!$A$12:$B$31,2,FALSE)</f>
        <v>28.3</v>
      </c>
      <c r="K379" s="11">
        <f>VLOOKUP("*"&amp;CONCATENATE("o_",H379,"_f")&amp;"*",Rough_data!$A$12:$B$31,2,FALSE)</f>
        <v>20.5</v>
      </c>
      <c r="L379" s="11">
        <f>VLOOKUP("*"&amp;CONCATENATE("o_",H379,"_a")&amp;"*",Rough_data!$A$12:$B$31,2,FALSE)</f>
        <v>28.3</v>
      </c>
      <c r="M379" s="8" t="str">
        <f t="shared" si="37"/>
        <v>Only Fixed charges</v>
      </c>
      <c r="N379" s="8">
        <f t="shared" si="38"/>
        <v>0</v>
      </c>
      <c r="O379" s="8">
        <f t="shared" si="39"/>
        <v>33</v>
      </c>
      <c r="P379" s="10" t="s">
        <v>13</v>
      </c>
      <c r="Q379" s="10">
        <f t="shared" si="40"/>
        <v>0</v>
      </c>
      <c r="R379" s="10" cm="1">
        <f t="array" ref="R379">_xlfn.IFS(AND(P379=$P$2,N379&gt;0),((F379/0.5)-1)*J379, AND(P379=$P$2,N379=0),I379,AND(P379=$P$22,N379&gt;0),((F379/0.5)-1)*(L379+J379),AND(P379=$P$22,N379=0),(I379+K379))</f>
        <v>33</v>
      </c>
      <c r="S379" s="10" t="s">
        <v>2</v>
      </c>
      <c r="T379" s="7">
        <v>33</v>
      </c>
      <c r="U379" s="11">
        <f>VLOOKUP("*"&amp;CONCATENATE("d_",S379,"_f")&amp;"*",Rough_data!$A$12:$B$31,2,FALSE)</f>
        <v>33</v>
      </c>
      <c r="V379" s="11">
        <f>VLOOKUP("*"&amp;CONCATENATE("d_",S379,"_a")&amp;"*",Rough_data!$A$12:$B$31,2,FALSE)</f>
        <v>28.3</v>
      </c>
      <c r="W379" s="11">
        <f>VLOOKUP("*"&amp;CONCATENATE("o_",S379,"_f")&amp;"*",Rough_data!$A$12:$B$31,2,FALSE)</f>
        <v>20.5</v>
      </c>
      <c r="X379" s="11">
        <f>VLOOKUP("*"&amp;CONCATENATE("o_",S379,"_a")&amp;"*",Rough_data!$A$12:$B$31,2,FALSE)</f>
        <v>28.3</v>
      </c>
      <c r="Y379" s="7" cm="1">
        <f t="array" ref="Y379">_xlfn.IFS(AND(P379=$P$2,N379&gt;0),((F379/0.5)-1)*U379, AND(P379=$P$2,N379=0),V379,AND(P379=$P$22,N379&gt;0),((F379/0.5)-1)*(V379+X379),AND(P379=$P$22,N379=0),(W379+U379))</f>
        <v>28.3</v>
      </c>
      <c r="Z379" s="13" t="str" cm="1">
        <f t="array" ref="Z379">_xlfn.IFS(Y379=T379,"Correctly Charged",Y379&gt;T379,"Under Charge",Y379&lt;T379,"Over Charge")</f>
        <v>Over Charge</v>
      </c>
      <c r="AA379" s="11">
        <f t="shared" si="41"/>
        <v>-4.6999999999999993</v>
      </c>
    </row>
    <row r="380" spans="1:27" x14ac:dyDescent="0.3">
      <c r="A380" s="7">
        <v>2001808118</v>
      </c>
      <c r="B380" s="8">
        <v>1091117435134</v>
      </c>
      <c r="C380" s="7">
        <v>0.113</v>
      </c>
      <c r="D380" s="7">
        <f t="shared" si="35"/>
        <v>0.5</v>
      </c>
      <c r="E380" s="7">
        <v>0.5</v>
      </c>
      <c r="F380" s="7">
        <f t="shared" si="36"/>
        <v>0.5</v>
      </c>
      <c r="G380" s="7">
        <f>Output_Data1[[#This Row],[Weight slab charged by Courier Company (KG)]]/0.5</f>
        <v>1</v>
      </c>
      <c r="H380" s="10" t="s">
        <v>2</v>
      </c>
      <c r="I380" s="11">
        <f>VLOOKUP("*"&amp;CONCATENATE("d_",H380,"_f")&amp;"*",Rough_data!$A$12:$B$31,2,FALSE)</f>
        <v>33</v>
      </c>
      <c r="J380" s="11">
        <f>VLOOKUP("*"&amp;CONCATENATE("d_",H380,"_a")&amp;"*",Rough_data!$A$12:$B$31,2,FALSE)</f>
        <v>28.3</v>
      </c>
      <c r="K380" s="11">
        <f>VLOOKUP("*"&amp;CONCATENATE("o_",H380,"_f")&amp;"*",Rough_data!$A$12:$B$31,2,FALSE)</f>
        <v>20.5</v>
      </c>
      <c r="L380" s="11">
        <f>VLOOKUP("*"&amp;CONCATENATE("o_",H380,"_a")&amp;"*",Rough_data!$A$12:$B$31,2,FALSE)</f>
        <v>28.3</v>
      </c>
      <c r="M380" s="8" t="str">
        <f t="shared" si="37"/>
        <v>Only Fixed charges</v>
      </c>
      <c r="N380" s="8">
        <f t="shared" si="38"/>
        <v>0</v>
      </c>
      <c r="O380" s="8">
        <f t="shared" si="39"/>
        <v>33</v>
      </c>
      <c r="P380" s="10" t="s">
        <v>13</v>
      </c>
      <c r="Q380" s="10">
        <f t="shared" si="40"/>
        <v>0</v>
      </c>
      <c r="R380" s="10" cm="1">
        <f t="array" ref="R380">_xlfn.IFS(AND(P380=$P$2,N380&gt;0),((F380/0.5)-1)*J380, AND(P380=$P$2,N380=0),I380,AND(P380=$P$22,N380&gt;0),((F380/0.5)-1)*(L380+J380),AND(P380=$P$22,N380=0),(I380+K380))</f>
        <v>33</v>
      </c>
      <c r="S380" s="10" t="s">
        <v>2</v>
      </c>
      <c r="T380" s="7">
        <v>33</v>
      </c>
      <c r="U380" s="11">
        <f>VLOOKUP("*"&amp;CONCATENATE("d_",S380,"_f")&amp;"*",Rough_data!$A$12:$B$31,2,FALSE)</f>
        <v>33</v>
      </c>
      <c r="V380" s="11">
        <f>VLOOKUP("*"&amp;CONCATENATE("d_",S380,"_a")&amp;"*",Rough_data!$A$12:$B$31,2,FALSE)</f>
        <v>28.3</v>
      </c>
      <c r="W380" s="11">
        <f>VLOOKUP("*"&amp;CONCATENATE("o_",S380,"_f")&amp;"*",Rough_data!$A$12:$B$31,2,FALSE)</f>
        <v>20.5</v>
      </c>
      <c r="X380" s="11">
        <f>VLOOKUP("*"&amp;CONCATENATE("o_",S380,"_a")&amp;"*",Rough_data!$A$12:$B$31,2,FALSE)</f>
        <v>28.3</v>
      </c>
      <c r="Y380" s="7" cm="1">
        <f t="array" ref="Y380">_xlfn.IFS(AND(P380=$P$2,N380&gt;0),((F380/0.5)-1)*U380, AND(P380=$P$2,N380=0),V380,AND(P380=$P$22,N380&gt;0),((F380/0.5)-1)*(V380+X380),AND(P380=$P$22,N380=0),(W380+U380))</f>
        <v>28.3</v>
      </c>
      <c r="Z380" s="13" t="str" cm="1">
        <f t="array" ref="Z380">_xlfn.IFS(Y380=T380,"Correctly Charged",Y380&gt;T380,"Under Charge",Y380&lt;T380,"Over Charge")</f>
        <v>Over Charge</v>
      </c>
      <c r="AA380" s="11">
        <f t="shared" si="41"/>
        <v>-4.6999999999999993</v>
      </c>
    </row>
    <row r="381" spans="1:27" x14ac:dyDescent="0.3">
      <c r="A381" s="7">
        <v>2001808118</v>
      </c>
      <c r="B381" s="8">
        <v>1091117435134</v>
      </c>
      <c r="C381" s="7">
        <v>0.113</v>
      </c>
      <c r="D381" s="7">
        <f t="shared" si="35"/>
        <v>0.5</v>
      </c>
      <c r="E381" s="7">
        <v>0.5</v>
      </c>
      <c r="F381" s="7">
        <f t="shared" si="36"/>
        <v>0.5</v>
      </c>
      <c r="G381" s="7">
        <f>Output_Data1[[#This Row],[Weight slab charged by Courier Company (KG)]]/0.5</f>
        <v>1</v>
      </c>
      <c r="H381" s="10" t="s">
        <v>2</v>
      </c>
      <c r="I381" s="11">
        <f>VLOOKUP("*"&amp;CONCATENATE("d_",H381,"_f")&amp;"*",Rough_data!$A$12:$B$31,2,FALSE)</f>
        <v>33</v>
      </c>
      <c r="J381" s="11">
        <f>VLOOKUP("*"&amp;CONCATENATE("d_",H381,"_a")&amp;"*",Rough_data!$A$12:$B$31,2,FALSE)</f>
        <v>28.3</v>
      </c>
      <c r="K381" s="11">
        <f>VLOOKUP("*"&amp;CONCATENATE("o_",H381,"_f")&amp;"*",Rough_data!$A$12:$B$31,2,FALSE)</f>
        <v>20.5</v>
      </c>
      <c r="L381" s="11">
        <f>VLOOKUP("*"&amp;CONCATENATE("o_",H381,"_a")&amp;"*",Rough_data!$A$12:$B$31,2,FALSE)</f>
        <v>28.3</v>
      </c>
      <c r="M381" s="8" t="str">
        <f t="shared" si="37"/>
        <v>Only Fixed charges</v>
      </c>
      <c r="N381" s="8">
        <f t="shared" si="38"/>
        <v>0</v>
      </c>
      <c r="O381" s="8">
        <f t="shared" si="39"/>
        <v>33</v>
      </c>
      <c r="P381" s="10" t="s">
        <v>13</v>
      </c>
      <c r="Q381" s="10">
        <f t="shared" si="40"/>
        <v>0</v>
      </c>
      <c r="R381" s="10" cm="1">
        <f t="array" ref="R381">_xlfn.IFS(AND(P381=$P$2,N381&gt;0),((F381/0.5)-1)*J381, AND(P381=$P$2,N381=0),I381,AND(P381=$P$22,N381&gt;0),((F381/0.5)-1)*(L381+J381),AND(P381=$P$22,N381=0),(I381+K381))</f>
        <v>33</v>
      </c>
      <c r="S381" s="10" t="s">
        <v>2</v>
      </c>
      <c r="T381" s="7">
        <v>33</v>
      </c>
      <c r="U381" s="11">
        <f>VLOOKUP("*"&amp;CONCATENATE("d_",S381,"_f")&amp;"*",Rough_data!$A$12:$B$31,2,FALSE)</f>
        <v>33</v>
      </c>
      <c r="V381" s="11">
        <f>VLOOKUP("*"&amp;CONCATENATE("d_",S381,"_a")&amp;"*",Rough_data!$A$12:$B$31,2,FALSE)</f>
        <v>28.3</v>
      </c>
      <c r="W381" s="11">
        <f>VLOOKUP("*"&amp;CONCATENATE("o_",S381,"_f")&amp;"*",Rough_data!$A$12:$B$31,2,FALSE)</f>
        <v>20.5</v>
      </c>
      <c r="X381" s="11">
        <f>VLOOKUP("*"&amp;CONCATENATE("o_",S381,"_a")&amp;"*",Rough_data!$A$12:$B$31,2,FALSE)</f>
        <v>28.3</v>
      </c>
      <c r="Y381" s="7" cm="1">
        <f t="array" ref="Y381">_xlfn.IFS(AND(P381=$P$2,N381&gt;0),((F381/0.5)-1)*U381, AND(P381=$P$2,N381=0),V381,AND(P381=$P$22,N381&gt;0),((F381/0.5)-1)*(V381+X381),AND(P381=$P$22,N381=0),(W381+U381))</f>
        <v>28.3</v>
      </c>
      <c r="Z381" s="13" t="str" cm="1">
        <f t="array" ref="Z381">_xlfn.IFS(Y381=T381,"Correctly Charged",Y381&gt;T381,"Under Charge",Y381&lt;T381,"Over Charge")</f>
        <v>Over Charge</v>
      </c>
      <c r="AA381" s="11">
        <f t="shared" si="41"/>
        <v>-4.6999999999999993</v>
      </c>
    </row>
    <row r="382" spans="1:27" x14ac:dyDescent="0.3">
      <c r="A382" s="7">
        <v>2001808102</v>
      </c>
      <c r="B382" s="8">
        <v>1091117435005</v>
      </c>
      <c r="C382" s="7">
        <v>0.112</v>
      </c>
      <c r="D382" s="7">
        <f t="shared" si="35"/>
        <v>0.5</v>
      </c>
      <c r="E382" s="7">
        <v>1.28</v>
      </c>
      <c r="F382" s="7">
        <f t="shared" si="36"/>
        <v>1.5</v>
      </c>
      <c r="G382" s="7">
        <f>Output_Data1[[#This Row],[Weight slab charged by Courier Company (KG)]]/0.5</f>
        <v>3</v>
      </c>
      <c r="H382" s="10" t="s">
        <v>3</v>
      </c>
      <c r="I382" s="11">
        <f>VLOOKUP("*"&amp;CONCATENATE("d_",H382,"_f")&amp;"*",Rough_data!$A$12:$B$31,2,FALSE)</f>
        <v>45.4</v>
      </c>
      <c r="J382" s="11">
        <f>VLOOKUP("*"&amp;CONCATENATE("d_",H382,"_a")&amp;"*",Rough_data!$A$12:$B$31,2,FALSE)</f>
        <v>44.8</v>
      </c>
      <c r="K382" s="11">
        <f>VLOOKUP("*"&amp;CONCATENATE("o_",H382,"_f")&amp;"*",Rough_data!$A$12:$B$31,2,FALSE)</f>
        <v>41.3</v>
      </c>
      <c r="L382" s="11">
        <f>VLOOKUP("*"&amp;CONCATENATE("o_",H382,"_a")&amp;"*",Rough_data!$A$12:$B$31,2,FALSE)</f>
        <v>44.8</v>
      </c>
      <c r="M382" s="8" t="str">
        <f t="shared" si="37"/>
        <v>2-Times Additional charges</v>
      </c>
      <c r="N382" s="8">
        <f t="shared" si="38"/>
        <v>2</v>
      </c>
      <c r="O382" s="8">
        <f t="shared" si="39"/>
        <v>89.6</v>
      </c>
      <c r="P382" s="10" t="s">
        <v>13</v>
      </c>
      <c r="Q382" s="10">
        <f t="shared" si="40"/>
        <v>2</v>
      </c>
      <c r="R382" s="10" cm="1">
        <f t="array" ref="R382">_xlfn.IFS(AND(P382=$P$2,N382&gt;0),((F382/0.5)-1)*J382, AND(P382=$P$2,N382=0),I382,AND(P382=$P$22,N382&gt;0),((F382/0.5)-1)*(L382+J382),AND(P382=$P$22,N382=0),(I382+K382))</f>
        <v>89.6</v>
      </c>
      <c r="S382" s="10" t="s">
        <v>3</v>
      </c>
      <c r="T382" s="7">
        <v>135</v>
      </c>
      <c r="U382" s="11">
        <f>VLOOKUP("*"&amp;CONCATENATE("d_",S382,"_f")&amp;"*",Rough_data!$A$12:$B$31,2,FALSE)</f>
        <v>45.4</v>
      </c>
      <c r="V382" s="11">
        <f>VLOOKUP("*"&amp;CONCATENATE("d_",S382,"_a")&amp;"*",Rough_data!$A$12:$B$31,2,FALSE)</f>
        <v>44.8</v>
      </c>
      <c r="W382" s="11">
        <f>VLOOKUP("*"&amp;CONCATENATE("o_",S382,"_f")&amp;"*",Rough_data!$A$12:$B$31,2,FALSE)</f>
        <v>41.3</v>
      </c>
      <c r="X382" s="11">
        <f>VLOOKUP("*"&amp;CONCATENATE("o_",S382,"_a")&amp;"*",Rough_data!$A$12:$B$31,2,FALSE)</f>
        <v>44.8</v>
      </c>
      <c r="Y382" s="7" cm="1">
        <f t="array" ref="Y382">_xlfn.IFS(AND(P382=$P$2,N382&gt;0),((F382/0.5)-1)*U382, AND(P382=$P$2,N382=0),V382,AND(P382=$P$22,N382&gt;0),((F382/0.5)-1)*(V382+X382),AND(P382=$P$22,N382=0),(W382+U382))</f>
        <v>90.8</v>
      </c>
      <c r="Z382" s="13" t="str" cm="1">
        <f t="array" ref="Z382">_xlfn.IFS(Y382=T382,"Correctly Charged",Y382&gt;T382,"Under Charge",Y382&lt;T382,"Over Charge")</f>
        <v>Over Charge</v>
      </c>
      <c r="AA382" s="11">
        <f t="shared" si="41"/>
        <v>-44.2</v>
      </c>
    </row>
    <row r="383" spans="1:27" x14ac:dyDescent="0.3">
      <c r="A383" s="7">
        <v>2001808102</v>
      </c>
      <c r="B383" s="8">
        <v>1091117435005</v>
      </c>
      <c r="C383" s="7">
        <v>0.112</v>
      </c>
      <c r="D383" s="7">
        <f t="shared" si="35"/>
        <v>0.5</v>
      </c>
      <c r="E383" s="7">
        <v>1.28</v>
      </c>
      <c r="F383" s="7">
        <f t="shared" si="36"/>
        <v>1.5</v>
      </c>
      <c r="G383" s="7">
        <f>Output_Data1[[#This Row],[Weight slab charged by Courier Company (KG)]]/0.5</f>
        <v>3</v>
      </c>
      <c r="H383" s="10" t="s">
        <v>3</v>
      </c>
      <c r="I383" s="11">
        <f>VLOOKUP("*"&amp;CONCATENATE("d_",H383,"_f")&amp;"*",Rough_data!$A$12:$B$31,2,FALSE)</f>
        <v>45.4</v>
      </c>
      <c r="J383" s="11">
        <f>VLOOKUP("*"&amp;CONCATENATE("d_",H383,"_a")&amp;"*",Rough_data!$A$12:$B$31,2,FALSE)</f>
        <v>44.8</v>
      </c>
      <c r="K383" s="11">
        <f>VLOOKUP("*"&amp;CONCATENATE("o_",H383,"_f")&amp;"*",Rough_data!$A$12:$B$31,2,FALSE)</f>
        <v>41.3</v>
      </c>
      <c r="L383" s="11">
        <f>VLOOKUP("*"&amp;CONCATENATE("o_",H383,"_a")&amp;"*",Rough_data!$A$12:$B$31,2,FALSE)</f>
        <v>44.8</v>
      </c>
      <c r="M383" s="8" t="str">
        <f t="shared" si="37"/>
        <v>2-Times Additional charges</v>
      </c>
      <c r="N383" s="8">
        <f t="shared" si="38"/>
        <v>2</v>
      </c>
      <c r="O383" s="8">
        <f t="shared" si="39"/>
        <v>89.6</v>
      </c>
      <c r="P383" s="10" t="s">
        <v>13</v>
      </c>
      <c r="Q383" s="10">
        <f t="shared" si="40"/>
        <v>2</v>
      </c>
      <c r="R383" s="10" cm="1">
        <f t="array" ref="R383">_xlfn.IFS(AND(P383=$P$2,N383&gt;0),((F383/0.5)-1)*J383, AND(P383=$P$2,N383=0),I383,AND(P383=$P$22,N383&gt;0),((F383/0.5)-1)*(L383+J383),AND(P383=$P$22,N383=0),(I383+K383))</f>
        <v>89.6</v>
      </c>
      <c r="S383" s="10" t="s">
        <v>3</v>
      </c>
      <c r="T383" s="7">
        <v>135</v>
      </c>
      <c r="U383" s="11">
        <f>VLOOKUP("*"&amp;CONCATENATE("d_",S383,"_f")&amp;"*",Rough_data!$A$12:$B$31,2,FALSE)</f>
        <v>45.4</v>
      </c>
      <c r="V383" s="11">
        <f>VLOOKUP("*"&amp;CONCATENATE("d_",S383,"_a")&amp;"*",Rough_data!$A$12:$B$31,2,FALSE)</f>
        <v>44.8</v>
      </c>
      <c r="W383" s="11">
        <f>VLOOKUP("*"&amp;CONCATENATE("o_",S383,"_f")&amp;"*",Rough_data!$A$12:$B$31,2,FALSE)</f>
        <v>41.3</v>
      </c>
      <c r="X383" s="11">
        <f>VLOOKUP("*"&amp;CONCATENATE("o_",S383,"_a")&amp;"*",Rough_data!$A$12:$B$31,2,FALSE)</f>
        <v>44.8</v>
      </c>
      <c r="Y383" s="7" cm="1">
        <f t="array" ref="Y383">_xlfn.IFS(AND(P383=$P$2,N383&gt;0),((F383/0.5)-1)*U383, AND(P383=$P$2,N383=0),V383,AND(P383=$P$22,N383&gt;0),((F383/0.5)-1)*(V383+X383),AND(P383=$P$22,N383=0),(W383+U383))</f>
        <v>90.8</v>
      </c>
      <c r="Z383" s="13" t="str" cm="1">
        <f t="array" ref="Z383">_xlfn.IFS(Y383=T383,"Correctly Charged",Y383&gt;T383,"Under Charge",Y383&lt;T383,"Over Charge")</f>
        <v>Over Charge</v>
      </c>
      <c r="AA383" s="11">
        <f t="shared" si="41"/>
        <v>-44.2</v>
      </c>
    </row>
    <row r="384" spans="1:27" x14ac:dyDescent="0.3">
      <c r="A384" s="7">
        <v>2001808102</v>
      </c>
      <c r="B384" s="8">
        <v>1091117435005</v>
      </c>
      <c r="C384" s="7">
        <v>0.112</v>
      </c>
      <c r="D384" s="7">
        <f t="shared" si="35"/>
        <v>0.5</v>
      </c>
      <c r="E384" s="7">
        <v>1.28</v>
      </c>
      <c r="F384" s="7">
        <f t="shared" si="36"/>
        <v>1.5</v>
      </c>
      <c r="G384" s="7">
        <f>Output_Data1[[#This Row],[Weight slab charged by Courier Company (KG)]]/0.5</f>
        <v>3</v>
      </c>
      <c r="H384" s="10" t="s">
        <v>3</v>
      </c>
      <c r="I384" s="11">
        <f>VLOOKUP("*"&amp;CONCATENATE("d_",H384,"_f")&amp;"*",Rough_data!$A$12:$B$31,2,FALSE)</f>
        <v>45.4</v>
      </c>
      <c r="J384" s="11">
        <f>VLOOKUP("*"&amp;CONCATENATE("d_",H384,"_a")&amp;"*",Rough_data!$A$12:$B$31,2,FALSE)</f>
        <v>44.8</v>
      </c>
      <c r="K384" s="11">
        <f>VLOOKUP("*"&amp;CONCATENATE("o_",H384,"_f")&amp;"*",Rough_data!$A$12:$B$31,2,FALSE)</f>
        <v>41.3</v>
      </c>
      <c r="L384" s="11">
        <f>VLOOKUP("*"&amp;CONCATENATE("o_",H384,"_a")&amp;"*",Rough_data!$A$12:$B$31,2,FALSE)</f>
        <v>44.8</v>
      </c>
      <c r="M384" s="8" t="str">
        <f t="shared" si="37"/>
        <v>2-Times Additional charges</v>
      </c>
      <c r="N384" s="8">
        <f t="shared" si="38"/>
        <v>2</v>
      </c>
      <c r="O384" s="8">
        <f t="shared" si="39"/>
        <v>89.6</v>
      </c>
      <c r="P384" s="10" t="s">
        <v>13</v>
      </c>
      <c r="Q384" s="10">
        <f t="shared" si="40"/>
        <v>2</v>
      </c>
      <c r="R384" s="10" cm="1">
        <f t="array" ref="R384">_xlfn.IFS(AND(P384=$P$2,N384&gt;0),((F384/0.5)-1)*J384, AND(P384=$P$2,N384=0),I384,AND(P384=$P$22,N384&gt;0),((F384/0.5)-1)*(L384+J384),AND(P384=$P$22,N384=0),(I384+K384))</f>
        <v>89.6</v>
      </c>
      <c r="S384" s="10" t="s">
        <v>3</v>
      </c>
      <c r="T384" s="7">
        <v>135</v>
      </c>
      <c r="U384" s="11">
        <f>VLOOKUP("*"&amp;CONCATENATE("d_",S384,"_f")&amp;"*",Rough_data!$A$12:$B$31,2,FALSE)</f>
        <v>45.4</v>
      </c>
      <c r="V384" s="11">
        <f>VLOOKUP("*"&amp;CONCATENATE("d_",S384,"_a")&amp;"*",Rough_data!$A$12:$B$31,2,FALSE)</f>
        <v>44.8</v>
      </c>
      <c r="W384" s="11">
        <f>VLOOKUP("*"&amp;CONCATENATE("o_",S384,"_f")&amp;"*",Rough_data!$A$12:$B$31,2,FALSE)</f>
        <v>41.3</v>
      </c>
      <c r="X384" s="11">
        <f>VLOOKUP("*"&amp;CONCATENATE("o_",S384,"_a")&amp;"*",Rough_data!$A$12:$B$31,2,FALSE)</f>
        <v>44.8</v>
      </c>
      <c r="Y384" s="7" cm="1">
        <f t="array" ref="Y384">_xlfn.IFS(AND(P384=$P$2,N384&gt;0),((F384/0.5)-1)*U384, AND(P384=$P$2,N384=0),V384,AND(P384=$P$22,N384&gt;0),((F384/0.5)-1)*(V384+X384),AND(P384=$P$22,N384=0),(W384+U384))</f>
        <v>90.8</v>
      </c>
      <c r="Z384" s="13" t="str" cm="1">
        <f t="array" ref="Z384">_xlfn.IFS(Y384=T384,"Correctly Charged",Y384&gt;T384,"Under Charge",Y384&lt;T384,"Over Charge")</f>
        <v>Over Charge</v>
      </c>
      <c r="AA384" s="11">
        <f t="shared" si="41"/>
        <v>-44.2</v>
      </c>
    </row>
    <row r="385" spans="1:27" x14ac:dyDescent="0.3">
      <c r="A385" s="7">
        <v>2001808102</v>
      </c>
      <c r="B385" s="8">
        <v>1091117435005</v>
      </c>
      <c r="C385" s="7">
        <v>0.115</v>
      </c>
      <c r="D385" s="7">
        <f t="shared" si="35"/>
        <v>0.5</v>
      </c>
      <c r="E385" s="7">
        <v>1.28</v>
      </c>
      <c r="F385" s="7">
        <f t="shared" si="36"/>
        <v>1.5</v>
      </c>
      <c r="G385" s="7">
        <f>Output_Data1[[#This Row],[Weight slab charged by Courier Company (KG)]]/0.5</f>
        <v>3</v>
      </c>
      <c r="H385" s="10" t="s">
        <v>3</v>
      </c>
      <c r="I385" s="11">
        <f>VLOOKUP("*"&amp;CONCATENATE("d_",H385,"_f")&amp;"*",Rough_data!$A$12:$B$31,2,FALSE)</f>
        <v>45.4</v>
      </c>
      <c r="J385" s="11">
        <f>VLOOKUP("*"&amp;CONCATENATE("d_",H385,"_a")&amp;"*",Rough_data!$A$12:$B$31,2,FALSE)</f>
        <v>44.8</v>
      </c>
      <c r="K385" s="11">
        <f>VLOOKUP("*"&amp;CONCATENATE("o_",H385,"_f")&amp;"*",Rough_data!$A$12:$B$31,2,FALSE)</f>
        <v>41.3</v>
      </c>
      <c r="L385" s="11">
        <f>VLOOKUP("*"&amp;CONCATENATE("o_",H385,"_a")&amp;"*",Rough_data!$A$12:$B$31,2,FALSE)</f>
        <v>44.8</v>
      </c>
      <c r="M385" s="8" t="str">
        <f t="shared" si="37"/>
        <v>2-Times Additional charges</v>
      </c>
      <c r="N385" s="8">
        <f t="shared" si="38"/>
        <v>2</v>
      </c>
      <c r="O385" s="8">
        <f t="shared" si="39"/>
        <v>89.6</v>
      </c>
      <c r="P385" s="10" t="s">
        <v>13</v>
      </c>
      <c r="Q385" s="10">
        <f t="shared" si="40"/>
        <v>2</v>
      </c>
      <c r="R385" s="10" cm="1">
        <f t="array" ref="R385">_xlfn.IFS(AND(P385=$P$2,N385&gt;0),((F385/0.5)-1)*J385, AND(P385=$P$2,N385=0),I385,AND(P385=$P$22,N385&gt;0),((F385/0.5)-1)*(L385+J385),AND(P385=$P$22,N385=0),(I385+K385))</f>
        <v>89.6</v>
      </c>
      <c r="S385" s="10" t="s">
        <v>3</v>
      </c>
      <c r="T385" s="7">
        <v>135</v>
      </c>
      <c r="U385" s="11">
        <f>VLOOKUP("*"&amp;CONCATENATE("d_",S385,"_f")&amp;"*",Rough_data!$A$12:$B$31,2,FALSE)</f>
        <v>45.4</v>
      </c>
      <c r="V385" s="11">
        <f>VLOOKUP("*"&amp;CONCATENATE("d_",S385,"_a")&amp;"*",Rough_data!$A$12:$B$31,2,FALSE)</f>
        <v>44.8</v>
      </c>
      <c r="W385" s="11">
        <f>VLOOKUP("*"&amp;CONCATENATE("o_",S385,"_f")&amp;"*",Rough_data!$A$12:$B$31,2,FALSE)</f>
        <v>41.3</v>
      </c>
      <c r="X385" s="11">
        <f>VLOOKUP("*"&amp;CONCATENATE("o_",S385,"_a")&amp;"*",Rough_data!$A$12:$B$31,2,FALSE)</f>
        <v>44.8</v>
      </c>
      <c r="Y385" s="7" cm="1">
        <f t="array" ref="Y385">_xlfn.IFS(AND(P385=$P$2,N385&gt;0),((F385/0.5)-1)*U385, AND(P385=$P$2,N385=0),V385,AND(P385=$P$22,N385&gt;0),((F385/0.5)-1)*(V385+X385),AND(P385=$P$22,N385=0),(W385+U385))</f>
        <v>90.8</v>
      </c>
      <c r="Z385" s="13" t="str" cm="1">
        <f t="array" ref="Z385">_xlfn.IFS(Y385=T385,"Correctly Charged",Y385&gt;T385,"Under Charge",Y385&lt;T385,"Over Charge")</f>
        <v>Over Charge</v>
      </c>
      <c r="AA385" s="11">
        <f t="shared" si="41"/>
        <v>-44.2</v>
      </c>
    </row>
    <row r="386" spans="1:27" x14ac:dyDescent="0.3">
      <c r="A386" s="7">
        <v>2001808102</v>
      </c>
      <c r="B386" s="8">
        <v>1091117435005</v>
      </c>
      <c r="C386" s="7">
        <v>0.13</v>
      </c>
      <c r="D386" s="7">
        <f t="shared" ref="D386:D449" si="42">IF(AND(C386&gt;0,C386&lt;=0.5),0.5,IF(AND(C386&gt;0.5,C386&lt;=1),1,IF(AND(C386&gt;1,C386&lt;=1.5),1.5)))</f>
        <v>0.5</v>
      </c>
      <c r="E386" s="7">
        <v>1.28</v>
      </c>
      <c r="F386" s="7">
        <f t="shared" ref="F386:F449" si="43">IF(AND(E386&gt;0,E386&lt;=0.5),0.5,IF(AND(E386&gt;0.5,E386&lt;=1),1,IF(AND(E386&gt;1,E386&lt;=1.5),1.5,IF(AND(E386&gt;1.5,E386&lt;=2),2,IF(AND(E386&gt;2,E386&lt;=2.5),2.5,IF(AND(E386&gt;2.5,E386&lt;=3),3,IF(AND(E386&gt;3,E386&lt;=3.5),3.5,IF(AND(E386&gt;3.5,E386&lt;=4),4,IF(AND(E386&gt;4,E386&lt;=4.5),4.5,IF(AND(E386&gt;4.5,E386&lt;=5),5))))))))))</f>
        <v>1.5</v>
      </c>
      <c r="G386" s="7">
        <f>Output_Data1[[#This Row],[Weight slab charged by Courier Company (KG)]]/0.5</f>
        <v>3</v>
      </c>
      <c r="H386" s="10" t="s">
        <v>3</v>
      </c>
      <c r="I386" s="11">
        <f>VLOOKUP("*"&amp;CONCATENATE("d_",H386,"_f")&amp;"*",Rough_data!$A$12:$B$31,2,FALSE)</f>
        <v>45.4</v>
      </c>
      <c r="J386" s="11">
        <f>VLOOKUP("*"&amp;CONCATENATE("d_",H386,"_a")&amp;"*",Rough_data!$A$12:$B$31,2,FALSE)</f>
        <v>44.8</v>
      </c>
      <c r="K386" s="11">
        <f>VLOOKUP("*"&amp;CONCATENATE("o_",H386,"_f")&amp;"*",Rough_data!$A$12:$B$31,2,FALSE)</f>
        <v>41.3</v>
      </c>
      <c r="L386" s="11">
        <f>VLOOKUP("*"&amp;CONCATENATE("o_",H386,"_a")&amp;"*",Rough_data!$A$12:$B$31,2,FALSE)</f>
        <v>44.8</v>
      </c>
      <c r="M386" s="8" t="str">
        <f t="shared" ref="M386:M449" si="44">IF(F386&lt;=0.5,"Only Fixed charges",(F386/0.5)-1&amp;"-Times Additional charges")</f>
        <v>2-Times Additional charges</v>
      </c>
      <c r="N386" s="8">
        <f t="shared" ref="N386:N449" si="45">(F386/0.5)-1</f>
        <v>2</v>
      </c>
      <c r="O386" s="8">
        <f t="shared" ref="O386:O449" si="46">IF(((F386/0.5)-1)&gt;0,(((F386/0.5)-1)*J386),I386)</f>
        <v>89.6</v>
      </c>
      <c r="P386" s="10" t="s">
        <v>13</v>
      </c>
      <c r="Q386" s="10">
        <f t="shared" ref="Q386:Q449" si="47">(F386/0.5)-1</f>
        <v>2</v>
      </c>
      <c r="R386" s="10" cm="1">
        <f t="array" ref="R386">_xlfn.IFS(AND(P386=$P$2,N386&gt;0),((F386/0.5)-1)*J386, AND(P386=$P$2,N386=0),I386,AND(P386=$P$22,N386&gt;0),((F386/0.5)-1)*(L386+J386),AND(P386=$P$22,N386=0),(I386+K386))</f>
        <v>89.6</v>
      </c>
      <c r="S386" s="10" t="s">
        <v>3</v>
      </c>
      <c r="T386" s="7">
        <v>135</v>
      </c>
      <c r="U386" s="11">
        <f>VLOOKUP("*"&amp;CONCATENATE("d_",S386,"_f")&amp;"*",Rough_data!$A$12:$B$31,2,FALSE)</f>
        <v>45.4</v>
      </c>
      <c r="V386" s="11">
        <f>VLOOKUP("*"&amp;CONCATENATE("d_",S386,"_a")&amp;"*",Rough_data!$A$12:$B$31,2,FALSE)</f>
        <v>44.8</v>
      </c>
      <c r="W386" s="11">
        <f>VLOOKUP("*"&amp;CONCATENATE("o_",S386,"_f")&amp;"*",Rough_data!$A$12:$B$31,2,FALSE)</f>
        <v>41.3</v>
      </c>
      <c r="X386" s="11">
        <f>VLOOKUP("*"&amp;CONCATENATE("o_",S386,"_a")&amp;"*",Rough_data!$A$12:$B$31,2,FALSE)</f>
        <v>44.8</v>
      </c>
      <c r="Y386" s="7" cm="1">
        <f t="array" ref="Y386">_xlfn.IFS(AND(P386=$P$2,N386&gt;0),((F386/0.5)-1)*U386, AND(P386=$P$2,N386=0),V386,AND(P386=$P$22,N386&gt;0),((F386/0.5)-1)*(V386+X386),AND(P386=$P$22,N386=0),(W386+U386))</f>
        <v>90.8</v>
      </c>
      <c r="Z386" s="13" t="str" cm="1">
        <f t="array" ref="Z386">_xlfn.IFS(Y386=T386,"Correctly Charged",Y386&gt;T386,"Under Charge",Y386&lt;T386,"Over Charge")</f>
        <v>Over Charge</v>
      </c>
      <c r="AA386" s="11">
        <f t="shared" si="41"/>
        <v>-44.2</v>
      </c>
    </row>
    <row r="387" spans="1:27" x14ac:dyDescent="0.3">
      <c r="A387" s="7">
        <v>2001808102</v>
      </c>
      <c r="B387" s="8">
        <v>1091117435005</v>
      </c>
      <c r="C387" s="7">
        <v>0.24</v>
      </c>
      <c r="D387" s="7">
        <f t="shared" si="42"/>
        <v>0.5</v>
      </c>
      <c r="E387" s="7">
        <v>1.28</v>
      </c>
      <c r="F387" s="7">
        <f t="shared" si="43"/>
        <v>1.5</v>
      </c>
      <c r="G387" s="7">
        <f>Output_Data1[[#This Row],[Weight slab charged by Courier Company (KG)]]/0.5</f>
        <v>3</v>
      </c>
      <c r="H387" s="10" t="s">
        <v>3</v>
      </c>
      <c r="I387" s="11">
        <f>VLOOKUP("*"&amp;CONCATENATE("d_",H387,"_f")&amp;"*",Rough_data!$A$12:$B$31,2,FALSE)</f>
        <v>45.4</v>
      </c>
      <c r="J387" s="11">
        <f>VLOOKUP("*"&amp;CONCATENATE("d_",H387,"_a")&amp;"*",Rough_data!$A$12:$B$31,2,FALSE)</f>
        <v>44.8</v>
      </c>
      <c r="K387" s="11">
        <f>VLOOKUP("*"&amp;CONCATENATE("o_",H387,"_f")&amp;"*",Rough_data!$A$12:$B$31,2,FALSE)</f>
        <v>41.3</v>
      </c>
      <c r="L387" s="11">
        <f>VLOOKUP("*"&amp;CONCATENATE("o_",H387,"_a")&amp;"*",Rough_data!$A$12:$B$31,2,FALSE)</f>
        <v>44.8</v>
      </c>
      <c r="M387" s="8" t="str">
        <f t="shared" si="44"/>
        <v>2-Times Additional charges</v>
      </c>
      <c r="N387" s="8">
        <f t="shared" si="45"/>
        <v>2</v>
      </c>
      <c r="O387" s="8">
        <f t="shared" si="46"/>
        <v>89.6</v>
      </c>
      <c r="P387" s="10" t="s">
        <v>13</v>
      </c>
      <c r="Q387" s="10">
        <f t="shared" si="47"/>
        <v>2</v>
      </c>
      <c r="R387" s="10" cm="1">
        <f t="array" ref="R387">_xlfn.IFS(AND(P387=$P$2,N387&gt;0),((F387/0.5)-1)*J387, AND(P387=$P$2,N387=0),I387,AND(P387=$P$22,N387&gt;0),((F387/0.5)-1)*(L387+J387),AND(P387=$P$22,N387=0),(I387+K387))</f>
        <v>89.6</v>
      </c>
      <c r="S387" s="10" t="s">
        <v>3</v>
      </c>
      <c r="T387" s="7">
        <v>135</v>
      </c>
      <c r="U387" s="11">
        <f>VLOOKUP("*"&amp;CONCATENATE("d_",S387,"_f")&amp;"*",Rough_data!$A$12:$B$31,2,FALSE)</f>
        <v>45.4</v>
      </c>
      <c r="V387" s="11">
        <f>VLOOKUP("*"&amp;CONCATENATE("d_",S387,"_a")&amp;"*",Rough_data!$A$12:$B$31,2,FALSE)</f>
        <v>44.8</v>
      </c>
      <c r="W387" s="11">
        <f>VLOOKUP("*"&amp;CONCATENATE("o_",S387,"_f")&amp;"*",Rough_data!$A$12:$B$31,2,FALSE)</f>
        <v>41.3</v>
      </c>
      <c r="X387" s="11">
        <f>VLOOKUP("*"&amp;CONCATENATE("o_",S387,"_a")&amp;"*",Rough_data!$A$12:$B$31,2,FALSE)</f>
        <v>44.8</v>
      </c>
      <c r="Y387" s="7" cm="1">
        <f t="array" ref="Y387">_xlfn.IFS(AND(P387=$P$2,N387&gt;0),((F387/0.5)-1)*U387, AND(P387=$P$2,N387=0),V387,AND(P387=$P$22,N387&gt;0),((F387/0.5)-1)*(V387+X387),AND(P387=$P$22,N387=0),(W387+U387))</f>
        <v>90.8</v>
      </c>
      <c r="Z387" s="13" t="str" cm="1">
        <f t="array" ref="Z387">_xlfn.IFS(Y387=T387,"Correctly Charged",Y387&gt;T387,"Under Charge",Y387&lt;T387,"Over Charge")</f>
        <v>Over Charge</v>
      </c>
      <c r="AA387" s="11">
        <f t="shared" ref="AA387:AA450" si="48">Y387-T387</f>
        <v>-44.2</v>
      </c>
    </row>
    <row r="388" spans="1:27" x14ac:dyDescent="0.3">
      <c r="A388" s="7">
        <v>2001807981</v>
      </c>
      <c r="B388" s="8">
        <v>1091117327570</v>
      </c>
      <c r="C388" s="7">
        <v>0.127</v>
      </c>
      <c r="D388" s="7">
        <f t="shared" si="42"/>
        <v>0.5</v>
      </c>
      <c r="E388" s="7">
        <v>0.5</v>
      </c>
      <c r="F388" s="7">
        <f t="shared" si="43"/>
        <v>0.5</v>
      </c>
      <c r="G388" s="7">
        <f>Output_Data1[[#This Row],[Weight slab charged by Courier Company (KG)]]/0.5</f>
        <v>1</v>
      </c>
      <c r="H388" s="10" t="s">
        <v>3</v>
      </c>
      <c r="I388" s="11">
        <f>VLOOKUP("*"&amp;CONCATENATE("d_",H388,"_f")&amp;"*",Rough_data!$A$12:$B$31,2,FALSE)</f>
        <v>45.4</v>
      </c>
      <c r="J388" s="11">
        <f>VLOOKUP("*"&amp;CONCATENATE("d_",H388,"_a")&amp;"*",Rough_data!$A$12:$B$31,2,FALSE)</f>
        <v>44.8</v>
      </c>
      <c r="K388" s="11">
        <f>VLOOKUP("*"&amp;CONCATENATE("o_",H388,"_f")&amp;"*",Rough_data!$A$12:$B$31,2,FALSE)</f>
        <v>41.3</v>
      </c>
      <c r="L388" s="11">
        <f>VLOOKUP("*"&amp;CONCATENATE("o_",H388,"_a")&amp;"*",Rough_data!$A$12:$B$31,2,FALSE)</f>
        <v>44.8</v>
      </c>
      <c r="M388" s="8" t="str">
        <f t="shared" si="44"/>
        <v>Only Fixed charges</v>
      </c>
      <c r="N388" s="8">
        <f t="shared" si="45"/>
        <v>0</v>
      </c>
      <c r="O388" s="8">
        <f t="shared" si="46"/>
        <v>45.4</v>
      </c>
      <c r="P388" s="10" t="s">
        <v>13</v>
      </c>
      <c r="Q388" s="10">
        <f t="shared" si="47"/>
        <v>0</v>
      </c>
      <c r="R388" s="10" cm="1">
        <f t="array" ref="R388">_xlfn.IFS(AND(P388=$P$2,N388&gt;0),((F388/0.5)-1)*J388, AND(P388=$P$2,N388=0),I388,AND(P388=$P$22,N388&gt;0),((F388/0.5)-1)*(L388+J388),AND(P388=$P$22,N388=0),(I388+K388))</f>
        <v>45.4</v>
      </c>
      <c r="S388" s="10" t="s">
        <v>2</v>
      </c>
      <c r="T388" s="7">
        <v>45.4</v>
      </c>
      <c r="U388" s="11">
        <f>VLOOKUP("*"&amp;CONCATENATE("d_",S388,"_f")&amp;"*",Rough_data!$A$12:$B$31,2,FALSE)</f>
        <v>33</v>
      </c>
      <c r="V388" s="11">
        <f>VLOOKUP("*"&amp;CONCATENATE("d_",S388,"_a")&amp;"*",Rough_data!$A$12:$B$31,2,FALSE)</f>
        <v>28.3</v>
      </c>
      <c r="W388" s="11">
        <f>VLOOKUP("*"&amp;CONCATENATE("o_",S388,"_f")&amp;"*",Rough_data!$A$12:$B$31,2,FALSE)</f>
        <v>20.5</v>
      </c>
      <c r="X388" s="11">
        <f>VLOOKUP("*"&amp;CONCATENATE("o_",S388,"_a")&amp;"*",Rough_data!$A$12:$B$31,2,FALSE)</f>
        <v>28.3</v>
      </c>
      <c r="Y388" s="7" cm="1">
        <f t="array" ref="Y388">_xlfn.IFS(AND(P388=$P$2,N388&gt;0),((F388/0.5)-1)*U388, AND(P388=$P$2,N388=0),V388,AND(P388=$P$22,N388&gt;0),((F388/0.5)-1)*(V388+X388),AND(P388=$P$22,N388=0),(W388+U388))</f>
        <v>28.3</v>
      </c>
      <c r="Z388" s="13" t="str" cm="1">
        <f t="array" ref="Z388">_xlfn.IFS(Y388=T388,"Correctly Charged",Y388&gt;T388,"Under Charge",Y388&lt;T388,"Over Charge")</f>
        <v>Over Charge</v>
      </c>
      <c r="AA388" s="11">
        <f t="shared" si="48"/>
        <v>-17.099999999999998</v>
      </c>
    </row>
    <row r="389" spans="1:27" x14ac:dyDescent="0.3">
      <c r="A389" s="7">
        <v>2001807981</v>
      </c>
      <c r="B389" s="8">
        <v>1091117327570</v>
      </c>
      <c r="C389" s="7">
        <v>0.13300000000000001</v>
      </c>
      <c r="D389" s="7">
        <f t="shared" si="42"/>
        <v>0.5</v>
      </c>
      <c r="E389" s="7">
        <v>0.5</v>
      </c>
      <c r="F389" s="7">
        <f t="shared" si="43"/>
        <v>0.5</v>
      </c>
      <c r="G389" s="7">
        <f>Output_Data1[[#This Row],[Weight slab charged by Courier Company (KG)]]/0.5</f>
        <v>1</v>
      </c>
      <c r="H389" s="10" t="s">
        <v>3</v>
      </c>
      <c r="I389" s="11">
        <f>VLOOKUP("*"&amp;CONCATENATE("d_",H389,"_f")&amp;"*",Rough_data!$A$12:$B$31,2,FALSE)</f>
        <v>45.4</v>
      </c>
      <c r="J389" s="11">
        <f>VLOOKUP("*"&amp;CONCATENATE("d_",H389,"_a")&amp;"*",Rough_data!$A$12:$B$31,2,FALSE)</f>
        <v>44.8</v>
      </c>
      <c r="K389" s="11">
        <f>VLOOKUP("*"&amp;CONCATENATE("o_",H389,"_f")&amp;"*",Rough_data!$A$12:$B$31,2,FALSE)</f>
        <v>41.3</v>
      </c>
      <c r="L389" s="11">
        <f>VLOOKUP("*"&amp;CONCATENATE("o_",H389,"_a")&amp;"*",Rough_data!$A$12:$B$31,2,FALSE)</f>
        <v>44.8</v>
      </c>
      <c r="M389" s="8" t="str">
        <f t="shared" si="44"/>
        <v>Only Fixed charges</v>
      </c>
      <c r="N389" s="8">
        <f t="shared" si="45"/>
        <v>0</v>
      </c>
      <c r="O389" s="8">
        <f t="shared" si="46"/>
        <v>45.4</v>
      </c>
      <c r="P389" s="10" t="s">
        <v>13</v>
      </c>
      <c r="Q389" s="10">
        <f t="shared" si="47"/>
        <v>0</v>
      </c>
      <c r="R389" s="10" cm="1">
        <f t="array" ref="R389">_xlfn.IFS(AND(P389=$P$2,N389&gt;0),((F389/0.5)-1)*J389, AND(P389=$P$2,N389=0),I389,AND(P389=$P$22,N389&gt;0),((F389/0.5)-1)*(L389+J389),AND(P389=$P$22,N389=0),(I389+K389))</f>
        <v>45.4</v>
      </c>
      <c r="S389" s="10" t="s">
        <v>2</v>
      </c>
      <c r="T389" s="7">
        <v>45.4</v>
      </c>
      <c r="U389" s="11">
        <f>VLOOKUP("*"&amp;CONCATENATE("d_",S389,"_f")&amp;"*",Rough_data!$A$12:$B$31,2,FALSE)</f>
        <v>33</v>
      </c>
      <c r="V389" s="11">
        <f>VLOOKUP("*"&amp;CONCATENATE("d_",S389,"_a")&amp;"*",Rough_data!$A$12:$B$31,2,FALSE)</f>
        <v>28.3</v>
      </c>
      <c r="W389" s="11">
        <f>VLOOKUP("*"&amp;CONCATENATE("o_",S389,"_f")&amp;"*",Rough_data!$A$12:$B$31,2,FALSE)</f>
        <v>20.5</v>
      </c>
      <c r="X389" s="11">
        <f>VLOOKUP("*"&amp;CONCATENATE("o_",S389,"_a")&amp;"*",Rough_data!$A$12:$B$31,2,FALSE)</f>
        <v>28.3</v>
      </c>
      <c r="Y389" s="7" cm="1">
        <f t="array" ref="Y389">_xlfn.IFS(AND(P389=$P$2,N389&gt;0),((F389/0.5)-1)*U389, AND(P389=$P$2,N389=0),V389,AND(P389=$P$22,N389&gt;0),((F389/0.5)-1)*(V389+X389),AND(P389=$P$22,N389=0),(W389+U389))</f>
        <v>28.3</v>
      </c>
      <c r="Z389" s="13" t="str" cm="1">
        <f t="array" ref="Z389">_xlfn.IFS(Y389=T389,"Correctly Charged",Y389&gt;T389,"Under Charge",Y389&lt;T389,"Over Charge")</f>
        <v>Over Charge</v>
      </c>
      <c r="AA389" s="11">
        <f t="shared" si="48"/>
        <v>-17.099999999999998</v>
      </c>
    </row>
    <row r="390" spans="1:27" x14ac:dyDescent="0.3">
      <c r="A390" s="7">
        <v>2001807981</v>
      </c>
      <c r="B390" s="8">
        <v>1091117327570</v>
      </c>
      <c r="C390" s="7">
        <v>0.24</v>
      </c>
      <c r="D390" s="7">
        <f t="shared" si="42"/>
        <v>0.5</v>
      </c>
      <c r="E390" s="7">
        <v>0.5</v>
      </c>
      <c r="F390" s="7">
        <f t="shared" si="43"/>
        <v>0.5</v>
      </c>
      <c r="G390" s="7">
        <f>Output_Data1[[#This Row],[Weight slab charged by Courier Company (KG)]]/0.5</f>
        <v>1</v>
      </c>
      <c r="H390" s="10" t="s">
        <v>3</v>
      </c>
      <c r="I390" s="11">
        <f>VLOOKUP("*"&amp;CONCATENATE("d_",H390,"_f")&amp;"*",Rough_data!$A$12:$B$31,2,FALSE)</f>
        <v>45.4</v>
      </c>
      <c r="J390" s="11">
        <f>VLOOKUP("*"&amp;CONCATENATE("d_",H390,"_a")&amp;"*",Rough_data!$A$12:$B$31,2,FALSE)</f>
        <v>44.8</v>
      </c>
      <c r="K390" s="11">
        <f>VLOOKUP("*"&amp;CONCATENATE("o_",H390,"_f")&amp;"*",Rough_data!$A$12:$B$31,2,FALSE)</f>
        <v>41.3</v>
      </c>
      <c r="L390" s="11">
        <f>VLOOKUP("*"&amp;CONCATENATE("o_",H390,"_a")&amp;"*",Rough_data!$A$12:$B$31,2,FALSE)</f>
        <v>44.8</v>
      </c>
      <c r="M390" s="8" t="str">
        <f t="shared" si="44"/>
        <v>Only Fixed charges</v>
      </c>
      <c r="N390" s="8">
        <f t="shared" si="45"/>
        <v>0</v>
      </c>
      <c r="O390" s="8">
        <f t="shared" si="46"/>
        <v>45.4</v>
      </c>
      <c r="P390" s="10" t="s">
        <v>13</v>
      </c>
      <c r="Q390" s="10">
        <f t="shared" si="47"/>
        <v>0</v>
      </c>
      <c r="R390" s="10" cm="1">
        <f t="array" ref="R390">_xlfn.IFS(AND(P390=$P$2,N390&gt;0),((F390/0.5)-1)*J390, AND(P390=$P$2,N390=0),I390,AND(P390=$P$22,N390&gt;0),((F390/0.5)-1)*(L390+J390),AND(P390=$P$22,N390=0),(I390+K390))</f>
        <v>45.4</v>
      </c>
      <c r="S390" s="10" t="s">
        <v>2</v>
      </c>
      <c r="T390" s="7">
        <v>45.4</v>
      </c>
      <c r="U390" s="11">
        <f>VLOOKUP("*"&amp;CONCATENATE("d_",S390,"_f")&amp;"*",Rough_data!$A$12:$B$31,2,FALSE)</f>
        <v>33</v>
      </c>
      <c r="V390" s="11">
        <f>VLOOKUP("*"&amp;CONCATENATE("d_",S390,"_a")&amp;"*",Rough_data!$A$12:$B$31,2,FALSE)</f>
        <v>28.3</v>
      </c>
      <c r="W390" s="11">
        <f>VLOOKUP("*"&amp;CONCATENATE("o_",S390,"_f")&amp;"*",Rough_data!$A$12:$B$31,2,FALSE)</f>
        <v>20.5</v>
      </c>
      <c r="X390" s="11">
        <f>VLOOKUP("*"&amp;CONCATENATE("o_",S390,"_a")&amp;"*",Rough_data!$A$12:$B$31,2,FALSE)</f>
        <v>28.3</v>
      </c>
      <c r="Y390" s="7" cm="1">
        <f t="array" ref="Y390">_xlfn.IFS(AND(P390=$P$2,N390&gt;0),((F390/0.5)-1)*U390, AND(P390=$P$2,N390=0),V390,AND(P390=$P$22,N390&gt;0),((F390/0.5)-1)*(V390+X390),AND(P390=$P$22,N390=0),(W390+U390))</f>
        <v>28.3</v>
      </c>
      <c r="Z390" s="13" t="str" cm="1">
        <f t="array" ref="Z390">_xlfn.IFS(Y390=T390,"Correctly Charged",Y390&gt;T390,"Under Charge",Y390&lt;T390,"Over Charge")</f>
        <v>Over Charge</v>
      </c>
      <c r="AA390" s="11">
        <f t="shared" si="48"/>
        <v>-17.099999999999998</v>
      </c>
    </row>
    <row r="391" spans="1:27" x14ac:dyDescent="0.3">
      <c r="A391" s="7">
        <v>2001807976</v>
      </c>
      <c r="B391" s="8">
        <v>1091117327496</v>
      </c>
      <c r="C391" s="7">
        <v>0.24</v>
      </c>
      <c r="D391" s="7">
        <f t="shared" si="42"/>
        <v>0.5</v>
      </c>
      <c r="E391" s="7">
        <v>0.7</v>
      </c>
      <c r="F391" s="7">
        <f t="shared" si="43"/>
        <v>1</v>
      </c>
      <c r="G391" s="7">
        <f>Output_Data1[[#This Row],[Weight slab charged by Courier Company (KG)]]/0.5</f>
        <v>2</v>
      </c>
      <c r="H391" s="10" t="s">
        <v>3</v>
      </c>
      <c r="I391" s="11">
        <f>VLOOKUP("*"&amp;CONCATENATE("d_",H391,"_f")&amp;"*",Rough_data!$A$12:$B$31,2,FALSE)</f>
        <v>45.4</v>
      </c>
      <c r="J391" s="11">
        <f>VLOOKUP("*"&amp;CONCATENATE("d_",H391,"_a")&amp;"*",Rough_data!$A$12:$B$31,2,FALSE)</f>
        <v>44.8</v>
      </c>
      <c r="K391" s="11">
        <f>VLOOKUP("*"&amp;CONCATENATE("o_",H391,"_f")&amp;"*",Rough_data!$A$12:$B$31,2,FALSE)</f>
        <v>41.3</v>
      </c>
      <c r="L391" s="11">
        <f>VLOOKUP("*"&amp;CONCATENATE("o_",H391,"_a")&amp;"*",Rough_data!$A$12:$B$31,2,FALSE)</f>
        <v>44.8</v>
      </c>
      <c r="M391" s="8" t="str">
        <f t="shared" si="44"/>
        <v>1-Times Additional charges</v>
      </c>
      <c r="N391" s="8">
        <f t="shared" si="45"/>
        <v>1</v>
      </c>
      <c r="O391" s="8">
        <f t="shared" si="46"/>
        <v>44.8</v>
      </c>
      <c r="P391" s="10" t="s">
        <v>14</v>
      </c>
      <c r="Q391" s="10">
        <f t="shared" si="47"/>
        <v>1</v>
      </c>
      <c r="R391" s="10" cm="1">
        <f t="array" ref="R391">_xlfn.IFS(AND(P391=$P$2,N391&gt;0),((F391/0.5)-1)*J391, AND(P391=$P$2,N391=0),I391,AND(P391=$P$22,N391&gt;0),((F391/0.5)-1)*(L391+J391),AND(P391=$P$22,N391=0),(I391+K391))</f>
        <v>89.6</v>
      </c>
      <c r="S391" s="10" t="s">
        <v>3</v>
      </c>
      <c r="T391" s="7">
        <v>172.8</v>
      </c>
      <c r="U391" s="11">
        <f>VLOOKUP("*"&amp;CONCATENATE("d_",S391,"_f")&amp;"*",Rough_data!$A$12:$B$31,2,FALSE)</f>
        <v>45.4</v>
      </c>
      <c r="V391" s="11">
        <f>VLOOKUP("*"&amp;CONCATENATE("d_",S391,"_a")&amp;"*",Rough_data!$A$12:$B$31,2,FALSE)</f>
        <v>44.8</v>
      </c>
      <c r="W391" s="11">
        <f>VLOOKUP("*"&amp;CONCATENATE("o_",S391,"_f")&amp;"*",Rough_data!$A$12:$B$31,2,FALSE)</f>
        <v>41.3</v>
      </c>
      <c r="X391" s="11">
        <f>VLOOKUP("*"&amp;CONCATENATE("o_",S391,"_a")&amp;"*",Rough_data!$A$12:$B$31,2,FALSE)</f>
        <v>44.8</v>
      </c>
      <c r="Y391" s="7" cm="1">
        <f t="array" ref="Y391">_xlfn.IFS(AND(P391=$P$2,N391&gt;0),((F391/0.5)-1)*U391, AND(P391=$P$2,N391=0),V391,AND(P391=$P$22,N391&gt;0),((F391/0.5)-1)*(V391+X391),AND(P391=$P$22,N391=0),(W391+U391))</f>
        <v>89.6</v>
      </c>
      <c r="Z391" s="13" t="str" cm="1">
        <f t="array" ref="Z391">_xlfn.IFS(Y391=T391,"Correctly Charged",Y391&gt;T391,"Under Charge",Y391&lt;T391,"Over Charge")</f>
        <v>Over Charge</v>
      </c>
      <c r="AA391" s="11">
        <f t="shared" si="48"/>
        <v>-83.200000000000017</v>
      </c>
    </row>
    <row r="392" spans="1:27" x14ac:dyDescent="0.3">
      <c r="A392" s="7">
        <v>2001807976</v>
      </c>
      <c r="B392" s="8">
        <v>1091117327496</v>
      </c>
      <c r="C392" s="7">
        <v>0.24</v>
      </c>
      <c r="D392" s="7">
        <f t="shared" si="42"/>
        <v>0.5</v>
      </c>
      <c r="E392" s="7">
        <v>0.7</v>
      </c>
      <c r="F392" s="7">
        <f t="shared" si="43"/>
        <v>1</v>
      </c>
      <c r="G392" s="7">
        <f>Output_Data1[[#This Row],[Weight slab charged by Courier Company (KG)]]/0.5</f>
        <v>2</v>
      </c>
      <c r="H392" s="10" t="s">
        <v>3</v>
      </c>
      <c r="I392" s="11">
        <f>VLOOKUP("*"&amp;CONCATENATE("d_",H392,"_f")&amp;"*",Rough_data!$A$12:$B$31,2,FALSE)</f>
        <v>45.4</v>
      </c>
      <c r="J392" s="11">
        <f>VLOOKUP("*"&amp;CONCATENATE("d_",H392,"_a")&amp;"*",Rough_data!$A$12:$B$31,2,FALSE)</f>
        <v>44.8</v>
      </c>
      <c r="K392" s="11">
        <f>VLOOKUP("*"&amp;CONCATENATE("o_",H392,"_f")&amp;"*",Rough_data!$A$12:$B$31,2,FALSE)</f>
        <v>41.3</v>
      </c>
      <c r="L392" s="11">
        <f>VLOOKUP("*"&amp;CONCATENATE("o_",H392,"_a")&amp;"*",Rough_data!$A$12:$B$31,2,FALSE)</f>
        <v>44.8</v>
      </c>
      <c r="M392" s="8" t="str">
        <f t="shared" si="44"/>
        <v>1-Times Additional charges</v>
      </c>
      <c r="N392" s="8">
        <f t="shared" si="45"/>
        <v>1</v>
      </c>
      <c r="O392" s="8">
        <f t="shared" si="46"/>
        <v>44.8</v>
      </c>
      <c r="P392" s="10" t="s">
        <v>14</v>
      </c>
      <c r="Q392" s="10">
        <f t="shared" si="47"/>
        <v>1</v>
      </c>
      <c r="R392" s="10" cm="1">
        <f t="array" ref="R392">_xlfn.IFS(AND(P392=$P$2,N392&gt;0),((F392/0.5)-1)*J392, AND(P392=$P$2,N392=0),I392,AND(P392=$P$22,N392&gt;0),((F392/0.5)-1)*(L392+J392),AND(P392=$P$22,N392=0),(I392+K392))</f>
        <v>89.6</v>
      </c>
      <c r="S392" s="10" t="s">
        <v>3</v>
      </c>
      <c r="T392" s="7">
        <v>172.8</v>
      </c>
      <c r="U392" s="11">
        <f>VLOOKUP("*"&amp;CONCATENATE("d_",S392,"_f")&amp;"*",Rough_data!$A$12:$B$31,2,FALSE)</f>
        <v>45.4</v>
      </c>
      <c r="V392" s="11">
        <f>VLOOKUP("*"&amp;CONCATENATE("d_",S392,"_a")&amp;"*",Rough_data!$A$12:$B$31,2,FALSE)</f>
        <v>44.8</v>
      </c>
      <c r="W392" s="11">
        <f>VLOOKUP("*"&amp;CONCATENATE("o_",S392,"_f")&amp;"*",Rough_data!$A$12:$B$31,2,FALSE)</f>
        <v>41.3</v>
      </c>
      <c r="X392" s="11">
        <f>VLOOKUP("*"&amp;CONCATENATE("o_",S392,"_a")&amp;"*",Rough_data!$A$12:$B$31,2,FALSE)</f>
        <v>44.8</v>
      </c>
      <c r="Y392" s="7" cm="1">
        <f t="array" ref="Y392">_xlfn.IFS(AND(P392=$P$2,N392&gt;0),((F392/0.5)-1)*U392, AND(P392=$P$2,N392=0),V392,AND(P392=$P$22,N392&gt;0),((F392/0.5)-1)*(V392+X392),AND(P392=$P$22,N392=0),(W392+U392))</f>
        <v>89.6</v>
      </c>
      <c r="Z392" s="13" t="str" cm="1">
        <f t="array" ref="Z392">_xlfn.IFS(Y392=T392,"Correctly Charged",Y392&gt;T392,"Under Charge",Y392&lt;T392,"Over Charge")</f>
        <v>Over Charge</v>
      </c>
      <c r="AA392" s="11">
        <f t="shared" si="48"/>
        <v>-83.200000000000017</v>
      </c>
    </row>
    <row r="393" spans="1:27" x14ac:dyDescent="0.3">
      <c r="A393" s="7">
        <v>2001807976</v>
      </c>
      <c r="B393" s="8">
        <v>1091117327496</v>
      </c>
      <c r="C393" s="7">
        <v>0.121</v>
      </c>
      <c r="D393" s="7">
        <f t="shared" si="42"/>
        <v>0.5</v>
      </c>
      <c r="E393" s="7">
        <v>0.7</v>
      </c>
      <c r="F393" s="7">
        <f t="shared" si="43"/>
        <v>1</v>
      </c>
      <c r="G393" s="7">
        <f>Output_Data1[[#This Row],[Weight slab charged by Courier Company (KG)]]/0.5</f>
        <v>2</v>
      </c>
      <c r="H393" s="10" t="s">
        <v>3</v>
      </c>
      <c r="I393" s="11">
        <f>VLOOKUP("*"&amp;CONCATENATE("d_",H393,"_f")&amp;"*",Rough_data!$A$12:$B$31,2,FALSE)</f>
        <v>45.4</v>
      </c>
      <c r="J393" s="11">
        <f>VLOOKUP("*"&amp;CONCATENATE("d_",H393,"_a")&amp;"*",Rough_data!$A$12:$B$31,2,FALSE)</f>
        <v>44.8</v>
      </c>
      <c r="K393" s="11">
        <f>VLOOKUP("*"&amp;CONCATENATE("o_",H393,"_f")&amp;"*",Rough_data!$A$12:$B$31,2,FALSE)</f>
        <v>41.3</v>
      </c>
      <c r="L393" s="11">
        <f>VLOOKUP("*"&amp;CONCATENATE("o_",H393,"_a")&amp;"*",Rough_data!$A$12:$B$31,2,FALSE)</f>
        <v>44.8</v>
      </c>
      <c r="M393" s="8" t="str">
        <f t="shared" si="44"/>
        <v>1-Times Additional charges</v>
      </c>
      <c r="N393" s="8">
        <f t="shared" si="45"/>
        <v>1</v>
      </c>
      <c r="O393" s="8">
        <f t="shared" si="46"/>
        <v>44.8</v>
      </c>
      <c r="P393" s="10" t="s">
        <v>14</v>
      </c>
      <c r="Q393" s="10">
        <f t="shared" si="47"/>
        <v>1</v>
      </c>
      <c r="R393" s="10" cm="1">
        <f t="array" ref="R393">_xlfn.IFS(AND(P393=$P$2,N393&gt;0),((F393/0.5)-1)*J393, AND(P393=$P$2,N393=0),I393,AND(P393=$P$22,N393&gt;0),((F393/0.5)-1)*(L393+J393),AND(P393=$P$22,N393=0),(I393+K393))</f>
        <v>89.6</v>
      </c>
      <c r="S393" s="10" t="s">
        <v>3</v>
      </c>
      <c r="T393" s="7">
        <v>172.8</v>
      </c>
      <c r="U393" s="11">
        <f>VLOOKUP("*"&amp;CONCATENATE("d_",S393,"_f")&amp;"*",Rough_data!$A$12:$B$31,2,FALSE)</f>
        <v>45.4</v>
      </c>
      <c r="V393" s="11">
        <f>VLOOKUP("*"&amp;CONCATENATE("d_",S393,"_a")&amp;"*",Rough_data!$A$12:$B$31,2,FALSE)</f>
        <v>44.8</v>
      </c>
      <c r="W393" s="11">
        <f>VLOOKUP("*"&amp;CONCATENATE("o_",S393,"_f")&amp;"*",Rough_data!$A$12:$B$31,2,FALSE)</f>
        <v>41.3</v>
      </c>
      <c r="X393" s="11">
        <f>VLOOKUP("*"&amp;CONCATENATE("o_",S393,"_a")&amp;"*",Rough_data!$A$12:$B$31,2,FALSE)</f>
        <v>44.8</v>
      </c>
      <c r="Y393" s="7" cm="1">
        <f t="array" ref="Y393">_xlfn.IFS(AND(P393=$P$2,N393&gt;0),((F393/0.5)-1)*U393, AND(P393=$P$2,N393=0),V393,AND(P393=$P$22,N393&gt;0),((F393/0.5)-1)*(V393+X393),AND(P393=$P$22,N393=0),(W393+U393))</f>
        <v>89.6</v>
      </c>
      <c r="Z393" s="13" t="str" cm="1">
        <f t="array" ref="Z393">_xlfn.IFS(Y393=T393,"Correctly Charged",Y393&gt;T393,"Under Charge",Y393&lt;T393,"Over Charge")</f>
        <v>Over Charge</v>
      </c>
      <c r="AA393" s="11">
        <f t="shared" si="48"/>
        <v>-83.200000000000017</v>
      </c>
    </row>
    <row r="394" spans="1:27" x14ac:dyDescent="0.3">
      <c r="A394" s="7">
        <v>2001807976</v>
      </c>
      <c r="B394" s="8">
        <v>1091117327496</v>
      </c>
      <c r="C394" s="7">
        <v>0.12</v>
      </c>
      <c r="D394" s="7">
        <f t="shared" si="42"/>
        <v>0.5</v>
      </c>
      <c r="E394" s="7">
        <v>0.7</v>
      </c>
      <c r="F394" s="7">
        <f t="shared" si="43"/>
        <v>1</v>
      </c>
      <c r="G394" s="7">
        <f>Output_Data1[[#This Row],[Weight slab charged by Courier Company (KG)]]/0.5</f>
        <v>2</v>
      </c>
      <c r="H394" s="10" t="s">
        <v>3</v>
      </c>
      <c r="I394" s="11">
        <f>VLOOKUP("*"&amp;CONCATENATE("d_",H394,"_f")&amp;"*",Rough_data!$A$12:$B$31,2,FALSE)</f>
        <v>45.4</v>
      </c>
      <c r="J394" s="11">
        <f>VLOOKUP("*"&amp;CONCATENATE("d_",H394,"_a")&amp;"*",Rough_data!$A$12:$B$31,2,FALSE)</f>
        <v>44.8</v>
      </c>
      <c r="K394" s="11">
        <f>VLOOKUP("*"&amp;CONCATENATE("o_",H394,"_f")&amp;"*",Rough_data!$A$12:$B$31,2,FALSE)</f>
        <v>41.3</v>
      </c>
      <c r="L394" s="11">
        <f>VLOOKUP("*"&amp;CONCATENATE("o_",H394,"_a")&amp;"*",Rough_data!$A$12:$B$31,2,FALSE)</f>
        <v>44.8</v>
      </c>
      <c r="M394" s="8" t="str">
        <f t="shared" si="44"/>
        <v>1-Times Additional charges</v>
      </c>
      <c r="N394" s="8">
        <f t="shared" si="45"/>
        <v>1</v>
      </c>
      <c r="O394" s="8">
        <f t="shared" si="46"/>
        <v>44.8</v>
      </c>
      <c r="P394" s="10" t="s">
        <v>14</v>
      </c>
      <c r="Q394" s="10">
        <f t="shared" si="47"/>
        <v>1</v>
      </c>
      <c r="R394" s="10" cm="1">
        <f t="array" ref="R394">_xlfn.IFS(AND(P394=$P$2,N394&gt;0),((F394/0.5)-1)*J394, AND(P394=$P$2,N394=0),I394,AND(P394=$P$22,N394&gt;0),((F394/0.5)-1)*(L394+J394),AND(P394=$P$22,N394=0),(I394+K394))</f>
        <v>89.6</v>
      </c>
      <c r="S394" s="10" t="s">
        <v>3</v>
      </c>
      <c r="T394" s="7">
        <v>172.8</v>
      </c>
      <c r="U394" s="11">
        <f>VLOOKUP("*"&amp;CONCATENATE("d_",S394,"_f")&amp;"*",Rough_data!$A$12:$B$31,2,FALSE)</f>
        <v>45.4</v>
      </c>
      <c r="V394" s="11">
        <f>VLOOKUP("*"&amp;CONCATENATE("d_",S394,"_a")&amp;"*",Rough_data!$A$12:$B$31,2,FALSE)</f>
        <v>44.8</v>
      </c>
      <c r="W394" s="11">
        <f>VLOOKUP("*"&amp;CONCATENATE("o_",S394,"_f")&amp;"*",Rough_data!$A$12:$B$31,2,FALSE)</f>
        <v>41.3</v>
      </c>
      <c r="X394" s="11">
        <f>VLOOKUP("*"&amp;CONCATENATE("o_",S394,"_a")&amp;"*",Rough_data!$A$12:$B$31,2,FALSE)</f>
        <v>44.8</v>
      </c>
      <c r="Y394" s="7" cm="1">
        <f t="array" ref="Y394">_xlfn.IFS(AND(P394=$P$2,N394&gt;0),((F394/0.5)-1)*U394, AND(P394=$P$2,N394=0),V394,AND(P394=$P$22,N394&gt;0),((F394/0.5)-1)*(V394+X394),AND(P394=$P$22,N394=0),(W394+U394))</f>
        <v>89.6</v>
      </c>
      <c r="Z394" s="13" t="str" cm="1">
        <f t="array" ref="Z394">_xlfn.IFS(Y394=T394,"Correctly Charged",Y394&gt;T394,"Under Charge",Y394&lt;T394,"Over Charge")</f>
        <v>Over Charge</v>
      </c>
      <c r="AA394" s="11">
        <f t="shared" si="48"/>
        <v>-83.200000000000017</v>
      </c>
    </row>
    <row r="395" spans="1:27" x14ac:dyDescent="0.3">
      <c r="A395" s="7">
        <v>2001807970</v>
      </c>
      <c r="B395" s="8">
        <v>1091117327474</v>
      </c>
      <c r="C395" s="7">
        <v>0.6</v>
      </c>
      <c r="D395" s="7">
        <f t="shared" si="42"/>
        <v>1</v>
      </c>
      <c r="E395" s="7">
        <v>4.13</v>
      </c>
      <c r="F395" s="7">
        <f t="shared" si="43"/>
        <v>4.5</v>
      </c>
      <c r="G395" s="7">
        <f>Output_Data1[[#This Row],[Weight slab charged by Courier Company (KG)]]/0.5</f>
        <v>9</v>
      </c>
      <c r="H395" s="10" t="s">
        <v>3</v>
      </c>
      <c r="I395" s="11">
        <f>VLOOKUP("*"&amp;CONCATENATE("d_",H395,"_f")&amp;"*",Rough_data!$A$12:$B$31,2,FALSE)</f>
        <v>45.4</v>
      </c>
      <c r="J395" s="11">
        <f>VLOOKUP("*"&amp;CONCATENATE("d_",H395,"_a")&amp;"*",Rough_data!$A$12:$B$31,2,FALSE)</f>
        <v>44.8</v>
      </c>
      <c r="K395" s="11">
        <f>VLOOKUP("*"&amp;CONCATENATE("o_",H395,"_f")&amp;"*",Rough_data!$A$12:$B$31,2,FALSE)</f>
        <v>41.3</v>
      </c>
      <c r="L395" s="11">
        <f>VLOOKUP("*"&amp;CONCATENATE("o_",H395,"_a")&amp;"*",Rough_data!$A$12:$B$31,2,FALSE)</f>
        <v>44.8</v>
      </c>
      <c r="M395" s="8" t="str">
        <f t="shared" si="44"/>
        <v>8-Times Additional charges</v>
      </c>
      <c r="N395" s="8">
        <f t="shared" si="45"/>
        <v>8</v>
      </c>
      <c r="O395" s="8">
        <f t="shared" si="46"/>
        <v>358.4</v>
      </c>
      <c r="P395" s="10" t="s">
        <v>13</v>
      </c>
      <c r="Q395" s="10">
        <f t="shared" si="47"/>
        <v>8</v>
      </c>
      <c r="R395" s="10" cm="1">
        <f t="array" ref="R395">_xlfn.IFS(AND(P395=$P$2,N395&gt;0),((F395/0.5)-1)*J395, AND(P395=$P$2,N395=0),I395,AND(P395=$P$22,N395&gt;0),((F395/0.5)-1)*(L395+J395),AND(P395=$P$22,N395=0),(I395+K395))</f>
        <v>358.4</v>
      </c>
      <c r="S395" s="10" t="s">
        <v>2</v>
      </c>
      <c r="T395" s="7">
        <v>403.8</v>
      </c>
      <c r="U395" s="11">
        <f>VLOOKUP("*"&amp;CONCATENATE("d_",S395,"_f")&amp;"*",Rough_data!$A$12:$B$31,2,FALSE)</f>
        <v>33</v>
      </c>
      <c r="V395" s="11">
        <f>VLOOKUP("*"&amp;CONCATENATE("d_",S395,"_a")&amp;"*",Rough_data!$A$12:$B$31,2,FALSE)</f>
        <v>28.3</v>
      </c>
      <c r="W395" s="11">
        <f>VLOOKUP("*"&amp;CONCATENATE("o_",S395,"_f")&amp;"*",Rough_data!$A$12:$B$31,2,FALSE)</f>
        <v>20.5</v>
      </c>
      <c r="X395" s="11">
        <f>VLOOKUP("*"&amp;CONCATENATE("o_",S395,"_a")&amp;"*",Rough_data!$A$12:$B$31,2,FALSE)</f>
        <v>28.3</v>
      </c>
      <c r="Y395" s="7" cm="1">
        <f t="array" ref="Y395">_xlfn.IFS(AND(P395=$P$2,N395&gt;0),((F395/0.5)-1)*U395, AND(P395=$P$2,N395=0),V395,AND(P395=$P$22,N395&gt;0),((F395/0.5)-1)*(V395+X395),AND(P395=$P$22,N395=0),(W395+U395))</f>
        <v>264</v>
      </c>
      <c r="Z395" s="13" t="str" cm="1">
        <f t="array" ref="Z395">_xlfn.IFS(Y395=T395,"Correctly Charged",Y395&gt;T395,"Under Charge",Y395&lt;T395,"Over Charge")</f>
        <v>Over Charge</v>
      </c>
      <c r="AA395" s="11">
        <f t="shared" si="48"/>
        <v>-139.80000000000001</v>
      </c>
    </row>
    <row r="396" spans="1:27" x14ac:dyDescent="0.3">
      <c r="A396" s="7">
        <v>2001807970</v>
      </c>
      <c r="B396" s="8">
        <v>1091117327474</v>
      </c>
      <c r="C396" s="7">
        <v>0.16500000000000001</v>
      </c>
      <c r="D396" s="7">
        <f t="shared" si="42"/>
        <v>0.5</v>
      </c>
      <c r="E396" s="7">
        <v>4.13</v>
      </c>
      <c r="F396" s="7">
        <f t="shared" si="43"/>
        <v>4.5</v>
      </c>
      <c r="G396" s="7">
        <f>Output_Data1[[#This Row],[Weight slab charged by Courier Company (KG)]]/0.5</f>
        <v>9</v>
      </c>
      <c r="H396" s="10" t="s">
        <v>3</v>
      </c>
      <c r="I396" s="11">
        <f>VLOOKUP("*"&amp;CONCATENATE("d_",H396,"_f")&amp;"*",Rough_data!$A$12:$B$31,2,FALSE)</f>
        <v>45.4</v>
      </c>
      <c r="J396" s="11">
        <f>VLOOKUP("*"&amp;CONCATENATE("d_",H396,"_a")&amp;"*",Rough_data!$A$12:$B$31,2,FALSE)</f>
        <v>44.8</v>
      </c>
      <c r="K396" s="11">
        <f>VLOOKUP("*"&amp;CONCATENATE("o_",H396,"_f")&amp;"*",Rough_data!$A$12:$B$31,2,FALSE)</f>
        <v>41.3</v>
      </c>
      <c r="L396" s="11">
        <f>VLOOKUP("*"&amp;CONCATENATE("o_",H396,"_a")&amp;"*",Rough_data!$A$12:$B$31,2,FALSE)</f>
        <v>44.8</v>
      </c>
      <c r="M396" s="8" t="str">
        <f t="shared" si="44"/>
        <v>8-Times Additional charges</v>
      </c>
      <c r="N396" s="8">
        <f t="shared" si="45"/>
        <v>8</v>
      </c>
      <c r="O396" s="8">
        <f t="shared" si="46"/>
        <v>358.4</v>
      </c>
      <c r="P396" s="10" t="s">
        <v>13</v>
      </c>
      <c r="Q396" s="10">
        <f t="shared" si="47"/>
        <v>8</v>
      </c>
      <c r="R396" s="10" cm="1">
        <f t="array" ref="R396">_xlfn.IFS(AND(P396=$P$2,N396&gt;0),((F396/0.5)-1)*J396, AND(P396=$P$2,N396=0),I396,AND(P396=$P$22,N396&gt;0),((F396/0.5)-1)*(L396+J396),AND(P396=$P$22,N396=0),(I396+K396))</f>
        <v>358.4</v>
      </c>
      <c r="S396" s="10" t="s">
        <v>2</v>
      </c>
      <c r="T396" s="7">
        <v>403.8</v>
      </c>
      <c r="U396" s="11">
        <f>VLOOKUP("*"&amp;CONCATENATE("d_",S396,"_f")&amp;"*",Rough_data!$A$12:$B$31,2,FALSE)</f>
        <v>33</v>
      </c>
      <c r="V396" s="11">
        <f>VLOOKUP("*"&amp;CONCATENATE("d_",S396,"_a")&amp;"*",Rough_data!$A$12:$B$31,2,FALSE)</f>
        <v>28.3</v>
      </c>
      <c r="W396" s="11">
        <f>VLOOKUP("*"&amp;CONCATENATE("o_",S396,"_f")&amp;"*",Rough_data!$A$12:$B$31,2,FALSE)</f>
        <v>20.5</v>
      </c>
      <c r="X396" s="11">
        <f>VLOOKUP("*"&amp;CONCATENATE("o_",S396,"_a")&amp;"*",Rough_data!$A$12:$B$31,2,FALSE)</f>
        <v>28.3</v>
      </c>
      <c r="Y396" s="7" cm="1">
        <f t="array" ref="Y396">_xlfn.IFS(AND(P396=$P$2,N396&gt;0),((F396/0.5)-1)*U396, AND(P396=$P$2,N396=0),V396,AND(P396=$P$22,N396&gt;0),((F396/0.5)-1)*(V396+X396),AND(P396=$P$22,N396=0),(W396+U396))</f>
        <v>264</v>
      </c>
      <c r="Z396" s="13" t="str" cm="1">
        <f t="array" ref="Z396">_xlfn.IFS(Y396=T396,"Correctly Charged",Y396&gt;T396,"Under Charge",Y396&lt;T396,"Over Charge")</f>
        <v>Over Charge</v>
      </c>
      <c r="AA396" s="11">
        <f t="shared" si="48"/>
        <v>-139.80000000000001</v>
      </c>
    </row>
    <row r="397" spans="1:27" x14ac:dyDescent="0.3">
      <c r="A397" s="7">
        <v>2001807960</v>
      </c>
      <c r="B397" s="8">
        <v>1091117327312</v>
      </c>
      <c r="C397" s="7">
        <v>0.24</v>
      </c>
      <c r="D397" s="7">
        <f t="shared" si="42"/>
        <v>0.5</v>
      </c>
      <c r="E397" s="7">
        <v>1</v>
      </c>
      <c r="F397" s="7">
        <f t="shared" si="43"/>
        <v>1</v>
      </c>
      <c r="G397" s="7">
        <f>Output_Data1[[#This Row],[Weight slab charged by Courier Company (KG)]]/0.5</f>
        <v>2</v>
      </c>
      <c r="H397" s="10" t="s">
        <v>3</v>
      </c>
      <c r="I397" s="11">
        <f>VLOOKUP("*"&amp;CONCATENATE("d_",H397,"_f")&amp;"*",Rough_data!$A$12:$B$31,2,FALSE)</f>
        <v>45.4</v>
      </c>
      <c r="J397" s="11">
        <f>VLOOKUP("*"&amp;CONCATENATE("d_",H397,"_a")&amp;"*",Rough_data!$A$12:$B$31,2,FALSE)</f>
        <v>44.8</v>
      </c>
      <c r="K397" s="11">
        <f>VLOOKUP("*"&amp;CONCATENATE("o_",H397,"_f")&amp;"*",Rough_data!$A$12:$B$31,2,FALSE)</f>
        <v>41.3</v>
      </c>
      <c r="L397" s="11">
        <f>VLOOKUP("*"&amp;CONCATENATE("o_",H397,"_a")&amp;"*",Rough_data!$A$12:$B$31,2,FALSE)</f>
        <v>44.8</v>
      </c>
      <c r="M397" s="8" t="str">
        <f t="shared" si="44"/>
        <v>1-Times Additional charges</v>
      </c>
      <c r="N397" s="8">
        <f t="shared" si="45"/>
        <v>1</v>
      </c>
      <c r="O397" s="8">
        <f t="shared" si="46"/>
        <v>44.8</v>
      </c>
      <c r="P397" s="10" t="s">
        <v>13</v>
      </c>
      <c r="Q397" s="10">
        <f t="shared" si="47"/>
        <v>1</v>
      </c>
      <c r="R397" s="10" cm="1">
        <f t="array" ref="R397">_xlfn.IFS(AND(P397=$P$2,N397&gt;0),((F397/0.5)-1)*J397, AND(P397=$P$2,N397=0),I397,AND(P397=$P$22,N397&gt;0),((F397/0.5)-1)*(L397+J397),AND(P397=$P$22,N397=0),(I397+K397))</f>
        <v>44.8</v>
      </c>
      <c r="S397" s="10" t="s">
        <v>3</v>
      </c>
      <c r="T397" s="7">
        <v>90.2</v>
      </c>
      <c r="U397" s="11">
        <f>VLOOKUP("*"&amp;CONCATENATE("d_",S397,"_f")&amp;"*",Rough_data!$A$12:$B$31,2,FALSE)</f>
        <v>45.4</v>
      </c>
      <c r="V397" s="11">
        <f>VLOOKUP("*"&amp;CONCATENATE("d_",S397,"_a")&amp;"*",Rough_data!$A$12:$B$31,2,FALSE)</f>
        <v>44.8</v>
      </c>
      <c r="W397" s="11">
        <f>VLOOKUP("*"&amp;CONCATENATE("o_",S397,"_f")&amp;"*",Rough_data!$A$12:$B$31,2,FALSE)</f>
        <v>41.3</v>
      </c>
      <c r="X397" s="11">
        <f>VLOOKUP("*"&amp;CONCATENATE("o_",S397,"_a")&amp;"*",Rough_data!$A$12:$B$31,2,FALSE)</f>
        <v>44.8</v>
      </c>
      <c r="Y397" s="7" cm="1">
        <f t="array" ref="Y397">_xlfn.IFS(AND(P397=$P$2,N397&gt;0),((F397/0.5)-1)*U397, AND(P397=$P$2,N397=0),V397,AND(P397=$P$22,N397&gt;0),((F397/0.5)-1)*(V397+X397),AND(P397=$P$22,N397=0),(W397+U397))</f>
        <v>45.4</v>
      </c>
      <c r="Z397" s="13" t="str" cm="1">
        <f t="array" ref="Z397">_xlfn.IFS(Y397=T397,"Correctly Charged",Y397&gt;T397,"Under Charge",Y397&lt;T397,"Over Charge")</f>
        <v>Over Charge</v>
      </c>
      <c r="AA397" s="11">
        <f t="shared" si="48"/>
        <v>-44.800000000000004</v>
      </c>
    </row>
    <row r="398" spans="1:27" x14ac:dyDescent="0.3">
      <c r="A398" s="7">
        <v>2001807960</v>
      </c>
      <c r="B398" s="8">
        <v>1091117327312</v>
      </c>
      <c r="C398" s="7">
        <v>0.24</v>
      </c>
      <c r="D398" s="7">
        <f t="shared" si="42"/>
        <v>0.5</v>
      </c>
      <c r="E398" s="7">
        <v>1</v>
      </c>
      <c r="F398" s="7">
        <f t="shared" si="43"/>
        <v>1</v>
      </c>
      <c r="G398" s="7">
        <f>Output_Data1[[#This Row],[Weight slab charged by Courier Company (KG)]]/0.5</f>
        <v>2</v>
      </c>
      <c r="H398" s="10" t="s">
        <v>3</v>
      </c>
      <c r="I398" s="11">
        <f>VLOOKUP("*"&amp;CONCATENATE("d_",H398,"_f")&amp;"*",Rough_data!$A$12:$B$31,2,FALSE)</f>
        <v>45.4</v>
      </c>
      <c r="J398" s="11">
        <f>VLOOKUP("*"&amp;CONCATENATE("d_",H398,"_a")&amp;"*",Rough_data!$A$12:$B$31,2,FALSE)</f>
        <v>44.8</v>
      </c>
      <c r="K398" s="11">
        <f>VLOOKUP("*"&amp;CONCATENATE("o_",H398,"_f")&amp;"*",Rough_data!$A$12:$B$31,2,FALSE)</f>
        <v>41.3</v>
      </c>
      <c r="L398" s="11">
        <f>VLOOKUP("*"&amp;CONCATENATE("o_",H398,"_a")&amp;"*",Rough_data!$A$12:$B$31,2,FALSE)</f>
        <v>44.8</v>
      </c>
      <c r="M398" s="8" t="str">
        <f t="shared" si="44"/>
        <v>1-Times Additional charges</v>
      </c>
      <c r="N398" s="8">
        <f t="shared" si="45"/>
        <v>1</v>
      </c>
      <c r="O398" s="8">
        <f t="shared" si="46"/>
        <v>44.8</v>
      </c>
      <c r="P398" s="10" t="s">
        <v>13</v>
      </c>
      <c r="Q398" s="10">
        <f t="shared" si="47"/>
        <v>1</v>
      </c>
      <c r="R398" s="10" cm="1">
        <f t="array" ref="R398">_xlfn.IFS(AND(P398=$P$2,N398&gt;0),((F398/0.5)-1)*J398, AND(P398=$P$2,N398=0),I398,AND(P398=$P$22,N398&gt;0),((F398/0.5)-1)*(L398+J398),AND(P398=$P$22,N398=0),(I398+K398))</f>
        <v>44.8</v>
      </c>
      <c r="S398" s="10" t="s">
        <v>3</v>
      </c>
      <c r="T398" s="7">
        <v>90.2</v>
      </c>
      <c r="U398" s="11">
        <f>VLOOKUP("*"&amp;CONCATENATE("d_",S398,"_f")&amp;"*",Rough_data!$A$12:$B$31,2,FALSE)</f>
        <v>45.4</v>
      </c>
      <c r="V398" s="11">
        <f>VLOOKUP("*"&amp;CONCATENATE("d_",S398,"_a")&amp;"*",Rough_data!$A$12:$B$31,2,FALSE)</f>
        <v>44.8</v>
      </c>
      <c r="W398" s="11">
        <f>VLOOKUP("*"&amp;CONCATENATE("o_",S398,"_f")&amp;"*",Rough_data!$A$12:$B$31,2,FALSE)</f>
        <v>41.3</v>
      </c>
      <c r="X398" s="11">
        <f>VLOOKUP("*"&amp;CONCATENATE("o_",S398,"_a")&amp;"*",Rough_data!$A$12:$B$31,2,FALSE)</f>
        <v>44.8</v>
      </c>
      <c r="Y398" s="7" cm="1">
        <f t="array" ref="Y398">_xlfn.IFS(AND(P398=$P$2,N398&gt;0),((F398/0.5)-1)*U398, AND(P398=$P$2,N398=0),V398,AND(P398=$P$22,N398&gt;0),((F398/0.5)-1)*(V398+X398),AND(P398=$P$22,N398=0),(W398+U398))</f>
        <v>45.4</v>
      </c>
      <c r="Z398" s="13" t="str" cm="1">
        <f t="array" ref="Z398">_xlfn.IFS(Y398=T398,"Correctly Charged",Y398&gt;T398,"Under Charge",Y398&lt;T398,"Over Charge")</f>
        <v>Over Charge</v>
      </c>
      <c r="AA398" s="11">
        <f t="shared" si="48"/>
        <v>-44.800000000000004</v>
      </c>
    </row>
    <row r="399" spans="1:27" x14ac:dyDescent="0.3">
      <c r="A399" s="7">
        <v>2001807960</v>
      </c>
      <c r="B399" s="8">
        <v>1091117327312</v>
      </c>
      <c r="C399" s="7">
        <v>0.24</v>
      </c>
      <c r="D399" s="7">
        <f t="shared" si="42"/>
        <v>0.5</v>
      </c>
      <c r="E399" s="7">
        <v>1</v>
      </c>
      <c r="F399" s="7">
        <f t="shared" si="43"/>
        <v>1</v>
      </c>
      <c r="G399" s="7">
        <f>Output_Data1[[#This Row],[Weight slab charged by Courier Company (KG)]]/0.5</f>
        <v>2</v>
      </c>
      <c r="H399" s="10" t="s">
        <v>3</v>
      </c>
      <c r="I399" s="11">
        <f>VLOOKUP("*"&amp;CONCATENATE("d_",H399,"_f")&amp;"*",Rough_data!$A$12:$B$31,2,FALSE)</f>
        <v>45.4</v>
      </c>
      <c r="J399" s="11">
        <f>VLOOKUP("*"&amp;CONCATENATE("d_",H399,"_a")&amp;"*",Rough_data!$A$12:$B$31,2,FALSE)</f>
        <v>44.8</v>
      </c>
      <c r="K399" s="11">
        <f>VLOOKUP("*"&amp;CONCATENATE("o_",H399,"_f")&amp;"*",Rough_data!$A$12:$B$31,2,FALSE)</f>
        <v>41.3</v>
      </c>
      <c r="L399" s="11">
        <f>VLOOKUP("*"&amp;CONCATENATE("o_",H399,"_a")&amp;"*",Rough_data!$A$12:$B$31,2,FALSE)</f>
        <v>44.8</v>
      </c>
      <c r="M399" s="8" t="str">
        <f t="shared" si="44"/>
        <v>1-Times Additional charges</v>
      </c>
      <c r="N399" s="8">
        <f t="shared" si="45"/>
        <v>1</v>
      </c>
      <c r="O399" s="8">
        <f t="shared" si="46"/>
        <v>44.8</v>
      </c>
      <c r="P399" s="10" t="s">
        <v>13</v>
      </c>
      <c r="Q399" s="10">
        <f t="shared" si="47"/>
        <v>1</v>
      </c>
      <c r="R399" s="10" cm="1">
        <f t="array" ref="R399">_xlfn.IFS(AND(P399=$P$2,N399&gt;0),((F399/0.5)-1)*J399, AND(P399=$P$2,N399=0),I399,AND(P399=$P$22,N399&gt;0),((F399/0.5)-1)*(L399+J399),AND(P399=$P$22,N399=0),(I399+K399))</f>
        <v>44.8</v>
      </c>
      <c r="S399" s="10" t="s">
        <v>3</v>
      </c>
      <c r="T399" s="7">
        <v>90.2</v>
      </c>
      <c r="U399" s="11">
        <f>VLOOKUP("*"&amp;CONCATENATE("d_",S399,"_f")&amp;"*",Rough_data!$A$12:$B$31,2,FALSE)</f>
        <v>45.4</v>
      </c>
      <c r="V399" s="11">
        <f>VLOOKUP("*"&amp;CONCATENATE("d_",S399,"_a")&amp;"*",Rough_data!$A$12:$B$31,2,FALSE)</f>
        <v>44.8</v>
      </c>
      <c r="W399" s="11">
        <f>VLOOKUP("*"&amp;CONCATENATE("o_",S399,"_f")&amp;"*",Rough_data!$A$12:$B$31,2,FALSE)</f>
        <v>41.3</v>
      </c>
      <c r="X399" s="11">
        <f>VLOOKUP("*"&amp;CONCATENATE("o_",S399,"_a")&amp;"*",Rough_data!$A$12:$B$31,2,FALSE)</f>
        <v>44.8</v>
      </c>
      <c r="Y399" s="7" cm="1">
        <f t="array" ref="Y399">_xlfn.IFS(AND(P399=$P$2,N399&gt;0),((F399/0.5)-1)*U399, AND(P399=$P$2,N399=0),V399,AND(P399=$P$22,N399&gt;0),((F399/0.5)-1)*(V399+X399),AND(P399=$P$22,N399=0),(W399+U399))</f>
        <v>45.4</v>
      </c>
      <c r="Z399" s="13" t="str" cm="1">
        <f t="array" ref="Z399">_xlfn.IFS(Y399=T399,"Correctly Charged",Y399&gt;T399,"Under Charge",Y399&lt;T399,"Over Charge")</f>
        <v>Over Charge</v>
      </c>
      <c r="AA399" s="11">
        <f t="shared" si="48"/>
        <v>-44.800000000000004</v>
      </c>
    </row>
    <row r="400" spans="1:27" x14ac:dyDescent="0.3">
      <c r="A400" s="7">
        <v>2001807960</v>
      </c>
      <c r="B400" s="8">
        <v>1091117327312</v>
      </c>
      <c r="C400" s="7">
        <v>0.21</v>
      </c>
      <c r="D400" s="7">
        <f t="shared" si="42"/>
        <v>0.5</v>
      </c>
      <c r="E400" s="7">
        <v>1</v>
      </c>
      <c r="F400" s="7">
        <f t="shared" si="43"/>
        <v>1</v>
      </c>
      <c r="G400" s="7">
        <f>Output_Data1[[#This Row],[Weight slab charged by Courier Company (KG)]]/0.5</f>
        <v>2</v>
      </c>
      <c r="H400" s="10" t="s">
        <v>3</v>
      </c>
      <c r="I400" s="11">
        <f>VLOOKUP("*"&amp;CONCATENATE("d_",H400,"_f")&amp;"*",Rough_data!$A$12:$B$31,2,FALSE)</f>
        <v>45.4</v>
      </c>
      <c r="J400" s="11">
        <f>VLOOKUP("*"&amp;CONCATENATE("d_",H400,"_a")&amp;"*",Rough_data!$A$12:$B$31,2,FALSE)</f>
        <v>44.8</v>
      </c>
      <c r="K400" s="11">
        <f>VLOOKUP("*"&amp;CONCATENATE("o_",H400,"_f")&amp;"*",Rough_data!$A$12:$B$31,2,FALSE)</f>
        <v>41.3</v>
      </c>
      <c r="L400" s="11">
        <f>VLOOKUP("*"&amp;CONCATENATE("o_",H400,"_a")&amp;"*",Rough_data!$A$12:$B$31,2,FALSE)</f>
        <v>44.8</v>
      </c>
      <c r="M400" s="8" t="str">
        <f t="shared" si="44"/>
        <v>1-Times Additional charges</v>
      </c>
      <c r="N400" s="8">
        <f t="shared" si="45"/>
        <v>1</v>
      </c>
      <c r="O400" s="8">
        <f t="shared" si="46"/>
        <v>44.8</v>
      </c>
      <c r="P400" s="10" t="s">
        <v>13</v>
      </c>
      <c r="Q400" s="10">
        <f t="shared" si="47"/>
        <v>1</v>
      </c>
      <c r="R400" s="10" cm="1">
        <f t="array" ref="R400">_xlfn.IFS(AND(P400=$P$2,N400&gt;0),((F400/0.5)-1)*J400, AND(P400=$P$2,N400=0),I400,AND(P400=$P$22,N400&gt;0),((F400/0.5)-1)*(L400+J400),AND(P400=$P$22,N400=0),(I400+K400))</f>
        <v>44.8</v>
      </c>
      <c r="S400" s="10" t="s">
        <v>3</v>
      </c>
      <c r="T400" s="7">
        <v>90.2</v>
      </c>
      <c r="U400" s="11">
        <f>VLOOKUP("*"&amp;CONCATENATE("d_",S400,"_f")&amp;"*",Rough_data!$A$12:$B$31,2,FALSE)</f>
        <v>45.4</v>
      </c>
      <c r="V400" s="11">
        <f>VLOOKUP("*"&amp;CONCATENATE("d_",S400,"_a")&amp;"*",Rough_data!$A$12:$B$31,2,FALSE)</f>
        <v>44.8</v>
      </c>
      <c r="W400" s="11">
        <f>VLOOKUP("*"&amp;CONCATENATE("o_",S400,"_f")&amp;"*",Rough_data!$A$12:$B$31,2,FALSE)</f>
        <v>41.3</v>
      </c>
      <c r="X400" s="11">
        <f>VLOOKUP("*"&amp;CONCATENATE("o_",S400,"_a")&amp;"*",Rough_data!$A$12:$B$31,2,FALSE)</f>
        <v>44.8</v>
      </c>
      <c r="Y400" s="7" cm="1">
        <f t="array" ref="Y400">_xlfn.IFS(AND(P400=$P$2,N400&gt;0),((F400/0.5)-1)*U400, AND(P400=$P$2,N400=0),V400,AND(P400=$P$22,N400&gt;0),((F400/0.5)-1)*(V400+X400),AND(P400=$P$22,N400=0),(W400+U400))</f>
        <v>45.4</v>
      </c>
      <c r="Z400" s="13" t="str" cm="1">
        <f t="array" ref="Z400">_xlfn.IFS(Y400=T400,"Correctly Charged",Y400&gt;T400,"Under Charge",Y400&lt;T400,"Over Charge")</f>
        <v>Over Charge</v>
      </c>
      <c r="AA400" s="11">
        <f t="shared" si="48"/>
        <v>-44.800000000000004</v>
      </c>
    </row>
    <row r="401" spans="1:27" x14ac:dyDescent="0.3">
      <c r="A401" s="7">
        <v>2001807956</v>
      </c>
      <c r="B401" s="8">
        <v>1091117327275</v>
      </c>
      <c r="C401" s="7">
        <v>0.127</v>
      </c>
      <c r="D401" s="7">
        <f t="shared" si="42"/>
        <v>0.5</v>
      </c>
      <c r="E401" s="7">
        <v>1.08</v>
      </c>
      <c r="F401" s="7">
        <f t="shared" si="43"/>
        <v>1.5</v>
      </c>
      <c r="G401" s="7">
        <f>Output_Data1[[#This Row],[Weight slab charged by Courier Company (KG)]]/0.5</f>
        <v>3</v>
      </c>
      <c r="H401" s="10" t="s">
        <v>2</v>
      </c>
      <c r="I401" s="11">
        <f>VLOOKUP("*"&amp;CONCATENATE("d_",H401,"_f")&amp;"*",Rough_data!$A$12:$B$31,2,FALSE)</f>
        <v>33</v>
      </c>
      <c r="J401" s="11">
        <f>VLOOKUP("*"&amp;CONCATENATE("d_",H401,"_a")&amp;"*",Rough_data!$A$12:$B$31,2,FALSE)</f>
        <v>28.3</v>
      </c>
      <c r="K401" s="11">
        <f>VLOOKUP("*"&amp;CONCATENATE("o_",H401,"_f")&amp;"*",Rough_data!$A$12:$B$31,2,FALSE)</f>
        <v>20.5</v>
      </c>
      <c r="L401" s="11">
        <f>VLOOKUP("*"&amp;CONCATENATE("o_",H401,"_a")&amp;"*",Rough_data!$A$12:$B$31,2,FALSE)</f>
        <v>28.3</v>
      </c>
      <c r="M401" s="8" t="str">
        <f t="shared" si="44"/>
        <v>2-Times Additional charges</v>
      </c>
      <c r="N401" s="8">
        <f t="shared" si="45"/>
        <v>2</v>
      </c>
      <c r="O401" s="8">
        <f t="shared" si="46"/>
        <v>56.6</v>
      </c>
      <c r="P401" s="10" t="s">
        <v>13</v>
      </c>
      <c r="Q401" s="10">
        <f t="shared" si="47"/>
        <v>2</v>
      </c>
      <c r="R401" s="10" cm="1">
        <f t="array" ref="R401">_xlfn.IFS(AND(P401=$P$2,N401&gt;0),((F401/0.5)-1)*J401, AND(P401=$P$2,N401=0),I401,AND(P401=$P$22,N401&gt;0),((F401/0.5)-1)*(L401+J401),AND(P401=$P$22,N401=0),(I401+K401))</f>
        <v>56.6</v>
      </c>
      <c r="S401" s="10" t="s">
        <v>2</v>
      </c>
      <c r="T401" s="7">
        <v>89.6</v>
      </c>
      <c r="U401" s="11">
        <f>VLOOKUP("*"&amp;CONCATENATE("d_",S401,"_f")&amp;"*",Rough_data!$A$12:$B$31,2,FALSE)</f>
        <v>33</v>
      </c>
      <c r="V401" s="11">
        <f>VLOOKUP("*"&amp;CONCATENATE("d_",S401,"_a")&amp;"*",Rough_data!$A$12:$B$31,2,FALSE)</f>
        <v>28.3</v>
      </c>
      <c r="W401" s="11">
        <f>VLOOKUP("*"&amp;CONCATENATE("o_",S401,"_f")&amp;"*",Rough_data!$A$12:$B$31,2,FALSE)</f>
        <v>20.5</v>
      </c>
      <c r="X401" s="11">
        <f>VLOOKUP("*"&amp;CONCATENATE("o_",S401,"_a")&amp;"*",Rough_data!$A$12:$B$31,2,FALSE)</f>
        <v>28.3</v>
      </c>
      <c r="Y401" s="7" cm="1">
        <f t="array" ref="Y401">_xlfn.IFS(AND(P401=$P$2,N401&gt;0),((F401/0.5)-1)*U401, AND(P401=$P$2,N401=0),V401,AND(P401=$P$22,N401&gt;0),((F401/0.5)-1)*(V401+X401),AND(P401=$P$22,N401=0),(W401+U401))</f>
        <v>66</v>
      </c>
      <c r="Z401" s="13" t="str" cm="1">
        <f t="array" ref="Z401">_xlfn.IFS(Y401=T401,"Correctly Charged",Y401&gt;T401,"Under Charge",Y401&lt;T401,"Over Charge")</f>
        <v>Over Charge</v>
      </c>
      <c r="AA401" s="11">
        <f t="shared" si="48"/>
        <v>-23.599999999999994</v>
      </c>
    </row>
    <row r="402" spans="1:27" x14ac:dyDescent="0.3">
      <c r="A402" s="7">
        <v>2001807956</v>
      </c>
      <c r="B402" s="8">
        <v>1091117327275</v>
      </c>
      <c r="C402" s="7">
        <v>0.13300000000000001</v>
      </c>
      <c r="D402" s="7">
        <f t="shared" si="42"/>
        <v>0.5</v>
      </c>
      <c r="E402" s="7">
        <v>1.08</v>
      </c>
      <c r="F402" s="7">
        <f t="shared" si="43"/>
        <v>1.5</v>
      </c>
      <c r="G402" s="7">
        <f>Output_Data1[[#This Row],[Weight slab charged by Courier Company (KG)]]/0.5</f>
        <v>3</v>
      </c>
      <c r="H402" s="10" t="s">
        <v>2</v>
      </c>
      <c r="I402" s="11">
        <f>VLOOKUP("*"&amp;CONCATENATE("d_",H402,"_f")&amp;"*",Rough_data!$A$12:$B$31,2,FALSE)</f>
        <v>33</v>
      </c>
      <c r="J402" s="11">
        <f>VLOOKUP("*"&amp;CONCATENATE("d_",H402,"_a")&amp;"*",Rough_data!$A$12:$B$31,2,FALSE)</f>
        <v>28.3</v>
      </c>
      <c r="K402" s="11">
        <f>VLOOKUP("*"&amp;CONCATENATE("o_",H402,"_f")&amp;"*",Rough_data!$A$12:$B$31,2,FALSE)</f>
        <v>20.5</v>
      </c>
      <c r="L402" s="11">
        <f>VLOOKUP("*"&amp;CONCATENATE("o_",H402,"_a")&amp;"*",Rough_data!$A$12:$B$31,2,FALSE)</f>
        <v>28.3</v>
      </c>
      <c r="M402" s="8" t="str">
        <f t="shared" si="44"/>
        <v>2-Times Additional charges</v>
      </c>
      <c r="N402" s="8">
        <f t="shared" si="45"/>
        <v>2</v>
      </c>
      <c r="O402" s="8">
        <f t="shared" si="46"/>
        <v>56.6</v>
      </c>
      <c r="P402" s="10" t="s">
        <v>13</v>
      </c>
      <c r="Q402" s="10">
        <f t="shared" si="47"/>
        <v>2</v>
      </c>
      <c r="R402" s="10" cm="1">
        <f t="array" ref="R402">_xlfn.IFS(AND(P402=$P$2,N402&gt;0),((F402/0.5)-1)*J402, AND(P402=$P$2,N402=0),I402,AND(P402=$P$22,N402&gt;0),((F402/0.5)-1)*(L402+J402),AND(P402=$P$22,N402=0),(I402+K402))</f>
        <v>56.6</v>
      </c>
      <c r="S402" s="10" t="s">
        <v>2</v>
      </c>
      <c r="T402" s="7">
        <v>89.6</v>
      </c>
      <c r="U402" s="11">
        <f>VLOOKUP("*"&amp;CONCATENATE("d_",S402,"_f")&amp;"*",Rough_data!$A$12:$B$31,2,FALSE)</f>
        <v>33</v>
      </c>
      <c r="V402" s="11">
        <f>VLOOKUP("*"&amp;CONCATENATE("d_",S402,"_a")&amp;"*",Rough_data!$A$12:$B$31,2,FALSE)</f>
        <v>28.3</v>
      </c>
      <c r="W402" s="11">
        <f>VLOOKUP("*"&amp;CONCATENATE("o_",S402,"_f")&amp;"*",Rough_data!$A$12:$B$31,2,FALSE)</f>
        <v>20.5</v>
      </c>
      <c r="X402" s="11">
        <f>VLOOKUP("*"&amp;CONCATENATE("o_",S402,"_a")&amp;"*",Rough_data!$A$12:$B$31,2,FALSE)</f>
        <v>28.3</v>
      </c>
      <c r="Y402" s="7" cm="1">
        <f t="array" ref="Y402">_xlfn.IFS(AND(P402=$P$2,N402&gt;0),((F402/0.5)-1)*U402, AND(P402=$P$2,N402=0),V402,AND(P402=$P$22,N402&gt;0),((F402/0.5)-1)*(V402+X402),AND(P402=$P$22,N402=0),(W402+U402))</f>
        <v>66</v>
      </c>
      <c r="Z402" s="13" t="str" cm="1">
        <f t="array" ref="Z402">_xlfn.IFS(Y402=T402,"Correctly Charged",Y402&gt;T402,"Under Charge",Y402&lt;T402,"Over Charge")</f>
        <v>Over Charge</v>
      </c>
      <c r="AA402" s="11">
        <f t="shared" si="48"/>
        <v>-23.599999999999994</v>
      </c>
    </row>
    <row r="403" spans="1:27" x14ac:dyDescent="0.3">
      <c r="A403" s="7">
        <v>2001807956</v>
      </c>
      <c r="B403" s="8">
        <v>1091117327275</v>
      </c>
      <c r="C403" s="7">
        <v>0.24</v>
      </c>
      <c r="D403" s="7">
        <f t="shared" si="42"/>
        <v>0.5</v>
      </c>
      <c r="E403" s="7">
        <v>1.08</v>
      </c>
      <c r="F403" s="7">
        <f t="shared" si="43"/>
        <v>1.5</v>
      </c>
      <c r="G403" s="7">
        <f>Output_Data1[[#This Row],[Weight slab charged by Courier Company (KG)]]/0.5</f>
        <v>3</v>
      </c>
      <c r="H403" s="10" t="s">
        <v>2</v>
      </c>
      <c r="I403" s="11">
        <f>VLOOKUP("*"&amp;CONCATENATE("d_",H403,"_f")&amp;"*",Rough_data!$A$12:$B$31,2,FALSE)</f>
        <v>33</v>
      </c>
      <c r="J403" s="11">
        <f>VLOOKUP("*"&amp;CONCATENATE("d_",H403,"_a")&amp;"*",Rough_data!$A$12:$B$31,2,FALSE)</f>
        <v>28.3</v>
      </c>
      <c r="K403" s="11">
        <f>VLOOKUP("*"&amp;CONCATENATE("o_",H403,"_f")&amp;"*",Rough_data!$A$12:$B$31,2,FALSE)</f>
        <v>20.5</v>
      </c>
      <c r="L403" s="11">
        <f>VLOOKUP("*"&amp;CONCATENATE("o_",H403,"_a")&amp;"*",Rough_data!$A$12:$B$31,2,FALSE)</f>
        <v>28.3</v>
      </c>
      <c r="M403" s="8" t="str">
        <f t="shared" si="44"/>
        <v>2-Times Additional charges</v>
      </c>
      <c r="N403" s="8">
        <f t="shared" si="45"/>
        <v>2</v>
      </c>
      <c r="O403" s="8">
        <f t="shared" si="46"/>
        <v>56.6</v>
      </c>
      <c r="P403" s="10" t="s">
        <v>13</v>
      </c>
      <c r="Q403" s="10">
        <f t="shared" si="47"/>
        <v>2</v>
      </c>
      <c r="R403" s="10" cm="1">
        <f t="array" ref="R403">_xlfn.IFS(AND(P403=$P$2,N403&gt;0),((F403/0.5)-1)*J403, AND(P403=$P$2,N403=0),I403,AND(P403=$P$22,N403&gt;0),((F403/0.5)-1)*(L403+J403),AND(P403=$P$22,N403=0),(I403+K403))</f>
        <v>56.6</v>
      </c>
      <c r="S403" s="10" t="s">
        <v>2</v>
      </c>
      <c r="T403" s="7">
        <v>89.6</v>
      </c>
      <c r="U403" s="11">
        <f>VLOOKUP("*"&amp;CONCATENATE("d_",S403,"_f")&amp;"*",Rough_data!$A$12:$B$31,2,FALSE)</f>
        <v>33</v>
      </c>
      <c r="V403" s="11">
        <f>VLOOKUP("*"&amp;CONCATENATE("d_",S403,"_a")&amp;"*",Rough_data!$A$12:$B$31,2,FALSE)</f>
        <v>28.3</v>
      </c>
      <c r="W403" s="11">
        <f>VLOOKUP("*"&amp;CONCATENATE("o_",S403,"_f")&amp;"*",Rough_data!$A$12:$B$31,2,FALSE)</f>
        <v>20.5</v>
      </c>
      <c r="X403" s="11">
        <f>VLOOKUP("*"&amp;CONCATENATE("o_",S403,"_a")&amp;"*",Rough_data!$A$12:$B$31,2,FALSE)</f>
        <v>28.3</v>
      </c>
      <c r="Y403" s="7" cm="1">
        <f t="array" ref="Y403">_xlfn.IFS(AND(P403=$P$2,N403&gt;0),((F403/0.5)-1)*U403, AND(P403=$P$2,N403=0),V403,AND(P403=$P$22,N403&gt;0),((F403/0.5)-1)*(V403+X403),AND(P403=$P$22,N403=0),(W403+U403))</f>
        <v>66</v>
      </c>
      <c r="Z403" s="13" t="str" cm="1">
        <f t="array" ref="Z403">_xlfn.IFS(Y403=T403,"Correctly Charged",Y403&gt;T403,"Under Charge",Y403&lt;T403,"Over Charge")</f>
        <v>Over Charge</v>
      </c>
      <c r="AA403" s="11">
        <f t="shared" si="48"/>
        <v>-23.599999999999994</v>
      </c>
    </row>
    <row r="404" spans="1:27" x14ac:dyDescent="0.3">
      <c r="A404" s="7">
        <v>2001807956</v>
      </c>
      <c r="B404" s="8">
        <v>1091117327275</v>
      </c>
      <c r="C404" s="7">
        <v>0.28999999999999998</v>
      </c>
      <c r="D404" s="7">
        <f t="shared" si="42"/>
        <v>0.5</v>
      </c>
      <c r="E404" s="7">
        <v>1.08</v>
      </c>
      <c r="F404" s="7">
        <f t="shared" si="43"/>
        <v>1.5</v>
      </c>
      <c r="G404" s="7">
        <f>Output_Data1[[#This Row],[Weight slab charged by Courier Company (KG)]]/0.5</f>
        <v>3</v>
      </c>
      <c r="H404" s="10" t="s">
        <v>2</v>
      </c>
      <c r="I404" s="11">
        <f>VLOOKUP("*"&amp;CONCATENATE("d_",H404,"_f")&amp;"*",Rough_data!$A$12:$B$31,2,FALSE)</f>
        <v>33</v>
      </c>
      <c r="J404" s="11">
        <f>VLOOKUP("*"&amp;CONCATENATE("d_",H404,"_a")&amp;"*",Rough_data!$A$12:$B$31,2,FALSE)</f>
        <v>28.3</v>
      </c>
      <c r="K404" s="11">
        <f>VLOOKUP("*"&amp;CONCATENATE("o_",H404,"_f")&amp;"*",Rough_data!$A$12:$B$31,2,FALSE)</f>
        <v>20.5</v>
      </c>
      <c r="L404" s="11">
        <f>VLOOKUP("*"&amp;CONCATENATE("o_",H404,"_a")&amp;"*",Rough_data!$A$12:$B$31,2,FALSE)</f>
        <v>28.3</v>
      </c>
      <c r="M404" s="8" t="str">
        <f t="shared" si="44"/>
        <v>2-Times Additional charges</v>
      </c>
      <c r="N404" s="8">
        <f t="shared" si="45"/>
        <v>2</v>
      </c>
      <c r="O404" s="8">
        <f t="shared" si="46"/>
        <v>56.6</v>
      </c>
      <c r="P404" s="10" t="s">
        <v>13</v>
      </c>
      <c r="Q404" s="10">
        <f t="shared" si="47"/>
        <v>2</v>
      </c>
      <c r="R404" s="10" cm="1">
        <f t="array" ref="R404">_xlfn.IFS(AND(P404=$P$2,N404&gt;0),((F404/0.5)-1)*J404, AND(P404=$P$2,N404=0),I404,AND(P404=$P$22,N404&gt;0),((F404/0.5)-1)*(L404+J404),AND(P404=$P$22,N404=0),(I404+K404))</f>
        <v>56.6</v>
      </c>
      <c r="S404" s="10" t="s">
        <v>2</v>
      </c>
      <c r="T404" s="7">
        <v>89.6</v>
      </c>
      <c r="U404" s="11">
        <f>VLOOKUP("*"&amp;CONCATENATE("d_",S404,"_f")&amp;"*",Rough_data!$A$12:$B$31,2,FALSE)</f>
        <v>33</v>
      </c>
      <c r="V404" s="11">
        <f>VLOOKUP("*"&amp;CONCATENATE("d_",S404,"_a")&amp;"*",Rough_data!$A$12:$B$31,2,FALSE)</f>
        <v>28.3</v>
      </c>
      <c r="W404" s="11">
        <f>VLOOKUP("*"&amp;CONCATENATE("o_",S404,"_f")&amp;"*",Rough_data!$A$12:$B$31,2,FALSE)</f>
        <v>20.5</v>
      </c>
      <c r="X404" s="11">
        <f>VLOOKUP("*"&amp;CONCATENATE("o_",S404,"_a")&amp;"*",Rough_data!$A$12:$B$31,2,FALSE)</f>
        <v>28.3</v>
      </c>
      <c r="Y404" s="7" cm="1">
        <f t="array" ref="Y404">_xlfn.IFS(AND(P404=$P$2,N404&gt;0),((F404/0.5)-1)*U404, AND(P404=$P$2,N404=0),V404,AND(P404=$P$22,N404&gt;0),((F404/0.5)-1)*(V404+X404),AND(P404=$P$22,N404=0),(W404+U404))</f>
        <v>66</v>
      </c>
      <c r="Z404" s="13" t="str" cm="1">
        <f t="array" ref="Z404">_xlfn.IFS(Y404=T404,"Correctly Charged",Y404&gt;T404,"Under Charge",Y404&lt;T404,"Over Charge")</f>
        <v>Over Charge</v>
      </c>
      <c r="AA404" s="11">
        <f t="shared" si="48"/>
        <v>-23.599999999999994</v>
      </c>
    </row>
    <row r="405" spans="1:27" x14ac:dyDescent="0.3">
      <c r="A405" s="7">
        <v>2001807931</v>
      </c>
      <c r="B405" s="8">
        <v>1091117327172</v>
      </c>
      <c r="C405" s="7">
        <v>0.127</v>
      </c>
      <c r="D405" s="7">
        <f t="shared" si="42"/>
        <v>0.5</v>
      </c>
      <c r="E405" s="7">
        <v>0.72</v>
      </c>
      <c r="F405" s="7">
        <f t="shared" si="43"/>
        <v>1</v>
      </c>
      <c r="G405" s="7">
        <f>Output_Data1[[#This Row],[Weight slab charged by Courier Company (KG)]]/0.5</f>
        <v>2</v>
      </c>
      <c r="H405" s="10" t="s">
        <v>3</v>
      </c>
      <c r="I405" s="11">
        <f>VLOOKUP("*"&amp;CONCATENATE("d_",H405,"_f")&amp;"*",Rough_data!$A$12:$B$31,2,FALSE)</f>
        <v>45.4</v>
      </c>
      <c r="J405" s="11">
        <f>VLOOKUP("*"&amp;CONCATENATE("d_",H405,"_a")&amp;"*",Rough_data!$A$12:$B$31,2,FALSE)</f>
        <v>44.8</v>
      </c>
      <c r="K405" s="11">
        <f>VLOOKUP("*"&amp;CONCATENATE("o_",H405,"_f")&amp;"*",Rough_data!$A$12:$B$31,2,FALSE)</f>
        <v>41.3</v>
      </c>
      <c r="L405" s="11">
        <f>VLOOKUP("*"&amp;CONCATENATE("o_",H405,"_a")&amp;"*",Rough_data!$A$12:$B$31,2,FALSE)</f>
        <v>44.8</v>
      </c>
      <c r="M405" s="8" t="str">
        <f t="shared" si="44"/>
        <v>1-Times Additional charges</v>
      </c>
      <c r="N405" s="8">
        <f t="shared" si="45"/>
        <v>1</v>
      </c>
      <c r="O405" s="8">
        <f t="shared" si="46"/>
        <v>44.8</v>
      </c>
      <c r="P405" s="10" t="s">
        <v>13</v>
      </c>
      <c r="Q405" s="10">
        <f t="shared" si="47"/>
        <v>1</v>
      </c>
      <c r="R405" s="10" cm="1">
        <f t="array" ref="R405">_xlfn.IFS(AND(P405=$P$2,N405&gt;0),((F405/0.5)-1)*J405, AND(P405=$P$2,N405=0),I405,AND(P405=$P$22,N405&gt;0),((F405/0.5)-1)*(L405+J405),AND(P405=$P$22,N405=0),(I405+K405))</f>
        <v>44.8</v>
      </c>
      <c r="S405" s="10" t="s">
        <v>3</v>
      </c>
      <c r="T405" s="7">
        <v>90.2</v>
      </c>
      <c r="U405" s="11">
        <f>VLOOKUP("*"&amp;CONCATENATE("d_",S405,"_f")&amp;"*",Rough_data!$A$12:$B$31,2,FALSE)</f>
        <v>45.4</v>
      </c>
      <c r="V405" s="11">
        <f>VLOOKUP("*"&amp;CONCATENATE("d_",S405,"_a")&amp;"*",Rough_data!$A$12:$B$31,2,FALSE)</f>
        <v>44.8</v>
      </c>
      <c r="W405" s="11">
        <f>VLOOKUP("*"&amp;CONCATENATE("o_",S405,"_f")&amp;"*",Rough_data!$A$12:$B$31,2,FALSE)</f>
        <v>41.3</v>
      </c>
      <c r="X405" s="11">
        <f>VLOOKUP("*"&amp;CONCATENATE("o_",S405,"_a")&amp;"*",Rough_data!$A$12:$B$31,2,FALSE)</f>
        <v>44.8</v>
      </c>
      <c r="Y405" s="7" cm="1">
        <f t="array" ref="Y405">_xlfn.IFS(AND(P405=$P$2,N405&gt;0),((F405/0.5)-1)*U405, AND(P405=$P$2,N405=0),V405,AND(P405=$P$22,N405&gt;0),((F405/0.5)-1)*(V405+X405),AND(P405=$P$22,N405=0),(W405+U405))</f>
        <v>45.4</v>
      </c>
      <c r="Z405" s="13" t="str" cm="1">
        <f t="array" ref="Z405">_xlfn.IFS(Y405=T405,"Correctly Charged",Y405&gt;T405,"Under Charge",Y405&lt;T405,"Over Charge")</f>
        <v>Over Charge</v>
      </c>
      <c r="AA405" s="11">
        <f t="shared" si="48"/>
        <v>-44.800000000000004</v>
      </c>
    </row>
    <row r="406" spans="1:27" x14ac:dyDescent="0.3">
      <c r="A406" s="7">
        <v>2001807931</v>
      </c>
      <c r="B406" s="8">
        <v>1091117327172</v>
      </c>
      <c r="C406" s="7">
        <v>0.24</v>
      </c>
      <c r="D406" s="7">
        <f t="shared" si="42"/>
        <v>0.5</v>
      </c>
      <c r="E406" s="7">
        <v>0.72</v>
      </c>
      <c r="F406" s="7">
        <f t="shared" si="43"/>
        <v>1</v>
      </c>
      <c r="G406" s="7">
        <f>Output_Data1[[#This Row],[Weight slab charged by Courier Company (KG)]]/0.5</f>
        <v>2</v>
      </c>
      <c r="H406" s="10" t="s">
        <v>3</v>
      </c>
      <c r="I406" s="11">
        <f>VLOOKUP("*"&amp;CONCATENATE("d_",H406,"_f")&amp;"*",Rough_data!$A$12:$B$31,2,FALSE)</f>
        <v>45.4</v>
      </c>
      <c r="J406" s="11">
        <f>VLOOKUP("*"&amp;CONCATENATE("d_",H406,"_a")&amp;"*",Rough_data!$A$12:$B$31,2,FALSE)</f>
        <v>44.8</v>
      </c>
      <c r="K406" s="11">
        <f>VLOOKUP("*"&amp;CONCATENATE("o_",H406,"_f")&amp;"*",Rough_data!$A$12:$B$31,2,FALSE)</f>
        <v>41.3</v>
      </c>
      <c r="L406" s="11">
        <f>VLOOKUP("*"&amp;CONCATENATE("o_",H406,"_a")&amp;"*",Rough_data!$A$12:$B$31,2,FALSE)</f>
        <v>44.8</v>
      </c>
      <c r="M406" s="8" t="str">
        <f t="shared" si="44"/>
        <v>1-Times Additional charges</v>
      </c>
      <c r="N406" s="8">
        <f t="shared" si="45"/>
        <v>1</v>
      </c>
      <c r="O406" s="8">
        <f t="shared" si="46"/>
        <v>44.8</v>
      </c>
      <c r="P406" s="10" t="s">
        <v>13</v>
      </c>
      <c r="Q406" s="10">
        <f t="shared" si="47"/>
        <v>1</v>
      </c>
      <c r="R406" s="10" cm="1">
        <f t="array" ref="R406">_xlfn.IFS(AND(P406=$P$2,N406&gt;0),((F406/0.5)-1)*J406, AND(P406=$P$2,N406=0),I406,AND(P406=$P$22,N406&gt;0),((F406/0.5)-1)*(L406+J406),AND(P406=$P$22,N406=0),(I406+K406))</f>
        <v>44.8</v>
      </c>
      <c r="S406" s="10" t="s">
        <v>3</v>
      </c>
      <c r="T406" s="7">
        <v>90.2</v>
      </c>
      <c r="U406" s="11">
        <f>VLOOKUP("*"&amp;CONCATENATE("d_",S406,"_f")&amp;"*",Rough_data!$A$12:$B$31,2,FALSE)</f>
        <v>45.4</v>
      </c>
      <c r="V406" s="11">
        <f>VLOOKUP("*"&amp;CONCATENATE("d_",S406,"_a")&amp;"*",Rough_data!$A$12:$B$31,2,FALSE)</f>
        <v>44.8</v>
      </c>
      <c r="W406" s="11">
        <f>VLOOKUP("*"&amp;CONCATENATE("o_",S406,"_f")&amp;"*",Rough_data!$A$12:$B$31,2,FALSE)</f>
        <v>41.3</v>
      </c>
      <c r="X406" s="11">
        <f>VLOOKUP("*"&amp;CONCATENATE("o_",S406,"_a")&amp;"*",Rough_data!$A$12:$B$31,2,FALSE)</f>
        <v>44.8</v>
      </c>
      <c r="Y406" s="7" cm="1">
        <f t="array" ref="Y406">_xlfn.IFS(AND(P406=$P$2,N406&gt;0),((F406/0.5)-1)*U406, AND(P406=$P$2,N406=0),V406,AND(P406=$P$22,N406&gt;0),((F406/0.5)-1)*(V406+X406),AND(P406=$P$22,N406=0),(W406+U406))</f>
        <v>45.4</v>
      </c>
      <c r="Z406" s="13" t="str" cm="1">
        <f t="array" ref="Z406">_xlfn.IFS(Y406=T406,"Correctly Charged",Y406&gt;T406,"Under Charge",Y406&lt;T406,"Over Charge")</f>
        <v>Over Charge</v>
      </c>
      <c r="AA406" s="11">
        <f t="shared" si="48"/>
        <v>-44.800000000000004</v>
      </c>
    </row>
    <row r="407" spans="1:27" x14ac:dyDescent="0.3">
      <c r="A407" s="7">
        <v>2001807931</v>
      </c>
      <c r="B407" s="8">
        <v>1091117327172</v>
      </c>
      <c r="C407" s="7">
        <v>0.24</v>
      </c>
      <c r="D407" s="7">
        <f t="shared" si="42"/>
        <v>0.5</v>
      </c>
      <c r="E407" s="7">
        <v>0.72</v>
      </c>
      <c r="F407" s="7">
        <f t="shared" si="43"/>
        <v>1</v>
      </c>
      <c r="G407" s="7">
        <f>Output_Data1[[#This Row],[Weight slab charged by Courier Company (KG)]]/0.5</f>
        <v>2</v>
      </c>
      <c r="H407" s="10" t="s">
        <v>3</v>
      </c>
      <c r="I407" s="11">
        <f>VLOOKUP("*"&amp;CONCATENATE("d_",H407,"_f")&amp;"*",Rough_data!$A$12:$B$31,2,FALSE)</f>
        <v>45.4</v>
      </c>
      <c r="J407" s="11">
        <f>VLOOKUP("*"&amp;CONCATENATE("d_",H407,"_a")&amp;"*",Rough_data!$A$12:$B$31,2,FALSE)</f>
        <v>44.8</v>
      </c>
      <c r="K407" s="11">
        <f>VLOOKUP("*"&amp;CONCATENATE("o_",H407,"_f")&amp;"*",Rough_data!$A$12:$B$31,2,FALSE)</f>
        <v>41.3</v>
      </c>
      <c r="L407" s="11">
        <f>VLOOKUP("*"&amp;CONCATENATE("o_",H407,"_a")&amp;"*",Rough_data!$A$12:$B$31,2,FALSE)</f>
        <v>44.8</v>
      </c>
      <c r="M407" s="8" t="str">
        <f t="shared" si="44"/>
        <v>1-Times Additional charges</v>
      </c>
      <c r="N407" s="8">
        <f t="shared" si="45"/>
        <v>1</v>
      </c>
      <c r="O407" s="8">
        <f t="shared" si="46"/>
        <v>44.8</v>
      </c>
      <c r="P407" s="10" t="s">
        <v>13</v>
      </c>
      <c r="Q407" s="10">
        <f t="shared" si="47"/>
        <v>1</v>
      </c>
      <c r="R407" s="10" cm="1">
        <f t="array" ref="R407">_xlfn.IFS(AND(P407=$P$2,N407&gt;0),((F407/0.5)-1)*J407, AND(P407=$P$2,N407=0),I407,AND(P407=$P$22,N407&gt;0),((F407/0.5)-1)*(L407+J407),AND(P407=$P$22,N407=0),(I407+K407))</f>
        <v>44.8</v>
      </c>
      <c r="S407" s="10" t="s">
        <v>3</v>
      </c>
      <c r="T407" s="7">
        <v>90.2</v>
      </c>
      <c r="U407" s="11">
        <f>VLOOKUP("*"&amp;CONCATENATE("d_",S407,"_f")&amp;"*",Rough_data!$A$12:$B$31,2,FALSE)</f>
        <v>45.4</v>
      </c>
      <c r="V407" s="11">
        <f>VLOOKUP("*"&amp;CONCATENATE("d_",S407,"_a")&amp;"*",Rough_data!$A$12:$B$31,2,FALSE)</f>
        <v>44.8</v>
      </c>
      <c r="W407" s="11">
        <f>VLOOKUP("*"&amp;CONCATENATE("o_",S407,"_f")&amp;"*",Rough_data!$A$12:$B$31,2,FALSE)</f>
        <v>41.3</v>
      </c>
      <c r="X407" s="11">
        <f>VLOOKUP("*"&amp;CONCATENATE("o_",S407,"_a")&amp;"*",Rough_data!$A$12:$B$31,2,FALSE)</f>
        <v>44.8</v>
      </c>
      <c r="Y407" s="7" cm="1">
        <f t="array" ref="Y407">_xlfn.IFS(AND(P407=$P$2,N407&gt;0),((F407/0.5)-1)*U407, AND(P407=$P$2,N407=0),V407,AND(P407=$P$22,N407&gt;0),((F407/0.5)-1)*(V407+X407),AND(P407=$P$22,N407=0),(W407+U407))</f>
        <v>45.4</v>
      </c>
      <c r="Z407" s="13" t="str" cm="1">
        <f t="array" ref="Z407">_xlfn.IFS(Y407=T407,"Correctly Charged",Y407&gt;T407,"Under Charge",Y407&lt;T407,"Over Charge")</f>
        <v>Over Charge</v>
      </c>
      <c r="AA407" s="11">
        <f t="shared" si="48"/>
        <v>-44.800000000000004</v>
      </c>
    </row>
    <row r="408" spans="1:27" x14ac:dyDescent="0.3">
      <c r="A408" s="7">
        <v>2001807930</v>
      </c>
      <c r="B408" s="8">
        <v>1091117327695</v>
      </c>
      <c r="C408" s="7">
        <v>0.24</v>
      </c>
      <c r="D408" s="7">
        <f t="shared" si="42"/>
        <v>0.5</v>
      </c>
      <c r="E408" s="7">
        <v>0.15</v>
      </c>
      <c r="F408" s="7">
        <f t="shared" si="43"/>
        <v>0.5</v>
      </c>
      <c r="G408" s="7">
        <f>Output_Data1[[#This Row],[Weight slab charged by Courier Company (KG)]]/0.5</f>
        <v>1</v>
      </c>
      <c r="H408" s="10" t="s">
        <v>3</v>
      </c>
      <c r="I408" s="11">
        <f>VLOOKUP("*"&amp;CONCATENATE("d_",H408,"_f")&amp;"*",Rough_data!$A$12:$B$31,2,FALSE)</f>
        <v>45.4</v>
      </c>
      <c r="J408" s="11">
        <f>VLOOKUP("*"&amp;CONCATENATE("d_",H408,"_a")&amp;"*",Rough_data!$A$12:$B$31,2,FALSE)</f>
        <v>44.8</v>
      </c>
      <c r="K408" s="11">
        <f>VLOOKUP("*"&amp;CONCATENATE("o_",H408,"_f")&amp;"*",Rough_data!$A$12:$B$31,2,FALSE)</f>
        <v>41.3</v>
      </c>
      <c r="L408" s="11">
        <f>VLOOKUP("*"&amp;CONCATENATE("o_",H408,"_a")&amp;"*",Rough_data!$A$12:$B$31,2,FALSE)</f>
        <v>44.8</v>
      </c>
      <c r="M408" s="8" t="str">
        <f t="shared" si="44"/>
        <v>Only Fixed charges</v>
      </c>
      <c r="N408" s="8">
        <f t="shared" si="45"/>
        <v>0</v>
      </c>
      <c r="O408" s="8">
        <f t="shared" si="46"/>
        <v>45.4</v>
      </c>
      <c r="P408" s="10" t="s">
        <v>13</v>
      </c>
      <c r="Q408" s="10">
        <f t="shared" si="47"/>
        <v>0</v>
      </c>
      <c r="R408" s="10" cm="1">
        <f t="array" ref="R408">_xlfn.IFS(AND(P408=$P$2,N408&gt;0),((F408/0.5)-1)*J408, AND(P408=$P$2,N408=0),I408,AND(P408=$P$22,N408&gt;0),((F408/0.5)-1)*(L408+J408),AND(P408=$P$22,N408=0),(I408+K408))</f>
        <v>45.4</v>
      </c>
      <c r="S408" s="10" t="s">
        <v>3</v>
      </c>
      <c r="T408" s="7">
        <v>45.4</v>
      </c>
      <c r="U408" s="11">
        <f>VLOOKUP("*"&amp;CONCATENATE("d_",S408,"_f")&amp;"*",Rough_data!$A$12:$B$31,2,FALSE)</f>
        <v>45.4</v>
      </c>
      <c r="V408" s="11">
        <f>VLOOKUP("*"&amp;CONCATENATE("d_",S408,"_a")&amp;"*",Rough_data!$A$12:$B$31,2,FALSE)</f>
        <v>44.8</v>
      </c>
      <c r="W408" s="11">
        <f>VLOOKUP("*"&amp;CONCATENATE("o_",S408,"_f")&amp;"*",Rough_data!$A$12:$B$31,2,FALSE)</f>
        <v>41.3</v>
      </c>
      <c r="X408" s="11">
        <f>VLOOKUP("*"&amp;CONCATENATE("o_",S408,"_a")&amp;"*",Rough_data!$A$12:$B$31,2,FALSE)</f>
        <v>44.8</v>
      </c>
      <c r="Y408" s="7" cm="1">
        <f t="array" ref="Y408">_xlfn.IFS(AND(P408=$P$2,N408&gt;0),((F408/0.5)-1)*U408, AND(P408=$P$2,N408=0),V408,AND(P408=$P$22,N408&gt;0),((F408/0.5)-1)*(V408+X408),AND(P408=$P$22,N408=0),(W408+U408))</f>
        <v>44.8</v>
      </c>
      <c r="Z408" s="13" t="str" cm="1">
        <f t="array" ref="Z408">_xlfn.IFS(Y408=T408,"Correctly Charged",Y408&gt;T408,"Under Charge",Y408&lt;T408,"Over Charge")</f>
        <v>Over Charge</v>
      </c>
      <c r="AA408" s="11">
        <f t="shared" si="48"/>
        <v>-0.60000000000000142</v>
      </c>
    </row>
    <row r="409" spans="1:27" x14ac:dyDescent="0.3">
      <c r="A409" s="7">
        <v>2001807852</v>
      </c>
      <c r="B409" s="8">
        <v>1091117326925</v>
      </c>
      <c r="C409" s="7">
        <v>0.127</v>
      </c>
      <c r="D409" s="7">
        <f t="shared" si="42"/>
        <v>0.5</v>
      </c>
      <c r="E409" s="7">
        <v>0.74</v>
      </c>
      <c r="F409" s="7">
        <f t="shared" si="43"/>
        <v>1</v>
      </c>
      <c r="G409" s="7">
        <f>Output_Data1[[#This Row],[Weight slab charged by Courier Company (KG)]]/0.5</f>
        <v>2</v>
      </c>
      <c r="H409" s="10" t="s">
        <v>3</v>
      </c>
      <c r="I409" s="11">
        <f>VLOOKUP("*"&amp;CONCATENATE("d_",H409,"_f")&amp;"*",Rough_data!$A$12:$B$31,2,FALSE)</f>
        <v>45.4</v>
      </c>
      <c r="J409" s="11">
        <f>VLOOKUP("*"&amp;CONCATENATE("d_",H409,"_a")&amp;"*",Rough_data!$A$12:$B$31,2,FALSE)</f>
        <v>44.8</v>
      </c>
      <c r="K409" s="11">
        <f>VLOOKUP("*"&amp;CONCATENATE("o_",H409,"_f")&amp;"*",Rough_data!$A$12:$B$31,2,FALSE)</f>
        <v>41.3</v>
      </c>
      <c r="L409" s="11">
        <f>VLOOKUP("*"&amp;CONCATENATE("o_",H409,"_a")&amp;"*",Rough_data!$A$12:$B$31,2,FALSE)</f>
        <v>44.8</v>
      </c>
      <c r="M409" s="8" t="str">
        <f t="shared" si="44"/>
        <v>1-Times Additional charges</v>
      </c>
      <c r="N409" s="8">
        <f t="shared" si="45"/>
        <v>1</v>
      </c>
      <c r="O409" s="8">
        <f t="shared" si="46"/>
        <v>44.8</v>
      </c>
      <c r="P409" s="10" t="s">
        <v>13</v>
      </c>
      <c r="Q409" s="10">
        <f t="shared" si="47"/>
        <v>1</v>
      </c>
      <c r="R409" s="10" cm="1">
        <f t="array" ref="R409">_xlfn.IFS(AND(P409=$P$2,N409&gt;0),((F409/0.5)-1)*J409, AND(P409=$P$2,N409=0),I409,AND(P409=$P$22,N409&gt;0),((F409/0.5)-1)*(L409+J409),AND(P409=$P$22,N409=0),(I409+K409))</f>
        <v>44.8</v>
      </c>
      <c r="S409" s="10" t="s">
        <v>2</v>
      </c>
      <c r="T409" s="7">
        <v>90.2</v>
      </c>
      <c r="U409" s="11">
        <f>VLOOKUP("*"&amp;CONCATENATE("d_",S409,"_f")&amp;"*",Rough_data!$A$12:$B$31,2,FALSE)</f>
        <v>33</v>
      </c>
      <c r="V409" s="11">
        <f>VLOOKUP("*"&amp;CONCATENATE("d_",S409,"_a")&amp;"*",Rough_data!$A$12:$B$31,2,FALSE)</f>
        <v>28.3</v>
      </c>
      <c r="W409" s="11">
        <f>VLOOKUP("*"&amp;CONCATENATE("o_",S409,"_f")&amp;"*",Rough_data!$A$12:$B$31,2,FALSE)</f>
        <v>20.5</v>
      </c>
      <c r="X409" s="11">
        <f>VLOOKUP("*"&amp;CONCATENATE("o_",S409,"_a")&amp;"*",Rough_data!$A$12:$B$31,2,FALSE)</f>
        <v>28.3</v>
      </c>
      <c r="Y409" s="7" cm="1">
        <f t="array" ref="Y409">_xlfn.IFS(AND(P409=$P$2,N409&gt;0),((F409/0.5)-1)*U409, AND(P409=$P$2,N409=0),V409,AND(P409=$P$22,N409&gt;0),((F409/0.5)-1)*(V409+X409),AND(P409=$P$22,N409=0),(W409+U409))</f>
        <v>33</v>
      </c>
      <c r="Z409" s="13" t="str" cm="1">
        <f t="array" ref="Z409">_xlfn.IFS(Y409=T409,"Correctly Charged",Y409&gt;T409,"Under Charge",Y409&lt;T409,"Over Charge")</f>
        <v>Over Charge</v>
      </c>
      <c r="AA409" s="11">
        <f t="shared" si="48"/>
        <v>-57.2</v>
      </c>
    </row>
    <row r="410" spans="1:27" x14ac:dyDescent="0.3">
      <c r="A410" s="7">
        <v>2001807852</v>
      </c>
      <c r="B410" s="8">
        <v>1091117326925</v>
      </c>
      <c r="C410" s="7">
        <v>0.13300000000000001</v>
      </c>
      <c r="D410" s="7">
        <f t="shared" si="42"/>
        <v>0.5</v>
      </c>
      <c r="E410" s="7">
        <v>0.74</v>
      </c>
      <c r="F410" s="7">
        <f t="shared" si="43"/>
        <v>1</v>
      </c>
      <c r="G410" s="7">
        <f>Output_Data1[[#This Row],[Weight slab charged by Courier Company (KG)]]/0.5</f>
        <v>2</v>
      </c>
      <c r="H410" s="10" t="s">
        <v>3</v>
      </c>
      <c r="I410" s="11">
        <f>VLOOKUP("*"&amp;CONCATENATE("d_",H410,"_f")&amp;"*",Rough_data!$A$12:$B$31,2,FALSE)</f>
        <v>45.4</v>
      </c>
      <c r="J410" s="11">
        <f>VLOOKUP("*"&amp;CONCATENATE("d_",H410,"_a")&amp;"*",Rough_data!$A$12:$B$31,2,FALSE)</f>
        <v>44.8</v>
      </c>
      <c r="K410" s="11">
        <f>VLOOKUP("*"&amp;CONCATENATE("o_",H410,"_f")&amp;"*",Rough_data!$A$12:$B$31,2,FALSE)</f>
        <v>41.3</v>
      </c>
      <c r="L410" s="11">
        <f>VLOOKUP("*"&amp;CONCATENATE("o_",H410,"_a")&amp;"*",Rough_data!$A$12:$B$31,2,FALSE)</f>
        <v>44.8</v>
      </c>
      <c r="M410" s="8" t="str">
        <f t="shared" si="44"/>
        <v>1-Times Additional charges</v>
      </c>
      <c r="N410" s="8">
        <f t="shared" si="45"/>
        <v>1</v>
      </c>
      <c r="O410" s="8">
        <f t="shared" si="46"/>
        <v>44.8</v>
      </c>
      <c r="P410" s="10" t="s">
        <v>13</v>
      </c>
      <c r="Q410" s="10">
        <f t="shared" si="47"/>
        <v>1</v>
      </c>
      <c r="R410" s="10" cm="1">
        <f t="array" ref="R410">_xlfn.IFS(AND(P410=$P$2,N410&gt;0),((F410/0.5)-1)*J410, AND(P410=$P$2,N410=0),I410,AND(P410=$P$22,N410&gt;0),((F410/0.5)-1)*(L410+J410),AND(P410=$P$22,N410=0),(I410+K410))</f>
        <v>44.8</v>
      </c>
      <c r="S410" s="10" t="s">
        <v>2</v>
      </c>
      <c r="T410" s="7">
        <v>90.2</v>
      </c>
      <c r="U410" s="11">
        <f>VLOOKUP("*"&amp;CONCATENATE("d_",S410,"_f")&amp;"*",Rough_data!$A$12:$B$31,2,FALSE)</f>
        <v>33</v>
      </c>
      <c r="V410" s="11">
        <f>VLOOKUP("*"&amp;CONCATENATE("d_",S410,"_a")&amp;"*",Rough_data!$A$12:$B$31,2,FALSE)</f>
        <v>28.3</v>
      </c>
      <c r="W410" s="11">
        <f>VLOOKUP("*"&amp;CONCATENATE("o_",S410,"_f")&amp;"*",Rough_data!$A$12:$B$31,2,FALSE)</f>
        <v>20.5</v>
      </c>
      <c r="X410" s="11">
        <f>VLOOKUP("*"&amp;CONCATENATE("o_",S410,"_a")&amp;"*",Rough_data!$A$12:$B$31,2,FALSE)</f>
        <v>28.3</v>
      </c>
      <c r="Y410" s="7" cm="1">
        <f t="array" ref="Y410">_xlfn.IFS(AND(P410=$P$2,N410&gt;0),((F410/0.5)-1)*U410, AND(P410=$P$2,N410=0),V410,AND(P410=$P$22,N410&gt;0),((F410/0.5)-1)*(V410+X410),AND(P410=$P$22,N410=0),(W410+U410))</f>
        <v>33</v>
      </c>
      <c r="Z410" s="13" t="str" cm="1">
        <f t="array" ref="Z410">_xlfn.IFS(Y410=T410,"Correctly Charged",Y410&gt;T410,"Under Charge",Y410&lt;T410,"Over Charge")</f>
        <v>Over Charge</v>
      </c>
      <c r="AA410" s="11">
        <f t="shared" si="48"/>
        <v>-57.2</v>
      </c>
    </row>
    <row r="411" spans="1:27" x14ac:dyDescent="0.3">
      <c r="A411" s="7">
        <v>2001807852</v>
      </c>
      <c r="B411" s="8">
        <v>1091117326925</v>
      </c>
      <c r="C411" s="7">
        <v>0.24</v>
      </c>
      <c r="D411" s="7">
        <f t="shared" si="42"/>
        <v>0.5</v>
      </c>
      <c r="E411" s="7">
        <v>0.74</v>
      </c>
      <c r="F411" s="7">
        <f t="shared" si="43"/>
        <v>1</v>
      </c>
      <c r="G411" s="7">
        <f>Output_Data1[[#This Row],[Weight slab charged by Courier Company (KG)]]/0.5</f>
        <v>2</v>
      </c>
      <c r="H411" s="10" t="s">
        <v>3</v>
      </c>
      <c r="I411" s="11">
        <f>VLOOKUP("*"&amp;CONCATENATE("d_",H411,"_f")&amp;"*",Rough_data!$A$12:$B$31,2,FALSE)</f>
        <v>45.4</v>
      </c>
      <c r="J411" s="11">
        <f>VLOOKUP("*"&amp;CONCATENATE("d_",H411,"_a")&amp;"*",Rough_data!$A$12:$B$31,2,FALSE)</f>
        <v>44.8</v>
      </c>
      <c r="K411" s="11">
        <f>VLOOKUP("*"&amp;CONCATENATE("o_",H411,"_f")&amp;"*",Rough_data!$A$12:$B$31,2,FALSE)</f>
        <v>41.3</v>
      </c>
      <c r="L411" s="11">
        <f>VLOOKUP("*"&amp;CONCATENATE("o_",H411,"_a")&amp;"*",Rough_data!$A$12:$B$31,2,FALSE)</f>
        <v>44.8</v>
      </c>
      <c r="M411" s="8" t="str">
        <f t="shared" si="44"/>
        <v>1-Times Additional charges</v>
      </c>
      <c r="N411" s="8">
        <f t="shared" si="45"/>
        <v>1</v>
      </c>
      <c r="O411" s="8">
        <f t="shared" si="46"/>
        <v>44.8</v>
      </c>
      <c r="P411" s="10" t="s">
        <v>13</v>
      </c>
      <c r="Q411" s="10">
        <f t="shared" si="47"/>
        <v>1</v>
      </c>
      <c r="R411" s="10" cm="1">
        <f t="array" ref="R411">_xlfn.IFS(AND(P411=$P$2,N411&gt;0),((F411/0.5)-1)*J411, AND(P411=$P$2,N411=0),I411,AND(P411=$P$22,N411&gt;0),((F411/0.5)-1)*(L411+J411),AND(P411=$P$22,N411=0),(I411+K411))</f>
        <v>44.8</v>
      </c>
      <c r="S411" s="10" t="s">
        <v>2</v>
      </c>
      <c r="T411" s="7">
        <v>90.2</v>
      </c>
      <c r="U411" s="11">
        <f>VLOOKUP("*"&amp;CONCATENATE("d_",S411,"_f")&amp;"*",Rough_data!$A$12:$B$31,2,FALSE)</f>
        <v>33</v>
      </c>
      <c r="V411" s="11">
        <f>VLOOKUP("*"&amp;CONCATENATE("d_",S411,"_a")&amp;"*",Rough_data!$A$12:$B$31,2,FALSE)</f>
        <v>28.3</v>
      </c>
      <c r="W411" s="11">
        <f>VLOOKUP("*"&amp;CONCATENATE("o_",S411,"_f")&amp;"*",Rough_data!$A$12:$B$31,2,FALSE)</f>
        <v>20.5</v>
      </c>
      <c r="X411" s="11">
        <f>VLOOKUP("*"&amp;CONCATENATE("o_",S411,"_a")&amp;"*",Rough_data!$A$12:$B$31,2,FALSE)</f>
        <v>28.3</v>
      </c>
      <c r="Y411" s="7" cm="1">
        <f t="array" ref="Y411">_xlfn.IFS(AND(P411=$P$2,N411&gt;0),((F411/0.5)-1)*U411, AND(P411=$P$2,N411=0),V411,AND(P411=$P$22,N411&gt;0),((F411/0.5)-1)*(V411+X411),AND(P411=$P$22,N411=0),(W411+U411))</f>
        <v>33</v>
      </c>
      <c r="Z411" s="13" t="str" cm="1">
        <f t="array" ref="Z411">_xlfn.IFS(Y411=T411,"Correctly Charged",Y411&gt;T411,"Under Charge",Y411&lt;T411,"Over Charge")</f>
        <v>Over Charge</v>
      </c>
      <c r="AA411" s="11">
        <f t="shared" si="48"/>
        <v>-57.2</v>
      </c>
    </row>
    <row r="412" spans="1:27" x14ac:dyDescent="0.3">
      <c r="A412" s="7">
        <v>2001807814</v>
      </c>
      <c r="B412" s="8">
        <v>1091117326612</v>
      </c>
      <c r="C412" s="7">
        <v>0.127</v>
      </c>
      <c r="D412" s="7">
        <f t="shared" si="42"/>
        <v>0.5</v>
      </c>
      <c r="E412" s="7">
        <v>0.79</v>
      </c>
      <c r="F412" s="7">
        <f t="shared" si="43"/>
        <v>1</v>
      </c>
      <c r="G412" s="7">
        <f>Output_Data1[[#This Row],[Weight slab charged by Courier Company (KG)]]/0.5</f>
        <v>2</v>
      </c>
      <c r="H412" s="10" t="s">
        <v>2</v>
      </c>
      <c r="I412" s="11">
        <f>VLOOKUP("*"&amp;CONCATENATE("d_",H412,"_f")&amp;"*",Rough_data!$A$12:$B$31,2,FALSE)</f>
        <v>33</v>
      </c>
      <c r="J412" s="11">
        <f>VLOOKUP("*"&amp;CONCATENATE("d_",H412,"_a")&amp;"*",Rough_data!$A$12:$B$31,2,FALSE)</f>
        <v>28.3</v>
      </c>
      <c r="K412" s="11">
        <f>VLOOKUP("*"&amp;CONCATENATE("o_",H412,"_f")&amp;"*",Rough_data!$A$12:$B$31,2,FALSE)</f>
        <v>20.5</v>
      </c>
      <c r="L412" s="11">
        <f>VLOOKUP("*"&amp;CONCATENATE("o_",H412,"_a")&amp;"*",Rough_data!$A$12:$B$31,2,FALSE)</f>
        <v>28.3</v>
      </c>
      <c r="M412" s="8" t="str">
        <f t="shared" si="44"/>
        <v>1-Times Additional charges</v>
      </c>
      <c r="N412" s="8">
        <f t="shared" si="45"/>
        <v>1</v>
      </c>
      <c r="O412" s="8">
        <f t="shared" si="46"/>
        <v>28.3</v>
      </c>
      <c r="P412" s="10" t="s">
        <v>13</v>
      </c>
      <c r="Q412" s="10">
        <f t="shared" si="47"/>
        <v>1</v>
      </c>
      <c r="R412" s="10" cm="1">
        <f t="array" ref="R412">_xlfn.IFS(AND(P412=$P$2,N412&gt;0),((F412/0.5)-1)*J412, AND(P412=$P$2,N412=0),I412,AND(P412=$P$22,N412&gt;0),((F412/0.5)-1)*(L412+J412),AND(P412=$P$22,N412=0),(I412+K412))</f>
        <v>28.3</v>
      </c>
      <c r="S412" s="10" t="s">
        <v>2</v>
      </c>
      <c r="T412" s="7">
        <v>61.3</v>
      </c>
      <c r="U412" s="11">
        <f>VLOOKUP("*"&amp;CONCATENATE("d_",S412,"_f")&amp;"*",Rough_data!$A$12:$B$31,2,FALSE)</f>
        <v>33</v>
      </c>
      <c r="V412" s="11">
        <f>VLOOKUP("*"&amp;CONCATENATE("d_",S412,"_a")&amp;"*",Rough_data!$A$12:$B$31,2,FALSE)</f>
        <v>28.3</v>
      </c>
      <c r="W412" s="11">
        <f>VLOOKUP("*"&amp;CONCATENATE("o_",S412,"_f")&amp;"*",Rough_data!$A$12:$B$31,2,FALSE)</f>
        <v>20.5</v>
      </c>
      <c r="X412" s="11">
        <f>VLOOKUP("*"&amp;CONCATENATE("o_",S412,"_a")&amp;"*",Rough_data!$A$12:$B$31,2,FALSE)</f>
        <v>28.3</v>
      </c>
      <c r="Y412" s="7" cm="1">
        <f t="array" ref="Y412">_xlfn.IFS(AND(P412=$P$2,N412&gt;0),((F412/0.5)-1)*U412, AND(P412=$P$2,N412=0),V412,AND(P412=$P$22,N412&gt;0),((F412/0.5)-1)*(V412+X412),AND(P412=$P$22,N412=0),(W412+U412))</f>
        <v>33</v>
      </c>
      <c r="Z412" s="13" t="str" cm="1">
        <f t="array" ref="Z412">_xlfn.IFS(Y412=T412,"Correctly Charged",Y412&gt;T412,"Under Charge",Y412&lt;T412,"Over Charge")</f>
        <v>Over Charge</v>
      </c>
      <c r="AA412" s="11">
        <f t="shared" si="48"/>
        <v>-28.299999999999997</v>
      </c>
    </row>
    <row r="413" spans="1:27" x14ac:dyDescent="0.3">
      <c r="A413" s="7">
        <v>2001807814</v>
      </c>
      <c r="B413" s="8">
        <v>1091117326612</v>
      </c>
      <c r="C413" s="7">
        <v>0.24</v>
      </c>
      <c r="D413" s="7">
        <f t="shared" si="42"/>
        <v>0.5</v>
      </c>
      <c r="E413" s="7">
        <v>0.79</v>
      </c>
      <c r="F413" s="7">
        <f t="shared" si="43"/>
        <v>1</v>
      </c>
      <c r="G413" s="7">
        <f>Output_Data1[[#This Row],[Weight slab charged by Courier Company (KG)]]/0.5</f>
        <v>2</v>
      </c>
      <c r="H413" s="10" t="s">
        <v>2</v>
      </c>
      <c r="I413" s="11">
        <f>VLOOKUP("*"&amp;CONCATENATE("d_",H413,"_f")&amp;"*",Rough_data!$A$12:$B$31,2,FALSE)</f>
        <v>33</v>
      </c>
      <c r="J413" s="11">
        <f>VLOOKUP("*"&amp;CONCATENATE("d_",H413,"_a")&amp;"*",Rough_data!$A$12:$B$31,2,FALSE)</f>
        <v>28.3</v>
      </c>
      <c r="K413" s="11">
        <f>VLOOKUP("*"&amp;CONCATENATE("o_",H413,"_f")&amp;"*",Rough_data!$A$12:$B$31,2,FALSE)</f>
        <v>20.5</v>
      </c>
      <c r="L413" s="11">
        <f>VLOOKUP("*"&amp;CONCATENATE("o_",H413,"_a")&amp;"*",Rough_data!$A$12:$B$31,2,FALSE)</f>
        <v>28.3</v>
      </c>
      <c r="M413" s="8" t="str">
        <f t="shared" si="44"/>
        <v>1-Times Additional charges</v>
      </c>
      <c r="N413" s="8">
        <f t="shared" si="45"/>
        <v>1</v>
      </c>
      <c r="O413" s="8">
        <f t="shared" si="46"/>
        <v>28.3</v>
      </c>
      <c r="P413" s="10" t="s">
        <v>13</v>
      </c>
      <c r="Q413" s="10">
        <f t="shared" si="47"/>
        <v>1</v>
      </c>
      <c r="R413" s="10" cm="1">
        <f t="array" ref="R413">_xlfn.IFS(AND(P413=$P$2,N413&gt;0),((F413/0.5)-1)*J413, AND(P413=$P$2,N413=0),I413,AND(P413=$P$22,N413&gt;0),((F413/0.5)-1)*(L413+J413),AND(P413=$P$22,N413=0),(I413+K413))</f>
        <v>28.3</v>
      </c>
      <c r="S413" s="10" t="s">
        <v>2</v>
      </c>
      <c r="T413" s="7">
        <v>61.3</v>
      </c>
      <c r="U413" s="11">
        <f>VLOOKUP("*"&amp;CONCATENATE("d_",S413,"_f")&amp;"*",Rough_data!$A$12:$B$31,2,FALSE)</f>
        <v>33</v>
      </c>
      <c r="V413" s="11">
        <f>VLOOKUP("*"&amp;CONCATENATE("d_",S413,"_a")&amp;"*",Rough_data!$A$12:$B$31,2,FALSE)</f>
        <v>28.3</v>
      </c>
      <c r="W413" s="11">
        <f>VLOOKUP("*"&amp;CONCATENATE("o_",S413,"_f")&amp;"*",Rough_data!$A$12:$B$31,2,FALSE)</f>
        <v>20.5</v>
      </c>
      <c r="X413" s="11">
        <f>VLOOKUP("*"&amp;CONCATENATE("o_",S413,"_a")&amp;"*",Rough_data!$A$12:$B$31,2,FALSE)</f>
        <v>28.3</v>
      </c>
      <c r="Y413" s="7" cm="1">
        <f t="array" ref="Y413">_xlfn.IFS(AND(P413=$P$2,N413&gt;0),((F413/0.5)-1)*U413, AND(P413=$P$2,N413=0),V413,AND(P413=$P$22,N413&gt;0),((F413/0.5)-1)*(V413+X413),AND(P413=$P$22,N413=0),(W413+U413))</f>
        <v>33</v>
      </c>
      <c r="Z413" s="13" t="str" cm="1">
        <f t="array" ref="Z413">_xlfn.IFS(Y413=T413,"Correctly Charged",Y413&gt;T413,"Under Charge",Y413&lt;T413,"Over Charge")</f>
        <v>Over Charge</v>
      </c>
      <c r="AA413" s="11">
        <f t="shared" si="48"/>
        <v>-28.299999999999997</v>
      </c>
    </row>
    <row r="414" spans="1:27" x14ac:dyDescent="0.3">
      <c r="A414" s="7">
        <v>2001807814</v>
      </c>
      <c r="B414" s="8">
        <v>1091117326612</v>
      </c>
      <c r="C414" s="7">
        <v>0.24</v>
      </c>
      <c r="D414" s="7">
        <f t="shared" si="42"/>
        <v>0.5</v>
      </c>
      <c r="E414" s="7">
        <v>0.79</v>
      </c>
      <c r="F414" s="7">
        <f t="shared" si="43"/>
        <v>1</v>
      </c>
      <c r="G414" s="7">
        <f>Output_Data1[[#This Row],[Weight slab charged by Courier Company (KG)]]/0.5</f>
        <v>2</v>
      </c>
      <c r="H414" s="10" t="s">
        <v>2</v>
      </c>
      <c r="I414" s="11">
        <f>VLOOKUP("*"&amp;CONCATENATE("d_",H414,"_f")&amp;"*",Rough_data!$A$12:$B$31,2,FALSE)</f>
        <v>33</v>
      </c>
      <c r="J414" s="11">
        <f>VLOOKUP("*"&amp;CONCATENATE("d_",H414,"_a")&amp;"*",Rough_data!$A$12:$B$31,2,FALSE)</f>
        <v>28.3</v>
      </c>
      <c r="K414" s="11">
        <f>VLOOKUP("*"&amp;CONCATENATE("o_",H414,"_f")&amp;"*",Rough_data!$A$12:$B$31,2,FALSE)</f>
        <v>20.5</v>
      </c>
      <c r="L414" s="11">
        <f>VLOOKUP("*"&amp;CONCATENATE("o_",H414,"_a")&amp;"*",Rough_data!$A$12:$B$31,2,FALSE)</f>
        <v>28.3</v>
      </c>
      <c r="M414" s="8" t="str">
        <f t="shared" si="44"/>
        <v>1-Times Additional charges</v>
      </c>
      <c r="N414" s="8">
        <f t="shared" si="45"/>
        <v>1</v>
      </c>
      <c r="O414" s="8">
        <f t="shared" si="46"/>
        <v>28.3</v>
      </c>
      <c r="P414" s="10" t="s">
        <v>13</v>
      </c>
      <c r="Q414" s="10">
        <f t="shared" si="47"/>
        <v>1</v>
      </c>
      <c r="R414" s="10" cm="1">
        <f t="array" ref="R414">_xlfn.IFS(AND(P414=$P$2,N414&gt;0),((F414/0.5)-1)*J414, AND(P414=$P$2,N414=0),I414,AND(P414=$P$22,N414&gt;0),((F414/0.5)-1)*(L414+J414),AND(P414=$P$22,N414=0),(I414+K414))</f>
        <v>28.3</v>
      </c>
      <c r="S414" s="10" t="s">
        <v>2</v>
      </c>
      <c r="T414" s="7">
        <v>61.3</v>
      </c>
      <c r="U414" s="11">
        <f>VLOOKUP("*"&amp;CONCATENATE("d_",S414,"_f")&amp;"*",Rough_data!$A$12:$B$31,2,FALSE)</f>
        <v>33</v>
      </c>
      <c r="V414" s="11">
        <f>VLOOKUP("*"&amp;CONCATENATE("d_",S414,"_a")&amp;"*",Rough_data!$A$12:$B$31,2,FALSE)</f>
        <v>28.3</v>
      </c>
      <c r="W414" s="11">
        <f>VLOOKUP("*"&amp;CONCATENATE("o_",S414,"_f")&amp;"*",Rough_data!$A$12:$B$31,2,FALSE)</f>
        <v>20.5</v>
      </c>
      <c r="X414" s="11">
        <f>VLOOKUP("*"&amp;CONCATENATE("o_",S414,"_a")&amp;"*",Rough_data!$A$12:$B$31,2,FALSE)</f>
        <v>28.3</v>
      </c>
      <c r="Y414" s="7" cm="1">
        <f t="array" ref="Y414">_xlfn.IFS(AND(P414=$P$2,N414&gt;0),((F414/0.5)-1)*U414, AND(P414=$P$2,N414=0),V414,AND(P414=$P$22,N414&gt;0),((F414/0.5)-1)*(V414+X414),AND(P414=$P$22,N414=0),(W414+U414))</f>
        <v>33</v>
      </c>
      <c r="Z414" s="13" t="str" cm="1">
        <f t="array" ref="Z414">_xlfn.IFS(Y414=T414,"Correctly Charged",Y414&gt;T414,"Under Charge",Y414&lt;T414,"Over Charge")</f>
        <v>Over Charge</v>
      </c>
      <c r="AA414" s="11">
        <f t="shared" si="48"/>
        <v>-28.299999999999997</v>
      </c>
    </row>
    <row r="415" spans="1:27" x14ac:dyDescent="0.3">
      <c r="A415" s="7">
        <v>2001807785</v>
      </c>
      <c r="B415" s="8">
        <v>1091117326424</v>
      </c>
      <c r="C415" s="7">
        <v>0.127</v>
      </c>
      <c r="D415" s="7">
        <f t="shared" si="42"/>
        <v>0.5</v>
      </c>
      <c r="E415" s="7">
        <v>0.68</v>
      </c>
      <c r="F415" s="7">
        <f t="shared" si="43"/>
        <v>1</v>
      </c>
      <c r="G415" s="7">
        <f>Output_Data1[[#This Row],[Weight slab charged by Courier Company (KG)]]/0.5</f>
        <v>2</v>
      </c>
      <c r="H415" s="10" t="s">
        <v>3</v>
      </c>
      <c r="I415" s="11">
        <f>VLOOKUP("*"&amp;CONCATENATE("d_",H415,"_f")&amp;"*",Rough_data!$A$12:$B$31,2,FALSE)</f>
        <v>45.4</v>
      </c>
      <c r="J415" s="11">
        <f>VLOOKUP("*"&amp;CONCATENATE("d_",H415,"_a")&amp;"*",Rough_data!$A$12:$B$31,2,FALSE)</f>
        <v>44.8</v>
      </c>
      <c r="K415" s="11">
        <f>VLOOKUP("*"&amp;CONCATENATE("o_",H415,"_f")&amp;"*",Rough_data!$A$12:$B$31,2,FALSE)</f>
        <v>41.3</v>
      </c>
      <c r="L415" s="11">
        <f>VLOOKUP("*"&amp;CONCATENATE("o_",H415,"_a")&amp;"*",Rough_data!$A$12:$B$31,2,FALSE)</f>
        <v>44.8</v>
      </c>
      <c r="M415" s="8" t="str">
        <f t="shared" si="44"/>
        <v>1-Times Additional charges</v>
      </c>
      <c r="N415" s="8">
        <f t="shared" si="45"/>
        <v>1</v>
      </c>
      <c r="O415" s="8">
        <f t="shared" si="46"/>
        <v>44.8</v>
      </c>
      <c r="P415" s="10" t="s">
        <v>13</v>
      </c>
      <c r="Q415" s="10">
        <f t="shared" si="47"/>
        <v>1</v>
      </c>
      <c r="R415" s="10" cm="1">
        <f t="array" ref="R415">_xlfn.IFS(AND(P415=$P$2,N415&gt;0),((F415/0.5)-1)*J415, AND(P415=$P$2,N415=0),I415,AND(P415=$P$22,N415&gt;0),((F415/0.5)-1)*(L415+J415),AND(P415=$P$22,N415=0),(I415+K415))</f>
        <v>44.8</v>
      </c>
      <c r="S415" s="10" t="s">
        <v>2</v>
      </c>
      <c r="T415" s="7">
        <v>90.2</v>
      </c>
      <c r="U415" s="11">
        <f>VLOOKUP("*"&amp;CONCATENATE("d_",S415,"_f")&amp;"*",Rough_data!$A$12:$B$31,2,FALSE)</f>
        <v>33</v>
      </c>
      <c r="V415" s="11">
        <f>VLOOKUP("*"&amp;CONCATENATE("d_",S415,"_a")&amp;"*",Rough_data!$A$12:$B$31,2,FALSE)</f>
        <v>28.3</v>
      </c>
      <c r="W415" s="11">
        <f>VLOOKUP("*"&amp;CONCATENATE("o_",S415,"_f")&amp;"*",Rough_data!$A$12:$B$31,2,FALSE)</f>
        <v>20.5</v>
      </c>
      <c r="X415" s="11">
        <f>VLOOKUP("*"&amp;CONCATENATE("o_",S415,"_a")&amp;"*",Rough_data!$A$12:$B$31,2,FALSE)</f>
        <v>28.3</v>
      </c>
      <c r="Y415" s="7" cm="1">
        <f t="array" ref="Y415">_xlfn.IFS(AND(P415=$P$2,N415&gt;0),((F415/0.5)-1)*U415, AND(P415=$P$2,N415=0),V415,AND(P415=$P$22,N415&gt;0),((F415/0.5)-1)*(V415+X415),AND(P415=$P$22,N415=0),(W415+U415))</f>
        <v>33</v>
      </c>
      <c r="Z415" s="13" t="str" cm="1">
        <f t="array" ref="Z415">_xlfn.IFS(Y415=T415,"Correctly Charged",Y415&gt;T415,"Under Charge",Y415&lt;T415,"Over Charge")</f>
        <v>Over Charge</v>
      </c>
      <c r="AA415" s="11">
        <f t="shared" si="48"/>
        <v>-57.2</v>
      </c>
    </row>
    <row r="416" spans="1:27" x14ac:dyDescent="0.3">
      <c r="A416" s="7">
        <v>2001807785</v>
      </c>
      <c r="B416" s="8">
        <v>1091117326424</v>
      </c>
      <c r="C416" s="7">
        <v>0.13300000000000001</v>
      </c>
      <c r="D416" s="7">
        <f t="shared" si="42"/>
        <v>0.5</v>
      </c>
      <c r="E416" s="7">
        <v>0.68</v>
      </c>
      <c r="F416" s="7">
        <f t="shared" si="43"/>
        <v>1</v>
      </c>
      <c r="G416" s="7">
        <f>Output_Data1[[#This Row],[Weight slab charged by Courier Company (KG)]]/0.5</f>
        <v>2</v>
      </c>
      <c r="H416" s="10" t="s">
        <v>3</v>
      </c>
      <c r="I416" s="11">
        <f>VLOOKUP("*"&amp;CONCATENATE("d_",H416,"_f")&amp;"*",Rough_data!$A$12:$B$31,2,FALSE)</f>
        <v>45.4</v>
      </c>
      <c r="J416" s="11">
        <f>VLOOKUP("*"&amp;CONCATENATE("d_",H416,"_a")&amp;"*",Rough_data!$A$12:$B$31,2,FALSE)</f>
        <v>44.8</v>
      </c>
      <c r="K416" s="11">
        <f>VLOOKUP("*"&amp;CONCATENATE("o_",H416,"_f")&amp;"*",Rough_data!$A$12:$B$31,2,FALSE)</f>
        <v>41.3</v>
      </c>
      <c r="L416" s="11">
        <f>VLOOKUP("*"&amp;CONCATENATE("o_",H416,"_a")&amp;"*",Rough_data!$A$12:$B$31,2,FALSE)</f>
        <v>44.8</v>
      </c>
      <c r="M416" s="8" t="str">
        <f t="shared" si="44"/>
        <v>1-Times Additional charges</v>
      </c>
      <c r="N416" s="8">
        <f t="shared" si="45"/>
        <v>1</v>
      </c>
      <c r="O416" s="8">
        <f t="shared" si="46"/>
        <v>44.8</v>
      </c>
      <c r="P416" s="10" t="s">
        <v>13</v>
      </c>
      <c r="Q416" s="10">
        <f t="shared" si="47"/>
        <v>1</v>
      </c>
      <c r="R416" s="10" cm="1">
        <f t="array" ref="R416">_xlfn.IFS(AND(P416=$P$2,N416&gt;0),((F416/0.5)-1)*J416, AND(P416=$P$2,N416=0),I416,AND(P416=$P$22,N416&gt;0),((F416/0.5)-1)*(L416+J416),AND(P416=$P$22,N416=0),(I416+K416))</f>
        <v>44.8</v>
      </c>
      <c r="S416" s="10" t="s">
        <v>2</v>
      </c>
      <c r="T416" s="7">
        <v>90.2</v>
      </c>
      <c r="U416" s="11">
        <f>VLOOKUP("*"&amp;CONCATENATE("d_",S416,"_f")&amp;"*",Rough_data!$A$12:$B$31,2,FALSE)</f>
        <v>33</v>
      </c>
      <c r="V416" s="11">
        <f>VLOOKUP("*"&amp;CONCATENATE("d_",S416,"_a")&amp;"*",Rough_data!$A$12:$B$31,2,FALSE)</f>
        <v>28.3</v>
      </c>
      <c r="W416" s="11">
        <f>VLOOKUP("*"&amp;CONCATENATE("o_",S416,"_f")&amp;"*",Rough_data!$A$12:$B$31,2,FALSE)</f>
        <v>20.5</v>
      </c>
      <c r="X416" s="11">
        <f>VLOOKUP("*"&amp;CONCATENATE("o_",S416,"_a")&amp;"*",Rough_data!$A$12:$B$31,2,FALSE)</f>
        <v>28.3</v>
      </c>
      <c r="Y416" s="7" cm="1">
        <f t="array" ref="Y416">_xlfn.IFS(AND(P416=$P$2,N416&gt;0),((F416/0.5)-1)*U416, AND(P416=$P$2,N416=0),V416,AND(P416=$P$22,N416&gt;0),((F416/0.5)-1)*(V416+X416),AND(P416=$P$22,N416=0),(W416+U416))</f>
        <v>33</v>
      </c>
      <c r="Z416" s="13" t="str" cm="1">
        <f t="array" ref="Z416">_xlfn.IFS(Y416=T416,"Correctly Charged",Y416&gt;T416,"Under Charge",Y416&lt;T416,"Over Charge")</f>
        <v>Over Charge</v>
      </c>
      <c r="AA416" s="11">
        <f t="shared" si="48"/>
        <v>-57.2</v>
      </c>
    </row>
    <row r="417" spans="1:27" x14ac:dyDescent="0.3">
      <c r="A417" s="7">
        <v>2001807785</v>
      </c>
      <c r="B417" s="8">
        <v>1091117326424</v>
      </c>
      <c r="C417" s="7">
        <v>0.24</v>
      </c>
      <c r="D417" s="7">
        <f t="shared" si="42"/>
        <v>0.5</v>
      </c>
      <c r="E417" s="7">
        <v>0.68</v>
      </c>
      <c r="F417" s="7">
        <f t="shared" si="43"/>
        <v>1</v>
      </c>
      <c r="G417" s="7">
        <f>Output_Data1[[#This Row],[Weight slab charged by Courier Company (KG)]]/0.5</f>
        <v>2</v>
      </c>
      <c r="H417" s="10" t="s">
        <v>3</v>
      </c>
      <c r="I417" s="11">
        <f>VLOOKUP("*"&amp;CONCATENATE("d_",H417,"_f")&amp;"*",Rough_data!$A$12:$B$31,2,FALSE)</f>
        <v>45.4</v>
      </c>
      <c r="J417" s="11">
        <f>VLOOKUP("*"&amp;CONCATENATE("d_",H417,"_a")&amp;"*",Rough_data!$A$12:$B$31,2,FALSE)</f>
        <v>44.8</v>
      </c>
      <c r="K417" s="11">
        <f>VLOOKUP("*"&amp;CONCATENATE("o_",H417,"_f")&amp;"*",Rough_data!$A$12:$B$31,2,FALSE)</f>
        <v>41.3</v>
      </c>
      <c r="L417" s="11">
        <f>VLOOKUP("*"&amp;CONCATENATE("o_",H417,"_a")&amp;"*",Rough_data!$A$12:$B$31,2,FALSE)</f>
        <v>44.8</v>
      </c>
      <c r="M417" s="8" t="str">
        <f t="shared" si="44"/>
        <v>1-Times Additional charges</v>
      </c>
      <c r="N417" s="8">
        <f t="shared" si="45"/>
        <v>1</v>
      </c>
      <c r="O417" s="8">
        <f t="shared" si="46"/>
        <v>44.8</v>
      </c>
      <c r="P417" s="10" t="s">
        <v>13</v>
      </c>
      <c r="Q417" s="10">
        <f t="shared" si="47"/>
        <v>1</v>
      </c>
      <c r="R417" s="10" cm="1">
        <f t="array" ref="R417">_xlfn.IFS(AND(P417=$P$2,N417&gt;0),((F417/0.5)-1)*J417, AND(P417=$P$2,N417=0),I417,AND(P417=$P$22,N417&gt;0),((F417/0.5)-1)*(L417+J417),AND(P417=$P$22,N417=0),(I417+K417))</f>
        <v>44.8</v>
      </c>
      <c r="S417" s="10" t="s">
        <v>2</v>
      </c>
      <c r="T417" s="7">
        <v>90.2</v>
      </c>
      <c r="U417" s="11">
        <f>VLOOKUP("*"&amp;CONCATENATE("d_",S417,"_f")&amp;"*",Rough_data!$A$12:$B$31,2,FALSE)</f>
        <v>33</v>
      </c>
      <c r="V417" s="11">
        <f>VLOOKUP("*"&amp;CONCATENATE("d_",S417,"_a")&amp;"*",Rough_data!$A$12:$B$31,2,FALSE)</f>
        <v>28.3</v>
      </c>
      <c r="W417" s="11">
        <f>VLOOKUP("*"&amp;CONCATENATE("o_",S417,"_f")&amp;"*",Rough_data!$A$12:$B$31,2,FALSE)</f>
        <v>20.5</v>
      </c>
      <c r="X417" s="11">
        <f>VLOOKUP("*"&amp;CONCATENATE("o_",S417,"_a")&amp;"*",Rough_data!$A$12:$B$31,2,FALSE)</f>
        <v>28.3</v>
      </c>
      <c r="Y417" s="7" cm="1">
        <f t="array" ref="Y417">_xlfn.IFS(AND(P417=$P$2,N417&gt;0),((F417/0.5)-1)*U417, AND(P417=$P$2,N417=0),V417,AND(P417=$P$22,N417&gt;0),((F417/0.5)-1)*(V417+X417),AND(P417=$P$22,N417=0),(W417+U417))</f>
        <v>33</v>
      </c>
      <c r="Z417" s="13" t="str" cm="1">
        <f t="array" ref="Z417">_xlfn.IFS(Y417=T417,"Correctly Charged",Y417&gt;T417,"Under Charge",Y417&lt;T417,"Over Charge")</f>
        <v>Over Charge</v>
      </c>
      <c r="AA417" s="11">
        <f t="shared" si="48"/>
        <v>-57.2</v>
      </c>
    </row>
    <row r="418" spans="1:27" x14ac:dyDescent="0.3">
      <c r="A418" s="7">
        <v>2001807613</v>
      </c>
      <c r="B418" s="8">
        <v>1091117333251</v>
      </c>
      <c r="C418" s="7">
        <v>0.24</v>
      </c>
      <c r="D418" s="7">
        <f t="shared" si="42"/>
        <v>0.5</v>
      </c>
      <c r="E418" s="7">
        <v>1.04</v>
      </c>
      <c r="F418" s="7">
        <f t="shared" si="43"/>
        <v>1.5</v>
      </c>
      <c r="G418" s="7">
        <f>Output_Data1[[#This Row],[Weight slab charged by Courier Company (KG)]]/0.5</f>
        <v>3</v>
      </c>
      <c r="H418" s="10" t="s">
        <v>3</v>
      </c>
      <c r="I418" s="11">
        <f>VLOOKUP("*"&amp;CONCATENATE("d_",H418,"_f")&amp;"*",Rough_data!$A$12:$B$31,2,FALSE)</f>
        <v>45.4</v>
      </c>
      <c r="J418" s="11">
        <f>VLOOKUP("*"&amp;CONCATENATE("d_",H418,"_a")&amp;"*",Rough_data!$A$12:$B$31,2,FALSE)</f>
        <v>44.8</v>
      </c>
      <c r="K418" s="11">
        <f>VLOOKUP("*"&amp;CONCATENATE("o_",H418,"_f")&amp;"*",Rough_data!$A$12:$B$31,2,FALSE)</f>
        <v>41.3</v>
      </c>
      <c r="L418" s="11">
        <f>VLOOKUP("*"&amp;CONCATENATE("o_",H418,"_a")&amp;"*",Rough_data!$A$12:$B$31,2,FALSE)</f>
        <v>44.8</v>
      </c>
      <c r="M418" s="8" t="str">
        <f t="shared" si="44"/>
        <v>2-Times Additional charges</v>
      </c>
      <c r="N418" s="8">
        <f t="shared" si="45"/>
        <v>2</v>
      </c>
      <c r="O418" s="8">
        <f t="shared" si="46"/>
        <v>89.6</v>
      </c>
      <c r="P418" s="10" t="s">
        <v>13</v>
      </c>
      <c r="Q418" s="10">
        <f t="shared" si="47"/>
        <v>2</v>
      </c>
      <c r="R418" s="10" cm="1">
        <f t="array" ref="R418">_xlfn.IFS(AND(P418=$P$2,N418&gt;0),((F418/0.5)-1)*J418, AND(P418=$P$2,N418=0),I418,AND(P418=$P$22,N418&gt;0),((F418/0.5)-1)*(L418+J418),AND(P418=$P$22,N418=0),(I418+K418))</f>
        <v>89.6</v>
      </c>
      <c r="S418" s="10" t="s">
        <v>2</v>
      </c>
      <c r="T418" s="7">
        <v>135</v>
      </c>
      <c r="U418" s="11">
        <f>VLOOKUP("*"&amp;CONCATENATE("d_",S418,"_f")&amp;"*",Rough_data!$A$12:$B$31,2,FALSE)</f>
        <v>33</v>
      </c>
      <c r="V418" s="11">
        <f>VLOOKUP("*"&amp;CONCATENATE("d_",S418,"_a")&amp;"*",Rough_data!$A$12:$B$31,2,FALSE)</f>
        <v>28.3</v>
      </c>
      <c r="W418" s="11">
        <f>VLOOKUP("*"&amp;CONCATENATE("o_",S418,"_f")&amp;"*",Rough_data!$A$12:$B$31,2,FALSE)</f>
        <v>20.5</v>
      </c>
      <c r="X418" s="11">
        <f>VLOOKUP("*"&amp;CONCATENATE("o_",S418,"_a")&amp;"*",Rough_data!$A$12:$B$31,2,FALSE)</f>
        <v>28.3</v>
      </c>
      <c r="Y418" s="7" cm="1">
        <f t="array" ref="Y418">_xlfn.IFS(AND(P418=$P$2,N418&gt;0),((F418/0.5)-1)*U418, AND(P418=$P$2,N418=0),V418,AND(P418=$P$22,N418&gt;0),((F418/0.5)-1)*(V418+X418),AND(P418=$P$22,N418=0),(W418+U418))</f>
        <v>66</v>
      </c>
      <c r="Z418" s="13" t="str" cm="1">
        <f t="array" ref="Z418">_xlfn.IFS(Y418=T418,"Correctly Charged",Y418&gt;T418,"Under Charge",Y418&lt;T418,"Over Charge")</f>
        <v>Over Charge</v>
      </c>
      <c r="AA418" s="11">
        <f t="shared" si="48"/>
        <v>-69</v>
      </c>
    </row>
    <row r="419" spans="1:27" x14ac:dyDescent="0.3">
      <c r="A419" s="7">
        <v>2001807613</v>
      </c>
      <c r="B419" s="8">
        <v>1091117333251</v>
      </c>
      <c r="C419" s="7">
        <v>0.24</v>
      </c>
      <c r="D419" s="7">
        <f t="shared" si="42"/>
        <v>0.5</v>
      </c>
      <c r="E419" s="7">
        <v>1.04</v>
      </c>
      <c r="F419" s="7">
        <f t="shared" si="43"/>
        <v>1.5</v>
      </c>
      <c r="G419" s="7">
        <f>Output_Data1[[#This Row],[Weight slab charged by Courier Company (KG)]]/0.5</f>
        <v>3</v>
      </c>
      <c r="H419" s="10" t="s">
        <v>3</v>
      </c>
      <c r="I419" s="11">
        <f>VLOOKUP("*"&amp;CONCATENATE("d_",H419,"_f")&amp;"*",Rough_data!$A$12:$B$31,2,FALSE)</f>
        <v>45.4</v>
      </c>
      <c r="J419" s="11">
        <f>VLOOKUP("*"&amp;CONCATENATE("d_",H419,"_a")&amp;"*",Rough_data!$A$12:$B$31,2,FALSE)</f>
        <v>44.8</v>
      </c>
      <c r="K419" s="11">
        <f>VLOOKUP("*"&amp;CONCATENATE("o_",H419,"_f")&amp;"*",Rough_data!$A$12:$B$31,2,FALSE)</f>
        <v>41.3</v>
      </c>
      <c r="L419" s="11">
        <f>VLOOKUP("*"&amp;CONCATENATE("o_",H419,"_a")&amp;"*",Rough_data!$A$12:$B$31,2,FALSE)</f>
        <v>44.8</v>
      </c>
      <c r="M419" s="8" t="str">
        <f t="shared" si="44"/>
        <v>2-Times Additional charges</v>
      </c>
      <c r="N419" s="8">
        <f t="shared" si="45"/>
        <v>2</v>
      </c>
      <c r="O419" s="8">
        <f t="shared" si="46"/>
        <v>89.6</v>
      </c>
      <c r="P419" s="10" t="s">
        <v>13</v>
      </c>
      <c r="Q419" s="10">
        <f t="shared" si="47"/>
        <v>2</v>
      </c>
      <c r="R419" s="10" cm="1">
        <f t="array" ref="R419">_xlfn.IFS(AND(P419=$P$2,N419&gt;0),((F419/0.5)-1)*J419, AND(P419=$P$2,N419=0),I419,AND(P419=$P$22,N419&gt;0),((F419/0.5)-1)*(L419+J419),AND(P419=$P$22,N419=0),(I419+K419))</f>
        <v>89.6</v>
      </c>
      <c r="S419" s="10" t="s">
        <v>2</v>
      </c>
      <c r="T419" s="7">
        <v>135</v>
      </c>
      <c r="U419" s="11">
        <f>VLOOKUP("*"&amp;CONCATENATE("d_",S419,"_f")&amp;"*",Rough_data!$A$12:$B$31,2,FALSE)</f>
        <v>33</v>
      </c>
      <c r="V419" s="11">
        <f>VLOOKUP("*"&amp;CONCATENATE("d_",S419,"_a")&amp;"*",Rough_data!$A$12:$B$31,2,FALSE)</f>
        <v>28.3</v>
      </c>
      <c r="W419" s="11">
        <f>VLOOKUP("*"&amp;CONCATENATE("o_",S419,"_f")&amp;"*",Rough_data!$A$12:$B$31,2,FALSE)</f>
        <v>20.5</v>
      </c>
      <c r="X419" s="11">
        <f>VLOOKUP("*"&amp;CONCATENATE("o_",S419,"_a")&amp;"*",Rough_data!$A$12:$B$31,2,FALSE)</f>
        <v>28.3</v>
      </c>
      <c r="Y419" s="7" cm="1">
        <f t="array" ref="Y419">_xlfn.IFS(AND(P419=$P$2,N419&gt;0),((F419/0.5)-1)*U419, AND(P419=$P$2,N419=0),V419,AND(P419=$P$22,N419&gt;0),((F419/0.5)-1)*(V419+X419),AND(P419=$P$22,N419=0),(W419+U419))</f>
        <v>66</v>
      </c>
      <c r="Z419" s="13" t="str" cm="1">
        <f t="array" ref="Z419">_xlfn.IFS(Y419=T419,"Correctly Charged",Y419&gt;T419,"Under Charge",Y419&lt;T419,"Over Charge")</f>
        <v>Over Charge</v>
      </c>
      <c r="AA419" s="11">
        <f t="shared" si="48"/>
        <v>-69</v>
      </c>
    </row>
    <row r="420" spans="1:27" x14ac:dyDescent="0.3">
      <c r="A420" s="7">
        <v>2001807613</v>
      </c>
      <c r="B420" s="8">
        <v>1091117333251</v>
      </c>
      <c r="C420" s="7">
        <v>0.35</v>
      </c>
      <c r="D420" s="7">
        <f t="shared" si="42"/>
        <v>0.5</v>
      </c>
      <c r="E420" s="7">
        <v>1.04</v>
      </c>
      <c r="F420" s="7">
        <f t="shared" si="43"/>
        <v>1.5</v>
      </c>
      <c r="G420" s="7">
        <f>Output_Data1[[#This Row],[Weight slab charged by Courier Company (KG)]]/0.5</f>
        <v>3</v>
      </c>
      <c r="H420" s="10" t="s">
        <v>3</v>
      </c>
      <c r="I420" s="11">
        <f>VLOOKUP("*"&amp;CONCATENATE("d_",H420,"_f")&amp;"*",Rough_data!$A$12:$B$31,2,FALSE)</f>
        <v>45.4</v>
      </c>
      <c r="J420" s="11">
        <f>VLOOKUP("*"&amp;CONCATENATE("d_",H420,"_a")&amp;"*",Rough_data!$A$12:$B$31,2,FALSE)</f>
        <v>44.8</v>
      </c>
      <c r="K420" s="11">
        <f>VLOOKUP("*"&amp;CONCATENATE("o_",H420,"_f")&amp;"*",Rough_data!$A$12:$B$31,2,FALSE)</f>
        <v>41.3</v>
      </c>
      <c r="L420" s="11">
        <f>VLOOKUP("*"&amp;CONCATENATE("o_",H420,"_a")&amp;"*",Rough_data!$A$12:$B$31,2,FALSE)</f>
        <v>44.8</v>
      </c>
      <c r="M420" s="8" t="str">
        <f t="shared" si="44"/>
        <v>2-Times Additional charges</v>
      </c>
      <c r="N420" s="8">
        <f t="shared" si="45"/>
        <v>2</v>
      </c>
      <c r="O420" s="8">
        <f t="shared" si="46"/>
        <v>89.6</v>
      </c>
      <c r="P420" s="10" t="s">
        <v>13</v>
      </c>
      <c r="Q420" s="10">
        <f t="shared" si="47"/>
        <v>2</v>
      </c>
      <c r="R420" s="10" cm="1">
        <f t="array" ref="R420">_xlfn.IFS(AND(P420=$P$2,N420&gt;0),((F420/0.5)-1)*J420, AND(P420=$P$2,N420=0),I420,AND(P420=$P$22,N420&gt;0),((F420/0.5)-1)*(L420+J420),AND(P420=$P$22,N420=0),(I420+K420))</f>
        <v>89.6</v>
      </c>
      <c r="S420" s="10" t="s">
        <v>2</v>
      </c>
      <c r="T420" s="7">
        <v>135</v>
      </c>
      <c r="U420" s="11">
        <f>VLOOKUP("*"&amp;CONCATENATE("d_",S420,"_f")&amp;"*",Rough_data!$A$12:$B$31,2,FALSE)</f>
        <v>33</v>
      </c>
      <c r="V420" s="11">
        <f>VLOOKUP("*"&amp;CONCATENATE("d_",S420,"_a")&amp;"*",Rough_data!$A$12:$B$31,2,FALSE)</f>
        <v>28.3</v>
      </c>
      <c r="W420" s="11">
        <f>VLOOKUP("*"&amp;CONCATENATE("o_",S420,"_f")&amp;"*",Rough_data!$A$12:$B$31,2,FALSE)</f>
        <v>20.5</v>
      </c>
      <c r="X420" s="11">
        <f>VLOOKUP("*"&amp;CONCATENATE("o_",S420,"_a")&amp;"*",Rough_data!$A$12:$B$31,2,FALSE)</f>
        <v>28.3</v>
      </c>
      <c r="Y420" s="7" cm="1">
        <f t="array" ref="Y420">_xlfn.IFS(AND(P420=$P$2,N420&gt;0),((F420/0.5)-1)*U420, AND(P420=$P$2,N420=0),V420,AND(P420=$P$22,N420&gt;0),((F420/0.5)-1)*(V420+X420),AND(P420=$P$22,N420=0),(W420+U420))</f>
        <v>66</v>
      </c>
      <c r="Z420" s="13" t="str" cm="1">
        <f t="array" ref="Z420">_xlfn.IFS(Y420=T420,"Correctly Charged",Y420&gt;T420,"Under Charge",Y420&lt;T420,"Over Charge")</f>
        <v>Over Charge</v>
      </c>
      <c r="AA420" s="11">
        <f t="shared" si="48"/>
        <v>-69</v>
      </c>
    </row>
    <row r="421" spans="1:27" x14ac:dyDescent="0.3">
      <c r="A421" s="7">
        <v>2001807415</v>
      </c>
      <c r="B421" s="8">
        <v>1091117325094</v>
      </c>
      <c r="C421" s="7">
        <v>0.24</v>
      </c>
      <c r="D421" s="7">
        <f t="shared" si="42"/>
        <v>0.5</v>
      </c>
      <c r="E421" s="7">
        <v>1</v>
      </c>
      <c r="F421" s="7">
        <f t="shared" si="43"/>
        <v>1</v>
      </c>
      <c r="G421" s="7">
        <f>Output_Data1[[#This Row],[Weight slab charged by Courier Company (KG)]]/0.5</f>
        <v>2</v>
      </c>
      <c r="H421" s="10" t="s">
        <v>2</v>
      </c>
      <c r="I421" s="11">
        <f>VLOOKUP("*"&amp;CONCATENATE("d_",H421,"_f")&amp;"*",Rough_data!$A$12:$B$31,2,FALSE)</f>
        <v>33</v>
      </c>
      <c r="J421" s="11">
        <f>VLOOKUP("*"&amp;CONCATENATE("d_",H421,"_a")&amp;"*",Rough_data!$A$12:$B$31,2,FALSE)</f>
        <v>28.3</v>
      </c>
      <c r="K421" s="11">
        <f>VLOOKUP("*"&amp;CONCATENATE("o_",H421,"_f")&amp;"*",Rough_data!$A$12:$B$31,2,FALSE)</f>
        <v>20.5</v>
      </c>
      <c r="L421" s="11">
        <f>VLOOKUP("*"&amp;CONCATENATE("o_",H421,"_a")&amp;"*",Rough_data!$A$12:$B$31,2,FALSE)</f>
        <v>28.3</v>
      </c>
      <c r="M421" s="8" t="str">
        <f t="shared" si="44"/>
        <v>1-Times Additional charges</v>
      </c>
      <c r="N421" s="8">
        <f t="shared" si="45"/>
        <v>1</v>
      </c>
      <c r="O421" s="8">
        <f t="shared" si="46"/>
        <v>28.3</v>
      </c>
      <c r="P421" s="10" t="s">
        <v>13</v>
      </c>
      <c r="Q421" s="10">
        <f t="shared" si="47"/>
        <v>1</v>
      </c>
      <c r="R421" s="10" cm="1">
        <f t="array" ref="R421">_xlfn.IFS(AND(P421=$P$2,N421&gt;0),((F421/0.5)-1)*J421, AND(P421=$P$2,N421=0),I421,AND(P421=$P$22,N421&gt;0),((F421/0.5)-1)*(L421+J421),AND(P421=$P$22,N421=0),(I421+K421))</f>
        <v>28.3</v>
      </c>
      <c r="S421" s="10" t="s">
        <v>2</v>
      </c>
      <c r="T421" s="7">
        <v>61.3</v>
      </c>
      <c r="U421" s="11">
        <f>VLOOKUP("*"&amp;CONCATENATE("d_",S421,"_f")&amp;"*",Rough_data!$A$12:$B$31,2,FALSE)</f>
        <v>33</v>
      </c>
      <c r="V421" s="11">
        <f>VLOOKUP("*"&amp;CONCATENATE("d_",S421,"_a")&amp;"*",Rough_data!$A$12:$B$31,2,FALSE)</f>
        <v>28.3</v>
      </c>
      <c r="W421" s="11">
        <f>VLOOKUP("*"&amp;CONCATENATE("o_",S421,"_f")&amp;"*",Rough_data!$A$12:$B$31,2,FALSE)</f>
        <v>20.5</v>
      </c>
      <c r="X421" s="11">
        <f>VLOOKUP("*"&amp;CONCATENATE("o_",S421,"_a")&amp;"*",Rough_data!$A$12:$B$31,2,FALSE)</f>
        <v>28.3</v>
      </c>
      <c r="Y421" s="7" cm="1">
        <f t="array" ref="Y421">_xlfn.IFS(AND(P421=$P$2,N421&gt;0),((F421/0.5)-1)*U421, AND(P421=$P$2,N421=0),V421,AND(P421=$P$22,N421&gt;0),((F421/0.5)-1)*(V421+X421),AND(P421=$P$22,N421=0),(W421+U421))</f>
        <v>33</v>
      </c>
      <c r="Z421" s="13" t="str" cm="1">
        <f t="array" ref="Z421">_xlfn.IFS(Y421=T421,"Correctly Charged",Y421&gt;T421,"Under Charge",Y421&lt;T421,"Over Charge")</f>
        <v>Over Charge</v>
      </c>
      <c r="AA421" s="11">
        <f t="shared" si="48"/>
        <v>-28.299999999999997</v>
      </c>
    </row>
    <row r="422" spans="1:27" x14ac:dyDescent="0.3">
      <c r="A422" s="7">
        <v>2001807415</v>
      </c>
      <c r="B422" s="8">
        <v>1091117325094</v>
      </c>
      <c r="C422" s="7">
        <v>0.12</v>
      </c>
      <c r="D422" s="7">
        <f t="shared" si="42"/>
        <v>0.5</v>
      </c>
      <c r="E422" s="7">
        <v>1</v>
      </c>
      <c r="F422" s="7">
        <f t="shared" si="43"/>
        <v>1</v>
      </c>
      <c r="G422" s="7">
        <f>Output_Data1[[#This Row],[Weight slab charged by Courier Company (KG)]]/0.5</f>
        <v>2</v>
      </c>
      <c r="H422" s="10" t="s">
        <v>2</v>
      </c>
      <c r="I422" s="11">
        <f>VLOOKUP("*"&amp;CONCATENATE("d_",H422,"_f")&amp;"*",Rough_data!$A$12:$B$31,2,FALSE)</f>
        <v>33</v>
      </c>
      <c r="J422" s="11">
        <f>VLOOKUP("*"&amp;CONCATENATE("d_",H422,"_a")&amp;"*",Rough_data!$A$12:$B$31,2,FALSE)</f>
        <v>28.3</v>
      </c>
      <c r="K422" s="11">
        <f>VLOOKUP("*"&amp;CONCATENATE("o_",H422,"_f")&amp;"*",Rough_data!$A$12:$B$31,2,FALSE)</f>
        <v>20.5</v>
      </c>
      <c r="L422" s="11">
        <f>VLOOKUP("*"&amp;CONCATENATE("o_",H422,"_a")&amp;"*",Rough_data!$A$12:$B$31,2,FALSE)</f>
        <v>28.3</v>
      </c>
      <c r="M422" s="8" t="str">
        <f t="shared" si="44"/>
        <v>1-Times Additional charges</v>
      </c>
      <c r="N422" s="8">
        <f t="shared" si="45"/>
        <v>1</v>
      </c>
      <c r="O422" s="8">
        <f t="shared" si="46"/>
        <v>28.3</v>
      </c>
      <c r="P422" s="10" t="s">
        <v>13</v>
      </c>
      <c r="Q422" s="10">
        <f t="shared" si="47"/>
        <v>1</v>
      </c>
      <c r="R422" s="10" cm="1">
        <f t="array" ref="R422">_xlfn.IFS(AND(P422=$P$2,N422&gt;0),((F422/0.5)-1)*J422, AND(P422=$P$2,N422=0),I422,AND(P422=$P$22,N422&gt;0),((F422/0.5)-1)*(L422+J422),AND(P422=$P$22,N422=0),(I422+K422))</f>
        <v>28.3</v>
      </c>
      <c r="S422" s="10" t="s">
        <v>2</v>
      </c>
      <c r="T422" s="7">
        <v>61.3</v>
      </c>
      <c r="U422" s="11">
        <f>VLOOKUP("*"&amp;CONCATENATE("d_",S422,"_f")&amp;"*",Rough_data!$A$12:$B$31,2,FALSE)</f>
        <v>33</v>
      </c>
      <c r="V422" s="11">
        <f>VLOOKUP("*"&amp;CONCATENATE("d_",S422,"_a")&amp;"*",Rough_data!$A$12:$B$31,2,FALSE)</f>
        <v>28.3</v>
      </c>
      <c r="W422" s="11">
        <f>VLOOKUP("*"&amp;CONCATENATE("o_",S422,"_f")&amp;"*",Rough_data!$A$12:$B$31,2,FALSE)</f>
        <v>20.5</v>
      </c>
      <c r="X422" s="11">
        <f>VLOOKUP("*"&amp;CONCATENATE("o_",S422,"_a")&amp;"*",Rough_data!$A$12:$B$31,2,FALSE)</f>
        <v>28.3</v>
      </c>
      <c r="Y422" s="7" cm="1">
        <f t="array" ref="Y422">_xlfn.IFS(AND(P422=$P$2,N422&gt;0),((F422/0.5)-1)*U422, AND(P422=$P$2,N422=0),V422,AND(P422=$P$22,N422&gt;0),((F422/0.5)-1)*(V422+X422),AND(P422=$P$22,N422=0),(W422+U422))</f>
        <v>33</v>
      </c>
      <c r="Z422" s="13" t="str" cm="1">
        <f t="array" ref="Z422">_xlfn.IFS(Y422=T422,"Correctly Charged",Y422&gt;T422,"Under Charge",Y422&lt;T422,"Over Charge")</f>
        <v>Over Charge</v>
      </c>
      <c r="AA422" s="11">
        <f t="shared" si="48"/>
        <v>-28.299999999999997</v>
      </c>
    </row>
    <row r="423" spans="1:27" x14ac:dyDescent="0.3">
      <c r="A423" s="7">
        <v>2001807415</v>
      </c>
      <c r="B423" s="8">
        <v>1091117325094</v>
      </c>
      <c r="C423" s="7">
        <v>0.112</v>
      </c>
      <c r="D423" s="7">
        <f t="shared" si="42"/>
        <v>0.5</v>
      </c>
      <c r="E423" s="7">
        <v>1</v>
      </c>
      <c r="F423" s="7">
        <f t="shared" si="43"/>
        <v>1</v>
      </c>
      <c r="G423" s="7">
        <f>Output_Data1[[#This Row],[Weight slab charged by Courier Company (KG)]]/0.5</f>
        <v>2</v>
      </c>
      <c r="H423" s="10" t="s">
        <v>2</v>
      </c>
      <c r="I423" s="11">
        <f>VLOOKUP("*"&amp;CONCATENATE("d_",H423,"_f")&amp;"*",Rough_data!$A$12:$B$31,2,FALSE)</f>
        <v>33</v>
      </c>
      <c r="J423" s="11">
        <f>VLOOKUP("*"&amp;CONCATENATE("d_",H423,"_a")&amp;"*",Rough_data!$A$12:$B$31,2,FALSE)</f>
        <v>28.3</v>
      </c>
      <c r="K423" s="11">
        <f>VLOOKUP("*"&amp;CONCATENATE("o_",H423,"_f")&amp;"*",Rough_data!$A$12:$B$31,2,FALSE)</f>
        <v>20.5</v>
      </c>
      <c r="L423" s="11">
        <f>VLOOKUP("*"&amp;CONCATENATE("o_",H423,"_a")&amp;"*",Rough_data!$A$12:$B$31,2,FALSE)</f>
        <v>28.3</v>
      </c>
      <c r="M423" s="8" t="str">
        <f t="shared" si="44"/>
        <v>1-Times Additional charges</v>
      </c>
      <c r="N423" s="8">
        <f t="shared" si="45"/>
        <v>1</v>
      </c>
      <c r="O423" s="8">
        <f t="shared" si="46"/>
        <v>28.3</v>
      </c>
      <c r="P423" s="10" t="s">
        <v>13</v>
      </c>
      <c r="Q423" s="10">
        <f t="shared" si="47"/>
        <v>1</v>
      </c>
      <c r="R423" s="10" cm="1">
        <f t="array" ref="R423">_xlfn.IFS(AND(P423=$P$2,N423&gt;0),((F423/0.5)-1)*J423, AND(P423=$P$2,N423=0),I423,AND(P423=$P$22,N423&gt;0),((F423/0.5)-1)*(L423+J423),AND(P423=$P$22,N423=0),(I423+K423))</f>
        <v>28.3</v>
      </c>
      <c r="S423" s="10" t="s">
        <v>2</v>
      </c>
      <c r="T423" s="7">
        <v>61.3</v>
      </c>
      <c r="U423" s="11">
        <f>VLOOKUP("*"&amp;CONCATENATE("d_",S423,"_f")&amp;"*",Rough_data!$A$12:$B$31,2,FALSE)</f>
        <v>33</v>
      </c>
      <c r="V423" s="11">
        <f>VLOOKUP("*"&amp;CONCATENATE("d_",S423,"_a")&amp;"*",Rough_data!$A$12:$B$31,2,FALSE)</f>
        <v>28.3</v>
      </c>
      <c r="W423" s="11">
        <f>VLOOKUP("*"&amp;CONCATENATE("o_",S423,"_f")&amp;"*",Rough_data!$A$12:$B$31,2,FALSE)</f>
        <v>20.5</v>
      </c>
      <c r="X423" s="11">
        <f>VLOOKUP("*"&amp;CONCATENATE("o_",S423,"_a")&amp;"*",Rough_data!$A$12:$B$31,2,FALSE)</f>
        <v>28.3</v>
      </c>
      <c r="Y423" s="7" cm="1">
        <f t="array" ref="Y423">_xlfn.IFS(AND(P423=$P$2,N423&gt;0),((F423/0.5)-1)*U423, AND(P423=$P$2,N423=0),V423,AND(P423=$P$22,N423&gt;0),((F423/0.5)-1)*(V423+X423),AND(P423=$P$22,N423=0),(W423+U423))</f>
        <v>33</v>
      </c>
      <c r="Z423" s="13" t="str" cm="1">
        <f t="array" ref="Z423">_xlfn.IFS(Y423=T423,"Correctly Charged",Y423&gt;T423,"Under Charge",Y423&lt;T423,"Over Charge")</f>
        <v>Over Charge</v>
      </c>
      <c r="AA423" s="11">
        <f t="shared" si="48"/>
        <v>-28.299999999999997</v>
      </c>
    </row>
    <row r="424" spans="1:27" x14ac:dyDescent="0.3">
      <c r="A424" s="7">
        <v>2001807362</v>
      </c>
      <c r="B424" s="8">
        <v>1091117324394</v>
      </c>
      <c r="C424" s="7">
        <v>0.112</v>
      </c>
      <c r="D424" s="7">
        <f t="shared" si="42"/>
        <v>0.5</v>
      </c>
      <c r="E424" s="7">
        <v>2</v>
      </c>
      <c r="F424" s="7">
        <f t="shared" si="43"/>
        <v>2</v>
      </c>
      <c r="G424" s="7">
        <f>Output_Data1[[#This Row],[Weight slab charged by Courier Company (KG)]]/0.5</f>
        <v>4</v>
      </c>
      <c r="H424" s="10" t="s">
        <v>3</v>
      </c>
      <c r="I424" s="11">
        <f>VLOOKUP("*"&amp;CONCATENATE("d_",H424,"_f")&amp;"*",Rough_data!$A$12:$B$31,2,FALSE)</f>
        <v>45.4</v>
      </c>
      <c r="J424" s="11">
        <f>VLOOKUP("*"&amp;CONCATENATE("d_",H424,"_a")&amp;"*",Rough_data!$A$12:$B$31,2,FALSE)</f>
        <v>44.8</v>
      </c>
      <c r="K424" s="11">
        <f>VLOOKUP("*"&amp;CONCATENATE("o_",H424,"_f")&amp;"*",Rough_data!$A$12:$B$31,2,FALSE)</f>
        <v>41.3</v>
      </c>
      <c r="L424" s="11">
        <f>VLOOKUP("*"&amp;CONCATENATE("o_",H424,"_a")&amp;"*",Rough_data!$A$12:$B$31,2,FALSE)</f>
        <v>44.8</v>
      </c>
      <c r="M424" s="8" t="str">
        <f t="shared" si="44"/>
        <v>3-Times Additional charges</v>
      </c>
      <c r="N424" s="8">
        <f t="shared" si="45"/>
        <v>3</v>
      </c>
      <c r="O424" s="8">
        <f t="shared" si="46"/>
        <v>134.39999999999998</v>
      </c>
      <c r="P424" s="10" t="s">
        <v>13</v>
      </c>
      <c r="Q424" s="10">
        <f t="shared" si="47"/>
        <v>3</v>
      </c>
      <c r="R424" s="10" cm="1">
        <f t="array" ref="R424">_xlfn.IFS(AND(P424=$P$2,N424&gt;0),((F424/0.5)-1)*J424, AND(P424=$P$2,N424=0),I424,AND(P424=$P$22,N424&gt;0),((F424/0.5)-1)*(L424+J424),AND(P424=$P$22,N424=0),(I424+K424))</f>
        <v>134.39999999999998</v>
      </c>
      <c r="S424" s="10" t="s">
        <v>3</v>
      </c>
      <c r="T424" s="7">
        <v>179.8</v>
      </c>
      <c r="U424" s="11">
        <f>VLOOKUP("*"&amp;CONCATENATE("d_",S424,"_f")&amp;"*",Rough_data!$A$12:$B$31,2,FALSE)</f>
        <v>45.4</v>
      </c>
      <c r="V424" s="11">
        <f>VLOOKUP("*"&amp;CONCATENATE("d_",S424,"_a")&amp;"*",Rough_data!$A$12:$B$31,2,FALSE)</f>
        <v>44.8</v>
      </c>
      <c r="W424" s="11">
        <f>VLOOKUP("*"&amp;CONCATENATE("o_",S424,"_f")&amp;"*",Rough_data!$A$12:$B$31,2,FALSE)</f>
        <v>41.3</v>
      </c>
      <c r="X424" s="11">
        <f>VLOOKUP("*"&amp;CONCATENATE("o_",S424,"_a")&amp;"*",Rough_data!$A$12:$B$31,2,FALSE)</f>
        <v>44.8</v>
      </c>
      <c r="Y424" s="7" cm="1">
        <f t="array" ref="Y424">_xlfn.IFS(AND(P424=$P$2,N424&gt;0),((F424/0.5)-1)*U424, AND(P424=$P$2,N424=0),V424,AND(P424=$P$22,N424&gt;0),((F424/0.5)-1)*(V424+X424),AND(P424=$P$22,N424=0),(W424+U424))</f>
        <v>136.19999999999999</v>
      </c>
      <c r="Z424" s="13" t="str" cm="1">
        <f t="array" ref="Z424">_xlfn.IFS(Y424=T424,"Correctly Charged",Y424&gt;T424,"Under Charge",Y424&lt;T424,"Over Charge")</f>
        <v>Over Charge</v>
      </c>
      <c r="AA424" s="11">
        <f t="shared" si="48"/>
        <v>-43.600000000000023</v>
      </c>
    </row>
    <row r="425" spans="1:27" x14ac:dyDescent="0.3">
      <c r="A425" s="7">
        <v>2001807362</v>
      </c>
      <c r="B425" s="8">
        <v>1091117324394</v>
      </c>
      <c r="C425" s="7">
        <v>0.112</v>
      </c>
      <c r="D425" s="7">
        <f t="shared" si="42"/>
        <v>0.5</v>
      </c>
      <c r="E425" s="7">
        <v>2</v>
      </c>
      <c r="F425" s="7">
        <f t="shared" si="43"/>
        <v>2</v>
      </c>
      <c r="G425" s="7">
        <f>Output_Data1[[#This Row],[Weight slab charged by Courier Company (KG)]]/0.5</f>
        <v>4</v>
      </c>
      <c r="H425" s="10" t="s">
        <v>3</v>
      </c>
      <c r="I425" s="11">
        <f>VLOOKUP("*"&amp;CONCATENATE("d_",H425,"_f")&amp;"*",Rough_data!$A$12:$B$31,2,FALSE)</f>
        <v>45.4</v>
      </c>
      <c r="J425" s="11">
        <f>VLOOKUP("*"&amp;CONCATENATE("d_",H425,"_a")&amp;"*",Rough_data!$A$12:$B$31,2,FALSE)</f>
        <v>44.8</v>
      </c>
      <c r="K425" s="11">
        <f>VLOOKUP("*"&amp;CONCATENATE("o_",H425,"_f")&amp;"*",Rough_data!$A$12:$B$31,2,FALSE)</f>
        <v>41.3</v>
      </c>
      <c r="L425" s="11">
        <f>VLOOKUP("*"&amp;CONCATENATE("o_",H425,"_a")&amp;"*",Rough_data!$A$12:$B$31,2,FALSE)</f>
        <v>44.8</v>
      </c>
      <c r="M425" s="8" t="str">
        <f t="shared" si="44"/>
        <v>3-Times Additional charges</v>
      </c>
      <c r="N425" s="8">
        <f t="shared" si="45"/>
        <v>3</v>
      </c>
      <c r="O425" s="8">
        <f t="shared" si="46"/>
        <v>134.39999999999998</v>
      </c>
      <c r="P425" s="10" t="s">
        <v>13</v>
      </c>
      <c r="Q425" s="10">
        <f t="shared" si="47"/>
        <v>3</v>
      </c>
      <c r="R425" s="10" cm="1">
        <f t="array" ref="R425">_xlfn.IFS(AND(P425=$P$2,N425&gt;0),((F425/0.5)-1)*J425, AND(P425=$P$2,N425=0),I425,AND(P425=$P$22,N425&gt;0),((F425/0.5)-1)*(L425+J425),AND(P425=$P$22,N425=0),(I425+K425))</f>
        <v>134.39999999999998</v>
      </c>
      <c r="S425" s="10" t="s">
        <v>3</v>
      </c>
      <c r="T425" s="7">
        <v>179.8</v>
      </c>
      <c r="U425" s="11">
        <f>VLOOKUP("*"&amp;CONCATENATE("d_",S425,"_f")&amp;"*",Rough_data!$A$12:$B$31,2,FALSE)</f>
        <v>45.4</v>
      </c>
      <c r="V425" s="11">
        <f>VLOOKUP("*"&amp;CONCATENATE("d_",S425,"_a")&amp;"*",Rough_data!$A$12:$B$31,2,FALSE)</f>
        <v>44.8</v>
      </c>
      <c r="W425" s="11">
        <f>VLOOKUP("*"&amp;CONCATENATE("o_",S425,"_f")&amp;"*",Rough_data!$A$12:$B$31,2,FALSE)</f>
        <v>41.3</v>
      </c>
      <c r="X425" s="11">
        <f>VLOOKUP("*"&amp;CONCATENATE("o_",S425,"_a")&amp;"*",Rough_data!$A$12:$B$31,2,FALSE)</f>
        <v>44.8</v>
      </c>
      <c r="Y425" s="7" cm="1">
        <f t="array" ref="Y425">_xlfn.IFS(AND(P425=$P$2,N425&gt;0),((F425/0.5)-1)*U425, AND(P425=$P$2,N425=0),V425,AND(P425=$P$22,N425&gt;0),((F425/0.5)-1)*(V425+X425),AND(P425=$P$22,N425=0),(W425+U425))</f>
        <v>136.19999999999999</v>
      </c>
      <c r="Z425" s="13" t="str" cm="1">
        <f t="array" ref="Z425">_xlfn.IFS(Y425=T425,"Correctly Charged",Y425&gt;T425,"Under Charge",Y425&lt;T425,"Over Charge")</f>
        <v>Over Charge</v>
      </c>
      <c r="AA425" s="11">
        <f t="shared" si="48"/>
        <v>-43.600000000000023</v>
      </c>
    </row>
    <row r="426" spans="1:27" x14ac:dyDescent="0.3">
      <c r="A426" s="7">
        <v>2001807362</v>
      </c>
      <c r="B426" s="8">
        <v>1091117324394</v>
      </c>
      <c r="C426" s="7">
        <v>0.112</v>
      </c>
      <c r="D426" s="7">
        <f t="shared" si="42"/>
        <v>0.5</v>
      </c>
      <c r="E426" s="7">
        <v>2</v>
      </c>
      <c r="F426" s="7">
        <f t="shared" si="43"/>
        <v>2</v>
      </c>
      <c r="G426" s="7">
        <f>Output_Data1[[#This Row],[Weight slab charged by Courier Company (KG)]]/0.5</f>
        <v>4</v>
      </c>
      <c r="H426" s="10" t="s">
        <v>3</v>
      </c>
      <c r="I426" s="11">
        <f>VLOOKUP("*"&amp;CONCATENATE("d_",H426,"_f")&amp;"*",Rough_data!$A$12:$B$31,2,FALSE)</f>
        <v>45.4</v>
      </c>
      <c r="J426" s="11">
        <f>VLOOKUP("*"&amp;CONCATENATE("d_",H426,"_a")&amp;"*",Rough_data!$A$12:$B$31,2,FALSE)</f>
        <v>44.8</v>
      </c>
      <c r="K426" s="11">
        <f>VLOOKUP("*"&amp;CONCATENATE("o_",H426,"_f")&amp;"*",Rough_data!$A$12:$B$31,2,FALSE)</f>
        <v>41.3</v>
      </c>
      <c r="L426" s="11">
        <f>VLOOKUP("*"&amp;CONCATENATE("o_",H426,"_a")&amp;"*",Rough_data!$A$12:$B$31,2,FALSE)</f>
        <v>44.8</v>
      </c>
      <c r="M426" s="8" t="str">
        <f t="shared" si="44"/>
        <v>3-Times Additional charges</v>
      </c>
      <c r="N426" s="8">
        <f t="shared" si="45"/>
        <v>3</v>
      </c>
      <c r="O426" s="8">
        <f t="shared" si="46"/>
        <v>134.39999999999998</v>
      </c>
      <c r="P426" s="10" t="s">
        <v>13</v>
      </c>
      <c r="Q426" s="10">
        <f t="shared" si="47"/>
        <v>3</v>
      </c>
      <c r="R426" s="10" cm="1">
        <f t="array" ref="R426">_xlfn.IFS(AND(P426=$P$2,N426&gt;0),((F426/0.5)-1)*J426, AND(P426=$P$2,N426=0),I426,AND(P426=$P$22,N426&gt;0),((F426/0.5)-1)*(L426+J426),AND(P426=$P$22,N426=0),(I426+K426))</f>
        <v>134.39999999999998</v>
      </c>
      <c r="S426" s="10" t="s">
        <v>3</v>
      </c>
      <c r="T426" s="7">
        <v>179.8</v>
      </c>
      <c r="U426" s="11">
        <f>VLOOKUP("*"&amp;CONCATENATE("d_",S426,"_f")&amp;"*",Rough_data!$A$12:$B$31,2,FALSE)</f>
        <v>45.4</v>
      </c>
      <c r="V426" s="11">
        <f>VLOOKUP("*"&amp;CONCATENATE("d_",S426,"_a")&amp;"*",Rough_data!$A$12:$B$31,2,FALSE)</f>
        <v>44.8</v>
      </c>
      <c r="W426" s="11">
        <f>VLOOKUP("*"&amp;CONCATENATE("o_",S426,"_f")&amp;"*",Rough_data!$A$12:$B$31,2,FALSE)</f>
        <v>41.3</v>
      </c>
      <c r="X426" s="11">
        <f>VLOOKUP("*"&amp;CONCATENATE("o_",S426,"_a")&amp;"*",Rough_data!$A$12:$B$31,2,FALSE)</f>
        <v>44.8</v>
      </c>
      <c r="Y426" s="7" cm="1">
        <f t="array" ref="Y426">_xlfn.IFS(AND(P426=$P$2,N426&gt;0),((F426/0.5)-1)*U426, AND(P426=$P$2,N426=0),V426,AND(P426=$P$22,N426&gt;0),((F426/0.5)-1)*(V426+X426),AND(P426=$P$22,N426=0),(W426+U426))</f>
        <v>136.19999999999999</v>
      </c>
      <c r="Z426" s="13" t="str" cm="1">
        <f t="array" ref="Z426">_xlfn.IFS(Y426=T426,"Correctly Charged",Y426&gt;T426,"Under Charge",Y426&lt;T426,"Over Charge")</f>
        <v>Over Charge</v>
      </c>
      <c r="AA426" s="11">
        <f t="shared" si="48"/>
        <v>-43.600000000000023</v>
      </c>
    </row>
    <row r="427" spans="1:27" x14ac:dyDescent="0.3">
      <c r="A427" s="7">
        <v>2001807362</v>
      </c>
      <c r="B427" s="8">
        <v>1091117324394</v>
      </c>
      <c r="C427" s="7">
        <v>0.112</v>
      </c>
      <c r="D427" s="7">
        <f t="shared" si="42"/>
        <v>0.5</v>
      </c>
      <c r="E427" s="7">
        <v>2</v>
      </c>
      <c r="F427" s="7">
        <f t="shared" si="43"/>
        <v>2</v>
      </c>
      <c r="G427" s="7">
        <f>Output_Data1[[#This Row],[Weight slab charged by Courier Company (KG)]]/0.5</f>
        <v>4</v>
      </c>
      <c r="H427" s="10" t="s">
        <v>3</v>
      </c>
      <c r="I427" s="11">
        <f>VLOOKUP("*"&amp;CONCATENATE("d_",H427,"_f")&amp;"*",Rough_data!$A$12:$B$31,2,FALSE)</f>
        <v>45.4</v>
      </c>
      <c r="J427" s="11">
        <f>VLOOKUP("*"&amp;CONCATENATE("d_",H427,"_a")&amp;"*",Rough_data!$A$12:$B$31,2,FALSE)</f>
        <v>44.8</v>
      </c>
      <c r="K427" s="11">
        <f>VLOOKUP("*"&amp;CONCATENATE("o_",H427,"_f")&amp;"*",Rough_data!$A$12:$B$31,2,FALSE)</f>
        <v>41.3</v>
      </c>
      <c r="L427" s="11">
        <f>VLOOKUP("*"&amp;CONCATENATE("o_",H427,"_a")&amp;"*",Rough_data!$A$12:$B$31,2,FALSE)</f>
        <v>44.8</v>
      </c>
      <c r="M427" s="8" t="str">
        <f t="shared" si="44"/>
        <v>3-Times Additional charges</v>
      </c>
      <c r="N427" s="8">
        <f t="shared" si="45"/>
        <v>3</v>
      </c>
      <c r="O427" s="8">
        <f t="shared" si="46"/>
        <v>134.39999999999998</v>
      </c>
      <c r="P427" s="10" t="s">
        <v>13</v>
      </c>
      <c r="Q427" s="10">
        <f t="shared" si="47"/>
        <v>3</v>
      </c>
      <c r="R427" s="10" cm="1">
        <f t="array" ref="R427">_xlfn.IFS(AND(P427=$P$2,N427&gt;0),((F427/0.5)-1)*J427, AND(P427=$P$2,N427=0),I427,AND(P427=$P$22,N427&gt;0),((F427/0.5)-1)*(L427+J427),AND(P427=$P$22,N427=0),(I427+K427))</f>
        <v>134.39999999999998</v>
      </c>
      <c r="S427" s="10" t="s">
        <v>3</v>
      </c>
      <c r="T427" s="7">
        <v>179.8</v>
      </c>
      <c r="U427" s="11">
        <f>VLOOKUP("*"&amp;CONCATENATE("d_",S427,"_f")&amp;"*",Rough_data!$A$12:$B$31,2,FALSE)</f>
        <v>45.4</v>
      </c>
      <c r="V427" s="11">
        <f>VLOOKUP("*"&amp;CONCATENATE("d_",S427,"_a")&amp;"*",Rough_data!$A$12:$B$31,2,FALSE)</f>
        <v>44.8</v>
      </c>
      <c r="W427" s="11">
        <f>VLOOKUP("*"&amp;CONCATENATE("o_",S427,"_f")&amp;"*",Rough_data!$A$12:$B$31,2,FALSE)</f>
        <v>41.3</v>
      </c>
      <c r="X427" s="11">
        <f>VLOOKUP("*"&amp;CONCATENATE("o_",S427,"_a")&amp;"*",Rough_data!$A$12:$B$31,2,FALSE)</f>
        <v>44.8</v>
      </c>
      <c r="Y427" s="7" cm="1">
        <f t="array" ref="Y427">_xlfn.IFS(AND(P427=$P$2,N427&gt;0),((F427/0.5)-1)*U427, AND(P427=$P$2,N427=0),V427,AND(P427=$P$22,N427&gt;0),((F427/0.5)-1)*(V427+X427),AND(P427=$P$22,N427=0),(W427+U427))</f>
        <v>136.19999999999999</v>
      </c>
      <c r="Z427" s="13" t="str" cm="1">
        <f t="array" ref="Z427">_xlfn.IFS(Y427=T427,"Correctly Charged",Y427&gt;T427,"Under Charge",Y427&lt;T427,"Over Charge")</f>
        <v>Over Charge</v>
      </c>
      <c r="AA427" s="11">
        <f t="shared" si="48"/>
        <v>-43.600000000000023</v>
      </c>
    </row>
    <row r="428" spans="1:27" x14ac:dyDescent="0.3">
      <c r="A428" s="7">
        <v>2001807362</v>
      </c>
      <c r="B428" s="8">
        <v>1091117324394</v>
      </c>
      <c r="C428" s="7">
        <v>0.112</v>
      </c>
      <c r="D428" s="7">
        <f t="shared" si="42"/>
        <v>0.5</v>
      </c>
      <c r="E428" s="7">
        <v>2</v>
      </c>
      <c r="F428" s="7">
        <f t="shared" si="43"/>
        <v>2</v>
      </c>
      <c r="G428" s="7">
        <f>Output_Data1[[#This Row],[Weight slab charged by Courier Company (KG)]]/0.5</f>
        <v>4</v>
      </c>
      <c r="H428" s="10" t="s">
        <v>3</v>
      </c>
      <c r="I428" s="11">
        <f>VLOOKUP("*"&amp;CONCATENATE("d_",H428,"_f")&amp;"*",Rough_data!$A$12:$B$31,2,FALSE)</f>
        <v>45.4</v>
      </c>
      <c r="J428" s="11">
        <f>VLOOKUP("*"&amp;CONCATENATE("d_",H428,"_a")&amp;"*",Rough_data!$A$12:$B$31,2,FALSE)</f>
        <v>44.8</v>
      </c>
      <c r="K428" s="11">
        <f>VLOOKUP("*"&amp;CONCATENATE("o_",H428,"_f")&amp;"*",Rough_data!$A$12:$B$31,2,FALSE)</f>
        <v>41.3</v>
      </c>
      <c r="L428" s="11">
        <f>VLOOKUP("*"&amp;CONCATENATE("o_",H428,"_a")&amp;"*",Rough_data!$A$12:$B$31,2,FALSE)</f>
        <v>44.8</v>
      </c>
      <c r="M428" s="8" t="str">
        <f t="shared" si="44"/>
        <v>3-Times Additional charges</v>
      </c>
      <c r="N428" s="8">
        <f t="shared" si="45"/>
        <v>3</v>
      </c>
      <c r="O428" s="8">
        <f t="shared" si="46"/>
        <v>134.39999999999998</v>
      </c>
      <c r="P428" s="10" t="s">
        <v>13</v>
      </c>
      <c r="Q428" s="10">
        <f t="shared" si="47"/>
        <v>3</v>
      </c>
      <c r="R428" s="10" cm="1">
        <f t="array" ref="R428">_xlfn.IFS(AND(P428=$P$2,N428&gt;0),((F428/0.5)-1)*J428, AND(P428=$P$2,N428=0),I428,AND(P428=$P$22,N428&gt;0),((F428/0.5)-1)*(L428+J428),AND(P428=$P$22,N428=0),(I428+K428))</f>
        <v>134.39999999999998</v>
      </c>
      <c r="S428" s="10" t="s">
        <v>3</v>
      </c>
      <c r="T428" s="7">
        <v>179.8</v>
      </c>
      <c r="U428" s="11">
        <f>VLOOKUP("*"&amp;CONCATENATE("d_",S428,"_f")&amp;"*",Rough_data!$A$12:$B$31,2,FALSE)</f>
        <v>45.4</v>
      </c>
      <c r="V428" s="11">
        <f>VLOOKUP("*"&amp;CONCATENATE("d_",S428,"_a")&amp;"*",Rough_data!$A$12:$B$31,2,FALSE)</f>
        <v>44.8</v>
      </c>
      <c r="W428" s="11">
        <f>VLOOKUP("*"&amp;CONCATENATE("o_",S428,"_f")&amp;"*",Rough_data!$A$12:$B$31,2,FALSE)</f>
        <v>41.3</v>
      </c>
      <c r="X428" s="11">
        <f>VLOOKUP("*"&amp;CONCATENATE("o_",S428,"_a")&amp;"*",Rough_data!$A$12:$B$31,2,FALSE)</f>
        <v>44.8</v>
      </c>
      <c r="Y428" s="7" cm="1">
        <f t="array" ref="Y428">_xlfn.IFS(AND(P428=$P$2,N428&gt;0),((F428/0.5)-1)*U428, AND(P428=$P$2,N428=0),V428,AND(P428=$P$22,N428&gt;0),((F428/0.5)-1)*(V428+X428),AND(P428=$P$22,N428=0),(W428+U428))</f>
        <v>136.19999999999999</v>
      </c>
      <c r="Z428" s="13" t="str" cm="1">
        <f t="array" ref="Z428">_xlfn.IFS(Y428=T428,"Correctly Charged",Y428&gt;T428,"Under Charge",Y428&lt;T428,"Over Charge")</f>
        <v>Over Charge</v>
      </c>
      <c r="AA428" s="11">
        <f t="shared" si="48"/>
        <v>-43.600000000000023</v>
      </c>
    </row>
    <row r="429" spans="1:27" x14ac:dyDescent="0.3">
      <c r="A429" s="7">
        <v>2001807329</v>
      </c>
      <c r="B429" s="8">
        <v>1091117333100</v>
      </c>
      <c r="C429" s="7">
        <v>0.127</v>
      </c>
      <c r="D429" s="7">
        <f t="shared" si="42"/>
        <v>0.5</v>
      </c>
      <c r="E429" s="7">
        <v>0.73</v>
      </c>
      <c r="F429" s="7">
        <f t="shared" si="43"/>
        <v>1</v>
      </c>
      <c r="G429" s="7">
        <f>Output_Data1[[#This Row],[Weight slab charged by Courier Company (KG)]]/0.5</f>
        <v>2</v>
      </c>
      <c r="H429" s="10" t="s">
        <v>3</v>
      </c>
      <c r="I429" s="11">
        <f>VLOOKUP("*"&amp;CONCATENATE("d_",H429,"_f")&amp;"*",Rough_data!$A$12:$B$31,2,FALSE)</f>
        <v>45.4</v>
      </c>
      <c r="J429" s="11">
        <f>VLOOKUP("*"&amp;CONCATENATE("d_",H429,"_a")&amp;"*",Rough_data!$A$12:$B$31,2,FALSE)</f>
        <v>44.8</v>
      </c>
      <c r="K429" s="11">
        <f>VLOOKUP("*"&amp;CONCATENATE("o_",H429,"_f")&amp;"*",Rough_data!$A$12:$B$31,2,FALSE)</f>
        <v>41.3</v>
      </c>
      <c r="L429" s="11">
        <f>VLOOKUP("*"&amp;CONCATENATE("o_",H429,"_a")&amp;"*",Rough_data!$A$12:$B$31,2,FALSE)</f>
        <v>44.8</v>
      </c>
      <c r="M429" s="8" t="str">
        <f t="shared" si="44"/>
        <v>1-Times Additional charges</v>
      </c>
      <c r="N429" s="8">
        <f t="shared" si="45"/>
        <v>1</v>
      </c>
      <c r="O429" s="8">
        <f t="shared" si="46"/>
        <v>44.8</v>
      </c>
      <c r="P429" s="10" t="s">
        <v>13</v>
      </c>
      <c r="Q429" s="10">
        <f t="shared" si="47"/>
        <v>1</v>
      </c>
      <c r="R429" s="10" cm="1">
        <f t="array" ref="R429">_xlfn.IFS(AND(P429=$P$2,N429&gt;0),((F429/0.5)-1)*J429, AND(P429=$P$2,N429=0),I429,AND(P429=$P$22,N429&gt;0),((F429/0.5)-1)*(L429+J429),AND(P429=$P$22,N429=0),(I429+K429))</f>
        <v>44.8</v>
      </c>
      <c r="S429" s="10" t="s">
        <v>2</v>
      </c>
      <c r="T429" s="7">
        <v>90.2</v>
      </c>
      <c r="U429" s="11">
        <f>VLOOKUP("*"&amp;CONCATENATE("d_",S429,"_f")&amp;"*",Rough_data!$A$12:$B$31,2,FALSE)</f>
        <v>33</v>
      </c>
      <c r="V429" s="11">
        <f>VLOOKUP("*"&amp;CONCATENATE("d_",S429,"_a")&amp;"*",Rough_data!$A$12:$B$31,2,FALSE)</f>
        <v>28.3</v>
      </c>
      <c r="W429" s="11">
        <f>VLOOKUP("*"&amp;CONCATENATE("o_",S429,"_f")&amp;"*",Rough_data!$A$12:$B$31,2,FALSE)</f>
        <v>20.5</v>
      </c>
      <c r="X429" s="11">
        <f>VLOOKUP("*"&amp;CONCATENATE("o_",S429,"_a")&amp;"*",Rough_data!$A$12:$B$31,2,FALSE)</f>
        <v>28.3</v>
      </c>
      <c r="Y429" s="7" cm="1">
        <f t="array" ref="Y429">_xlfn.IFS(AND(P429=$P$2,N429&gt;0),((F429/0.5)-1)*U429, AND(P429=$P$2,N429=0),V429,AND(P429=$P$22,N429&gt;0),((F429/0.5)-1)*(V429+X429),AND(P429=$P$22,N429=0),(W429+U429))</f>
        <v>33</v>
      </c>
      <c r="Z429" s="13" t="str" cm="1">
        <f t="array" ref="Z429">_xlfn.IFS(Y429=T429,"Correctly Charged",Y429&gt;T429,"Under Charge",Y429&lt;T429,"Over Charge")</f>
        <v>Over Charge</v>
      </c>
      <c r="AA429" s="11">
        <f t="shared" si="48"/>
        <v>-57.2</v>
      </c>
    </row>
    <row r="430" spans="1:27" x14ac:dyDescent="0.3">
      <c r="A430" s="7">
        <v>2001807329</v>
      </c>
      <c r="B430" s="8">
        <v>1091117333100</v>
      </c>
      <c r="C430" s="7">
        <v>0.13300000000000001</v>
      </c>
      <c r="D430" s="7">
        <f t="shared" si="42"/>
        <v>0.5</v>
      </c>
      <c r="E430" s="7">
        <v>0.73</v>
      </c>
      <c r="F430" s="7">
        <f t="shared" si="43"/>
        <v>1</v>
      </c>
      <c r="G430" s="7">
        <f>Output_Data1[[#This Row],[Weight slab charged by Courier Company (KG)]]/0.5</f>
        <v>2</v>
      </c>
      <c r="H430" s="10" t="s">
        <v>3</v>
      </c>
      <c r="I430" s="11">
        <f>VLOOKUP("*"&amp;CONCATENATE("d_",H430,"_f")&amp;"*",Rough_data!$A$12:$B$31,2,FALSE)</f>
        <v>45.4</v>
      </c>
      <c r="J430" s="11">
        <f>VLOOKUP("*"&amp;CONCATENATE("d_",H430,"_a")&amp;"*",Rough_data!$A$12:$B$31,2,FALSE)</f>
        <v>44.8</v>
      </c>
      <c r="K430" s="11">
        <f>VLOOKUP("*"&amp;CONCATENATE("o_",H430,"_f")&amp;"*",Rough_data!$A$12:$B$31,2,FALSE)</f>
        <v>41.3</v>
      </c>
      <c r="L430" s="11">
        <f>VLOOKUP("*"&amp;CONCATENATE("o_",H430,"_a")&amp;"*",Rough_data!$A$12:$B$31,2,FALSE)</f>
        <v>44.8</v>
      </c>
      <c r="M430" s="8" t="str">
        <f t="shared" si="44"/>
        <v>1-Times Additional charges</v>
      </c>
      <c r="N430" s="8">
        <f t="shared" si="45"/>
        <v>1</v>
      </c>
      <c r="O430" s="8">
        <f t="shared" si="46"/>
        <v>44.8</v>
      </c>
      <c r="P430" s="10" t="s">
        <v>13</v>
      </c>
      <c r="Q430" s="10">
        <f t="shared" si="47"/>
        <v>1</v>
      </c>
      <c r="R430" s="10" cm="1">
        <f t="array" ref="R430">_xlfn.IFS(AND(P430=$P$2,N430&gt;0),((F430/0.5)-1)*J430, AND(P430=$P$2,N430=0),I430,AND(P430=$P$22,N430&gt;0),((F430/0.5)-1)*(L430+J430),AND(P430=$P$22,N430=0),(I430+K430))</f>
        <v>44.8</v>
      </c>
      <c r="S430" s="10" t="s">
        <v>2</v>
      </c>
      <c r="T430" s="7">
        <v>90.2</v>
      </c>
      <c r="U430" s="11">
        <f>VLOOKUP("*"&amp;CONCATENATE("d_",S430,"_f")&amp;"*",Rough_data!$A$12:$B$31,2,FALSE)</f>
        <v>33</v>
      </c>
      <c r="V430" s="11">
        <f>VLOOKUP("*"&amp;CONCATENATE("d_",S430,"_a")&amp;"*",Rough_data!$A$12:$B$31,2,FALSE)</f>
        <v>28.3</v>
      </c>
      <c r="W430" s="11">
        <f>VLOOKUP("*"&amp;CONCATENATE("o_",S430,"_f")&amp;"*",Rough_data!$A$12:$B$31,2,FALSE)</f>
        <v>20.5</v>
      </c>
      <c r="X430" s="11">
        <f>VLOOKUP("*"&amp;CONCATENATE("o_",S430,"_a")&amp;"*",Rough_data!$A$12:$B$31,2,FALSE)</f>
        <v>28.3</v>
      </c>
      <c r="Y430" s="7" cm="1">
        <f t="array" ref="Y430">_xlfn.IFS(AND(P430=$P$2,N430&gt;0),((F430/0.5)-1)*U430, AND(P430=$P$2,N430=0),V430,AND(P430=$P$22,N430&gt;0),((F430/0.5)-1)*(V430+X430),AND(P430=$P$22,N430=0),(W430+U430))</f>
        <v>33</v>
      </c>
      <c r="Z430" s="13" t="str" cm="1">
        <f t="array" ref="Z430">_xlfn.IFS(Y430=T430,"Correctly Charged",Y430&gt;T430,"Under Charge",Y430&lt;T430,"Over Charge")</f>
        <v>Over Charge</v>
      </c>
      <c r="AA430" s="11">
        <f t="shared" si="48"/>
        <v>-57.2</v>
      </c>
    </row>
    <row r="431" spans="1:27" x14ac:dyDescent="0.3">
      <c r="A431" s="7">
        <v>2001807329</v>
      </c>
      <c r="B431" s="8">
        <v>1091117333100</v>
      </c>
      <c r="C431" s="7">
        <v>0.24</v>
      </c>
      <c r="D431" s="7">
        <f t="shared" si="42"/>
        <v>0.5</v>
      </c>
      <c r="E431" s="7">
        <v>0.73</v>
      </c>
      <c r="F431" s="7">
        <f t="shared" si="43"/>
        <v>1</v>
      </c>
      <c r="G431" s="7">
        <f>Output_Data1[[#This Row],[Weight slab charged by Courier Company (KG)]]/0.5</f>
        <v>2</v>
      </c>
      <c r="H431" s="10" t="s">
        <v>3</v>
      </c>
      <c r="I431" s="11">
        <f>VLOOKUP("*"&amp;CONCATENATE("d_",H431,"_f")&amp;"*",Rough_data!$A$12:$B$31,2,FALSE)</f>
        <v>45.4</v>
      </c>
      <c r="J431" s="11">
        <f>VLOOKUP("*"&amp;CONCATENATE("d_",H431,"_a")&amp;"*",Rough_data!$A$12:$B$31,2,FALSE)</f>
        <v>44.8</v>
      </c>
      <c r="K431" s="11">
        <f>VLOOKUP("*"&amp;CONCATENATE("o_",H431,"_f")&amp;"*",Rough_data!$A$12:$B$31,2,FALSE)</f>
        <v>41.3</v>
      </c>
      <c r="L431" s="11">
        <f>VLOOKUP("*"&amp;CONCATENATE("o_",H431,"_a")&amp;"*",Rough_data!$A$12:$B$31,2,FALSE)</f>
        <v>44.8</v>
      </c>
      <c r="M431" s="8" t="str">
        <f t="shared" si="44"/>
        <v>1-Times Additional charges</v>
      </c>
      <c r="N431" s="8">
        <f t="shared" si="45"/>
        <v>1</v>
      </c>
      <c r="O431" s="8">
        <f t="shared" si="46"/>
        <v>44.8</v>
      </c>
      <c r="P431" s="10" t="s">
        <v>13</v>
      </c>
      <c r="Q431" s="10">
        <f t="shared" si="47"/>
        <v>1</v>
      </c>
      <c r="R431" s="10" cm="1">
        <f t="array" ref="R431">_xlfn.IFS(AND(P431=$P$2,N431&gt;0),((F431/0.5)-1)*J431, AND(P431=$P$2,N431=0),I431,AND(P431=$P$22,N431&gt;0),((F431/0.5)-1)*(L431+J431),AND(P431=$P$22,N431=0),(I431+K431))</f>
        <v>44.8</v>
      </c>
      <c r="S431" s="10" t="s">
        <v>2</v>
      </c>
      <c r="T431" s="7">
        <v>90.2</v>
      </c>
      <c r="U431" s="11">
        <f>VLOOKUP("*"&amp;CONCATENATE("d_",S431,"_f")&amp;"*",Rough_data!$A$12:$B$31,2,FALSE)</f>
        <v>33</v>
      </c>
      <c r="V431" s="11">
        <f>VLOOKUP("*"&amp;CONCATENATE("d_",S431,"_a")&amp;"*",Rough_data!$A$12:$B$31,2,FALSE)</f>
        <v>28.3</v>
      </c>
      <c r="W431" s="11">
        <f>VLOOKUP("*"&amp;CONCATENATE("o_",S431,"_f")&amp;"*",Rough_data!$A$12:$B$31,2,FALSE)</f>
        <v>20.5</v>
      </c>
      <c r="X431" s="11">
        <f>VLOOKUP("*"&amp;CONCATENATE("o_",S431,"_a")&amp;"*",Rough_data!$A$12:$B$31,2,FALSE)</f>
        <v>28.3</v>
      </c>
      <c r="Y431" s="7" cm="1">
        <f t="array" ref="Y431">_xlfn.IFS(AND(P431=$P$2,N431&gt;0),((F431/0.5)-1)*U431, AND(P431=$P$2,N431=0),V431,AND(P431=$P$22,N431&gt;0),((F431/0.5)-1)*(V431+X431),AND(P431=$P$22,N431=0),(W431+U431))</f>
        <v>33</v>
      </c>
      <c r="Z431" s="13" t="str" cm="1">
        <f t="array" ref="Z431">_xlfn.IFS(Y431=T431,"Correctly Charged",Y431&gt;T431,"Under Charge",Y431&lt;T431,"Over Charge")</f>
        <v>Over Charge</v>
      </c>
      <c r="AA431" s="11">
        <f t="shared" si="48"/>
        <v>-57.2</v>
      </c>
    </row>
    <row r="432" spans="1:27" x14ac:dyDescent="0.3">
      <c r="A432" s="7">
        <v>2001807328</v>
      </c>
      <c r="B432" s="8">
        <v>1091117324346</v>
      </c>
      <c r="C432" s="7">
        <v>0.49</v>
      </c>
      <c r="D432" s="7">
        <f t="shared" si="42"/>
        <v>0.5</v>
      </c>
      <c r="E432" s="7">
        <v>2.2799999999999998</v>
      </c>
      <c r="F432" s="7">
        <f t="shared" si="43"/>
        <v>2.5</v>
      </c>
      <c r="G432" s="7">
        <f>Output_Data1[[#This Row],[Weight slab charged by Courier Company (KG)]]/0.5</f>
        <v>5</v>
      </c>
      <c r="H432" s="10" t="s">
        <v>3</v>
      </c>
      <c r="I432" s="11">
        <f>VLOOKUP("*"&amp;CONCATENATE("d_",H432,"_f")&amp;"*",Rough_data!$A$12:$B$31,2,FALSE)</f>
        <v>45.4</v>
      </c>
      <c r="J432" s="11">
        <f>VLOOKUP("*"&amp;CONCATENATE("d_",H432,"_a")&amp;"*",Rough_data!$A$12:$B$31,2,FALSE)</f>
        <v>44.8</v>
      </c>
      <c r="K432" s="11">
        <f>VLOOKUP("*"&amp;CONCATENATE("o_",H432,"_f")&amp;"*",Rough_data!$A$12:$B$31,2,FALSE)</f>
        <v>41.3</v>
      </c>
      <c r="L432" s="11">
        <f>VLOOKUP("*"&amp;CONCATENATE("o_",H432,"_a")&amp;"*",Rough_data!$A$12:$B$31,2,FALSE)</f>
        <v>44.8</v>
      </c>
      <c r="M432" s="8" t="str">
        <f t="shared" si="44"/>
        <v>4-Times Additional charges</v>
      </c>
      <c r="N432" s="8">
        <f t="shared" si="45"/>
        <v>4</v>
      </c>
      <c r="O432" s="8">
        <f t="shared" si="46"/>
        <v>179.2</v>
      </c>
      <c r="P432" s="10" t="s">
        <v>13</v>
      </c>
      <c r="Q432" s="10">
        <f t="shared" si="47"/>
        <v>4</v>
      </c>
      <c r="R432" s="10" cm="1">
        <f t="array" ref="R432">_xlfn.IFS(AND(P432=$P$2,N432&gt;0),((F432/0.5)-1)*J432, AND(P432=$P$2,N432=0),I432,AND(P432=$P$22,N432&gt;0),((F432/0.5)-1)*(L432+J432),AND(P432=$P$22,N432=0),(I432+K432))</f>
        <v>179.2</v>
      </c>
      <c r="S432" s="10" t="s">
        <v>2</v>
      </c>
      <c r="T432" s="7">
        <v>224.6</v>
      </c>
      <c r="U432" s="11">
        <f>VLOOKUP("*"&amp;CONCATENATE("d_",S432,"_f")&amp;"*",Rough_data!$A$12:$B$31,2,FALSE)</f>
        <v>33</v>
      </c>
      <c r="V432" s="11">
        <f>VLOOKUP("*"&amp;CONCATENATE("d_",S432,"_a")&amp;"*",Rough_data!$A$12:$B$31,2,FALSE)</f>
        <v>28.3</v>
      </c>
      <c r="W432" s="11">
        <f>VLOOKUP("*"&amp;CONCATENATE("o_",S432,"_f")&amp;"*",Rough_data!$A$12:$B$31,2,FALSE)</f>
        <v>20.5</v>
      </c>
      <c r="X432" s="11">
        <f>VLOOKUP("*"&amp;CONCATENATE("o_",S432,"_a")&amp;"*",Rough_data!$A$12:$B$31,2,FALSE)</f>
        <v>28.3</v>
      </c>
      <c r="Y432" s="7" cm="1">
        <f t="array" ref="Y432">_xlfn.IFS(AND(P432=$P$2,N432&gt;0),((F432/0.5)-1)*U432, AND(P432=$P$2,N432=0),V432,AND(P432=$P$22,N432&gt;0),((F432/0.5)-1)*(V432+X432),AND(P432=$P$22,N432=0),(W432+U432))</f>
        <v>132</v>
      </c>
      <c r="Z432" s="13" t="str" cm="1">
        <f t="array" ref="Z432">_xlfn.IFS(Y432=T432,"Correctly Charged",Y432&gt;T432,"Under Charge",Y432&lt;T432,"Over Charge")</f>
        <v>Over Charge</v>
      </c>
      <c r="AA432" s="11">
        <f t="shared" si="48"/>
        <v>-92.6</v>
      </c>
    </row>
    <row r="433" spans="1:27" x14ac:dyDescent="0.3">
      <c r="A433" s="7">
        <v>2001807290</v>
      </c>
      <c r="B433" s="8">
        <v>1091117324206</v>
      </c>
      <c r="C433" s="7">
        <v>0.127</v>
      </c>
      <c r="D433" s="7">
        <f t="shared" si="42"/>
        <v>0.5</v>
      </c>
      <c r="E433" s="7">
        <v>0.5</v>
      </c>
      <c r="F433" s="7">
        <f t="shared" si="43"/>
        <v>0.5</v>
      </c>
      <c r="G433" s="7">
        <f>Output_Data1[[#This Row],[Weight slab charged by Courier Company (KG)]]/0.5</f>
        <v>1</v>
      </c>
      <c r="H433" s="10" t="s">
        <v>3</v>
      </c>
      <c r="I433" s="11">
        <f>VLOOKUP("*"&amp;CONCATENATE("d_",H433,"_f")&amp;"*",Rough_data!$A$12:$B$31,2,FALSE)</f>
        <v>45.4</v>
      </c>
      <c r="J433" s="11">
        <f>VLOOKUP("*"&amp;CONCATENATE("d_",H433,"_a")&amp;"*",Rough_data!$A$12:$B$31,2,FALSE)</f>
        <v>44.8</v>
      </c>
      <c r="K433" s="11">
        <f>VLOOKUP("*"&amp;CONCATENATE("o_",H433,"_f")&amp;"*",Rough_data!$A$12:$B$31,2,FALSE)</f>
        <v>41.3</v>
      </c>
      <c r="L433" s="11">
        <f>VLOOKUP("*"&amp;CONCATENATE("o_",H433,"_a")&amp;"*",Rough_data!$A$12:$B$31,2,FALSE)</f>
        <v>44.8</v>
      </c>
      <c r="M433" s="8" t="str">
        <f t="shared" si="44"/>
        <v>Only Fixed charges</v>
      </c>
      <c r="N433" s="8">
        <f t="shared" si="45"/>
        <v>0</v>
      </c>
      <c r="O433" s="8">
        <f t="shared" si="46"/>
        <v>45.4</v>
      </c>
      <c r="P433" s="10" t="s">
        <v>13</v>
      </c>
      <c r="Q433" s="10">
        <f t="shared" si="47"/>
        <v>0</v>
      </c>
      <c r="R433" s="10" cm="1">
        <f t="array" ref="R433">_xlfn.IFS(AND(P433=$P$2,N433&gt;0),((F433/0.5)-1)*J433, AND(P433=$P$2,N433=0),I433,AND(P433=$P$22,N433&gt;0),((F433/0.5)-1)*(L433+J433),AND(P433=$P$22,N433=0),(I433+K433))</f>
        <v>45.4</v>
      </c>
      <c r="S433" s="10" t="s">
        <v>3</v>
      </c>
      <c r="T433" s="7">
        <v>45.4</v>
      </c>
      <c r="U433" s="11">
        <f>VLOOKUP("*"&amp;CONCATENATE("d_",S433,"_f")&amp;"*",Rough_data!$A$12:$B$31,2,FALSE)</f>
        <v>45.4</v>
      </c>
      <c r="V433" s="11">
        <f>VLOOKUP("*"&amp;CONCATENATE("d_",S433,"_a")&amp;"*",Rough_data!$A$12:$B$31,2,FALSE)</f>
        <v>44.8</v>
      </c>
      <c r="W433" s="11">
        <f>VLOOKUP("*"&amp;CONCATENATE("o_",S433,"_f")&amp;"*",Rough_data!$A$12:$B$31,2,FALSE)</f>
        <v>41.3</v>
      </c>
      <c r="X433" s="11">
        <f>VLOOKUP("*"&amp;CONCATENATE("o_",S433,"_a")&amp;"*",Rough_data!$A$12:$B$31,2,FALSE)</f>
        <v>44.8</v>
      </c>
      <c r="Y433" s="7" cm="1">
        <f t="array" ref="Y433">_xlfn.IFS(AND(P433=$P$2,N433&gt;0),((F433/0.5)-1)*U433, AND(P433=$P$2,N433=0),V433,AND(P433=$P$22,N433&gt;0),((F433/0.5)-1)*(V433+X433),AND(P433=$P$22,N433=0),(W433+U433))</f>
        <v>44.8</v>
      </c>
      <c r="Z433" s="13" t="str" cm="1">
        <f t="array" ref="Z433">_xlfn.IFS(Y433=T433,"Correctly Charged",Y433&gt;T433,"Under Charge",Y433&lt;T433,"Over Charge")</f>
        <v>Over Charge</v>
      </c>
      <c r="AA433" s="11">
        <f t="shared" si="48"/>
        <v>-0.60000000000000142</v>
      </c>
    </row>
    <row r="434" spans="1:27" x14ac:dyDescent="0.3">
      <c r="A434" s="7">
        <v>2001807290</v>
      </c>
      <c r="B434" s="8">
        <v>1091117324206</v>
      </c>
      <c r="C434" s="7">
        <v>0.13300000000000001</v>
      </c>
      <c r="D434" s="7">
        <f t="shared" si="42"/>
        <v>0.5</v>
      </c>
      <c r="E434" s="7">
        <v>0.5</v>
      </c>
      <c r="F434" s="7">
        <f t="shared" si="43"/>
        <v>0.5</v>
      </c>
      <c r="G434" s="7">
        <f>Output_Data1[[#This Row],[Weight slab charged by Courier Company (KG)]]/0.5</f>
        <v>1</v>
      </c>
      <c r="H434" s="10" t="s">
        <v>3</v>
      </c>
      <c r="I434" s="11">
        <f>VLOOKUP("*"&amp;CONCATENATE("d_",H434,"_f")&amp;"*",Rough_data!$A$12:$B$31,2,FALSE)</f>
        <v>45.4</v>
      </c>
      <c r="J434" s="11">
        <f>VLOOKUP("*"&amp;CONCATENATE("d_",H434,"_a")&amp;"*",Rough_data!$A$12:$B$31,2,FALSE)</f>
        <v>44.8</v>
      </c>
      <c r="K434" s="11">
        <f>VLOOKUP("*"&amp;CONCATENATE("o_",H434,"_f")&amp;"*",Rough_data!$A$12:$B$31,2,FALSE)</f>
        <v>41.3</v>
      </c>
      <c r="L434" s="11">
        <f>VLOOKUP("*"&amp;CONCATENATE("o_",H434,"_a")&amp;"*",Rough_data!$A$12:$B$31,2,FALSE)</f>
        <v>44.8</v>
      </c>
      <c r="M434" s="8" t="str">
        <f t="shared" si="44"/>
        <v>Only Fixed charges</v>
      </c>
      <c r="N434" s="8">
        <f t="shared" si="45"/>
        <v>0</v>
      </c>
      <c r="O434" s="8">
        <f t="shared" si="46"/>
        <v>45.4</v>
      </c>
      <c r="P434" s="10" t="s">
        <v>13</v>
      </c>
      <c r="Q434" s="10">
        <f t="shared" si="47"/>
        <v>0</v>
      </c>
      <c r="R434" s="10" cm="1">
        <f t="array" ref="R434">_xlfn.IFS(AND(P434=$P$2,N434&gt;0),((F434/0.5)-1)*J434, AND(P434=$P$2,N434=0),I434,AND(P434=$P$22,N434&gt;0),((F434/0.5)-1)*(L434+J434),AND(P434=$P$22,N434=0),(I434+K434))</f>
        <v>45.4</v>
      </c>
      <c r="S434" s="10" t="s">
        <v>3</v>
      </c>
      <c r="T434" s="7">
        <v>45.4</v>
      </c>
      <c r="U434" s="11">
        <f>VLOOKUP("*"&amp;CONCATENATE("d_",S434,"_f")&amp;"*",Rough_data!$A$12:$B$31,2,FALSE)</f>
        <v>45.4</v>
      </c>
      <c r="V434" s="11">
        <f>VLOOKUP("*"&amp;CONCATENATE("d_",S434,"_a")&amp;"*",Rough_data!$A$12:$B$31,2,FALSE)</f>
        <v>44.8</v>
      </c>
      <c r="W434" s="11">
        <f>VLOOKUP("*"&amp;CONCATENATE("o_",S434,"_f")&amp;"*",Rough_data!$A$12:$B$31,2,FALSE)</f>
        <v>41.3</v>
      </c>
      <c r="X434" s="11">
        <f>VLOOKUP("*"&amp;CONCATENATE("o_",S434,"_a")&amp;"*",Rough_data!$A$12:$B$31,2,FALSE)</f>
        <v>44.8</v>
      </c>
      <c r="Y434" s="7" cm="1">
        <f t="array" ref="Y434">_xlfn.IFS(AND(P434=$P$2,N434&gt;0),((F434/0.5)-1)*U434, AND(P434=$P$2,N434=0),V434,AND(P434=$P$22,N434&gt;0),((F434/0.5)-1)*(V434+X434),AND(P434=$P$22,N434=0),(W434+U434))</f>
        <v>44.8</v>
      </c>
      <c r="Z434" s="13" t="str" cm="1">
        <f t="array" ref="Z434">_xlfn.IFS(Y434=T434,"Correctly Charged",Y434&gt;T434,"Under Charge",Y434&lt;T434,"Over Charge")</f>
        <v>Over Charge</v>
      </c>
      <c r="AA434" s="11">
        <f t="shared" si="48"/>
        <v>-0.60000000000000142</v>
      </c>
    </row>
    <row r="435" spans="1:27" x14ac:dyDescent="0.3">
      <c r="A435" s="7">
        <v>2001807290</v>
      </c>
      <c r="B435" s="8">
        <v>1091117324206</v>
      </c>
      <c r="C435" s="7">
        <v>0.24</v>
      </c>
      <c r="D435" s="7">
        <f t="shared" si="42"/>
        <v>0.5</v>
      </c>
      <c r="E435" s="7">
        <v>0.5</v>
      </c>
      <c r="F435" s="7">
        <f t="shared" si="43"/>
        <v>0.5</v>
      </c>
      <c r="G435" s="7">
        <f>Output_Data1[[#This Row],[Weight slab charged by Courier Company (KG)]]/0.5</f>
        <v>1</v>
      </c>
      <c r="H435" s="10" t="s">
        <v>3</v>
      </c>
      <c r="I435" s="11">
        <f>VLOOKUP("*"&amp;CONCATENATE("d_",H435,"_f")&amp;"*",Rough_data!$A$12:$B$31,2,FALSE)</f>
        <v>45.4</v>
      </c>
      <c r="J435" s="11">
        <f>VLOOKUP("*"&amp;CONCATENATE("d_",H435,"_a")&amp;"*",Rough_data!$A$12:$B$31,2,FALSE)</f>
        <v>44.8</v>
      </c>
      <c r="K435" s="11">
        <f>VLOOKUP("*"&amp;CONCATENATE("o_",H435,"_f")&amp;"*",Rough_data!$A$12:$B$31,2,FALSE)</f>
        <v>41.3</v>
      </c>
      <c r="L435" s="11">
        <f>VLOOKUP("*"&amp;CONCATENATE("o_",H435,"_a")&amp;"*",Rough_data!$A$12:$B$31,2,FALSE)</f>
        <v>44.8</v>
      </c>
      <c r="M435" s="8" t="str">
        <f t="shared" si="44"/>
        <v>Only Fixed charges</v>
      </c>
      <c r="N435" s="8">
        <f t="shared" si="45"/>
        <v>0</v>
      </c>
      <c r="O435" s="8">
        <f t="shared" si="46"/>
        <v>45.4</v>
      </c>
      <c r="P435" s="10" t="s">
        <v>13</v>
      </c>
      <c r="Q435" s="10">
        <f t="shared" si="47"/>
        <v>0</v>
      </c>
      <c r="R435" s="10" cm="1">
        <f t="array" ref="R435">_xlfn.IFS(AND(P435=$P$2,N435&gt;0),((F435/0.5)-1)*J435, AND(P435=$P$2,N435=0),I435,AND(P435=$P$22,N435&gt;0),((F435/0.5)-1)*(L435+J435),AND(P435=$P$22,N435=0),(I435+K435))</f>
        <v>45.4</v>
      </c>
      <c r="S435" s="10" t="s">
        <v>3</v>
      </c>
      <c r="T435" s="7">
        <v>45.4</v>
      </c>
      <c r="U435" s="11">
        <f>VLOOKUP("*"&amp;CONCATENATE("d_",S435,"_f")&amp;"*",Rough_data!$A$12:$B$31,2,FALSE)</f>
        <v>45.4</v>
      </c>
      <c r="V435" s="11">
        <f>VLOOKUP("*"&amp;CONCATENATE("d_",S435,"_a")&amp;"*",Rough_data!$A$12:$B$31,2,FALSE)</f>
        <v>44.8</v>
      </c>
      <c r="W435" s="11">
        <f>VLOOKUP("*"&amp;CONCATENATE("o_",S435,"_f")&amp;"*",Rough_data!$A$12:$B$31,2,FALSE)</f>
        <v>41.3</v>
      </c>
      <c r="X435" s="11">
        <f>VLOOKUP("*"&amp;CONCATENATE("o_",S435,"_a")&amp;"*",Rough_data!$A$12:$B$31,2,FALSE)</f>
        <v>44.8</v>
      </c>
      <c r="Y435" s="7" cm="1">
        <f t="array" ref="Y435">_xlfn.IFS(AND(P435=$P$2,N435&gt;0),((F435/0.5)-1)*U435, AND(P435=$P$2,N435=0),V435,AND(P435=$P$22,N435&gt;0),((F435/0.5)-1)*(V435+X435),AND(P435=$P$22,N435=0),(W435+U435))</f>
        <v>44.8</v>
      </c>
      <c r="Z435" s="13" t="str" cm="1">
        <f t="array" ref="Z435">_xlfn.IFS(Y435=T435,"Correctly Charged",Y435&gt;T435,"Under Charge",Y435&lt;T435,"Over Charge")</f>
        <v>Over Charge</v>
      </c>
      <c r="AA435" s="11">
        <f t="shared" si="48"/>
        <v>-0.60000000000000142</v>
      </c>
    </row>
    <row r="436" spans="1:27" x14ac:dyDescent="0.3">
      <c r="A436" s="7">
        <v>2001807241</v>
      </c>
      <c r="B436" s="8">
        <v>1091117324011</v>
      </c>
      <c r="C436" s="7">
        <v>0.127</v>
      </c>
      <c r="D436" s="7">
        <f t="shared" si="42"/>
        <v>0.5</v>
      </c>
      <c r="E436" s="7">
        <v>0.79</v>
      </c>
      <c r="F436" s="7">
        <f t="shared" si="43"/>
        <v>1</v>
      </c>
      <c r="G436" s="7">
        <f>Output_Data1[[#This Row],[Weight slab charged by Courier Company (KG)]]/0.5</f>
        <v>2</v>
      </c>
      <c r="H436" s="10" t="s">
        <v>3</v>
      </c>
      <c r="I436" s="11">
        <f>VLOOKUP("*"&amp;CONCATENATE("d_",H436,"_f")&amp;"*",Rough_data!$A$12:$B$31,2,FALSE)</f>
        <v>45.4</v>
      </c>
      <c r="J436" s="11">
        <f>VLOOKUP("*"&amp;CONCATENATE("d_",H436,"_a")&amp;"*",Rough_data!$A$12:$B$31,2,FALSE)</f>
        <v>44.8</v>
      </c>
      <c r="K436" s="11">
        <f>VLOOKUP("*"&amp;CONCATENATE("o_",H436,"_f")&amp;"*",Rough_data!$A$12:$B$31,2,FALSE)</f>
        <v>41.3</v>
      </c>
      <c r="L436" s="11">
        <f>VLOOKUP("*"&amp;CONCATENATE("o_",H436,"_a")&amp;"*",Rough_data!$A$12:$B$31,2,FALSE)</f>
        <v>44.8</v>
      </c>
      <c r="M436" s="8" t="str">
        <f t="shared" si="44"/>
        <v>1-Times Additional charges</v>
      </c>
      <c r="N436" s="8">
        <f t="shared" si="45"/>
        <v>1</v>
      </c>
      <c r="O436" s="8">
        <f t="shared" si="46"/>
        <v>44.8</v>
      </c>
      <c r="P436" s="10" t="s">
        <v>13</v>
      </c>
      <c r="Q436" s="10">
        <f t="shared" si="47"/>
        <v>1</v>
      </c>
      <c r="R436" s="10" cm="1">
        <f t="array" ref="R436">_xlfn.IFS(AND(P436=$P$2,N436&gt;0),((F436/0.5)-1)*J436, AND(P436=$P$2,N436=0),I436,AND(P436=$P$22,N436&gt;0),((F436/0.5)-1)*(L436+J436),AND(P436=$P$22,N436=0),(I436+K436))</f>
        <v>44.8</v>
      </c>
      <c r="S436" s="10" t="s">
        <v>2</v>
      </c>
      <c r="T436" s="7">
        <v>90.2</v>
      </c>
      <c r="U436" s="11">
        <f>VLOOKUP("*"&amp;CONCATENATE("d_",S436,"_f")&amp;"*",Rough_data!$A$12:$B$31,2,FALSE)</f>
        <v>33</v>
      </c>
      <c r="V436" s="11">
        <f>VLOOKUP("*"&amp;CONCATENATE("d_",S436,"_a")&amp;"*",Rough_data!$A$12:$B$31,2,FALSE)</f>
        <v>28.3</v>
      </c>
      <c r="W436" s="11">
        <f>VLOOKUP("*"&amp;CONCATENATE("o_",S436,"_f")&amp;"*",Rough_data!$A$12:$B$31,2,FALSE)</f>
        <v>20.5</v>
      </c>
      <c r="X436" s="11">
        <f>VLOOKUP("*"&amp;CONCATENATE("o_",S436,"_a")&amp;"*",Rough_data!$A$12:$B$31,2,FALSE)</f>
        <v>28.3</v>
      </c>
      <c r="Y436" s="7" cm="1">
        <f t="array" ref="Y436">_xlfn.IFS(AND(P436=$P$2,N436&gt;0),((F436/0.5)-1)*U436, AND(P436=$P$2,N436=0),V436,AND(P436=$P$22,N436&gt;0),((F436/0.5)-1)*(V436+X436),AND(P436=$P$22,N436=0),(W436+U436))</f>
        <v>33</v>
      </c>
      <c r="Z436" s="13" t="str" cm="1">
        <f t="array" ref="Z436">_xlfn.IFS(Y436=T436,"Correctly Charged",Y436&gt;T436,"Under Charge",Y436&lt;T436,"Over Charge")</f>
        <v>Over Charge</v>
      </c>
      <c r="AA436" s="11">
        <f t="shared" si="48"/>
        <v>-57.2</v>
      </c>
    </row>
    <row r="437" spans="1:27" x14ac:dyDescent="0.3">
      <c r="A437" s="7">
        <v>2001807241</v>
      </c>
      <c r="B437" s="8">
        <v>1091117324011</v>
      </c>
      <c r="C437" s="7">
        <v>0.24</v>
      </c>
      <c r="D437" s="7">
        <f t="shared" si="42"/>
        <v>0.5</v>
      </c>
      <c r="E437" s="7">
        <v>0.79</v>
      </c>
      <c r="F437" s="7">
        <f t="shared" si="43"/>
        <v>1</v>
      </c>
      <c r="G437" s="7">
        <f>Output_Data1[[#This Row],[Weight slab charged by Courier Company (KG)]]/0.5</f>
        <v>2</v>
      </c>
      <c r="H437" s="10" t="s">
        <v>3</v>
      </c>
      <c r="I437" s="11">
        <f>VLOOKUP("*"&amp;CONCATENATE("d_",H437,"_f")&amp;"*",Rough_data!$A$12:$B$31,2,FALSE)</f>
        <v>45.4</v>
      </c>
      <c r="J437" s="11">
        <f>VLOOKUP("*"&amp;CONCATENATE("d_",H437,"_a")&amp;"*",Rough_data!$A$12:$B$31,2,FALSE)</f>
        <v>44.8</v>
      </c>
      <c r="K437" s="11">
        <f>VLOOKUP("*"&amp;CONCATENATE("o_",H437,"_f")&amp;"*",Rough_data!$A$12:$B$31,2,FALSE)</f>
        <v>41.3</v>
      </c>
      <c r="L437" s="11">
        <f>VLOOKUP("*"&amp;CONCATENATE("o_",H437,"_a")&amp;"*",Rough_data!$A$12:$B$31,2,FALSE)</f>
        <v>44.8</v>
      </c>
      <c r="M437" s="8" t="str">
        <f t="shared" si="44"/>
        <v>1-Times Additional charges</v>
      </c>
      <c r="N437" s="8">
        <f t="shared" si="45"/>
        <v>1</v>
      </c>
      <c r="O437" s="8">
        <f t="shared" si="46"/>
        <v>44.8</v>
      </c>
      <c r="P437" s="10" t="s">
        <v>13</v>
      </c>
      <c r="Q437" s="10">
        <f t="shared" si="47"/>
        <v>1</v>
      </c>
      <c r="R437" s="10" cm="1">
        <f t="array" ref="R437">_xlfn.IFS(AND(P437=$P$2,N437&gt;0),((F437/0.5)-1)*J437, AND(P437=$P$2,N437=0),I437,AND(P437=$P$22,N437&gt;0),((F437/0.5)-1)*(L437+J437),AND(P437=$P$22,N437=0),(I437+K437))</f>
        <v>44.8</v>
      </c>
      <c r="S437" s="10" t="s">
        <v>2</v>
      </c>
      <c r="T437" s="7">
        <v>90.2</v>
      </c>
      <c r="U437" s="11">
        <f>VLOOKUP("*"&amp;CONCATENATE("d_",S437,"_f")&amp;"*",Rough_data!$A$12:$B$31,2,FALSE)</f>
        <v>33</v>
      </c>
      <c r="V437" s="11">
        <f>VLOOKUP("*"&amp;CONCATENATE("d_",S437,"_a")&amp;"*",Rough_data!$A$12:$B$31,2,FALSE)</f>
        <v>28.3</v>
      </c>
      <c r="W437" s="11">
        <f>VLOOKUP("*"&amp;CONCATENATE("o_",S437,"_f")&amp;"*",Rough_data!$A$12:$B$31,2,FALSE)</f>
        <v>20.5</v>
      </c>
      <c r="X437" s="11">
        <f>VLOOKUP("*"&amp;CONCATENATE("o_",S437,"_a")&amp;"*",Rough_data!$A$12:$B$31,2,FALSE)</f>
        <v>28.3</v>
      </c>
      <c r="Y437" s="7" cm="1">
        <f t="array" ref="Y437">_xlfn.IFS(AND(P437=$P$2,N437&gt;0),((F437/0.5)-1)*U437, AND(P437=$P$2,N437=0),V437,AND(P437=$P$22,N437&gt;0),((F437/0.5)-1)*(V437+X437),AND(P437=$P$22,N437=0),(W437+U437))</f>
        <v>33</v>
      </c>
      <c r="Z437" s="13" t="str" cm="1">
        <f t="array" ref="Z437">_xlfn.IFS(Y437=T437,"Correctly Charged",Y437&gt;T437,"Under Charge",Y437&lt;T437,"Over Charge")</f>
        <v>Over Charge</v>
      </c>
      <c r="AA437" s="11">
        <f t="shared" si="48"/>
        <v>-57.2</v>
      </c>
    </row>
    <row r="438" spans="1:27" x14ac:dyDescent="0.3">
      <c r="A438" s="7">
        <v>2001807241</v>
      </c>
      <c r="B438" s="8">
        <v>1091117324011</v>
      </c>
      <c r="C438" s="7">
        <v>0.24</v>
      </c>
      <c r="D438" s="7">
        <f t="shared" si="42"/>
        <v>0.5</v>
      </c>
      <c r="E438" s="7">
        <v>0.79</v>
      </c>
      <c r="F438" s="7">
        <f t="shared" si="43"/>
        <v>1</v>
      </c>
      <c r="G438" s="7">
        <f>Output_Data1[[#This Row],[Weight slab charged by Courier Company (KG)]]/0.5</f>
        <v>2</v>
      </c>
      <c r="H438" s="10" t="s">
        <v>3</v>
      </c>
      <c r="I438" s="11">
        <f>VLOOKUP("*"&amp;CONCATENATE("d_",H438,"_f")&amp;"*",Rough_data!$A$12:$B$31,2,FALSE)</f>
        <v>45.4</v>
      </c>
      <c r="J438" s="11">
        <f>VLOOKUP("*"&amp;CONCATENATE("d_",H438,"_a")&amp;"*",Rough_data!$A$12:$B$31,2,FALSE)</f>
        <v>44.8</v>
      </c>
      <c r="K438" s="11">
        <f>VLOOKUP("*"&amp;CONCATENATE("o_",H438,"_f")&amp;"*",Rough_data!$A$12:$B$31,2,FALSE)</f>
        <v>41.3</v>
      </c>
      <c r="L438" s="11">
        <f>VLOOKUP("*"&amp;CONCATENATE("o_",H438,"_a")&amp;"*",Rough_data!$A$12:$B$31,2,FALSE)</f>
        <v>44.8</v>
      </c>
      <c r="M438" s="8" t="str">
        <f t="shared" si="44"/>
        <v>1-Times Additional charges</v>
      </c>
      <c r="N438" s="8">
        <f t="shared" si="45"/>
        <v>1</v>
      </c>
      <c r="O438" s="8">
        <f t="shared" si="46"/>
        <v>44.8</v>
      </c>
      <c r="P438" s="10" t="s">
        <v>13</v>
      </c>
      <c r="Q438" s="10">
        <f t="shared" si="47"/>
        <v>1</v>
      </c>
      <c r="R438" s="10" cm="1">
        <f t="array" ref="R438">_xlfn.IFS(AND(P438=$P$2,N438&gt;0),((F438/0.5)-1)*J438, AND(P438=$P$2,N438=0),I438,AND(P438=$P$22,N438&gt;0),((F438/0.5)-1)*(L438+J438),AND(P438=$P$22,N438=0),(I438+K438))</f>
        <v>44.8</v>
      </c>
      <c r="S438" s="10" t="s">
        <v>2</v>
      </c>
      <c r="T438" s="7">
        <v>90.2</v>
      </c>
      <c r="U438" s="11">
        <f>VLOOKUP("*"&amp;CONCATENATE("d_",S438,"_f")&amp;"*",Rough_data!$A$12:$B$31,2,FALSE)</f>
        <v>33</v>
      </c>
      <c r="V438" s="11">
        <f>VLOOKUP("*"&amp;CONCATENATE("d_",S438,"_a")&amp;"*",Rough_data!$A$12:$B$31,2,FALSE)</f>
        <v>28.3</v>
      </c>
      <c r="W438" s="11">
        <f>VLOOKUP("*"&amp;CONCATENATE("o_",S438,"_f")&amp;"*",Rough_data!$A$12:$B$31,2,FALSE)</f>
        <v>20.5</v>
      </c>
      <c r="X438" s="11">
        <f>VLOOKUP("*"&amp;CONCATENATE("o_",S438,"_a")&amp;"*",Rough_data!$A$12:$B$31,2,FALSE)</f>
        <v>28.3</v>
      </c>
      <c r="Y438" s="7" cm="1">
        <f t="array" ref="Y438">_xlfn.IFS(AND(P438=$P$2,N438&gt;0),((F438/0.5)-1)*U438, AND(P438=$P$2,N438=0),V438,AND(P438=$P$22,N438&gt;0),((F438/0.5)-1)*(V438+X438),AND(P438=$P$22,N438=0),(W438+U438))</f>
        <v>33</v>
      </c>
      <c r="Z438" s="13" t="str" cm="1">
        <f t="array" ref="Z438">_xlfn.IFS(Y438=T438,"Correctly Charged",Y438&gt;T438,"Under Charge",Y438&lt;T438,"Over Charge")</f>
        <v>Over Charge</v>
      </c>
      <c r="AA438" s="11">
        <f t="shared" si="48"/>
        <v>-57.2</v>
      </c>
    </row>
    <row r="439" spans="1:27" x14ac:dyDescent="0.3">
      <c r="A439" s="7">
        <v>2001807186</v>
      </c>
      <c r="B439" s="8">
        <v>1091117323812</v>
      </c>
      <c r="C439" s="7">
        <v>0.127</v>
      </c>
      <c r="D439" s="7">
        <f t="shared" si="42"/>
        <v>0.5</v>
      </c>
      <c r="E439" s="7">
        <v>0.5</v>
      </c>
      <c r="F439" s="7">
        <f t="shared" si="43"/>
        <v>0.5</v>
      </c>
      <c r="G439" s="7">
        <f>Output_Data1[[#This Row],[Weight slab charged by Courier Company (KG)]]/0.5</f>
        <v>1</v>
      </c>
      <c r="H439" s="10" t="s">
        <v>3</v>
      </c>
      <c r="I439" s="11">
        <f>VLOOKUP("*"&amp;CONCATENATE("d_",H439,"_f")&amp;"*",Rough_data!$A$12:$B$31,2,FALSE)</f>
        <v>45.4</v>
      </c>
      <c r="J439" s="11">
        <f>VLOOKUP("*"&amp;CONCATENATE("d_",H439,"_a")&amp;"*",Rough_data!$A$12:$B$31,2,FALSE)</f>
        <v>44.8</v>
      </c>
      <c r="K439" s="11">
        <f>VLOOKUP("*"&amp;CONCATENATE("o_",H439,"_f")&amp;"*",Rough_data!$A$12:$B$31,2,FALSE)</f>
        <v>41.3</v>
      </c>
      <c r="L439" s="11">
        <f>VLOOKUP("*"&amp;CONCATENATE("o_",H439,"_a")&amp;"*",Rough_data!$A$12:$B$31,2,FALSE)</f>
        <v>44.8</v>
      </c>
      <c r="M439" s="8" t="str">
        <f t="shared" si="44"/>
        <v>Only Fixed charges</v>
      </c>
      <c r="N439" s="8">
        <f t="shared" si="45"/>
        <v>0</v>
      </c>
      <c r="O439" s="8">
        <f t="shared" si="46"/>
        <v>45.4</v>
      </c>
      <c r="P439" s="10" t="s">
        <v>13</v>
      </c>
      <c r="Q439" s="10">
        <f t="shared" si="47"/>
        <v>0</v>
      </c>
      <c r="R439" s="10" cm="1">
        <f t="array" ref="R439">_xlfn.IFS(AND(P439=$P$2,N439&gt;0),((F439/0.5)-1)*J439, AND(P439=$P$2,N439=0),I439,AND(P439=$P$22,N439&gt;0),((F439/0.5)-1)*(L439+J439),AND(P439=$P$22,N439=0),(I439+K439))</f>
        <v>45.4</v>
      </c>
      <c r="S439" s="10" t="s">
        <v>3</v>
      </c>
      <c r="T439" s="7">
        <v>45.4</v>
      </c>
      <c r="U439" s="11">
        <f>VLOOKUP("*"&amp;CONCATENATE("d_",S439,"_f")&amp;"*",Rough_data!$A$12:$B$31,2,FALSE)</f>
        <v>45.4</v>
      </c>
      <c r="V439" s="11">
        <f>VLOOKUP("*"&amp;CONCATENATE("d_",S439,"_a")&amp;"*",Rough_data!$A$12:$B$31,2,FALSE)</f>
        <v>44.8</v>
      </c>
      <c r="W439" s="11">
        <f>VLOOKUP("*"&amp;CONCATENATE("o_",S439,"_f")&amp;"*",Rough_data!$A$12:$B$31,2,FALSE)</f>
        <v>41.3</v>
      </c>
      <c r="X439" s="11">
        <f>VLOOKUP("*"&amp;CONCATENATE("o_",S439,"_a")&amp;"*",Rough_data!$A$12:$B$31,2,FALSE)</f>
        <v>44.8</v>
      </c>
      <c r="Y439" s="7" cm="1">
        <f t="array" ref="Y439">_xlfn.IFS(AND(P439=$P$2,N439&gt;0),((F439/0.5)-1)*U439, AND(P439=$P$2,N439=0),V439,AND(P439=$P$22,N439&gt;0),((F439/0.5)-1)*(V439+X439),AND(P439=$P$22,N439=0),(W439+U439))</f>
        <v>44.8</v>
      </c>
      <c r="Z439" s="13" t="str" cm="1">
        <f t="array" ref="Z439">_xlfn.IFS(Y439=T439,"Correctly Charged",Y439&gt;T439,"Under Charge",Y439&lt;T439,"Over Charge")</f>
        <v>Over Charge</v>
      </c>
      <c r="AA439" s="11">
        <f t="shared" si="48"/>
        <v>-0.60000000000000142</v>
      </c>
    </row>
    <row r="440" spans="1:27" x14ac:dyDescent="0.3">
      <c r="A440" s="7">
        <v>2001807186</v>
      </c>
      <c r="B440" s="8">
        <v>1091117323812</v>
      </c>
      <c r="C440" s="7">
        <v>0.13300000000000001</v>
      </c>
      <c r="D440" s="7">
        <f t="shared" si="42"/>
        <v>0.5</v>
      </c>
      <c r="E440" s="7">
        <v>0.5</v>
      </c>
      <c r="F440" s="7">
        <f t="shared" si="43"/>
        <v>0.5</v>
      </c>
      <c r="G440" s="7">
        <f>Output_Data1[[#This Row],[Weight slab charged by Courier Company (KG)]]/0.5</f>
        <v>1</v>
      </c>
      <c r="H440" s="10" t="s">
        <v>3</v>
      </c>
      <c r="I440" s="11">
        <f>VLOOKUP("*"&amp;CONCATENATE("d_",H440,"_f")&amp;"*",Rough_data!$A$12:$B$31,2,FALSE)</f>
        <v>45.4</v>
      </c>
      <c r="J440" s="11">
        <f>VLOOKUP("*"&amp;CONCATENATE("d_",H440,"_a")&amp;"*",Rough_data!$A$12:$B$31,2,FALSE)</f>
        <v>44.8</v>
      </c>
      <c r="K440" s="11">
        <f>VLOOKUP("*"&amp;CONCATENATE("o_",H440,"_f")&amp;"*",Rough_data!$A$12:$B$31,2,FALSE)</f>
        <v>41.3</v>
      </c>
      <c r="L440" s="11">
        <f>VLOOKUP("*"&amp;CONCATENATE("o_",H440,"_a")&amp;"*",Rough_data!$A$12:$B$31,2,FALSE)</f>
        <v>44.8</v>
      </c>
      <c r="M440" s="8" t="str">
        <f t="shared" si="44"/>
        <v>Only Fixed charges</v>
      </c>
      <c r="N440" s="8">
        <f t="shared" si="45"/>
        <v>0</v>
      </c>
      <c r="O440" s="8">
        <f t="shared" si="46"/>
        <v>45.4</v>
      </c>
      <c r="P440" s="10" t="s">
        <v>13</v>
      </c>
      <c r="Q440" s="10">
        <f t="shared" si="47"/>
        <v>0</v>
      </c>
      <c r="R440" s="10" cm="1">
        <f t="array" ref="R440">_xlfn.IFS(AND(P440=$P$2,N440&gt;0),((F440/0.5)-1)*J440, AND(P440=$P$2,N440=0),I440,AND(P440=$P$22,N440&gt;0),((F440/0.5)-1)*(L440+J440),AND(P440=$P$22,N440=0),(I440+K440))</f>
        <v>45.4</v>
      </c>
      <c r="S440" s="10" t="s">
        <v>3</v>
      </c>
      <c r="T440" s="7">
        <v>45.4</v>
      </c>
      <c r="U440" s="11">
        <f>VLOOKUP("*"&amp;CONCATENATE("d_",S440,"_f")&amp;"*",Rough_data!$A$12:$B$31,2,FALSE)</f>
        <v>45.4</v>
      </c>
      <c r="V440" s="11">
        <f>VLOOKUP("*"&amp;CONCATENATE("d_",S440,"_a")&amp;"*",Rough_data!$A$12:$B$31,2,FALSE)</f>
        <v>44.8</v>
      </c>
      <c r="W440" s="11">
        <f>VLOOKUP("*"&amp;CONCATENATE("o_",S440,"_f")&amp;"*",Rough_data!$A$12:$B$31,2,FALSE)</f>
        <v>41.3</v>
      </c>
      <c r="X440" s="11">
        <f>VLOOKUP("*"&amp;CONCATENATE("o_",S440,"_a")&amp;"*",Rough_data!$A$12:$B$31,2,FALSE)</f>
        <v>44.8</v>
      </c>
      <c r="Y440" s="7" cm="1">
        <f t="array" ref="Y440">_xlfn.IFS(AND(P440=$P$2,N440&gt;0),((F440/0.5)-1)*U440, AND(P440=$P$2,N440=0),V440,AND(P440=$P$22,N440&gt;0),((F440/0.5)-1)*(V440+X440),AND(P440=$P$22,N440=0),(W440+U440))</f>
        <v>44.8</v>
      </c>
      <c r="Z440" s="13" t="str" cm="1">
        <f t="array" ref="Z440">_xlfn.IFS(Y440=T440,"Correctly Charged",Y440&gt;T440,"Under Charge",Y440&lt;T440,"Over Charge")</f>
        <v>Over Charge</v>
      </c>
      <c r="AA440" s="11">
        <f t="shared" si="48"/>
        <v>-0.60000000000000142</v>
      </c>
    </row>
    <row r="441" spans="1:27" x14ac:dyDescent="0.3">
      <c r="A441" s="7">
        <v>2001807186</v>
      </c>
      <c r="B441" s="8">
        <v>1091117323812</v>
      </c>
      <c r="C441" s="7">
        <v>0.24</v>
      </c>
      <c r="D441" s="7">
        <f t="shared" si="42"/>
        <v>0.5</v>
      </c>
      <c r="E441" s="7">
        <v>0.5</v>
      </c>
      <c r="F441" s="7">
        <f t="shared" si="43"/>
        <v>0.5</v>
      </c>
      <c r="G441" s="7">
        <f>Output_Data1[[#This Row],[Weight slab charged by Courier Company (KG)]]/0.5</f>
        <v>1</v>
      </c>
      <c r="H441" s="10" t="s">
        <v>3</v>
      </c>
      <c r="I441" s="11">
        <f>VLOOKUP("*"&amp;CONCATENATE("d_",H441,"_f")&amp;"*",Rough_data!$A$12:$B$31,2,FALSE)</f>
        <v>45.4</v>
      </c>
      <c r="J441" s="11">
        <f>VLOOKUP("*"&amp;CONCATENATE("d_",H441,"_a")&amp;"*",Rough_data!$A$12:$B$31,2,FALSE)</f>
        <v>44.8</v>
      </c>
      <c r="K441" s="11">
        <f>VLOOKUP("*"&amp;CONCATENATE("o_",H441,"_f")&amp;"*",Rough_data!$A$12:$B$31,2,FALSE)</f>
        <v>41.3</v>
      </c>
      <c r="L441" s="11">
        <f>VLOOKUP("*"&amp;CONCATENATE("o_",H441,"_a")&amp;"*",Rough_data!$A$12:$B$31,2,FALSE)</f>
        <v>44.8</v>
      </c>
      <c r="M441" s="8" t="str">
        <f t="shared" si="44"/>
        <v>Only Fixed charges</v>
      </c>
      <c r="N441" s="8">
        <f t="shared" si="45"/>
        <v>0</v>
      </c>
      <c r="O441" s="8">
        <f t="shared" si="46"/>
        <v>45.4</v>
      </c>
      <c r="P441" s="10" t="s">
        <v>13</v>
      </c>
      <c r="Q441" s="10">
        <f t="shared" si="47"/>
        <v>0</v>
      </c>
      <c r="R441" s="10" cm="1">
        <f t="array" ref="R441">_xlfn.IFS(AND(P441=$P$2,N441&gt;0),((F441/0.5)-1)*J441, AND(P441=$P$2,N441=0),I441,AND(P441=$P$22,N441&gt;0),((F441/0.5)-1)*(L441+J441),AND(P441=$P$22,N441=0),(I441+K441))</f>
        <v>45.4</v>
      </c>
      <c r="S441" s="10" t="s">
        <v>3</v>
      </c>
      <c r="T441" s="7">
        <v>45.4</v>
      </c>
      <c r="U441" s="11">
        <f>VLOOKUP("*"&amp;CONCATENATE("d_",S441,"_f")&amp;"*",Rough_data!$A$12:$B$31,2,FALSE)</f>
        <v>45.4</v>
      </c>
      <c r="V441" s="11">
        <f>VLOOKUP("*"&amp;CONCATENATE("d_",S441,"_a")&amp;"*",Rough_data!$A$12:$B$31,2,FALSE)</f>
        <v>44.8</v>
      </c>
      <c r="W441" s="11">
        <f>VLOOKUP("*"&amp;CONCATENATE("o_",S441,"_f")&amp;"*",Rough_data!$A$12:$B$31,2,FALSE)</f>
        <v>41.3</v>
      </c>
      <c r="X441" s="11">
        <f>VLOOKUP("*"&amp;CONCATENATE("o_",S441,"_a")&amp;"*",Rough_data!$A$12:$B$31,2,FALSE)</f>
        <v>44.8</v>
      </c>
      <c r="Y441" s="7" cm="1">
        <f t="array" ref="Y441">_xlfn.IFS(AND(P441=$P$2,N441&gt;0),((F441/0.5)-1)*U441, AND(P441=$P$2,N441=0),V441,AND(P441=$P$22,N441&gt;0),((F441/0.5)-1)*(V441+X441),AND(P441=$P$22,N441=0),(W441+U441))</f>
        <v>44.8</v>
      </c>
      <c r="Z441" s="13" t="str" cm="1">
        <f t="array" ref="Z441">_xlfn.IFS(Y441=T441,"Correctly Charged",Y441&gt;T441,"Under Charge",Y441&lt;T441,"Over Charge")</f>
        <v>Over Charge</v>
      </c>
      <c r="AA441" s="11">
        <f t="shared" si="48"/>
        <v>-0.60000000000000142</v>
      </c>
    </row>
    <row r="442" spans="1:27" x14ac:dyDescent="0.3">
      <c r="A442" s="7">
        <v>2001807084</v>
      </c>
      <c r="B442" s="8">
        <v>1091117323215</v>
      </c>
      <c r="C442" s="7">
        <v>0.127</v>
      </c>
      <c r="D442" s="7">
        <f t="shared" si="42"/>
        <v>0.5</v>
      </c>
      <c r="E442" s="7">
        <v>0.67</v>
      </c>
      <c r="F442" s="7">
        <f t="shared" si="43"/>
        <v>1</v>
      </c>
      <c r="G442" s="7">
        <f>Output_Data1[[#This Row],[Weight slab charged by Courier Company (KG)]]/0.5</f>
        <v>2</v>
      </c>
      <c r="H442" s="10" t="s">
        <v>3</v>
      </c>
      <c r="I442" s="11">
        <f>VLOOKUP("*"&amp;CONCATENATE("d_",H442,"_f")&amp;"*",Rough_data!$A$12:$B$31,2,FALSE)</f>
        <v>45.4</v>
      </c>
      <c r="J442" s="11">
        <f>VLOOKUP("*"&amp;CONCATENATE("d_",H442,"_a")&amp;"*",Rough_data!$A$12:$B$31,2,FALSE)</f>
        <v>44.8</v>
      </c>
      <c r="K442" s="11">
        <f>VLOOKUP("*"&amp;CONCATENATE("o_",H442,"_f")&amp;"*",Rough_data!$A$12:$B$31,2,FALSE)</f>
        <v>41.3</v>
      </c>
      <c r="L442" s="11">
        <f>VLOOKUP("*"&amp;CONCATENATE("o_",H442,"_a")&amp;"*",Rough_data!$A$12:$B$31,2,FALSE)</f>
        <v>44.8</v>
      </c>
      <c r="M442" s="8" t="str">
        <f t="shared" si="44"/>
        <v>1-Times Additional charges</v>
      </c>
      <c r="N442" s="8">
        <f t="shared" si="45"/>
        <v>1</v>
      </c>
      <c r="O442" s="8">
        <f t="shared" si="46"/>
        <v>44.8</v>
      </c>
      <c r="P442" s="10" t="s">
        <v>13</v>
      </c>
      <c r="Q442" s="10">
        <f t="shared" si="47"/>
        <v>1</v>
      </c>
      <c r="R442" s="10" cm="1">
        <f t="array" ref="R442">_xlfn.IFS(AND(P442=$P$2,N442&gt;0),((F442/0.5)-1)*J442, AND(P442=$P$2,N442=0),I442,AND(P442=$P$22,N442&gt;0),((F442/0.5)-1)*(L442+J442),AND(P442=$P$22,N442=0),(I442+K442))</f>
        <v>44.8</v>
      </c>
      <c r="S442" s="10" t="s">
        <v>3</v>
      </c>
      <c r="T442" s="7">
        <v>90.2</v>
      </c>
      <c r="U442" s="11">
        <f>VLOOKUP("*"&amp;CONCATENATE("d_",S442,"_f")&amp;"*",Rough_data!$A$12:$B$31,2,FALSE)</f>
        <v>45.4</v>
      </c>
      <c r="V442" s="11">
        <f>VLOOKUP("*"&amp;CONCATENATE("d_",S442,"_a")&amp;"*",Rough_data!$A$12:$B$31,2,FALSE)</f>
        <v>44.8</v>
      </c>
      <c r="W442" s="11">
        <f>VLOOKUP("*"&amp;CONCATENATE("o_",S442,"_f")&amp;"*",Rough_data!$A$12:$B$31,2,FALSE)</f>
        <v>41.3</v>
      </c>
      <c r="X442" s="11">
        <f>VLOOKUP("*"&amp;CONCATENATE("o_",S442,"_a")&amp;"*",Rough_data!$A$12:$B$31,2,FALSE)</f>
        <v>44.8</v>
      </c>
      <c r="Y442" s="7" cm="1">
        <f t="array" ref="Y442">_xlfn.IFS(AND(P442=$P$2,N442&gt;0),((F442/0.5)-1)*U442, AND(P442=$P$2,N442=0),V442,AND(P442=$P$22,N442&gt;0),((F442/0.5)-1)*(V442+X442),AND(P442=$P$22,N442=0),(W442+U442))</f>
        <v>45.4</v>
      </c>
      <c r="Z442" s="13" t="str" cm="1">
        <f t="array" ref="Z442">_xlfn.IFS(Y442=T442,"Correctly Charged",Y442&gt;T442,"Under Charge",Y442&lt;T442,"Over Charge")</f>
        <v>Over Charge</v>
      </c>
      <c r="AA442" s="11">
        <f t="shared" si="48"/>
        <v>-44.800000000000004</v>
      </c>
    </row>
    <row r="443" spans="1:27" x14ac:dyDescent="0.3">
      <c r="A443" s="7">
        <v>2001807084</v>
      </c>
      <c r="B443" s="8">
        <v>1091117323215</v>
      </c>
      <c r="C443" s="7">
        <v>0.13300000000000001</v>
      </c>
      <c r="D443" s="7">
        <f t="shared" si="42"/>
        <v>0.5</v>
      </c>
      <c r="E443" s="7">
        <v>0.67</v>
      </c>
      <c r="F443" s="7">
        <f t="shared" si="43"/>
        <v>1</v>
      </c>
      <c r="G443" s="7">
        <f>Output_Data1[[#This Row],[Weight slab charged by Courier Company (KG)]]/0.5</f>
        <v>2</v>
      </c>
      <c r="H443" s="10" t="s">
        <v>3</v>
      </c>
      <c r="I443" s="11">
        <f>VLOOKUP("*"&amp;CONCATENATE("d_",H443,"_f")&amp;"*",Rough_data!$A$12:$B$31,2,FALSE)</f>
        <v>45.4</v>
      </c>
      <c r="J443" s="11">
        <f>VLOOKUP("*"&amp;CONCATENATE("d_",H443,"_a")&amp;"*",Rough_data!$A$12:$B$31,2,FALSE)</f>
        <v>44.8</v>
      </c>
      <c r="K443" s="11">
        <f>VLOOKUP("*"&amp;CONCATENATE("o_",H443,"_f")&amp;"*",Rough_data!$A$12:$B$31,2,FALSE)</f>
        <v>41.3</v>
      </c>
      <c r="L443" s="11">
        <f>VLOOKUP("*"&amp;CONCATENATE("o_",H443,"_a")&amp;"*",Rough_data!$A$12:$B$31,2,FALSE)</f>
        <v>44.8</v>
      </c>
      <c r="M443" s="8" t="str">
        <f t="shared" si="44"/>
        <v>1-Times Additional charges</v>
      </c>
      <c r="N443" s="8">
        <f t="shared" si="45"/>
        <v>1</v>
      </c>
      <c r="O443" s="8">
        <f t="shared" si="46"/>
        <v>44.8</v>
      </c>
      <c r="P443" s="10" t="s">
        <v>13</v>
      </c>
      <c r="Q443" s="10">
        <f t="shared" si="47"/>
        <v>1</v>
      </c>
      <c r="R443" s="10" cm="1">
        <f t="array" ref="R443">_xlfn.IFS(AND(P443=$P$2,N443&gt;0),((F443/0.5)-1)*J443, AND(P443=$P$2,N443=0),I443,AND(P443=$P$22,N443&gt;0),((F443/0.5)-1)*(L443+J443),AND(P443=$P$22,N443=0),(I443+K443))</f>
        <v>44.8</v>
      </c>
      <c r="S443" s="10" t="s">
        <v>3</v>
      </c>
      <c r="T443" s="7">
        <v>90.2</v>
      </c>
      <c r="U443" s="11">
        <f>VLOOKUP("*"&amp;CONCATENATE("d_",S443,"_f")&amp;"*",Rough_data!$A$12:$B$31,2,FALSE)</f>
        <v>45.4</v>
      </c>
      <c r="V443" s="11">
        <f>VLOOKUP("*"&amp;CONCATENATE("d_",S443,"_a")&amp;"*",Rough_data!$A$12:$B$31,2,FALSE)</f>
        <v>44.8</v>
      </c>
      <c r="W443" s="11">
        <f>VLOOKUP("*"&amp;CONCATENATE("o_",S443,"_f")&amp;"*",Rough_data!$A$12:$B$31,2,FALSE)</f>
        <v>41.3</v>
      </c>
      <c r="X443" s="11">
        <f>VLOOKUP("*"&amp;CONCATENATE("o_",S443,"_a")&amp;"*",Rough_data!$A$12:$B$31,2,FALSE)</f>
        <v>44.8</v>
      </c>
      <c r="Y443" s="7" cm="1">
        <f t="array" ref="Y443">_xlfn.IFS(AND(P443=$P$2,N443&gt;0),((F443/0.5)-1)*U443, AND(P443=$P$2,N443=0),V443,AND(P443=$P$22,N443&gt;0),((F443/0.5)-1)*(V443+X443),AND(P443=$P$22,N443=0),(W443+U443))</f>
        <v>45.4</v>
      </c>
      <c r="Z443" s="13" t="str" cm="1">
        <f t="array" ref="Z443">_xlfn.IFS(Y443=T443,"Correctly Charged",Y443&gt;T443,"Under Charge",Y443&lt;T443,"Over Charge")</f>
        <v>Over Charge</v>
      </c>
      <c r="AA443" s="11">
        <f t="shared" si="48"/>
        <v>-44.800000000000004</v>
      </c>
    </row>
    <row r="444" spans="1:27" x14ac:dyDescent="0.3">
      <c r="A444" s="7">
        <v>2001807084</v>
      </c>
      <c r="B444" s="8">
        <v>1091117323215</v>
      </c>
      <c r="C444" s="7">
        <v>0.24</v>
      </c>
      <c r="D444" s="7">
        <f t="shared" si="42"/>
        <v>0.5</v>
      </c>
      <c r="E444" s="7">
        <v>0.67</v>
      </c>
      <c r="F444" s="7">
        <f t="shared" si="43"/>
        <v>1</v>
      </c>
      <c r="G444" s="7">
        <f>Output_Data1[[#This Row],[Weight slab charged by Courier Company (KG)]]/0.5</f>
        <v>2</v>
      </c>
      <c r="H444" s="10" t="s">
        <v>3</v>
      </c>
      <c r="I444" s="11">
        <f>VLOOKUP("*"&amp;CONCATENATE("d_",H444,"_f")&amp;"*",Rough_data!$A$12:$B$31,2,FALSE)</f>
        <v>45.4</v>
      </c>
      <c r="J444" s="11">
        <f>VLOOKUP("*"&amp;CONCATENATE("d_",H444,"_a")&amp;"*",Rough_data!$A$12:$B$31,2,FALSE)</f>
        <v>44.8</v>
      </c>
      <c r="K444" s="11">
        <f>VLOOKUP("*"&amp;CONCATENATE("o_",H444,"_f")&amp;"*",Rough_data!$A$12:$B$31,2,FALSE)</f>
        <v>41.3</v>
      </c>
      <c r="L444" s="11">
        <f>VLOOKUP("*"&amp;CONCATENATE("o_",H444,"_a")&amp;"*",Rough_data!$A$12:$B$31,2,FALSE)</f>
        <v>44.8</v>
      </c>
      <c r="M444" s="8" t="str">
        <f t="shared" si="44"/>
        <v>1-Times Additional charges</v>
      </c>
      <c r="N444" s="8">
        <f t="shared" si="45"/>
        <v>1</v>
      </c>
      <c r="O444" s="8">
        <f t="shared" si="46"/>
        <v>44.8</v>
      </c>
      <c r="P444" s="10" t="s">
        <v>13</v>
      </c>
      <c r="Q444" s="10">
        <f t="shared" si="47"/>
        <v>1</v>
      </c>
      <c r="R444" s="10" cm="1">
        <f t="array" ref="R444">_xlfn.IFS(AND(P444=$P$2,N444&gt;0),((F444/0.5)-1)*J444, AND(P444=$P$2,N444=0),I444,AND(P444=$P$22,N444&gt;0),((F444/0.5)-1)*(L444+J444),AND(P444=$P$22,N444=0),(I444+K444))</f>
        <v>44.8</v>
      </c>
      <c r="S444" s="10" t="s">
        <v>3</v>
      </c>
      <c r="T444" s="7">
        <v>90.2</v>
      </c>
      <c r="U444" s="11">
        <f>VLOOKUP("*"&amp;CONCATENATE("d_",S444,"_f")&amp;"*",Rough_data!$A$12:$B$31,2,FALSE)</f>
        <v>45.4</v>
      </c>
      <c r="V444" s="11">
        <f>VLOOKUP("*"&amp;CONCATENATE("d_",S444,"_a")&amp;"*",Rough_data!$A$12:$B$31,2,FALSE)</f>
        <v>44.8</v>
      </c>
      <c r="W444" s="11">
        <f>VLOOKUP("*"&amp;CONCATENATE("o_",S444,"_f")&amp;"*",Rough_data!$A$12:$B$31,2,FALSE)</f>
        <v>41.3</v>
      </c>
      <c r="X444" s="11">
        <f>VLOOKUP("*"&amp;CONCATENATE("o_",S444,"_a")&amp;"*",Rough_data!$A$12:$B$31,2,FALSE)</f>
        <v>44.8</v>
      </c>
      <c r="Y444" s="7" cm="1">
        <f t="array" ref="Y444">_xlfn.IFS(AND(P444=$P$2,N444&gt;0),((F444/0.5)-1)*U444, AND(P444=$P$2,N444=0),V444,AND(P444=$P$22,N444&gt;0),((F444/0.5)-1)*(V444+X444),AND(P444=$P$22,N444=0),(W444+U444))</f>
        <v>45.4</v>
      </c>
      <c r="Z444" s="13" t="str" cm="1">
        <f t="array" ref="Z444">_xlfn.IFS(Y444=T444,"Correctly Charged",Y444&gt;T444,"Under Charge",Y444&lt;T444,"Over Charge")</f>
        <v>Over Charge</v>
      </c>
      <c r="AA444" s="11">
        <f t="shared" si="48"/>
        <v>-44.800000000000004</v>
      </c>
    </row>
    <row r="445" spans="1:27" x14ac:dyDescent="0.3">
      <c r="A445" s="7">
        <v>2001807058</v>
      </c>
      <c r="B445" s="8">
        <v>1091117323112</v>
      </c>
      <c r="C445" s="7">
        <v>0.28999999999999998</v>
      </c>
      <c r="D445" s="7">
        <f t="shared" si="42"/>
        <v>0.5</v>
      </c>
      <c r="E445" s="7">
        <v>1.1499999999999999</v>
      </c>
      <c r="F445" s="7">
        <f t="shared" si="43"/>
        <v>1.5</v>
      </c>
      <c r="G445" s="7">
        <f>Output_Data1[[#This Row],[Weight slab charged by Courier Company (KG)]]/0.5</f>
        <v>3</v>
      </c>
      <c r="H445" s="10" t="s">
        <v>2</v>
      </c>
      <c r="I445" s="11">
        <f>VLOOKUP("*"&amp;CONCATENATE("d_",H445,"_f")&amp;"*",Rough_data!$A$12:$B$31,2,FALSE)</f>
        <v>33</v>
      </c>
      <c r="J445" s="11">
        <f>VLOOKUP("*"&amp;CONCATENATE("d_",H445,"_a")&amp;"*",Rough_data!$A$12:$B$31,2,FALSE)</f>
        <v>28.3</v>
      </c>
      <c r="K445" s="11">
        <f>VLOOKUP("*"&amp;CONCATENATE("o_",H445,"_f")&amp;"*",Rough_data!$A$12:$B$31,2,FALSE)</f>
        <v>20.5</v>
      </c>
      <c r="L445" s="11">
        <f>VLOOKUP("*"&amp;CONCATENATE("o_",H445,"_a")&amp;"*",Rough_data!$A$12:$B$31,2,FALSE)</f>
        <v>28.3</v>
      </c>
      <c r="M445" s="8" t="str">
        <f t="shared" si="44"/>
        <v>2-Times Additional charges</v>
      </c>
      <c r="N445" s="8">
        <f t="shared" si="45"/>
        <v>2</v>
      </c>
      <c r="O445" s="8">
        <f t="shared" si="46"/>
        <v>56.6</v>
      </c>
      <c r="P445" s="10" t="s">
        <v>13</v>
      </c>
      <c r="Q445" s="10">
        <f t="shared" si="47"/>
        <v>2</v>
      </c>
      <c r="R445" s="10" cm="1">
        <f t="array" ref="R445">_xlfn.IFS(AND(P445=$P$2,N445&gt;0),((F445/0.5)-1)*J445, AND(P445=$P$2,N445=0),I445,AND(P445=$P$22,N445&gt;0),((F445/0.5)-1)*(L445+J445),AND(P445=$P$22,N445=0),(I445+K445))</f>
        <v>56.6</v>
      </c>
      <c r="S445" s="10" t="s">
        <v>2</v>
      </c>
      <c r="T445" s="7">
        <v>89.6</v>
      </c>
      <c r="U445" s="11">
        <f>VLOOKUP("*"&amp;CONCATENATE("d_",S445,"_f")&amp;"*",Rough_data!$A$12:$B$31,2,FALSE)</f>
        <v>33</v>
      </c>
      <c r="V445" s="11">
        <f>VLOOKUP("*"&amp;CONCATENATE("d_",S445,"_a")&amp;"*",Rough_data!$A$12:$B$31,2,FALSE)</f>
        <v>28.3</v>
      </c>
      <c r="W445" s="11">
        <f>VLOOKUP("*"&amp;CONCATENATE("o_",S445,"_f")&amp;"*",Rough_data!$A$12:$B$31,2,FALSE)</f>
        <v>20.5</v>
      </c>
      <c r="X445" s="11">
        <f>VLOOKUP("*"&amp;CONCATENATE("o_",S445,"_a")&amp;"*",Rough_data!$A$12:$B$31,2,FALSE)</f>
        <v>28.3</v>
      </c>
      <c r="Y445" s="7" cm="1">
        <f t="array" ref="Y445">_xlfn.IFS(AND(P445=$P$2,N445&gt;0),((F445/0.5)-1)*U445, AND(P445=$P$2,N445=0),V445,AND(P445=$P$22,N445&gt;0),((F445/0.5)-1)*(V445+X445),AND(P445=$P$22,N445=0),(W445+U445))</f>
        <v>66</v>
      </c>
      <c r="Z445" s="13" t="str" cm="1">
        <f t="array" ref="Z445">_xlfn.IFS(Y445=T445,"Correctly Charged",Y445&gt;T445,"Under Charge",Y445&lt;T445,"Over Charge")</f>
        <v>Over Charge</v>
      </c>
      <c r="AA445" s="11">
        <f t="shared" si="48"/>
        <v>-23.599999999999994</v>
      </c>
    </row>
    <row r="446" spans="1:27" x14ac:dyDescent="0.3">
      <c r="A446" s="7">
        <v>2001807058</v>
      </c>
      <c r="B446" s="8">
        <v>1091117323112</v>
      </c>
      <c r="C446" s="7">
        <v>0.28999999999999998</v>
      </c>
      <c r="D446" s="7">
        <f t="shared" si="42"/>
        <v>0.5</v>
      </c>
      <c r="E446" s="7">
        <v>1.1499999999999999</v>
      </c>
      <c r="F446" s="7">
        <f t="shared" si="43"/>
        <v>1.5</v>
      </c>
      <c r="G446" s="7">
        <f>Output_Data1[[#This Row],[Weight slab charged by Courier Company (KG)]]/0.5</f>
        <v>3</v>
      </c>
      <c r="H446" s="10" t="s">
        <v>2</v>
      </c>
      <c r="I446" s="11">
        <f>VLOOKUP("*"&amp;CONCATENATE("d_",H446,"_f")&amp;"*",Rough_data!$A$12:$B$31,2,FALSE)</f>
        <v>33</v>
      </c>
      <c r="J446" s="11">
        <f>VLOOKUP("*"&amp;CONCATENATE("d_",H446,"_a")&amp;"*",Rough_data!$A$12:$B$31,2,FALSE)</f>
        <v>28.3</v>
      </c>
      <c r="K446" s="11">
        <f>VLOOKUP("*"&amp;CONCATENATE("o_",H446,"_f")&amp;"*",Rough_data!$A$12:$B$31,2,FALSE)</f>
        <v>20.5</v>
      </c>
      <c r="L446" s="11">
        <f>VLOOKUP("*"&amp;CONCATENATE("o_",H446,"_a")&amp;"*",Rough_data!$A$12:$B$31,2,FALSE)</f>
        <v>28.3</v>
      </c>
      <c r="M446" s="8" t="str">
        <f t="shared" si="44"/>
        <v>2-Times Additional charges</v>
      </c>
      <c r="N446" s="8">
        <f t="shared" si="45"/>
        <v>2</v>
      </c>
      <c r="O446" s="8">
        <f t="shared" si="46"/>
        <v>56.6</v>
      </c>
      <c r="P446" s="10" t="s">
        <v>13</v>
      </c>
      <c r="Q446" s="10">
        <f t="shared" si="47"/>
        <v>2</v>
      </c>
      <c r="R446" s="10" cm="1">
        <f t="array" ref="R446">_xlfn.IFS(AND(P446=$P$2,N446&gt;0),((F446/0.5)-1)*J446, AND(P446=$P$2,N446=0),I446,AND(P446=$P$22,N446&gt;0),((F446/0.5)-1)*(L446+J446),AND(P446=$P$22,N446=0),(I446+K446))</f>
        <v>56.6</v>
      </c>
      <c r="S446" s="10" t="s">
        <v>2</v>
      </c>
      <c r="T446" s="7">
        <v>89.6</v>
      </c>
      <c r="U446" s="11">
        <f>VLOOKUP("*"&amp;CONCATENATE("d_",S446,"_f")&amp;"*",Rough_data!$A$12:$B$31,2,FALSE)</f>
        <v>33</v>
      </c>
      <c r="V446" s="11">
        <f>VLOOKUP("*"&amp;CONCATENATE("d_",S446,"_a")&amp;"*",Rough_data!$A$12:$B$31,2,FALSE)</f>
        <v>28.3</v>
      </c>
      <c r="W446" s="11">
        <f>VLOOKUP("*"&amp;CONCATENATE("o_",S446,"_f")&amp;"*",Rough_data!$A$12:$B$31,2,FALSE)</f>
        <v>20.5</v>
      </c>
      <c r="X446" s="11">
        <f>VLOOKUP("*"&amp;CONCATENATE("o_",S446,"_a")&amp;"*",Rough_data!$A$12:$B$31,2,FALSE)</f>
        <v>28.3</v>
      </c>
      <c r="Y446" s="7" cm="1">
        <f t="array" ref="Y446">_xlfn.IFS(AND(P446=$P$2,N446&gt;0),((F446/0.5)-1)*U446, AND(P446=$P$2,N446=0),V446,AND(P446=$P$22,N446&gt;0),((F446/0.5)-1)*(V446+X446),AND(P446=$P$22,N446=0),(W446+U446))</f>
        <v>66</v>
      </c>
      <c r="Z446" s="13" t="str" cm="1">
        <f t="array" ref="Z446">_xlfn.IFS(Y446=T446,"Correctly Charged",Y446&gt;T446,"Under Charge",Y446&lt;T446,"Over Charge")</f>
        <v>Over Charge</v>
      </c>
      <c r="AA446" s="11">
        <f t="shared" si="48"/>
        <v>-23.599999999999994</v>
      </c>
    </row>
    <row r="447" spans="1:27" x14ac:dyDescent="0.3">
      <c r="A447" s="7">
        <v>2001807058</v>
      </c>
      <c r="B447" s="8">
        <v>1091117323112</v>
      </c>
      <c r="C447" s="7">
        <v>0.28999999999999998</v>
      </c>
      <c r="D447" s="7">
        <f t="shared" si="42"/>
        <v>0.5</v>
      </c>
      <c r="E447" s="7">
        <v>1.1499999999999999</v>
      </c>
      <c r="F447" s="7">
        <f t="shared" si="43"/>
        <v>1.5</v>
      </c>
      <c r="G447" s="7">
        <f>Output_Data1[[#This Row],[Weight slab charged by Courier Company (KG)]]/0.5</f>
        <v>3</v>
      </c>
      <c r="H447" s="10" t="s">
        <v>2</v>
      </c>
      <c r="I447" s="11">
        <f>VLOOKUP("*"&amp;CONCATENATE("d_",H447,"_f")&amp;"*",Rough_data!$A$12:$B$31,2,FALSE)</f>
        <v>33</v>
      </c>
      <c r="J447" s="11">
        <f>VLOOKUP("*"&amp;CONCATENATE("d_",H447,"_a")&amp;"*",Rough_data!$A$12:$B$31,2,FALSE)</f>
        <v>28.3</v>
      </c>
      <c r="K447" s="11">
        <f>VLOOKUP("*"&amp;CONCATENATE("o_",H447,"_f")&amp;"*",Rough_data!$A$12:$B$31,2,FALSE)</f>
        <v>20.5</v>
      </c>
      <c r="L447" s="11">
        <f>VLOOKUP("*"&amp;CONCATENATE("o_",H447,"_a")&amp;"*",Rough_data!$A$12:$B$31,2,FALSE)</f>
        <v>28.3</v>
      </c>
      <c r="M447" s="8" t="str">
        <f t="shared" si="44"/>
        <v>2-Times Additional charges</v>
      </c>
      <c r="N447" s="8">
        <f t="shared" si="45"/>
        <v>2</v>
      </c>
      <c r="O447" s="8">
        <f t="shared" si="46"/>
        <v>56.6</v>
      </c>
      <c r="P447" s="10" t="s">
        <v>13</v>
      </c>
      <c r="Q447" s="10">
        <f t="shared" si="47"/>
        <v>2</v>
      </c>
      <c r="R447" s="10" cm="1">
        <f t="array" ref="R447">_xlfn.IFS(AND(P447=$P$2,N447&gt;0),((F447/0.5)-1)*J447, AND(P447=$P$2,N447=0),I447,AND(P447=$P$22,N447&gt;0),((F447/0.5)-1)*(L447+J447),AND(P447=$P$22,N447=0),(I447+K447))</f>
        <v>56.6</v>
      </c>
      <c r="S447" s="10" t="s">
        <v>2</v>
      </c>
      <c r="T447" s="7">
        <v>89.6</v>
      </c>
      <c r="U447" s="11">
        <f>VLOOKUP("*"&amp;CONCATENATE("d_",S447,"_f")&amp;"*",Rough_data!$A$12:$B$31,2,FALSE)</f>
        <v>33</v>
      </c>
      <c r="V447" s="11">
        <f>VLOOKUP("*"&amp;CONCATENATE("d_",S447,"_a")&amp;"*",Rough_data!$A$12:$B$31,2,FALSE)</f>
        <v>28.3</v>
      </c>
      <c r="W447" s="11">
        <f>VLOOKUP("*"&amp;CONCATENATE("o_",S447,"_f")&amp;"*",Rough_data!$A$12:$B$31,2,FALSE)</f>
        <v>20.5</v>
      </c>
      <c r="X447" s="11">
        <f>VLOOKUP("*"&amp;CONCATENATE("o_",S447,"_a")&amp;"*",Rough_data!$A$12:$B$31,2,FALSE)</f>
        <v>28.3</v>
      </c>
      <c r="Y447" s="7" cm="1">
        <f t="array" ref="Y447">_xlfn.IFS(AND(P447=$P$2,N447&gt;0),((F447/0.5)-1)*U447, AND(P447=$P$2,N447=0),V447,AND(P447=$P$22,N447&gt;0),((F447/0.5)-1)*(V447+X447),AND(P447=$P$22,N447=0),(W447+U447))</f>
        <v>66</v>
      </c>
      <c r="Z447" s="13" t="str" cm="1">
        <f t="array" ref="Z447">_xlfn.IFS(Y447=T447,"Correctly Charged",Y447&gt;T447,"Under Charge",Y447&lt;T447,"Over Charge")</f>
        <v>Over Charge</v>
      </c>
      <c r="AA447" s="11">
        <f t="shared" si="48"/>
        <v>-23.599999999999994</v>
      </c>
    </row>
    <row r="448" spans="1:27" x14ac:dyDescent="0.3">
      <c r="A448" s="7">
        <v>2001807058</v>
      </c>
      <c r="B448" s="8">
        <v>1091117323112</v>
      </c>
      <c r="C448" s="7">
        <v>0.28999999999999998</v>
      </c>
      <c r="D448" s="7">
        <f t="shared" si="42"/>
        <v>0.5</v>
      </c>
      <c r="E448" s="7">
        <v>1.1499999999999999</v>
      </c>
      <c r="F448" s="7">
        <f t="shared" si="43"/>
        <v>1.5</v>
      </c>
      <c r="G448" s="7">
        <f>Output_Data1[[#This Row],[Weight slab charged by Courier Company (KG)]]/0.5</f>
        <v>3</v>
      </c>
      <c r="H448" s="10" t="s">
        <v>2</v>
      </c>
      <c r="I448" s="11">
        <f>VLOOKUP("*"&amp;CONCATENATE("d_",H448,"_f")&amp;"*",Rough_data!$A$12:$B$31,2,FALSE)</f>
        <v>33</v>
      </c>
      <c r="J448" s="11">
        <f>VLOOKUP("*"&amp;CONCATENATE("d_",H448,"_a")&amp;"*",Rough_data!$A$12:$B$31,2,FALSE)</f>
        <v>28.3</v>
      </c>
      <c r="K448" s="11">
        <f>VLOOKUP("*"&amp;CONCATENATE("o_",H448,"_f")&amp;"*",Rough_data!$A$12:$B$31,2,FALSE)</f>
        <v>20.5</v>
      </c>
      <c r="L448" s="11">
        <f>VLOOKUP("*"&amp;CONCATENATE("o_",H448,"_a")&amp;"*",Rough_data!$A$12:$B$31,2,FALSE)</f>
        <v>28.3</v>
      </c>
      <c r="M448" s="8" t="str">
        <f t="shared" si="44"/>
        <v>2-Times Additional charges</v>
      </c>
      <c r="N448" s="8">
        <f t="shared" si="45"/>
        <v>2</v>
      </c>
      <c r="O448" s="8">
        <f t="shared" si="46"/>
        <v>56.6</v>
      </c>
      <c r="P448" s="10" t="s">
        <v>13</v>
      </c>
      <c r="Q448" s="10">
        <f t="shared" si="47"/>
        <v>2</v>
      </c>
      <c r="R448" s="10" cm="1">
        <f t="array" ref="R448">_xlfn.IFS(AND(P448=$P$2,N448&gt;0),((F448/0.5)-1)*J448, AND(P448=$P$2,N448=0),I448,AND(P448=$P$22,N448&gt;0),((F448/0.5)-1)*(L448+J448),AND(P448=$P$22,N448=0),(I448+K448))</f>
        <v>56.6</v>
      </c>
      <c r="S448" s="10" t="s">
        <v>2</v>
      </c>
      <c r="T448" s="7">
        <v>89.6</v>
      </c>
      <c r="U448" s="11">
        <f>VLOOKUP("*"&amp;CONCATENATE("d_",S448,"_f")&amp;"*",Rough_data!$A$12:$B$31,2,FALSE)</f>
        <v>33</v>
      </c>
      <c r="V448" s="11">
        <f>VLOOKUP("*"&amp;CONCATENATE("d_",S448,"_a")&amp;"*",Rough_data!$A$12:$B$31,2,FALSE)</f>
        <v>28.3</v>
      </c>
      <c r="W448" s="11">
        <f>VLOOKUP("*"&amp;CONCATENATE("o_",S448,"_f")&amp;"*",Rough_data!$A$12:$B$31,2,FALSE)</f>
        <v>20.5</v>
      </c>
      <c r="X448" s="11">
        <f>VLOOKUP("*"&amp;CONCATENATE("o_",S448,"_a")&amp;"*",Rough_data!$A$12:$B$31,2,FALSE)</f>
        <v>28.3</v>
      </c>
      <c r="Y448" s="7" cm="1">
        <f t="array" ref="Y448">_xlfn.IFS(AND(P448=$P$2,N448&gt;0),((F448/0.5)-1)*U448, AND(P448=$P$2,N448=0),V448,AND(P448=$P$22,N448&gt;0),((F448/0.5)-1)*(V448+X448),AND(P448=$P$22,N448=0),(W448+U448))</f>
        <v>66</v>
      </c>
      <c r="Z448" s="13" t="str" cm="1">
        <f t="array" ref="Z448">_xlfn.IFS(Y448=T448,"Correctly Charged",Y448&gt;T448,"Under Charge",Y448&lt;T448,"Over Charge")</f>
        <v>Over Charge</v>
      </c>
      <c r="AA448" s="11">
        <f t="shared" si="48"/>
        <v>-23.599999999999994</v>
      </c>
    </row>
    <row r="449" spans="1:27" x14ac:dyDescent="0.3">
      <c r="A449" s="7">
        <v>2001807058</v>
      </c>
      <c r="B449" s="8">
        <v>1091117323112</v>
      </c>
      <c r="C449" s="7">
        <v>0.28999999999999998</v>
      </c>
      <c r="D449" s="7">
        <f t="shared" si="42"/>
        <v>0.5</v>
      </c>
      <c r="E449" s="7">
        <v>1.1499999999999999</v>
      </c>
      <c r="F449" s="7">
        <f t="shared" si="43"/>
        <v>1.5</v>
      </c>
      <c r="G449" s="7">
        <f>Output_Data1[[#This Row],[Weight slab charged by Courier Company (KG)]]/0.5</f>
        <v>3</v>
      </c>
      <c r="H449" s="10" t="s">
        <v>2</v>
      </c>
      <c r="I449" s="11">
        <f>VLOOKUP("*"&amp;CONCATENATE("d_",H449,"_f")&amp;"*",Rough_data!$A$12:$B$31,2,FALSE)</f>
        <v>33</v>
      </c>
      <c r="J449" s="11">
        <f>VLOOKUP("*"&amp;CONCATENATE("d_",H449,"_a")&amp;"*",Rough_data!$A$12:$B$31,2,FALSE)</f>
        <v>28.3</v>
      </c>
      <c r="K449" s="11">
        <f>VLOOKUP("*"&amp;CONCATENATE("o_",H449,"_f")&amp;"*",Rough_data!$A$12:$B$31,2,FALSE)</f>
        <v>20.5</v>
      </c>
      <c r="L449" s="11">
        <f>VLOOKUP("*"&amp;CONCATENATE("o_",H449,"_a")&amp;"*",Rough_data!$A$12:$B$31,2,FALSE)</f>
        <v>28.3</v>
      </c>
      <c r="M449" s="8" t="str">
        <f t="shared" si="44"/>
        <v>2-Times Additional charges</v>
      </c>
      <c r="N449" s="8">
        <f t="shared" si="45"/>
        <v>2</v>
      </c>
      <c r="O449" s="8">
        <f t="shared" si="46"/>
        <v>56.6</v>
      </c>
      <c r="P449" s="10" t="s">
        <v>13</v>
      </c>
      <c r="Q449" s="10">
        <f t="shared" si="47"/>
        <v>2</v>
      </c>
      <c r="R449" s="10" cm="1">
        <f t="array" ref="R449">_xlfn.IFS(AND(P449=$P$2,N449&gt;0),((F449/0.5)-1)*J449, AND(P449=$P$2,N449=0),I449,AND(P449=$P$22,N449&gt;0),((F449/0.5)-1)*(L449+J449),AND(P449=$P$22,N449=0),(I449+K449))</f>
        <v>56.6</v>
      </c>
      <c r="S449" s="10" t="s">
        <v>2</v>
      </c>
      <c r="T449" s="7">
        <v>89.6</v>
      </c>
      <c r="U449" s="11">
        <f>VLOOKUP("*"&amp;CONCATENATE("d_",S449,"_f")&amp;"*",Rough_data!$A$12:$B$31,2,FALSE)</f>
        <v>33</v>
      </c>
      <c r="V449" s="11">
        <f>VLOOKUP("*"&amp;CONCATENATE("d_",S449,"_a")&amp;"*",Rough_data!$A$12:$B$31,2,FALSE)</f>
        <v>28.3</v>
      </c>
      <c r="W449" s="11">
        <f>VLOOKUP("*"&amp;CONCATENATE("o_",S449,"_f")&amp;"*",Rough_data!$A$12:$B$31,2,FALSE)</f>
        <v>20.5</v>
      </c>
      <c r="X449" s="11">
        <f>VLOOKUP("*"&amp;CONCATENATE("o_",S449,"_a")&amp;"*",Rough_data!$A$12:$B$31,2,FALSE)</f>
        <v>28.3</v>
      </c>
      <c r="Y449" s="7" cm="1">
        <f t="array" ref="Y449">_xlfn.IFS(AND(P449=$P$2,N449&gt;0),((F449/0.5)-1)*U449, AND(P449=$P$2,N449=0),V449,AND(P449=$P$22,N449&gt;0),((F449/0.5)-1)*(V449+X449),AND(P449=$P$22,N449=0),(W449+U449))</f>
        <v>66</v>
      </c>
      <c r="Z449" s="13" t="str" cm="1">
        <f t="array" ref="Z449">_xlfn.IFS(Y449=T449,"Correctly Charged",Y449&gt;T449,"Under Charge",Y449&lt;T449,"Over Charge")</f>
        <v>Over Charge</v>
      </c>
      <c r="AA449" s="11">
        <f t="shared" si="48"/>
        <v>-23.599999999999994</v>
      </c>
    </row>
    <row r="450" spans="1:27" x14ac:dyDescent="0.3">
      <c r="A450" s="7">
        <v>2001807058</v>
      </c>
      <c r="B450" s="8">
        <v>1091117323112</v>
      </c>
      <c r="C450" s="7">
        <v>0.28999999999999998</v>
      </c>
      <c r="D450" s="7">
        <f t="shared" ref="D450:D513" si="49">IF(AND(C450&gt;0,C450&lt;=0.5),0.5,IF(AND(C450&gt;0.5,C450&lt;=1),1,IF(AND(C450&gt;1,C450&lt;=1.5),1.5)))</f>
        <v>0.5</v>
      </c>
      <c r="E450" s="7">
        <v>1.1499999999999999</v>
      </c>
      <c r="F450" s="7">
        <f t="shared" ref="F450:F513" si="50">IF(AND(E450&gt;0,E450&lt;=0.5),0.5,IF(AND(E450&gt;0.5,E450&lt;=1),1,IF(AND(E450&gt;1,E450&lt;=1.5),1.5,IF(AND(E450&gt;1.5,E450&lt;=2),2,IF(AND(E450&gt;2,E450&lt;=2.5),2.5,IF(AND(E450&gt;2.5,E450&lt;=3),3,IF(AND(E450&gt;3,E450&lt;=3.5),3.5,IF(AND(E450&gt;3.5,E450&lt;=4),4,IF(AND(E450&gt;4,E450&lt;=4.5),4.5,IF(AND(E450&gt;4.5,E450&lt;=5),5))))))))))</f>
        <v>1.5</v>
      </c>
      <c r="G450" s="7">
        <f>Output_Data1[[#This Row],[Weight slab charged by Courier Company (KG)]]/0.5</f>
        <v>3</v>
      </c>
      <c r="H450" s="10" t="s">
        <v>2</v>
      </c>
      <c r="I450" s="11">
        <f>VLOOKUP("*"&amp;CONCATENATE("d_",H450,"_f")&amp;"*",Rough_data!$A$12:$B$31,2,FALSE)</f>
        <v>33</v>
      </c>
      <c r="J450" s="11">
        <f>VLOOKUP("*"&amp;CONCATENATE("d_",H450,"_a")&amp;"*",Rough_data!$A$12:$B$31,2,FALSE)</f>
        <v>28.3</v>
      </c>
      <c r="K450" s="11">
        <f>VLOOKUP("*"&amp;CONCATENATE("o_",H450,"_f")&amp;"*",Rough_data!$A$12:$B$31,2,FALSE)</f>
        <v>20.5</v>
      </c>
      <c r="L450" s="11">
        <f>VLOOKUP("*"&amp;CONCATENATE("o_",H450,"_a")&amp;"*",Rough_data!$A$12:$B$31,2,FALSE)</f>
        <v>28.3</v>
      </c>
      <c r="M450" s="8" t="str">
        <f t="shared" ref="M450:M513" si="51">IF(F450&lt;=0.5,"Only Fixed charges",(F450/0.5)-1&amp;"-Times Additional charges")</f>
        <v>2-Times Additional charges</v>
      </c>
      <c r="N450" s="8">
        <f t="shared" ref="N450:N513" si="52">(F450/0.5)-1</f>
        <v>2</v>
      </c>
      <c r="O450" s="8">
        <f t="shared" ref="O450:O513" si="53">IF(((F450/0.5)-1)&gt;0,(((F450/0.5)-1)*J450),I450)</f>
        <v>56.6</v>
      </c>
      <c r="P450" s="10" t="s">
        <v>13</v>
      </c>
      <c r="Q450" s="10">
        <f t="shared" ref="Q450:Q513" si="54">(F450/0.5)-1</f>
        <v>2</v>
      </c>
      <c r="R450" s="10" cm="1">
        <f t="array" ref="R450">_xlfn.IFS(AND(P450=$P$2,N450&gt;0),((F450/0.5)-1)*J450, AND(P450=$P$2,N450=0),I450,AND(P450=$P$22,N450&gt;0),((F450/0.5)-1)*(L450+J450),AND(P450=$P$22,N450=0),(I450+K450))</f>
        <v>56.6</v>
      </c>
      <c r="S450" s="10" t="s">
        <v>2</v>
      </c>
      <c r="T450" s="7">
        <v>89.6</v>
      </c>
      <c r="U450" s="11">
        <f>VLOOKUP("*"&amp;CONCATENATE("d_",S450,"_f")&amp;"*",Rough_data!$A$12:$B$31,2,FALSE)</f>
        <v>33</v>
      </c>
      <c r="V450" s="11">
        <f>VLOOKUP("*"&amp;CONCATENATE("d_",S450,"_a")&amp;"*",Rough_data!$A$12:$B$31,2,FALSE)</f>
        <v>28.3</v>
      </c>
      <c r="W450" s="11">
        <f>VLOOKUP("*"&amp;CONCATENATE("o_",S450,"_f")&amp;"*",Rough_data!$A$12:$B$31,2,FALSE)</f>
        <v>20.5</v>
      </c>
      <c r="X450" s="11">
        <f>VLOOKUP("*"&amp;CONCATENATE("o_",S450,"_a")&amp;"*",Rough_data!$A$12:$B$31,2,FALSE)</f>
        <v>28.3</v>
      </c>
      <c r="Y450" s="7" cm="1">
        <f t="array" ref="Y450">_xlfn.IFS(AND(P450=$P$2,N450&gt;0),((F450/0.5)-1)*U450, AND(P450=$P$2,N450=0),V450,AND(P450=$P$22,N450&gt;0),((F450/0.5)-1)*(V450+X450),AND(P450=$P$22,N450=0),(W450+U450))</f>
        <v>66</v>
      </c>
      <c r="Z450" s="13" t="str" cm="1">
        <f t="array" ref="Z450">_xlfn.IFS(Y450=T450,"Correctly Charged",Y450&gt;T450,"Under Charge",Y450&lt;T450,"Over Charge")</f>
        <v>Over Charge</v>
      </c>
      <c r="AA450" s="11">
        <f t="shared" si="48"/>
        <v>-23.599999999999994</v>
      </c>
    </row>
    <row r="451" spans="1:27" x14ac:dyDescent="0.3">
      <c r="A451" s="7">
        <v>2001807058</v>
      </c>
      <c r="B451" s="8">
        <v>1091117323112</v>
      </c>
      <c r="C451" s="7">
        <v>0.12</v>
      </c>
      <c r="D451" s="7">
        <f t="shared" si="49"/>
        <v>0.5</v>
      </c>
      <c r="E451" s="7">
        <v>1.1499999999999999</v>
      </c>
      <c r="F451" s="7">
        <f t="shared" si="50"/>
        <v>1.5</v>
      </c>
      <c r="G451" s="7">
        <f>Output_Data1[[#This Row],[Weight slab charged by Courier Company (KG)]]/0.5</f>
        <v>3</v>
      </c>
      <c r="H451" s="10" t="s">
        <v>2</v>
      </c>
      <c r="I451" s="11">
        <f>VLOOKUP("*"&amp;CONCATENATE("d_",H451,"_f")&amp;"*",Rough_data!$A$12:$B$31,2,FALSE)</f>
        <v>33</v>
      </c>
      <c r="J451" s="11">
        <f>VLOOKUP("*"&amp;CONCATENATE("d_",H451,"_a")&amp;"*",Rough_data!$A$12:$B$31,2,FALSE)</f>
        <v>28.3</v>
      </c>
      <c r="K451" s="11">
        <f>VLOOKUP("*"&amp;CONCATENATE("o_",H451,"_f")&amp;"*",Rough_data!$A$12:$B$31,2,FALSE)</f>
        <v>20.5</v>
      </c>
      <c r="L451" s="11">
        <f>VLOOKUP("*"&amp;CONCATENATE("o_",H451,"_a")&amp;"*",Rough_data!$A$12:$B$31,2,FALSE)</f>
        <v>28.3</v>
      </c>
      <c r="M451" s="8" t="str">
        <f t="shared" si="51"/>
        <v>2-Times Additional charges</v>
      </c>
      <c r="N451" s="8">
        <f t="shared" si="52"/>
        <v>2</v>
      </c>
      <c r="O451" s="8">
        <f t="shared" si="53"/>
        <v>56.6</v>
      </c>
      <c r="P451" s="10" t="s">
        <v>13</v>
      </c>
      <c r="Q451" s="10">
        <f t="shared" si="54"/>
        <v>2</v>
      </c>
      <c r="R451" s="10" cm="1">
        <f t="array" ref="R451">_xlfn.IFS(AND(P451=$P$2,N451&gt;0),((F451/0.5)-1)*J451, AND(P451=$P$2,N451=0),I451,AND(P451=$P$22,N451&gt;0),((F451/0.5)-1)*(L451+J451),AND(P451=$P$22,N451=0),(I451+K451))</f>
        <v>56.6</v>
      </c>
      <c r="S451" s="10" t="s">
        <v>2</v>
      </c>
      <c r="T451" s="7">
        <v>89.6</v>
      </c>
      <c r="U451" s="11">
        <f>VLOOKUP("*"&amp;CONCATENATE("d_",S451,"_f")&amp;"*",Rough_data!$A$12:$B$31,2,FALSE)</f>
        <v>33</v>
      </c>
      <c r="V451" s="11">
        <f>VLOOKUP("*"&amp;CONCATENATE("d_",S451,"_a")&amp;"*",Rough_data!$A$12:$B$31,2,FALSE)</f>
        <v>28.3</v>
      </c>
      <c r="W451" s="11">
        <f>VLOOKUP("*"&amp;CONCATENATE("o_",S451,"_f")&amp;"*",Rough_data!$A$12:$B$31,2,FALSE)</f>
        <v>20.5</v>
      </c>
      <c r="X451" s="11">
        <f>VLOOKUP("*"&amp;CONCATENATE("o_",S451,"_a")&amp;"*",Rough_data!$A$12:$B$31,2,FALSE)</f>
        <v>28.3</v>
      </c>
      <c r="Y451" s="7" cm="1">
        <f t="array" ref="Y451">_xlfn.IFS(AND(P451=$P$2,N451&gt;0),((F451/0.5)-1)*U451, AND(P451=$P$2,N451=0),V451,AND(P451=$P$22,N451&gt;0),((F451/0.5)-1)*(V451+X451),AND(P451=$P$22,N451=0),(W451+U451))</f>
        <v>66</v>
      </c>
      <c r="Z451" s="13" t="str" cm="1">
        <f t="array" ref="Z451">_xlfn.IFS(Y451=T451,"Correctly Charged",Y451&gt;T451,"Under Charge",Y451&lt;T451,"Over Charge")</f>
        <v>Over Charge</v>
      </c>
      <c r="AA451" s="11">
        <f t="shared" ref="AA451:AA514" si="55">Y451-T451</f>
        <v>-23.599999999999994</v>
      </c>
    </row>
    <row r="452" spans="1:27" x14ac:dyDescent="0.3">
      <c r="A452" s="7">
        <v>2001807058</v>
      </c>
      <c r="B452" s="8">
        <v>1091117323112</v>
      </c>
      <c r="C452" s="7">
        <v>0.12</v>
      </c>
      <c r="D452" s="7">
        <f t="shared" si="49"/>
        <v>0.5</v>
      </c>
      <c r="E452" s="7">
        <v>1.1499999999999999</v>
      </c>
      <c r="F452" s="7">
        <f t="shared" si="50"/>
        <v>1.5</v>
      </c>
      <c r="G452" s="7">
        <f>Output_Data1[[#This Row],[Weight slab charged by Courier Company (KG)]]/0.5</f>
        <v>3</v>
      </c>
      <c r="H452" s="10" t="s">
        <v>2</v>
      </c>
      <c r="I452" s="11">
        <f>VLOOKUP("*"&amp;CONCATENATE("d_",H452,"_f")&amp;"*",Rough_data!$A$12:$B$31,2,FALSE)</f>
        <v>33</v>
      </c>
      <c r="J452" s="11">
        <f>VLOOKUP("*"&amp;CONCATENATE("d_",H452,"_a")&amp;"*",Rough_data!$A$12:$B$31,2,FALSE)</f>
        <v>28.3</v>
      </c>
      <c r="K452" s="11">
        <f>VLOOKUP("*"&amp;CONCATENATE("o_",H452,"_f")&amp;"*",Rough_data!$A$12:$B$31,2,FALSE)</f>
        <v>20.5</v>
      </c>
      <c r="L452" s="11">
        <f>VLOOKUP("*"&amp;CONCATENATE("o_",H452,"_a")&amp;"*",Rough_data!$A$12:$B$31,2,FALSE)</f>
        <v>28.3</v>
      </c>
      <c r="M452" s="8" t="str">
        <f t="shared" si="51"/>
        <v>2-Times Additional charges</v>
      </c>
      <c r="N452" s="8">
        <f t="shared" si="52"/>
        <v>2</v>
      </c>
      <c r="O452" s="8">
        <f t="shared" si="53"/>
        <v>56.6</v>
      </c>
      <c r="P452" s="10" t="s">
        <v>13</v>
      </c>
      <c r="Q452" s="10">
        <f t="shared" si="54"/>
        <v>2</v>
      </c>
      <c r="R452" s="10" cm="1">
        <f t="array" ref="R452">_xlfn.IFS(AND(P452=$P$2,N452&gt;0),((F452/0.5)-1)*J452, AND(P452=$P$2,N452=0),I452,AND(P452=$P$22,N452&gt;0),((F452/0.5)-1)*(L452+J452),AND(P452=$P$22,N452=0),(I452+K452))</f>
        <v>56.6</v>
      </c>
      <c r="S452" s="10" t="s">
        <v>2</v>
      </c>
      <c r="T452" s="7">
        <v>89.6</v>
      </c>
      <c r="U452" s="11">
        <f>VLOOKUP("*"&amp;CONCATENATE("d_",S452,"_f")&amp;"*",Rough_data!$A$12:$B$31,2,FALSE)</f>
        <v>33</v>
      </c>
      <c r="V452" s="11">
        <f>VLOOKUP("*"&amp;CONCATENATE("d_",S452,"_a")&amp;"*",Rough_data!$A$12:$B$31,2,FALSE)</f>
        <v>28.3</v>
      </c>
      <c r="W452" s="11">
        <f>VLOOKUP("*"&amp;CONCATENATE("o_",S452,"_f")&amp;"*",Rough_data!$A$12:$B$31,2,FALSE)</f>
        <v>20.5</v>
      </c>
      <c r="X452" s="11">
        <f>VLOOKUP("*"&amp;CONCATENATE("o_",S452,"_a")&amp;"*",Rough_data!$A$12:$B$31,2,FALSE)</f>
        <v>28.3</v>
      </c>
      <c r="Y452" s="7" cm="1">
        <f t="array" ref="Y452">_xlfn.IFS(AND(P452=$P$2,N452&gt;0),((F452/0.5)-1)*U452, AND(P452=$P$2,N452=0),V452,AND(P452=$P$22,N452&gt;0),((F452/0.5)-1)*(V452+X452),AND(P452=$P$22,N452=0),(W452+U452))</f>
        <v>66</v>
      </c>
      <c r="Z452" s="13" t="str" cm="1">
        <f t="array" ref="Z452">_xlfn.IFS(Y452=T452,"Correctly Charged",Y452&gt;T452,"Under Charge",Y452&lt;T452,"Over Charge")</f>
        <v>Over Charge</v>
      </c>
      <c r="AA452" s="11">
        <f t="shared" si="55"/>
        <v>-23.599999999999994</v>
      </c>
    </row>
    <row r="453" spans="1:27" x14ac:dyDescent="0.3">
      <c r="A453" s="7">
        <v>2001807058</v>
      </c>
      <c r="B453" s="8">
        <v>1091117323112</v>
      </c>
      <c r="C453" s="7">
        <v>6.5000000000000002E-2</v>
      </c>
      <c r="D453" s="7">
        <f t="shared" si="49"/>
        <v>0.5</v>
      </c>
      <c r="E453" s="7">
        <v>1.1499999999999999</v>
      </c>
      <c r="F453" s="7">
        <f t="shared" si="50"/>
        <v>1.5</v>
      </c>
      <c r="G453" s="7">
        <f>Output_Data1[[#This Row],[Weight slab charged by Courier Company (KG)]]/0.5</f>
        <v>3</v>
      </c>
      <c r="H453" s="10" t="s">
        <v>2</v>
      </c>
      <c r="I453" s="11">
        <f>VLOOKUP("*"&amp;CONCATENATE("d_",H453,"_f")&amp;"*",Rough_data!$A$12:$B$31,2,FALSE)</f>
        <v>33</v>
      </c>
      <c r="J453" s="11">
        <f>VLOOKUP("*"&amp;CONCATENATE("d_",H453,"_a")&amp;"*",Rough_data!$A$12:$B$31,2,FALSE)</f>
        <v>28.3</v>
      </c>
      <c r="K453" s="11">
        <f>VLOOKUP("*"&amp;CONCATENATE("o_",H453,"_f")&amp;"*",Rough_data!$A$12:$B$31,2,FALSE)</f>
        <v>20.5</v>
      </c>
      <c r="L453" s="11">
        <f>VLOOKUP("*"&amp;CONCATENATE("o_",H453,"_a")&amp;"*",Rough_data!$A$12:$B$31,2,FALSE)</f>
        <v>28.3</v>
      </c>
      <c r="M453" s="8" t="str">
        <f t="shared" si="51"/>
        <v>2-Times Additional charges</v>
      </c>
      <c r="N453" s="8">
        <f t="shared" si="52"/>
        <v>2</v>
      </c>
      <c r="O453" s="8">
        <f t="shared" si="53"/>
        <v>56.6</v>
      </c>
      <c r="P453" s="10" t="s">
        <v>13</v>
      </c>
      <c r="Q453" s="10">
        <f t="shared" si="54"/>
        <v>2</v>
      </c>
      <c r="R453" s="10" cm="1">
        <f t="array" ref="R453">_xlfn.IFS(AND(P453=$P$2,N453&gt;0),((F453/0.5)-1)*J453, AND(P453=$P$2,N453=0),I453,AND(P453=$P$22,N453&gt;0),((F453/0.5)-1)*(L453+J453),AND(P453=$P$22,N453=0),(I453+K453))</f>
        <v>56.6</v>
      </c>
      <c r="S453" s="10" t="s">
        <v>2</v>
      </c>
      <c r="T453" s="7">
        <v>89.6</v>
      </c>
      <c r="U453" s="11">
        <f>VLOOKUP("*"&amp;CONCATENATE("d_",S453,"_f")&amp;"*",Rough_data!$A$12:$B$31,2,FALSE)</f>
        <v>33</v>
      </c>
      <c r="V453" s="11">
        <f>VLOOKUP("*"&amp;CONCATENATE("d_",S453,"_a")&amp;"*",Rough_data!$A$12:$B$31,2,FALSE)</f>
        <v>28.3</v>
      </c>
      <c r="W453" s="11">
        <f>VLOOKUP("*"&amp;CONCATENATE("o_",S453,"_f")&amp;"*",Rough_data!$A$12:$B$31,2,FALSE)</f>
        <v>20.5</v>
      </c>
      <c r="X453" s="11">
        <f>VLOOKUP("*"&amp;CONCATENATE("o_",S453,"_a")&amp;"*",Rough_data!$A$12:$B$31,2,FALSE)</f>
        <v>28.3</v>
      </c>
      <c r="Y453" s="7" cm="1">
        <f t="array" ref="Y453">_xlfn.IFS(AND(P453=$P$2,N453&gt;0),((F453/0.5)-1)*U453, AND(P453=$P$2,N453=0),V453,AND(P453=$P$22,N453&gt;0),((F453/0.5)-1)*(V453+X453),AND(P453=$P$22,N453=0),(W453+U453))</f>
        <v>66</v>
      </c>
      <c r="Z453" s="13" t="str" cm="1">
        <f t="array" ref="Z453">_xlfn.IFS(Y453=T453,"Correctly Charged",Y453&gt;T453,"Under Charge",Y453&lt;T453,"Over Charge")</f>
        <v>Over Charge</v>
      </c>
      <c r="AA453" s="11">
        <f t="shared" si="55"/>
        <v>-23.599999999999994</v>
      </c>
    </row>
    <row r="454" spans="1:27" x14ac:dyDescent="0.3">
      <c r="A454" s="7">
        <v>2001807058</v>
      </c>
      <c r="B454" s="8">
        <v>1091117323112</v>
      </c>
      <c r="C454" s="7">
        <v>6.5000000000000002E-2</v>
      </c>
      <c r="D454" s="7">
        <f t="shared" si="49"/>
        <v>0.5</v>
      </c>
      <c r="E454" s="7">
        <v>1.1499999999999999</v>
      </c>
      <c r="F454" s="7">
        <f t="shared" si="50"/>
        <v>1.5</v>
      </c>
      <c r="G454" s="7">
        <f>Output_Data1[[#This Row],[Weight slab charged by Courier Company (KG)]]/0.5</f>
        <v>3</v>
      </c>
      <c r="H454" s="10" t="s">
        <v>2</v>
      </c>
      <c r="I454" s="11">
        <f>VLOOKUP("*"&amp;CONCATENATE("d_",H454,"_f")&amp;"*",Rough_data!$A$12:$B$31,2,FALSE)</f>
        <v>33</v>
      </c>
      <c r="J454" s="11">
        <f>VLOOKUP("*"&amp;CONCATENATE("d_",H454,"_a")&amp;"*",Rough_data!$A$12:$B$31,2,FALSE)</f>
        <v>28.3</v>
      </c>
      <c r="K454" s="11">
        <f>VLOOKUP("*"&amp;CONCATENATE("o_",H454,"_f")&amp;"*",Rough_data!$A$12:$B$31,2,FALSE)</f>
        <v>20.5</v>
      </c>
      <c r="L454" s="11">
        <f>VLOOKUP("*"&amp;CONCATENATE("o_",H454,"_a")&amp;"*",Rough_data!$A$12:$B$31,2,FALSE)</f>
        <v>28.3</v>
      </c>
      <c r="M454" s="8" t="str">
        <f t="shared" si="51"/>
        <v>2-Times Additional charges</v>
      </c>
      <c r="N454" s="8">
        <f t="shared" si="52"/>
        <v>2</v>
      </c>
      <c r="O454" s="8">
        <f t="shared" si="53"/>
        <v>56.6</v>
      </c>
      <c r="P454" s="10" t="s">
        <v>13</v>
      </c>
      <c r="Q454" s="10">
        <f t="shared" si="54"/>
        <v>2</v>
      </c>
      <c r="R454" s="10" cm="1">
        <f t="array" ref="R454">_xlfn.IFS(AND(P454=$P$2,N454&gt;0),((F454/0.5)-1)*J454, AND(P454=$P$2,N454=0),I454,AND(P454=$P$22,N454&gt;0),((F454/0.5)-1)*(L454+J454),AND(P454=$P$22,N454=0),(I454+K454))</f>
        <v>56.6</v>
      </c>
      <c r="S454" s="10" t="s">
        <v>2</v>
      </c>
      <c r="T454" s="7">
        <v>89.6</v>
      </c>
      <c r="U454" s="11">
        <f>VLOOKUP("*"&amp;CONCATENATE("d_",S454,"_f")&amp;"*",Rough_data!$A$12:$B$31,2,FALSE)</f>
        <v>33</v>
      </c>
      <c r="V454" s="11">
        <f>VLOOKUP("*"&amp;CONCATENATE("d_",S454,"_a")&amp;"*",Rough_data!$A$12:$B$31,2,FALSE)</f>
        <v>28.3</v>
      </c>
      <c r="W454" s="11">
        <f>VLOOKUP("*"&amp;CONCATENATE("o_",S454,"_f")&amp;"*",Rough_data!$A$12:$B$31,2,FALSE)</f>
        <v>20.5</v>
      </c>
      <c r="X454" s="11">
        <f>VLOOKUP("*"&amp;CONCATENATE("o_",S454,"_a")&amp;"*",Rough_data!$A$12:$B$31,2,FALSE)</f>
        <v>28.3</v>
      </c>
      <c r="Y454" s="7" cm="1">
        <f t="array" ref="Y454">_xlfn.IFS(AND(P454=$P$2,N454&gt;0),((F454/0.5)-1)*U454, AND(P454=$P$2,N454=0),V454,AND(P454=$P$22,N454&gt;0),((F454/0.5)-1)*(V454+X454),AND(P454=$P$22,N454=0),(W454+U454))</f>
        <v>66</v>
      </c>
      <c r="Z454" s="13" t="str" cm="1">
        <f t="array" ref="Z454">_xlfn.IFS(Y454=T454,"Correctly Charged",Y454&gt;T454,"Under Charge",Y454&lt;T454,"Over Charge")</f>
        <v>Over Charge</v>
      </c>
      <c r="AA454" s="11">
        <f t="shared" si="55"/>
        <v>-23.599999999999994</v>
      </c>
    </row>
    <row r="455" spans="1:27" x14ac:dyDescent="0.3">
      <c r="A455" s="7">
        <v>2001807058</v>
      </c>
      <c r="B455" s="8">
        <v>1091117323112</v>
      </c>
      <c r="C455" s="7">
        <v>0.113</v>
      </c>
      <c r="D455" s="7">
        <f t="shared" si="49"/>
        <v>0.5</v>
      </c>
      <c r="E455" s="7">
        <v>1.1499999999999999</v>
      </c>
      <c r="F455" s="7">
        <f t="shared" si="50"/>
        <v>1.5</v>
      </c>
      <c r="G455" s="7">
        <f>Output_Data1[[#This Row],[Weight slab charged by Courier Company (KG)]]/0.5</f>
        <v>3</v>
      </c>
      <c r="H455" s="10" t="s">
        <v>2</v>
      </c>
      <c r="I455" s="11">
        <f>VLOOKUP("*"&amp;CONCATENATE("d_",H455,"_f")&amp;"*",Rough_data!$A$12:$B$31,2,FALSE)</f>
        <v>33</v>
      </c>
      <c r="J455" s="11">
        <f>VLOOKUP("*"&amp;CONCATENATE("d_",H455,"_a")&amp;"*",Rough_data!$A$12:$B$31,2,FALSE)</f>
        <v>28.3</v>
      </c>
      <c r="K455" s="11">
        <f>VLOOKUP("*"&amp;CONCATENATE("o_",H455,"_f")&amp;"*",Rough_data!$A$12:$B$31,2,FALSE)</f>
        <v>20.5</v>
      </c>
      <c r="L455" s="11">
        <f>VLOOKUP("*"&amp;CONCATENATE("o_",H455,"_a")&amp;"*",Rough_data!$A$12:$B$31,2,FALSE)</f>
        <v>28.3</v>
      </c>
      <c r="M455" s="8" t="str">
        <f t="shared" si="51"/>
        <v>2-Times Additional charges</v>
      </c>
      <c r="N455" s="8">
        <f t="shared" si="52"/>
        <v>2</v>
      </c>
      <c r="O455" s="8">
        <f t="shared" si="53"/>
        <v>56.6</v>
      </c>
      <c r="P455" s="10" t="s">
        <v>13</v>
      </c>
      <c r="Q455" s="10">
        <f t="shared" si="54"/>
        <v>2</v>
      </c>
      <c r="R455" s="10" cm="1">
        <f t="array" ref="R455">_xlfn.IFS(AND(P455=$P$2,N455&gt;0),((F455/0.5)-1)*J455, AND(P455=$P$2,N455=0),I455,AND(P455=$P$22,N455&gt;0),((F455/0.5)-1)*(L455+J455),AND(P455=$P$22,N455=0),(I455+K455))</f>
        <v>56.6</v>
      </c>
      <c r="S455" s="10" t="s">
        <v>2</v>
      </c>
      <c r="T455" s="7">
        <v>89.6</v>
      </c>
      <c r="U455" s="11">
        <f>VLOOKUP("*"&amp;CONCATENATE("d_",S455,"_f")&amp;"*",Rough_data!$A$12:$B$31,2,FALSE)</f>
        <v>33</v>
      </c>
      <c r="V455" s="11">
        <f>VLOOKUP("*"&amp;CONCATENATE("d_",S455,"_a")&amp;"*",Rough_data!$A$12:$B$31,2,FALSE)</f>
        <v>28.3</v>
      </c>
      <c r="W455" s="11">
        <f>VLOOKUP("*"&amp;CONCATENATE("o_",S455,"_f")&amp;"*",Rough_data!$A$12:$B$31,2,FALSE)</f>
        <v>20.5</v>
      </c>
      <c r="X455" s="11">
        <f>VLOOKUP("*"&amp;CONCATENATE("o_",S455,"_a")&amp;"*",Rough_data!$A$12:$B$31,2,FALSE)</f>
        <v>28.3</v>
      </c>
      <c r="Y455" s="7" cm="1">
        <f t="array" ref="Y455">_xlfn.IFS(AND(P455=$P$2,N455&gt;0),((F455/0.5)-1)*U455, AND(P455=$P$2,N455=0),V455,AND(P455=$P$22,N455&gt;0),((F455/0.5)-1)*(V455+X455),AND(P455=$P$22,N455=0),(W455+U455))</f>
        <v>66</v>
      </c>
      <c r="Z455" s="13" t="str" cm="1">
        <f t="array" ref="Z455">_xlfn.IFS(Y455=T455,"Correctly Charged",Y455&gt;T455,"Under Charge",Y455&lt;T455,"Over Charge")</f>
        <v>Over Charge</v>
      </c>
      <c r="AA455" s="11">
        <f t="shared" si="55"/>
        <v>-23.599999999999994</v>
      </c>
    </row>
    <row r="456" spans="1:27" x14ac:dyDescent="0.3">
      <c r="A456" s="7">
        <v>2001807058</v>
      </c>
      <c r="B456" s="8">
        <v>1091117323112</v>
      </c>
      <c r="C456" s="7">
        <v>0.113</v>
      </c>
      <c r="D456" s="7">
        <f t="shared" si="49"/>
        <v>0.5</v>
      </c>
      <c r="E456" s="7">
        <v>1.1499999999999999</v>
      </c>
      <c r="F456" s="7">
        <f t="shared" si="50"/>
        <v>1.5</v>
      </c>
      <c r="G456" s="7">
        <f>Output_Data1[[#This Row],[Weight slab charged by Courier Company (KG)]]/0.5</f>
        <v>3</v>
      </c>
      <c r="H456" s="10" t="s">
        <v>2</v>
      </c>
      <c r="I456" s="11">
        <f>VLOOKUP("*"&amp;CONCATENATE("d_",H456,"_f")&amp;"*",Rough_data!$A$12:$B$31,2,FALSE)</f>
        <v>33</v>
      </c>
      <c r="J456" s="11">
        <f>VLOOKUP("*"&amp;CONCATENATE("d_",H456,"_a")&amp;"*",Rough_data!$A$12:$B$31,2,FALSE)</f>
        <v>28.3</v>
      </c>
      <c r="K456" s="11">
        <f>VLOOKUP("*"&amp;CONCATENATE("o_",H456,"_f")&amp;"*",Rough_data!$A$12:$B$31,2,FALSE)</f>
        <v>20.5</v>
      </c>
      <c r="L456" s="11">
        <f>VLOOKUP("*"&amp;CONCATENATE("o_",H456,"_a")&amp;"*",Rough_data!$A$12:$B$31,2,FALSE)</f>
        <v>28.3</v>
      </c>
      <c r="M456" s="8" t="str">
        <f t="shared" si="51"/>
        <v>2-Times Additional charges</v>
      </c>
      <c r="N456" s="8">
        <f t="shared" si="52"/>
        <v>2</v>
      </c>
      <c r="O456" s="8">
        <f t="shared" si="53"/>
        <v>56.6</v>
      </c>
      <c r="P456" s="10" t="s">
        <v>13</v>
      </c>
      <c r="Q456" s="10">
        <f t="shared" si="54"/>
        <v>2</v>
      </c>
      <c r="R456" s="10" cm="1">
        <f t="array" ref="R456">_xlfn.IFS(AND(P456=$P$2,N456&gt;0),((F456/0.5)-1)*J456, AND(P456=$P$2,N456=0),I456,AND(P456=$P$22,N456&gt;0),((F456/0.5)-1)*(L456+J456),AND(P456=$P$22,N456=0),(I456+K456))</f>
        <v>56.6</v>
      </c>
      <c r="S456" s="10" t="s">
        <v>2</v>
      </c>
      <c r="T456" s="7">
        <v>89.6</v>
      </c>
      <c r="U456" s="11">
        <f>VLOOKUP("*"&amp;CONCATENATE("d_",S456,"_f")&amp;"*",Rough_data!$A$12:$B$31,2,FALSE)</f>
        <v>33</v>
      </c>
      <c r="V456" s="11">
        <f>VLOOKUP("*"&amp;CONCATENATE("d_",S456,"_a")&amp;"*",Rough_data!$A$12:$B$31,2,FALSE)</f>
        <v>28.3</v>
      </c>
      <c r="W456" s="11">
        <f>VLOOKUP("*"&amp;CONCATENATE("o_",S456,"_f")&amp;"*",Rough_data!$A$12:$B$31,2,FALSE)</f>
        <v>20.5</v>
      </c>
      <c r="X456" s="11">
        <f>VLOOKUP("*"&amp;CONCATENATE("o_",S456,"_a")&amp;"*",Rough_data!$A$12:$B$31,2,FALSE)</f>
        <v>28.3</v>
      </c>
      <c r="Y456" s="7" cm="1">
        <f t="array" ref="Y456">_xlfn.IFS(AND(P456=$P$2,N456&gt;0),((F456/0.5)-1)*U456, AND(P456=$P$2,N456=0),V456,AND(P456=$P$22,N456&gt;0),((F456/0.5)-1)*(V456+X456),AND(P456=$P$22,N456=0),(W456+U456))</f>
        <v>66</v>
      </c>
      <c r="Z456" s="13" t="str" cm="1">
        <f t="array" ref="Z456">_xlfn.IFS(Y456=T456,"Correctly Charged",Y456&gt;T456,"Under Charge",Y456&lt;T456,"Over Charge")</f>
        <v>Over Charge</v>
      </c>
      <c r="AA456" s="11">
        <f t="shared" si="55"/>
        <v>-23.599999999999994</v>
      </c>
    </row>
    <row r="457" spans="1:27" x14ac:dyDescent="0.3">
      <c r="A457" s="7">
        <v>2001807036</v>
      </c>
      <c r="B457" s="8">
        <v>1091117323005</v>
      </c>
      <c r="C457" s="7">
        <v>0.112</v>
      </c>
      <c r="D457" s="7">
        <f t="shared" si="49"/>
        <v>0.5</v>
      </c>
      <c r="E457" s="7">
        <v>1.64</v>
      </c>
      <c r="F457" s="7">
        <f t="shared" si="50"/>
        <v>2</v>
      </c>
      <c r="G457" s="7">
        <f>Output_Data1[[#This Row],[Weight slab charged by Courier Company (KG)]]/0.5</f>
        <v>4</v>
      </c>
      <c r="H457" s="10" t="s">
        <v>3</v>
      </c>
      <c r="I457" s="11">
        <f>VLOOKUP("*"&amp;CONCATENATE("d_",H457,"_f")&amp;"*",Rough_data!$A$12:$B$31,2,FALSE)</f>
        <v>45.4</v>
      </c>
      <c r="J457" s="11">
        <f>VLOOKUP("*"&amp;CONCATENATE("d_",H457,"_a")&amp;"*",Rough_data!$A$12:$B$31,2,FALSE)</f>
        <v>44.8</v>
      </c>
      <c r="K457" s="11">
        <f>VLOOKUP("*"&amp;CONCATENATE("o_",H457,"_f")&amp;"*",Rough_data!$A$12:$B$31,2,FALSE)</f>
        <v>41.3</v>
      </c>
      <c r="L457" s="11">
        <f>VLOOKUP("*"&amp;CONCATENATE("o_",H457,"_a")&amp;"*",Rough_data!$A$12:$B$31,2,FALSE)</f>
        <v>44.8</v>
      </c>
      <c r="M457" s="8" t="str">
        <f t="shared" si="51"/>
        <v>3-Times Additional charges</v>
      </c>
      <c r="N457" s="8">
        <f t="shared" si="52"/>
        <v>3</v>
      </c>
      <c r="O457" s="8">
        <f t="shared" si="53"/>
        <v>134.39999999999998</v>
      </c>
      <c r="P457" s="10" t="s">
        <v>13</v>
      </c>
      <c r="Q457" s="10">
        <f t="shared" si="54"/>
        <v>3</v>
      </c>
      <c r="R457" s="10" cm="1">
        <f t="array" ref="R457">_xlfn.IFS(AND(P457=$P$2,N457&gt;0),((F457/0.5)-1)*J457, AND(P457=$P$2,N457=0),I457,AND(P457=$P$22,N457&gt;0),((F457/0.5)-1)*(L457+J457),AND(P457=$P$22,N457=0),(I457+K457))</f>
        <v>134.39999999999998</v>
      </c>
      <c r="S457" s="10" t="s">
        <v>3</v>
      </c>
      <c r="T457" s="7">
        <v>179.8</v>
      </c>
      <c r="U457" s="11">
        <f>VLOOKUP("*"&amp;CONCATENATE("d_",S457,"_f")&amp;"*",Rough_data!$A$12:$B$31,2,FALSE)</f>
        <v>45.4</v>
      </c>
      <c r="V457" s="11">
        <f>VLOOKUP("*"&amp;CONCATENATE("d_",S457,"_a")&amp;"*",Rough_data!$A$12:$B$31,2,FALSE)</f>
        <v>44.8</v>
      </c>
      <c r="W457" s="11">
        <f>VLOOKUP("*"&amp;CONCATENATE("o_",S457,"_f")&amp;"*",Rough_data!$A$12:$B$31,2,FALSE)</f>
        <v>41.3</v>
      </c>
      <c r="X457" s="11">
        <f>VLOOKUP("*"&amp;CONCATENATE("o_",S457,"_a")&amp;"*",Rough_data!$A$12:$B$31,2,FALSE)</f>
        <v>44.8</v>
      </c>
      <c r="Y457" s="7" cm="1">
        <f t="array" ref="Y457">_xlfn.IFS(AND(P457=$P$2,N457&gt;0),((F457/0.5)-1)*U457, AND(P457=$P$2,N457=0),V457,AND(P457=$P$22,N457&gt;0),((F457/0.5)-1)*(V457+X457),AND(P457=$P$22,N457=0),(W457+U457))</f>
        <v>136.19999999999999</v>
      </c>
      <c r="Z457" s="13" t="str" cm="1">
        <f t="array" ref="Z457">_xlfn.IFS(Y457=T457,"Correctly Charged",Y457&gt;T457,"Under Charge",Y457&lt;T457,"Over Charge")</f>
        <v>Over Charge</v>
      </c>
      <c r="AA457" s="11">
        <f t="shared" si="55"/>
        <v>-43.600000000000023</v>
      </c>
    </row>
    <row r="458" spans="1:27" x14ac:dyDescent="0.3">
      <c r="A458" s="7">
        <v>2001807036</v>
      </c>
      <c r="B458" s="8">
        <v>1091117323005</v>
      </c>
      <c r="C458" s="7">
        <v>0.112</v>
      </c>
      <c r="D458" s="7">
        <f t="shared" si="49"/>
        <v>0.5</v>
      </c>
      <c r="E458" s="7">
        <v>1.64</v>
      </c>
      <c r="F458" s="7">
        <f t="shared" si="50"/>
        <v>2</v>
      </c>
      <c r="G458" s="7">
        <f>Output_Data1[[#This Row],[Weight slab charged by Courier Company (KG)]]/0.5</f>
        <v>4</v>
      </c>
      <c r="H458" s="10" t="s">
        <v>3</v>
      </c>
      <c r="I458" s="11">
        <f>VLOOKUP("*"&amp;CONCATENATE("d_",H458,"_f")&amp;"*",Rough_data!$A$12:$B$31,2,FALSE)</f>
        <v>45.4</v>
      </c>
      <c r="J458" s="11">
        <f>VLOOKUP("*"&amp;CONCATENATE("d_",H458,"_a")&amp;"*",Rough_data!$A$12:$B$31,2,FALSE)</f>
        <v>44.8</v>
      </c>
      <c r="K458" s="11">
        <f>VLOOKUP("*"&amp;CONCATENATE("o_",H458,"_f")&amp;"*",Rough_data!$A$12:$B$31,2,FALSE)</f>
        <v>41.3</v>
      </c>
      <c r="L458" s="11">
        <f>VLOOKUP("*"&amp;CONCATENATE("o_",H458,"_a")&amp;"*",Rough_data!$A$12:$B$31,2,FALSE)</f>
        <v>44.8</v>
      </c>
      <c r="M458" s="8" t="str">
        <f t="shared" si="51"/>
        <v>3-Times Additional charges</v>
      </c>
      <c r="N458" s="8">
        <f t="shared" si="52"/>
        <v>3</v>
      </c>
      <c r="O458" s="8">
        <f t="shared" si="53"/>
        <v>134.39999999999998</v>
      </c>
      <c r="P458" s="10" t="s">
        <v>13</v>
      </c>
      <c r="Q458" s="10">
        <f t="shared" si="54"/>
        <v>3</v>
      </c>
      <c r="R458" s="10" cm="1">
        <f t="array" ref="R458">_xlfn.IFS(AND(P458=$P$2,N458&gt;0),((F458/0.5)-1)*J458, AND(P458=$P$2,N458=0),I458,AND(P458=$P$22,N458&gt;0),((F458/0.5)-1)*(L458+J458),AND(P458=$P$22,N458=0),(I458+K458))</f>
        <v>134.39999999999998</v>
      </c>
      <c r="S458" s="10" t="s">
        <v>3</v>
      </c>
      <c r="T458" s="7">
        <v>179.8</v>
      </c>
      <c r="U458" s="11">
        <f>VLOOKUP("*"&amp;CONCATENATE("d_",S458,"_f")&amp;"*",Rough_data!$A$12:$B$31,2,FALSE)</f>
        <v>45.4</v>
      </c>
      <c r="V458" s="11">
        <f>VLOOKUP("*"&amp;CONCATENATE("d_",S458,"_a")&amp;"*",Rough_data!$A$12:$B$31,2,FALSE)</f>
        <v>44.8</v>
      </c>
      <c r="W458" s="11">
        <f>VLOOKUP("*"&amp;CONCATENATE("o_",S458,"_f")&amp;"*",Rough_data!$A$12:$B$31,2,FALSE)</f>
        <v>41.3</v>
      </c>
      <c r="X458" s="11">
        <f>VLOOKUP("*"&amp;CONCATENATE("o_",S458,"_a")&amp;"*",Rough_data!$A$12:$B$31,2,FALSE)</f>
        <v>44.8</v>
      </c>
      <c r="Y458" s="7" cm="1">
        <f t="array" ref="Y458">_xlfn.IFS(AND(P458=$P$2,N458&gt;0),((F458/0.5)-1)*U458, AND(P458=$P$2,N458=0),V458,AND(P458=$P$22,N458&gt;0),((F458/0.5)-1)*(V458+X458),AND(P458=$P$22,N458=0),(W458+U458))</f>
        <v>136.19999999999999</v>
      </c>
      <c r="Z458" s="13" t="str" cm="1">
        <f t="array" ref="Z458">_xlfn.IFS(Y458=T458,"Correctly Charged",Y458&gt;T458,"Under Charge",Y458&lt;T458,"Over Charge")</f>
        <v>Over Charge</v>
      </c>
      <c r="AA458" s="11">
        <f t="shared" si="55"/>
        <v>-43.600000000000023</v>
      </c>
    </row>
    <row r="459" spans="1:27" x14ac:dyDescent="0.3">
      <c r="A459" s="7">
        <v>2001807036</v>
      </c>
      <c r="B459" s="8">
        <v>1091117323005</v>
      </c>
      <c r="C459" s="7">
        <v>0.112</v>
      </c>
      <c r="D459" s="7">
        <f t="shared" si="49"/>
        <v>0.5</v>
      </c>
      <c r="E459" s="7">
        <v>1.64</v>
      </c>
      <c r="F459" s="7">
        <f t="shared" si="50"/>
        <v>2</v>
      </c>
      <c r="G459" s="7">
        <f>Output_Data1[[#This Row],[Weight slab charged by Courier Company (KG)]]/0.5</f>
        <v>4</v>
      </c>
      <c r="H459" s="10" t="s">
        <v>3</v>
      </c>
      <c r="I459" s="11">
        <f>VLOOKUP("*"&amp;CONCATENATE("d_",H459,"_f")&amp;"*",Rough_data!$A$12:$B$31,2,FALSE)</f>
        <v>45.4</v>
      </c>
      <c r="J459" s="11">
        <f>VLOOKUP("*"&amp;CONCATENATE("d_",H459,"_a")&amp;"*",Rough_data!$A$12:$B$31,2,FALSE)</f>
        <v>44.8</v>
      </c>
      <c r="K459" s="11">
        <f>VLOOKUP("*"&amp;CONCATENATE("o_",H459,"_f")&amp;"*",Rough_data!$A$12:$B$31,2,FALSE)</f>
        <v>41.3</v>
      </c>
      <c r="L459" s="11">
        <f>VLOOKUP("*"&amp;CONCATENATE("o_",H459,"_a")&amp;"*",Rough_data!$A$12:$B$31,2,FALSE)</f>
        <v>44.8</v>
      </c>
      <c r="M459" s="8" t="str">
        <f t="shared" si="51"/>
        <v>3-Times Additional charges</v>
      </c>
      <c r="N459" s="8">
        <f t="shared" si="52"/>
        <v>3</v>
      </c>
      <c r="O459" s="8">
        <f t="shared" si="53"/>
        <v>134.39999999999998</v>
      </c>
      <c r="P459" s="10" t="s">
        <v>13</v>
      </c>
      <c r="Q459" s="10">
        <f t="shared" si="54"/>
        <v>3</v>
      </c>
      <c r="R459" s="10" cm="1">
        <f t="array" ref="R459">_xlfn.IFS(AND(P459=$P$2,N459&gt;0),((F459/0.5)-1)*J459, AND(P459=$P$2,N459=0),I459,AND(P459=$P$22,N459&gt;0),((F459/0.5)-1)*(L459+J459),AND(P459=$P$22,N459=0),(I459+K459))</f>
        <v>134.39999999999998</v>
      </c>
      <c r="S459" s="10" t="s">
        <v>3</v>
      </c>
      <c r="T459" s="7">
        <v>179.8</v>
      </c>
      <c r="U459" s="11">
        <f>VLOOKUP("*"&amp;CONCATENATE("d_",S459,"_f")&amp;"*",Rough_data!$A$12:$B$31,2,FALSE)</f>
        <v>45.4</v>
      </c>
      <c r="V459" s="11">
        <f>VLOOKUP("*"&amp;CONCATENATE("d_",S459,"_a")&amp;"*",Rough_data!$A$12:$B$31,2,FALSE)</f>
        <v>44.8</v>
      </c>
      <c r="W459" s="11">
        <f>VLOOKUP("*"&amp;CONCATENATE("o_",S459,"_f")&amp;"*",Rough_data!$A$12:$B$31,2,FALSE)</f>
        <v>41.3</v>
      </c>
      <c r="X459" s="11">
        <f>VLOOKUP("*"&amp;CONCATENATE("o_",S459,"_a")&amp;"*",Rough_data!$A$12:$B$31,2,FALSE)</f>
        <v>44.8</v>
      </c>
      <c r="Y459" s="7" cm="1">
        <f t="array" ref="Y459">_xlfn.IFS(AND(P459=$P$2,N459&gt;0),((F459/0.5)-1)*U459, AND(P459=$P$2,N459=0),V459,AND(P459=$P$22,N459&gt;0),((F459/0.5)-1)*(V459+X459),AND(P459=$P$22,N459=0),(W459+U459))</f>
        <v>136.19999999999999</v>
      </c>
      <c r="Z459" s="13" t="str" cm="1">
        <f t="array" ref="Z459">_xlfn.IFS(Y459=T459,"Correctly Charged",Y459&gt;T459,"Under Charge",Y459&lt;T459,"Over Charge")</f>
        <v>Over Charge</v>
      </c>
      <c r="AA459" s="11">
        <f t="shared" si="55"/>
        <v>-43.600000000000023</v>
      </c>
    </row>
    <row r="460" spans="1:27" x14ac:dyDescent="0.3">
      <c r="A460" s="7">
        <v>2001807036</v>
      </c>
      <c r="B460" s="8">
        <v>1091117323005</v>
      </c>
      <c r="C460" s="7">
        <v>0.115</v>
      </c>
      <c r="D460" s="7">
        <f t="shared" si="49"/>
        <v>0.5</v>
      </c>
      <c r="E460" s="7">
        <v>1.64</v>
      </c>
      <c r="F460" s="7">
        <f t="shared" si="50"/>
        <v>2</v>
      </c>
      <c r="G460" s="7">
        <f>Output_Data1[[#This Row],[Weight slab charged by Courier Company (KG)]]/0.5</f>
        <v>4</v>
      </c>
      <c r="H460" s="10" t="s">
        <v>3</v>
      </c>
      <c r="I460" s="11">
        <f>VLOOKUP("*"&amp;CONCATENATE("d_",H460,"_f")&amp;"*",Rough_data!$A$12:$B$31,2,FALSE)</f>
        <v>45.4</v>
      </c>
      <c r="J460" s="11">
        <f>VLOOKUP("*"&amp;CONCATENATE("d_",H460,"_a")&amp;"*",Rough_data!$A$12:$B$31,2,FALSE)</f>
        <v>44.8</v>
      </c>
      <c r="K460" s="11">
        <f>VLOOKUP("*"&amp;CONCATENATE("o_",H460,"_f")&amp;"*",Rough_data!$A$12:$B$31,2,FALSE)</f>
        <v>41.3</v>
      </c>
      <c r="L460" s="11">
        <f>VLOOKUP("*"&amp;CONCATENATE("o_",H460,"_a")&amp;"*",Rough_data!$A$12:$B$31,2,FALSE)</f>
        <v>44.8</v>
      </c>
      <c r="M460" s="8" t="str">
        <f t="shared" si="51"/>
        <v>3-Times Additional charges</v>
      </c>
      <c r="N460" s="8">
        <f t="shared" si="52"/>
        <v>3</v>
      </c>
      <c r="O460" s="8">
        <f t="shared" si="53"/>
        <v>134.39999999999998</v>
      </c>
      <c r="P460" s="10" t="s">
        <v>13</v>
      </c>
      <c r="Q460" s="10">
        <f t="shared" si="54"/>
        <v>3</v>
      </c>
      <c r="R460" s="10" cm="1">
        <f t="array" ref="R460">_xlfn.IFS(AND(P460=$P$2,N460&gt;0),((F460/0.5)-1)*J460, AND(P460=$P$2,N460=0),I460,AND(P460=$P$22,N460&gt;0),((F460/0.5)-1)*(L460+J460),AND(P460=$P$22,N460=0),(I460+K460))</f>
        <v>134.39999999999998</v>
      </c>
      <c r="S460" s="10" t="s">
        <v>3</v>
      </c>
      <c r="T460" s="7">
        <v>179.8</v>
      </c>
      <c r="U460" s="11">
        <f>VLOOKUP("*"&amp;CONCATENATE("d_",S460,"_f")&amp;"*",Rough_data!$A$12:$B$31,2,FALSE)</f>
        <v>45.4</v>
      </c>
      <c r="V460" s="11">
        <f>VLOOKUP("*"&amp;CONCATENATE("d_",S460,"_a")&amp;"*",Rough_data!$A$12:$B$31,2,FALSE)</f>
        <v>44.8</v>
      </c>
      <c r="W460" s="11">
        <f>VLOOKUP("*"&amp;CONCATENATE("o_",S460,"_f")&amp;"*",Rough_data!$A$12:$B$31,2,FALSE)</f>
        <v>41.3</v>
      </c>
      <c r="X460" s="11">
        <f>VLOOKUP("*"&amp;CONCATENATE("o_",S460,"_a")&amp;"*",Rough_data!$A$12:$B$31,2,FALSE)</f>
        <v>44.8</v>
      </c>
      <c r="Y460" s="7" cm="1">
        <f t="array" ref="Y460">_xlfn.IFS(AND(P460=$P$2,N460&gt;0),((F460/0.5)-1)*U460, AND(P460=$P$2,N460=0),V460,AND(P460=$P$22,N460&gt;0),((F460/0.5)-1)*(V460+X460),AND(P460=$P$22,N460=0),(W460+U460))</f>
        <v>136.19999999999999</v>
      </c>
      <c r="Z460" s="13" t="str" cm="1">
        <f t="array" ref="Z460">_xlfn.IFS(Y460=T460,"Correctly Charged",Y460&gt;T460,"Under Charge",Y460&lt;T460,"Over Charge")</f>
        <v>Over Charge</v>
      </c>
      <c r="AA460" s="11">
        <f t="shared" si="55"/>
        <v>-43.600000000000023</v>
      </c>
    </row>
    <row r="461" spans="1:27" x14ac:dyDescent="0.3">
      <c r="A461" s="7">
        <v>2001807012</v>
      </c>
      <c r="B461" s="8">
        <v>1091117229345</v>
      </c>
      <c r="C461" s="7">
        <v>0.24</v>
      </c>
      <c r="D461" s="7">
        <f t="shared" si="49"/>
        <v>0.5</v>
      </c>
      <c r="E461" s="7">
        <v>0.15</v>
      </c>
      <c r="F461" s="7">
        <f t="shared" si="50"/>
        <v>0.5</v>
      </c>
      <c r="G461" s="7">
        <f>Output_Data1[[#This Row],[Weight slab charged by Courier Company (KG)]]/0.5</f>
        <v>1</v>
      </c>
      <c r="H461" s="10" t="s">
        <v>3</v>
      </c>
      <c r="I461" s="11">
        <f>VLOOKUP("*"&amp;CONCATENATE("d_",H461,"_f")&amp;"*",Rough_data!$A$12:$B$31,2,FALSE)</f>
        <v>45.4</v>
      </c>
      <c r="J461" s="11">
        <f>VLOOKUP("*"&amp;CONCATENATE("d_",H461,"_a")&amp;"*",Rough_data!$A$12:$B$31,2,FALSE)</f>
        <v>44.8</v>
      </c>
      <c r="K461" s="11">
        <f>VLOOKUP("*"&amp;CONCATENATE("o_",H461,"_f")&amp;"*",Rough_data!$A$12:$B$31,2,FALSE)</f>
        <v>41.3</v>
      </c>
      <c r="L461" s="11">
        <f>VLOOKUP("*"&amp;CONCATENATE("o_",H461,"_a")&amp;"*",Rough_data!$A$12:$B$31,2,FALSE)</f>
        <v>44.8</v>
      </c>
      <c r="M461" s="8" t="str">
        <f t="shared" si="51"/>
        <v>Only Fixed charges</v>
      </c>
      <c r="N461" s="8">
        <f t="shared" si="52"/>
        <v>0</v>
      </c>
      <c r="O461" s="8">
        <f t="shared" si="53"/>
        <v>45.4</v>
      </c>
      <c r="P461" s="10" t="s">
        <v>13</v>
      </c>
      <c r="Q461" s="10">
        <f t="shared" si="54"/>
        <v>0</v>
      </c>
      <c r="R461" s="10" cm="1">
        <f t="array" ref="R461">_xlfn.IFS(AND(P461=$P$2,N461&gt;0),((F461/0.5)-1)*J461, AND(P461=$P$2,N461=0),I461,AND(P461=$P$22,N461&gt;0),((F461/0.5)-1)*(L461+J461),AND(P461=$P$22,N461=0),(I461+K461))</f>
        <v>45.4</v>
      </c>
      <c r="S461" s="10" t="s">
        <v>3</v>
      </c>
      <c r="T461" s="7">
        <v>45.4</v>
      </c>
      <c r="U461" s="11">
        <f>VLOOKUP("*"&amp;CONCATENATE("d_",S461,"_f")&amp;"*",Rough_data!$A$12:$B$31,2,FALSE)</f>
        <v>45.4</v>
      </c>
      <c r="V461" s="11">
        <f>VLOOKUP("*"&amp;CONCATENATE("d_",S461,"_a")&amp;"*",Rough_data!$A$12:$B$31,2,FALSE)</f>
        <v>44.8</v>
      </c>
      <c r="W461" s="11">
        <f>VLOOKUP("*"&amp;CONCATENATE("o_",S461,"_f")&amp;"*",Rough_data!$A$12:$B$31,2,FALSE)</f>
        <v>41.3</v>
      </c>
      <c r="X461" s="11">
        <f>VLOOKUP("*"&amp;CONCATENATE("o_",S461,"_a")&amp;"*",Rough_data!$A$12:$B$31,2,FALSE)</f>
        <v>44.8</v>
      </c>
      <c r="Y461" s="7" cm="1">
        <f t="array" ref="Y461">_xlfn.IFS(AND(P461=$P$2,N461&gt;0),((F461/0.5)-1)*U461, AND(P461=$P$2,N461=0),V461,AND(P461=$P$22,N461&gt;0),((F461/0.5)-1)*(V461+X461),AND(P461=$P$22,N461=0),(W461+U461))</f>
        <v>44.8</v>
      </c>
      <c r="Z461" s="13" t="str" cm="1">
        <f t="array" ref="Z461">_xlfn.IFS(Y461=T461,"Correctly Charged",Y461&gt;T461,"Under Charge",Y461&lt;T461,"Over Charge")</f>
        <v>Over Charge</v>
      </c>
      <c r="AA461" s="11">
        <f t="shared" si="55"/>
        <v>-0.60000000000000142</v>
      </c>
    </row>
    <row r="462" spans="1:27" x14ac:dyDescent="0.3">
      <c r="A462" s="7">
        <v>2001807004</v>
      </c>
      <c r="B462" s="8">
        <v>1091117229290</v>
      </c>
      <c r="C462" s="7">
        <v>0.127</v>
      </c>
      <c r="D462" s="7">
        <f t="shared" si="49"/>
        <v>0.5</v>
      </c>
      <c r="E462" s="7">
        <v>0.68</v>
      </c>
      <c r="F462" s="7">
        <f t="shared" si="50"/>
        <v>1</v>
      </c>
      <c r="G462" s="7">
        <f>Output_Data1[[#This Row],[Weight slab charged by Courier Company (KG)]]/0.5</f>
        <v>2</v>
      </c>
      <c r="H462" s="10" t="s">
        <v>3</v>
      </c>
      <c r="I462" s="11">
        <f>VLOOKUP("*"&amp;CONCATENATE("d_",H462,"_f")&amp;"*",Rough_data!$A$12:$B$31,2,FALSE)</f>
        <v>45.4</v>
      </c>
      <c r="J462" s="11">
        <f>VLOOKUP("*"&amp;CONCATENATE("d_",H462,"_a")&amp;"*",Rough_data!$A$12:$B$31,2,FALSE)</f>
        <v>44.8</v>
      </c>
      <c r="K462" s="11">
        <f>VLOOKUP("*"&amp;CONCATENATE("o_",H462,"_f")&amp;"*",Rough_data!$A$12:$B$31,2,FALSE)</f>
        <v>41.3</v>
      </c>
      <c r="L462" s="11">
        <f>VLOOKUP("*"&amp;CONCATENATE("o_",H462,"_a")&amp;"*",Rough_data!$A$12:$B$31,2,FALSE)</f>
        <v>44.8</v>
      </c>
      <c r="M462" s="8" t="str">
        <f t="shared" si="51"/>
        <v>1-Times Additional charges</v>
      </c>
      <c r="N462" s="8">
        <f t="shared" si="52"/>
        <v>1</v>
      </c>
      <c r="O462" s="8">
        <f t="shared" si="53"/>
        <v>44.8</v>
      </c>
      <c r="P462" s="10" t="s">
        <v>13</v>
      </c>
      <c r="Q462" s="10">
        <f t="shared" si="54"/>
        <v>1</v>
      </c>
      <c r="R462" s="10" cm="1">
        <f t="array" ref="R462">_xlfn.IFS(AND(P462=$P$2,N462&gt;0),((F462/0.5)-1)*J462, AND(P462=$P$2,N462=0),I462,AND(P462=$P$22,N462&gt;0),((F462/0.5)-1)*(L462+J462),AND(P462=$P$22,N462=0),(I462+K462))</f>
        <v>44.8</v>
      </c>
      <c r="S462" s="10" t="s">
        <v>3</v>
      </c>
      <c r="T462" s="7">
        <v>90.2</v>
      </c>
      <c r="U462" s="11">
        <f>VLOOKUP("*"&amp;CONCATENATE("d_",S462,"_f")&amp;"*",Rough_data!$A$12:$B$31,2,FALSE)</f>
        <v>45.4</v>
      </c>
      <c r="V462" s="11">
        <f>VLOOKUP("*"&amp;CONCATENATE("d_",S462,"_a")&amp;"*",Rough_data!$A$12:$B$31,2,FALSE)</f>
        <v>44.8</v>
      </c>
      <c r="W462" s="11">
        <f>VLOOKUP("*"&amp;CONCATENATE("o_",S462,"_f")&amp;"*",Rough_data!$A$12:$B$31,2,FALSE)</f>
        <v>41.3</v>
      </c>
      <c r="X462" s="11">
        <f>VLOOKUP("*"&amp;CONCATENATE("o_",S462,"_a")&amp;"*",Rough_data!$A$12:$B$31,2,FALSE)</f>
        <v>44.8</v>
      </c>
      <c r="Y462" s="7" cm="1">
        <f t="array" ref="Y462">_xlfn.IFS(AND(P462=$P$2,N462&gt;0),((F462/0.5)-1)*U462, AND(P462=$P$2,N462=0),V462,AND(P462=$P$22,N462&gt;0),((F462/0.5)-1)*(V462+X462),AND(P462=$P$22,N462=0),(W462+U462))</f>
        <v>45.4</v>
      </c>
      <c r="Z462" s="13" t="str" cm="1">
        <f t="array" ref="Z462">_xlfn.IFS(Y462=T462,"Correctly Charged",Y462&gt;T462,"Under Charge",Y462&lt;T462,"Over Charge")</f>
        <v>Over Charge</v>
      </c>
      <c r="AA462" s="11">
        <f t="shared" si="55"/>
        <v>-44.800000000000004</v>
      </c>
    </row>
    <row r="463" spans="1:27" x14ac:dyDescent="0.3">
      <c r="A463" s="7">
        <v>2001807004</v>
      </c>
      <c r="B463" s="8">
        <v>1091117229290</v>
      </c>
      <c r="C463" s="7">
        <v>0.13300000000000001</v>
      </c>
      <c r="D463" s="7">
        <f t="shared" si="49"/>
        <v>0.5</v>
      </c>
      <c r="E463" s="7">
        <v>0.68</v>
      </c>
      <c r="F463" s="7">
        <f t="shared" si="50"/>
        <v>1</v>
      </c>
      <c r="G463" s="7">
        <f>Output_Data1[[#This Row],[Weight slab charged by Courier Company (KG)]]/0.5</f>
        <v>2</v>
      </c>
      <c r="H463" s="10" t="s">
        <v>3</v>
      </c>
      <c r="I463" s="11">
        <f>VLOOKUP("*"&amp;CONCATENATE("d_",H463,"_f")&amp;"*",Rough_data!$A$12:$B$31,2,FALSE)</f>
        <v>45.4</v>
      </c>
      <c r="J463" s="11">
        <f>VLOOKUP("*"&amp;CONCATENATE("d_",H463,"_a")&amp;"*",Rough_data!$A$12:$B$31,2,FALSE)</f>
        <v>44.8</v>
      </c>
      <c r="K463" s="11">
        <f>VLOOKUP("*"&amp;CONCATENATE("o_",H463,"_f")&amp;"*",Rough_data!$A$12:$B$31,2,FALSE)</f>
        <v>41.3</v>
      </c>
      <c r="L463" s="11">
        <f>VLOOKUP("*"&amp;CONCATENATE("o_",H463,"_a")&amp;"*",Rough_data!$A$12:$B$31,2,FALSE)</f>
        <v>44.8</v>
      </c>
      <c r="M463" s="8" t="str">
        <f t="shared" si="51"/>
        <v>1-Times Additional charges</v>
      </c>
      <c r="N463" s="8">
        <f t="shared" si="52"/>
        <v>1</v>
      </c>
      <c r="O463" s="8">
        <f t="shared" si="53"/>
        <v>44.8</v>
      </c>
      <c r="P463" s="10" t="s">
        <v>13</v>
      </c>
      <c r="Q463" s="10">
        <f t="shared" si="54"/>
        <v>1</v>
      </c>
      <c r="R463" s="10" cm="1">
        <f t="array" ref="R463">_xlfn.IFS(AND(P463=$P$2,N463&gt;0),((F463/0.5)-1)*J463, AND(P463=$P$2,N463=0),I463,AND(P463=$P$22,N463&gt;0),((F463/0.5)-1)*(L463+J463),AND(P463=$P$22,N463=0),(I463+K463))</f>
        <v>44.8</v>
      </c>
      <c r="S463" s="10" t="s">
        <v>3</v>
      </c>
      <c r="T463" s="7">
        <v>90.2</v>
      </c>
      <c r="U463" s="11">
        <f>VLOOKUP("*"&amp;CONCATENATE("d_",S463,"_f")&amp;"*",Rough_data!$A$12:$B$31,2,FALSE)</f>
        <v>45.4</v>
      </c>
      <c r="V463" s="11">
        <f>VLOOKUP("*"&amp;CONCATENATE("d_",S463,"_a")&amp;"*",Rough_data!$A$12:$B$31,2,FALSE)</f>
        <v>44.8</v>
      </c>
      <c r="W463" s="11">
        <f>VLOOKUP("*"&amp;CONCATENATE("o_",S463,"_f")&amp;"*",Rough_data!$A$12:$B$31,2,FALSE)</f>
        <v>41.3</v>
      </c>
      <c r="X463" s="11">
        <f>VLOOKUP("*"&amp;CONCATENATE("o_",S463,"_a")&amp;"*",Rough_data!$A$12:$B$31,2,FALSE)</f>
        <v>44.8</v>
      </c>
      <c r="Y463" s="7" cm="1">
        <f t="array" ref="Y463">_xlfn.IFS(AND(P463=$P$2,N463&gt;0),((F463/0.5)-1)*U463, AND(P463=$P$2,N463=0),V463,AND(P463=$P$22,N463&gt;0),((F463/0.5)-1)*(V463+X463),AND(P463=$P$22,N463=0),(W463+U463))</f>
        <v>45.4</v>
      </c>
      <c r="Z463" s="13" t="str" cm="1">
        <f t="array" ref="Z463">_xlfn.IFS(Y463=T463,"Correctly Charged",Y463&gt;T463,"Under Charge",Y463&lt;T463,"Over Charge")</f>
        <v>Over Charge</v>
      </c>
      <c r="AA463" s="11">
        <f t="shared" si="55"/>
        <v>-44.800000000000004</v>
      </c>
    </row>
    <row r="464" spans="1:27" x14ac:dyDescent="0.3">
      <c r="A464" s="7">
        <v>2001807004</v>
      </c>
      <c r="B464" s="8">
        <v>1091117229290</v>
      </c>
      <c r="C464" s="7">
        <v>0.24</v>
      </c>
      <c r="D464" s="7">
        <f t="shared" si="49"/>
        <v>0.5</v>
      </c>
      <c r="E464" s="7">
        <v>0.68</v>
      </c>
      <c r="F464" s="7">
        <f t="shared" si="50"/>
        <v>1</v>
      </c>
      <c r="G464" s="7">
        <f>Output_Data1[[#This Row],[Weight slab charged by Courier Company (KG)]]/0.5</f>
        <v>2</v>
      </c>
      <c r="H464" s="10" t="s">
        <v>3</v>
      </c>
      <c r="I464" s="11">
        <f>VLOOKUP("*"&amp;CONCATENATE("d_",H464,"_f")&amp;"*",Rough_data!$A$12:$B$31,2,FALSE)</f>
        <v>45.4</v>
      </c>
      <c r="J464" s="11">
        <f>VLOOKUP("*"&amp;CONCATENATE("d_",H464,"_a")&amp;"*",Rough_data!$A$12:$B$31,2,FALSE)</f>
        <v>44.8</v>
      </c>
      <c r="K464" s="11">
        <f>VLOOKUP("*"&amp;CONCATENATE("o_",H464,"_f")&amp;"*",Rough_data!$A$12:$B$31,2,FALSE)</f>
        <v>41.3</v>
      </c>
      <c r="L464" s="11">
        <f>VLOOKUP("*"&amp;CONCATENATE("o_",H464,"_a")&amp;"*",Rough_data!$A$12:$B$31,2,FALSE)</f>
        <v>44.8</v>
      </c>
      <c r="M464" s="8" t="str">
        <f t="shared" si="51"/>
        <v>1-Times Additional charges</v>
      </c>
      <c r="N464" s="8">
        <f t="shared" si="52"/>
        <v>1</v>
      </c>
      <c r="O464" s="8">
        <f t="shared" si="53"/>
        <v>44.8</v>
      </c>
      <c r="P464" s="10" t="s">
        <v>13</v>
      </c>
      <c r="Q464" s="10">
        <f t="shared" si="54"/>
        <v>1</v>
      </c>
      <c r="R464" s="10" cm="1">
        <f t="array" ref="R464">_xlfn.IFS(AND(P464=$P$2,N464&gt;0),((F464/0.5)-1)*J464, AND(P464=$P$2,N464=0),I464,AND(P464=$P$22,N464&gt;0),((F464/0.5)-1)*(L464+J464),AND(P464=$P$22,N464=0),(I464+K464))</f>
        <v>44.8</v>
      </c>
      <c r="S464" s="10" t="s">
        <v>3</v>
      </c>
      <c r="T464" s="7">
        <v>90.2</v>
      </c>
      <c r="U464" s="11">
        <f>VLOOKUP("*"&amp;CONCATENATE("d_",S464,"_f")&amp;"*",Rough_data!$A$12:$B$31,2,FALSE)</f>
        <v>45.4</v>
      </c>
      <c r="V464" s="11">
        <f>VLOOKUP("*"&amp;CONCATENATE("d_",S464,"_a")&amp;"*",Rough_data!$A$12:$B$31,2,FALSE)</f>
        <v>44.8</v>
      </c>
      <c r="W464" s="11">
        <f>VLOOKUP("*"&amp;CONCATENATE("o_",S464,"_f")&amp;"*",Rough_data!$A$12:$B$31,2,FALSE)</f>
        <v>41.3</v>
      </c>
      <c r="X464" s="11">
        <f>VLOOKUP("*"&amp;CONCATENATE("o_",S464,"_a")&amp;"*",Rough_data!$A$12:$B$31,2,FALSE)</f>
        <v>44.8</v>
      </c>
      <c r="Y464" s="7" cm="1">
        <f t="array" ref="Y464">_xlfn.IFS(AND(P464=$P$2,N464&gt;0),((F464/0.5)-1)*U464, AND(P464=$P$2,N464=0),V464,AND(P464=$P$22,N464&gt;0),((F464/0.5)-1)*(V464+X464),AND(P464=$P$22,N464=0),(W464+U464))</f>
        <v>45.4</v>
      </c>
      <c r="Z464" s="13" t="str" cm="1">
        <f t="array" ref="Z464">_xlfn.IFS(Y464=T464,"Correctly Charged",Y464&gt;T464,"Under Charge",Y464&lt;T464,"Over Charge")</f>
        <v>Over Charge</v>
      </c>
      <c r="AA464" s="11">
        <f t="shared" si="55"/>
        <v>-44.800000000000004</v>
      </c>
    </row>
    <row r="465" spans="1:27" x14ac:dyDescent="0.3">
      <c r="A465" s="7">
        <v>2001806968</v>
      </c>
      <c r="B465" s="8">
        <v>1091117229183</v>
      </c>
      <c r="C465" s="7">
        <v>0.127</v>
      </c>
      <c r="D465" s="7">
        <f t="shared" si="49"/>
        <v>0.5</v>
      </c>
      <c r="E465" s="7">
        <v>0.68</v>
      </c>
      <c r="F465" s="7">
        <f t="shared" si="50"/>
        <v>1</v>
      </c>
      <c r="G465" s="7">
        <f>Output_Data1[[#This Row],[Weight slab charged by Courier Company (KG)]]/0.5</f>
        <v>2</v>
      </c>
      <c r="H465" s="10" t="s">
        <v>3</v>
      </c>
      <c r="I465" s="11">
        <f>VLOOKUP("*"&amp;CONCATENATE("d_",H465,"_f")&amp;"*",Rough_data!$A$12:$B$31,2,FALSE)</f>
        <v>45.4</v>
      </c>
      <c r="J465" s="11">
        <f>VLOOKUP("*"&amp;CONCATENATE("d_",H465,"_a")&amp;"*",Rough_data!$A$12:$B$31,2,FALSE)</f>
        <v>44.8</v>
      </c>
      <c r="K465" s="11">
        <f>VLOOKUP("*"&amp;CONCATENATE("o_",H465,"_f")&amp;"*",Rough_data!$A$12:$B$31,2,FALSE)</f>
        <v>41.3</v>
      </c>
      <c r="L465" s="11">
        <f>VLOOKUP("*"&amp;CONCATENATE("o_",H465,"_a")&amp;"*",Rough_data!$A$12:$B$31,2,FALSE)</f>
        <v>44.8</v>
      </c>
      <c r="M465" s="8" t="str">
        <f t="shared" si="51"/>
        <v>1-Times Additional charges</v>
      </c>
      <c r="N465" s="8">
        <f t="shared" si="52"/>
        <v>1</v>
      </c>
      <c r="O465" s="8">
        <f t="shared" si="53"/>
        <v>44.8</v>
      </c>
      <c r="P465" s="10" t="s">
        <v>13</v>
      </c>
      <c r="Q465" s="10">
        <f t="shared" si="54"/>
        <v>1</v>
      </c>
      <c r="R465" s="10" cm="1">
        <f t="array" ref="R465">_xlfn.IFS(AND(P465=$P$2,N465&gt;0),((F465/0.5)-1)*J465, AND(P465=$P$2,N465=0),I465,AND(P465=$P$22,N465&gt;0),((F465/0.5)-1)*(L465+J465),AND(P465=$P$22,N465=0),(I465+K465))</f>
        <v>44.8</v>
      </c>
      <c r="S465" s="10" t="s">
        <v>2</v>
      </c>
      <c r="T465" s="7">
        <v>90.2</v>
      </c>
      <c r="U465" s="11">
        <f>VLOOKUP("*"&amp;CONCATENATE("d_",S465,"_f")&amp;"*",Rough_data!$A$12:$B$31,2,FALSE)</f>
        <v>33</v>
      </c>
      <c r="V465" s="11">
        <f>VLOOKUP("*"&amp;CONCATENATE("d_",S465,"_a")&amp;"*",Rough_data!$A$12:$B$31,2,FALSE)</f>
        <v>28.3</v>
      </c>
      <c r="W465" s="11">
        <f>VLOOKUP("*"&amp;CONCATENATE("o_",S465,"_f")&amp;"*",Rough_data!$A$12:$B$31,2,FALSE)</f>
        <v>20.5</v>
      </c>
      <c r="X465" s="11">
        <f>VLOOKUP("*"&amp;CONCATENATE("o_",S465,"_a")&amp;"*",Rough_data!$A$12:$B$31,2,FALSE)</f>
        <v>28.3</v>
      </c>
      <c r="Y465" s="7" cm="1">
        <f t="array" ref="Y465">_xlfn.IFS(AND(P465=$P$2,N465&gt;0),((F465/0.5)-1)*U465, AND(P465=$P$2,N465=0),V465,AND(P465=$P$22,N465&gt;0),((F465/0.5)-1)*(V465+X465),AND(P465=$P$22,N465=0),(W465+U465))</f>
        <v>33</v>
      </c>
      <c r="Z465" s="13" t="str" cm="1">
        <f t="array" ref="Z465">_xlfn.IFS(Y465=T465,"Correctly Charged",Y465&gt;T465,"Under Charge",Y465&lt;T465,"Over Charge")</f>
        <v>Over Charge</v>
      </c>
      <c r="AA465" s="11">
        <f t="shared" si="55"/>
        <v>-57.2</v>
      </c>
    </row>
    <row r="466" spans="1:27" x14ac:dyDescent="0.3">
      <c r="A466" s="7">
        <v>2001806968</v>
      </c>
      <c r="B466" s="8">
        <v>1091117229183</v>
      </c>
      <c r="C466" s="7">
        <v>0.13300000000000001</v>
      </c>
      <c r="D466" s="7">
        <f t="shared" si="49"/>
        <v>0.5</v>
      </c>
      <c r="E466" s="7">
        <v>0.68</v>
      </c>
      <c r="F466" s="7">
        <f t="shared" si="50"/>
        <v>1</v>
      </c>
      <c r="G466" s="7">
        <f>Output_Data1[[#This Row],[Weight slab charged by Courier Company (KG)]]/0.5</f>
        <v>2</v>
      </c>
      <c r="H466" s="10" t="s">
        <v>3</v>
      </c>
      <c r="I466" s="11">
        <f>VLOOKUP("*"&amp;CONCATENATE("d_",H466,"_f")&amp;"*",Rough_data!$A$12:$B$31,2,FALSE)</f>
        <v>45.4</v>
      </c>
      <c r="J466" s="11">
        <f>VLOOKUP("*"&amp;CONCATENATE("d_",H466,"_a")&amp;"*",Rough_data!$A$12:$B$31,2,FALSE)</f>
        <v>44.8</v>
      </c>
      <c r="K466" s="11">
        <f>VLOOKUP("*"&amp;CONCATENATE("o_",H466,"_f")&amp;"*",Rough_data!$A$12:$B$31,2,FALSE)</f>
        <v>41.3</v>
      </c>
      <c r="L466" s="11">
        <f>VLOOKUP("*"&amp;CONCATENATE("o_",H466,"_a")&amp;"*",Rough_data!$A$12:$B$31,2,FALSE)</f>
        <v>44.8</v>
      </c>
      <c r="M466" s="8" t="str">
        <f t="shared" si="51"/>
        <v>1-Times Additional charges</v>
      </c>
      <c r="N466" s="8">
        <f t="shared" si="52"/>
        <v>1</v>
      </c>
      <c r="O466" s="8">
        <f t="shared" si="53"/>
        <v>44.8</v>
      </c>
      <c r="P466" s="10" t="s">
        <v>13</v>
      </c>
      <c r="Q466" s="10">
        <f t="shared" si="54"/>
        <v>1</v>
      </c>
      <c r="R466" s="10" cm="1">
        <f t="array" ref="R466">_xlfn.IFS(AND(P466=$P$2,N466&gt;0),((F466/0.5)-1)*J466, AND(P466=$P$2,N466=0),I466,AND(P466=$P$22,N466&gt;0),((F466/0.5)-1)*(L466+J466),AND(P466=$P$22,N466=0),(I466+K466))</f>
        <v>44.8</v>
      </c>
      <c r="S466" s="10" t="s">
        <v>2</v>
      </c>
      <c r="T466" s="7">
        <v>90.2</v>
      </c>
      <c r="U466" s="11">
        <f>VLOOKUP("*"&amp;CONCATENATE("d_",S466,"_f")&amp;"*",Rough_data!$A$12:$B$31,2,FALSE)</f>
        <v>33</v>
      </c>
      <c r="V466" s="11">
        <f>VLOOKUP("*"&amp;CONCATENATE("d_",S466,"_a")&amp;"*",Rough_data!$A$12:$B$31,2,FALSE)</f>
        <v>28.3</v>
      </c>
      <c r="W466" s="11">
        <f>VLOOKUP("*"&amp;CONCATENATE("o_",S466,"_f")&amp;"*",Rough_data!$A$12:$B$31,2,FALSE)</f>
        <v>20.5</v>
      </c>
      <c r="X466" s="11">
        <f>VLOOKUP("*"&amp;CONCATENATE("o_",S466,"_a")&amp;"*",Rough_data!$A$12:$B$31,2,FALSE)</f>
        <v>28.3</v>
      </c>
      <c r="Y466" s="7" cm="1">
        <f t="array" ref="Y466">_xlfn.IFS(AND(P466=$P$2,N466&gt;0),((F466/0.5)-1)*U466, AND(P466=$P$2,N466=0),V466,AND(P466=$P$22,N466&gt;0),((F466/0.5)-1)*(V466+X466),AND(P466=$P$22,N466=0),(W466+U466))</f>
        <v>33</v>
      </c>
      <c r="Z466" s="13" t="str" cm="1">
        <f t="array" ref="Z466">_xlfn.IFS(Y466=T466,"Correctly Charged",Y466&gt;T466,"Under Charge",Y466&lt;T466,"Over Charge")</f>
        <v>Over Charge</v>
      </c>
      <c r="AA466" s="11">
        <f t="shared" si="55"/>
        <v>-57.2</v>
      </c>
    </row>
    <row r="467" spans="1:27" x14ac:dyDescent="0.3">
      <c r="A467" s="7">
        <v>2001806968</v>
      </c>
      <c r="B467" s="8">
        <v>1091117229183</v>
      </c>
      <c r="C467" s="7">
        <v>0.24</v>
      </c>
      <c r="D467" s="7">
        <f t="shared" si="49"/>
        <v>0.5</v>
      </c>
      <c r="E467" s="7">
        <v>0.68</v>
      </c>
      <c r="F467" s="7">
        <f t="shared" si="50"/>
        <v>1</v>
      </c>
      <c r="G467" s="7">
        <f>Output_Data1[[#This Row],[Weight slab charged by Courier Company (KG)]]/0.5</f>
        <v>2</v>
      </c>
      <c r="H467" s="10" t="s">
        <v>3</v>
      </c>
      <c r="I467" s="11">
        <f>VLOOKUP("*"&amp;CONCATENATE("d_",H467,"_f")&amp;"*",Rough_data!$A$12:$B$31,2,FALSE)</f>
        <v>45.4</v>
      </c>
      <c r="J467" s="11">
        <f>VLOOKUP("*"&amp;CONCATENATE("d_",H467,"_a")&amp;"*",Rough_data!$A$12:$B$31,2,FALSE)</f>
        <v>44.8</v>
      </c>
      <c r="K467" s="11">
        <f>VLOOKUP("*"&amp;CONCATENATE("o_",H467,"_f")&amp;"*",Rough_data!$A$12:$B$31,2,FALSE)</f>
        <v>41.3</v>
      </c>
      <c r="L467" s="11">
        <f>VLOOKUP("*"&amp;CONCATENATE("o_",H467,"_a")&amp;"*",Rough_data!$A$12:$B$31,2,FALSE)</f>
        <v>44.8</v>
      </c>
      <c r="M467" s="8" t="str">
        <f t="shared" si="51"/>
        <v>1-Times Additional charges</v>
      </c>
      <c r="N467" s="8">
        <f t="shared" si="52"/>
        <v>1</v>
      </c>
      <c r="O467" s="8">
        <f t="shared" si="53"/>
        <v>44.8</v>
      </c>
      <c r="P467" s="10" t="s">
        <v>13</v>
      </c>
      <c r="Q467" s="10">
        <f t="shared" si="54"/>
        <v>1</v>
      </c>
      <c r="R467" s="10" cm="1">
        <f t="array" ref="R467">_xlfn.IFS(AND(P467=$P$2,N467&gt;0),((F467/0.5)-1)*J467, AND(P467=$P$2,N467=0),I467,AND(P467=$P$22,N467&gt;0),((F467/0.5)-1)*(L467+J467),AND(P467=$P$22,N467=0),(I467+K467))</f>
        <v>44.8</v>
      </c>
      <c r="S467" s="10" t="s">
        <v>2</v>
      </c>
      <c r="T467" s="7">
        <v>90.2</v>
      </c>
      <c r="U467" s="11">
        <f>VLOOKUP("*"&amp;CONCATENATE("d_",S467,"_f")&amp;"*",Rough_data!$A$12:$B$31,2,FALSE)</f>
        <v>33</v>
      </c>
      <c r="V467" s="11">
        <f>VLOOKUP("*"&amp;CONCATENATE("d_",S467,"_a")&amp;"*",Rough_data!$A$12:$B$31,2,FALSE)</f>
        <v>28.3</v>
      </c>
      <c r="W467" s="11">
        <f>VLOOKUP("*"&amp;CONCATENATE("o_",S467,"_f")&amp;"*",Rough_data!$A$12:$B$31,2,FALSE)</f>
        <v>20.5</v>
      </c>
      <c r="X467" s="11">
        <f>VLOOKUP("*"&amp;CONCATENATE("o_",S467,"_a")&amp;"*",Rough_data!$A$12:$B$31,2,FALSE)</f>
        <v>28.3</v>
      </c>
      <c r="Y467" s="7" cm="1">
        <f t="array" ref="Y467">_xlfn.IFS(AND(P467=$P$2,N467&gt;0),((F467/0.5)-1)*U467, AND(P467=$P$2,N467=0),V467,AND(P467=$P$22,N467&gt;0),((F467/0.5)-1)*(V467+X467),AND(P467=$P$22,N467=0),(W467+U467))</f>
        <v>33</v>
      </c>
      <c r="Z467" s="13" t="str" cm="1">
        <f t="array" ref="Z467">_xlfn.IFS(Y467=T467,"Correctly Charged",Y467&gt;T467,"Under Charge",Y467&lt;T467,"Over Charge")</f>
        <v>Over Charge</v>
      </c>
      <c r="AA467" s="11">
        <f t="shared" si="55"/>
        <v>-57.2</v>
      </c>
    </row>
    <row r="468" spans="1:27" x14ac:dyDescent="0.3">
      <c r="A468" s="7">
        <v>2001806885</v>
      </c>
      <c r="B468" s="8">
        <v>1091117229776</v>
      </c>
      <c r="C468" s="7">
        <v>0.21</v>
      </c>
      <c r="D468" s="7">
        <f t="shared" si="49"/>
        <v>0.5</v>
      </c>
      <c r="E468" s="7">
        <v>1</v>
      </c>
      <c r="F468" s="7">
        <f t="shared" si="50"/>
        <v>1</v>
      </c>
      <c r="G468" s="7">
        <f>Output_Data1[[#This Row],[Weight slab charged by Courier Company (KG)]]/0.5</f>
        <v>2</v>
      </c>
      <c r="H468" s="10" t="s">
        <v>2</v>
      </c>
      <c r="I468" s="11">
        <f>VLOOKUP("*"&amp;CONCATENATE("d_",H468,"_f")&amp;"*",Rough_data!$A$12:$B$31,2,FALSE)</f>
        <v>33</v>
      </c>
      <c r="J468" s="11">
        <f>VLOOKUP("*"&amp;CONCATENATE("d_",H468,"_a")&amp;"*",Rough_data!$A$12:$B$31,2,FALSE)</f>
        <v>28.3</v>
      </c>
      <c r="K468" s="11">
        <f>VLOOKUP("*"&amp;CONCATENATE("o_",H468,"_f")&amp;"*",Rough_data!$A$12:$B$31,2,FALSE)</f>
        <v>20.5</v>
      </c>
      <c r="L468" s="11">
        <f>VLOOKUP("*"&amp;CONCATENATE("o_",H468,"_a")&amp;"*",Rough_data!$A$12:$B$31,2,FALSE)</f>
        <v>28.3</v>
      </c>
      <c r="M468" s="8" t="str">
        <f t="shared" si="51"/>
        <v>1-Times Additional charges</v>
      </c>
      <c r="N468" s="8">
        <f t="shared" si="52"/>
        <v>1</v>
      </c>
      <c r="O468" s="8">
        <f t="shared" si="53"/>
        <v>28.3</v>
      </c>
      <c r="P468" s="10" t="s">
        <v>13</v>
      </c>
      <c r="Q468" s="10">
        <f t="shared" si="54"/>
        <v>1</v>
      </c>
      <c r="R468" s="10" cm="1">
        <f t="array" ref="R468">_xlfn.IFS(AND(P468=$P$2,N468&gt;0),((F468/0.5)-1)*J468, AND(P468=$P$2,N468=0),I468,AND(P468=$P$22,N468&gt;0),((F468/0.5)-1)*(L468+J468),AND(P468=$P$22,N468=0),(I468+K468))</f>
        <v>28.3</v>
      </c>
      <c r="S468" s="10" t="s">
        <v>2</v>
      </c>
      <c r="T468" s="7">
        <v>61.3</v>
      </c>
      <c r="U468" s="11">
        <f>VLOOKUP("*"&amp;CONCATENATE("d_",S468,"_f")&amp;"*",Rough_data!$A$12:$B$31,2,FALSE)</f>
        <v>33</v>
      </c>
      <c r="V468" s="11">
        <f>VLOOKUP("*"&amp;CONCATENATE("d_",S468,"_a")&amp;"*",Rough_data!$A$12:$B$31,2,FALSE)</f>
        <v>28.3</v>
      </c>
      <c r="W468" s="11">
        <f>VLOOKUP("*"&amp;CONCATENATE("o_",S468,"_f")&amp;"*",Rough_data!$A$12:$B$31,2,FALSE)</f>
        <v>20.5</v>
      </c>
      <c r="X468" s="11">
        <f>VLOOKUP("*"&amp;CONCATENATE("o_",S468,"_a")&amp;"*",Rough_data!$A$12:$B$31,2,FALSE)</f>
        <v>28.3</v>
      </c>
      <c r="Y468" s="7" cm="1">
        <f t="array" ref="Y468">_xlfn.IFS(AND(P468=$P$2,N468&gt;0),((F468/0.5)-1)*U468, AND(P468=$P$2,N468=0),V468,AND(P468=$P$22,N468&gt;0),((F468/0.5)-1)*(V468+X468),AND(P468=$P$22,N468=0),(W468+U468))</f>
        <v>33</v>
      </c>
      <c r="Z468" s="13" t="str" cm="1">
        <f t="array" ref="Z468">_xlfn.IFS(Y468=T468,"Correctly Charged",Y468&gt;T468,"Under Charge",Y468&lt;T468,"Over Charge")</f>
        <v>Over Charge</v>
      </c>
      <c r="AA468" s="11">
        <f t="shared" si="55"/>
        <v>-28.299999999999997</v>
      </c>
    </row>
    <row r="469" spans="1:27" x14ac:dyDescent="0.3">
      <c r="A469" s="7">
        <v>2001806885</v>
      </c>
      <c r="B469" s="8">
        <v>1091117229776</v>
      </c>
      <c r="C469" s="7">
        <v>0.21</v>
      </c>
      <c r="D469" s="7">
        <f t="shared" si="49"/>
        <v>0.5</v>
      </c>
      <c r="E469" s="7">
        <v>1</v>
      </c>
      <c r="F469" s="7">
        <f t="shared" si="50"/>
        <v>1</v>
      </c>
      <c r="G469" s="7">
        <f>Output_Data1[[#This Row],[Weight slab charged by Courier Company (KG)]]/0.5</f>
        <v>2</v>
      </c>
      <c r="H469" s="10" t="s">
        <v>2</v>
      </c>
      <c r="I469" s="11">
        <f>VLOOKUP("*"&amp;CONCATENATE("d_",H469,"_f")&amp;"*",Rough_data!$A$12:$B$31,2,FALSE)</f>
        <v>33</v>
      </c>
      <c r="J469" s="11">
        <f>VLOOKUP("*"&amp;CONCATENATE("d_",H469,"_a")&amp;"*",Rough_data!$A$12:$B$31,2,FALSE)</f>
        <v>28.3</v>
      </c>
      <c r="K469" s="11">
        <f>VLOOKUP("*"&amp;CONCATENATE("o_",H469,"_f")&amp;"*",Rough_data!$A$12:$B$31,2,FALSE)</f>
        <v>20.5</v>
      </c>
      <c r="L469" s="11">
        <f>VLOOKUP("*"&amp;CONCATENATE("o_",H469,"_a")&amp;"*",Rough_data!$A$12:$B$31,2,FALSE)</f>
        <v>28.3</v>
      </c>
      <c r="M469" s="8" t="str">
        <f t="shared" si="51"/>
        <v>1-Times Additional charges</v>
      </c>
      <c r="N469" s="8">
        <f t="shared" si="52"/>
        <v>1</v>
      </c>
      <c r="O469" s="8">
        <f t="shared" si="53"/>
        <v>28.3</v>
      </c>
      <c r="P469" s="10" t="s">
        <v>13</v>
      </c>
      <c r="Q469" s="10">
        <f t="shared" si="54"/>
        <v>1</v>
      </c>
      <c r="R469" s="10" cm="1">
        <f t="array" ref="R469">_xlfn.IFS(AND(P469=$P$2,N469&gt;0),((F469/0.5)-1)*J469, AND(P469=$P$2,N469=0),I469,AND(P469=$P$22,N469&gt;0),((F469/0.5)-1)*(L469+J469),AND(P469=$P$22,N469=0),(I469+K469))</f>
        <v>28.3</v>
      </c>
      <c r="S469" s="10" t="s">
        <v>2</v>
      </c>
      <c r="T469" s="7">
        <v>61.3</v>
      </c>
      <c r="U469" s="11">
        <f>VLOOKUP("*"&amp;CONCATENATE("d_",S469,"_f")&amp;"*",Rough_data!$A$12:$B$31,2,FALSE)</f>
        <v>33</v>
      </c>
      <c r="V469" s="11">
        <f>VLOOKUP("*"&amp;CONCATENATE("d_",S469,"_a")&amp;"*",Rough_data!$A$12:$B$31,2,FALSE)</f>
        <v>28.3</v>
      </c>
      <c r="W469" s="11">
        <f>VLOOKUP("*"&amp;CONCATENATE("o_",S469,"_f")&amp;"*",Rough_data!$A$12:$B$31,2,FALSE)</f>
        <v>20.5</v>
      </c>
      <c r="X469" s="11">
        <f>VLOOKUP("*"&amp;CONCATENATE("o_",S469,"_a")&amp;"*",Rough_data!$A$12:$B$31,2,FALSE)</f>
        <v>28.3</v>
      </c>
      <c r="Y469" s="7" cm="1">
        <f t="array" ref="Y469">_xlfn.IFS(AND(P469=$P$2,N469&gt;0),((F469/0.5)-1)*U469, AND(P469=$P$2,N469=0),V469,AND(P469=$P$22,N469&gt;0),((F469/0.5)-1)*(V469+X469),AND(P469=$P$22,N469=0),(W469+U469))</f>
        <v>33</v>
      </c>
      <c r="Z469" s="13" t="str" cm="1">
        <f t="array" ref="Z469">_xlfn.IFS(Y469=T469,"Correctly Charged",Y469&gt;T469,"Under Charge",Y469&lt;T469,"Over Charge")</f>
        <v>Over Charge</v>
      </c>
      <c r="AA469" s="11">
        <f t="shared" si="55"/>
        <v>-28.299999999999997</v>
      </c>
    </row>
    <row r="470" spans="1:27" x14ac:dyDescent="0.3">
      <c r="A470" s="7">
        <v>2001806828</v>
      </c>
      <c r="B470" s="8">
        <v>1091117228192</v>
      </c>
      <c r="C470" s="7">
        <v>0.127</v>
      </c>
      <c r="D470" s="7">
        <f t="shared" si="49"/>
        <v>0.5</v>
      </c>
      <c r="E470" s="7">
        <v>0.69</v>
      </c>
      <c r="F470" s="7">
        <f t="shared" si="50"/>
        <v>1</v>
      </c>
      <c r="G470" s="7">
        <f>Output_Data1[[#This Row],[Weight slab charged by Courier Company (KG)]]/0.5</f>
        <v>2</v>
      </c>
      <c r="H470" s="10" t="s">
        <v>3</v>
      </c>
      <c r="I470" s="11">
        <f>VLOOKUP("*"&amp;CONCATENATE("d_",H470,"_f")&amp;"*",Rough_data!$A$12:$B$31,2,FALSE)</f>
        <v>45.4</v>
      </c>
      <c r="J470" s="11">
        <f>VLOOKUP("*"&amp;CONCATENATE("d_",H470,"_a")&amp;"*",Rough_data!$A$12:$B$31,2,FALSE)</f>
        <v>44.8</v>
      </c>
      <c r="K470" s="11">
        <f>VLOOKUP("*"&amp;CONCATENATE("o_",H470,"_f")&amp;"*",Rough_data!$A$12:$B$31,2,FALSE)</f>
        <v>41.3</v>
      </c>
      <c r="L470" s="11">
        <f>VLOOKUP("*"&amp;CONCATENATE("o_",H470,"_a")&amp;"*",Rough_data!$A$12:$B$31,2,FALSE)</f>
        <v>44.8</v>
      </c>
      <c r="M470" s="8" t="str">
        <f t="shared" si="51"/>
        <v>1-Times Additional charges</v>
      </c>
      <c r="N470" s="8">
        <f t="shared" si="52"/>
        <v>1</v>
      </c>
      <c r="O470" s="8">
        <f t="shared" si="53"/>
        <v>44.8</v>
      </c>
      <c r="P470" s="10" t="s">
        <v>13</v>
      </c>
      <c r="Q470" s="10">
        <f t="shared" si="54"/>
        <v>1</v>
      </c>
      <c r="R470" s="10" cm="1">
        <f t="array" ref="R470">_xlfn.IFS(AND(P470=$P$2,N470&gt;0),((F470/0.5)-1)*J470, AND(P470=$P$2,N470=0),I470,AND(P470=$P$22,N470&gt;0),((F470/0.5)-1)*(L470+J470),AND(P470=$P$22,N470=0),(I470+K470))</f>
        <v>44.8</v>
      </c>
      <c r="S470" s="10" t="s">
        <v>2</v>
      </c>
      <c r="T470" s="7">
        <v>90.2</v>
      </c>
      <c r="U470" s="11">
        <f>VLOOKUP("*"&amp;CONCATENATE("d_",S470,"_f")&amp;"*",Rough_data!$A$12:$B$31,2,FALSE)</f>
        <v>33</v>
      </c>
      <c r="V470" s="11">
        <f>VLOOKUP("*"&amp;CONCATENATE("d_",S470,"_a")&amp;"*",Rough_data!$A$12:$B$31,2,FALSE)</f>
        <v>28.3</v>
      </c>
      <c r="W470" s="11">
        <f>VLOOKUP("*"&amp;CONCATENATE("o_",S470,"_f")&amp;"*",Rough_data!$A$12:$B$31,2,FALSE)</f>
        <v>20.5</v>
      </c>
      <c r="X470" s="11">
        <f>VLOOKUP("*"&amp;CONCATENATE("o_",S470,"_a")&amp;"*",Rough_data!$A$12:$B$31,2,FALSE)</f>
        <v>28.3</v>
      </c>
      <c r="Y470" s="7" cm="1">
        <f t="array" ref="Y470">_xlfn.IFS(AND(P470=$P$2,N470&gt;0),((F470/0.5)-1)*U470, AND(P470=$P$2,N470=0),V470,AND(P470=$P$22,N470&gt;0),((F470/0.5)-1)*(V470+X470),AND(P470=$P$22,N470=0),(W470+U470))</f>
        <v>33</v>
      </c>
      <c r="Z470" s="13" t="str" cm="1">
        <f t="array" ref="Z470">_xlfn.IFS(Y470=T470,"Correctly Charged",Y470&gt;T470,"Under Charge",Y470&lt;T470,"Over Charge")</f>
        <v>Over Charge</v>
      </c>
      <c r="AA470" s="11">
        <f t="shared" si="55"/>
        <v>-57.2</v>
      </c>
    </row>
    <row r="471" spans="1:27" x14ac:dyDescent="0.3">
      <c r="A471" s="7">
        <v>2001806828</v>
      </c>
      <c r="B471" s="8">
        <v>1091117228192</v>
      </c>
      <c r="C471" s="7">
        <v>0.13300000000000001</v>
      </c>
      <c r="D471" s="7">
        <f t="shared" si="49"/>
        <v>0.5</v>
      </c>
      <c r="E471" s="7">
        <v>0.69</v>
      </c>
      <c r="F471" s="7">
        <f t="shared" si="50"/>
        <v>1</v>
      </c>
      <c r="G471" s="7">
        <f>Output_Data1[[#This Row],[Weight slab charged by Courier Company (KG)]]/0.5</f>
        <v>2</v>
      </c>
      <c r="H471" s="10" t="s">
        <v>3</v>
      </c>
      <c r="I471" s="11">
        <f>VLOOKUP("*"&amp;CONCATENATE("d_",H471,"_f")&amp;"*",Rough_data!$A$12:$B$31,2,FALSE)</f>
        <v>45.4</v>
      </c>
      <c r="J471" s="11">
        <f>VLOOKUP("*"&amp;CONCATENATE("d_",H471,"_a")&amp;"*",Rough_data!$A$12:$B$31,2,FALSE)</f>
        <v>44.8</v>
      </c>
      <c r="K471" s="11">
        <f>VLOOKUP("*"&amp;CONCATENATE("o_",H471,"_f")&amp;"*",Rough_data!$A$12:$B$31,2,FALSE)</f>
        <v>41.3</v>
      </c>
      <c r="L471" s="11">
        <f>VLOOKUP("*"&amp;CONCATENATE("o_",H471,"_a")&amp;"*",Rough_data!$A$12:$B$31,2,FALSE)</f>
        <v>44.8</v>
      </c>
      <c r="M471" s="8" t="str">
        <f t="shared" si="51"/>
        <v>1-Times Additional charges</v>
      </c>
      <c r="N471" s="8">
        <f t="shared" si="52"/>
        <v>1</v>
      </c>
      <c r="O471" s="8">
        <f t="shared" si="53"/>
        <v>44.8</v>
      </c>
      <c r="P471" s="10" t="s">
        <v>13</v>
      </c>
      <c r="Q471" s="10">
        <f t="shared" si="54"/>
        <v>1</v>
      </c>
      <c r="R471" s="10" cm="1">
        <f t="array" ref="R471">_xlfn.IFS(AND(P471=$P$2,N471&gt;0),((F471/0.5)-1)*J471, AND(P471=$P$2,N471=0),I471,AND(P471=$P$22,N471&gt;0),((F471/0.5)-1)*(L471+J471),AND(P471=$P$22,N471=0),(I471+K471))</f>
        <v>44.8</v>
      </c>
      <c r="S471" s="10" t="s">
        <v>2</v>
      </c>
      <c r="T471" s="7">
        <v>90.2</v>
      </c>
      <c r="U471" s="11">
        <f>VLOOKUP("*"&amp;CONCATENATE("d_",S471,"_f")&amp;"*",Rough_data!$A$12:$B$31,2,FALSE)</f>
        <v>33</v>
      </c>
      <c r="V471" s="11">
        <f>VLOOKUP("*"&amp;CONCATENATE("d_",S471,"_a")&amp;"*",Rough_data!$A$12:$B$31,2,FALSE)</f>
        <v>28.3</v>
      </c>
      <c r="W471" s="11">
        <f>VLOOKUP("*"&amp;CONCATENATE("o_",S471,"_f")&amp;"*",Rough_data!$A$12:$B$31,2,FALSE)</f>
        <v>20.5</v>
      </c>
      <c r="X471" s="11">
        <f>VLOOKUP("*"&amp;CONCATENATE("o_",S471,"_a")&amp;"*",Rough_data!$A$12:$B$31,2,FALSE)</f>
        <v>28.3</v>
      </c>
      <c r="Y471" s="7" cm="1">
        <f t="array" ref="Y471">_xlfn.IFS(AND(P471=$P$2,N471&gt;0),((F471/0.5)-1)*U471, AND(P471=$P$2,N471=0),V471,AND(P471=$P$22,N471&gt;0),((F471/0.5)-1)*(V471+X471),AND(P471=$P$22,N471=0),(W471+U471))</f>
        <v>33</v>
      </c>
      <c r="Z471" s="13" t="str" cm="1">
        <f t="array" ref="Z471">_xlfn.IFS(Y471=T471,"Correctly Charged",Y471&gt;T471,"Under Charge",Y471&lt;T471,"Over Charge")</f>
        <v>Over Charge</v>
      </c>
      <c r="AA471" s="11">
        <f t="shared" si="55"/>
        <v>-57.2</v>
      </c>
    </row>
    <row r="472" spans="1:27" x14ac:dyDescent="0.3">
      <c r="A472" s="7">
        <v>2001806828</v>
      </c>
      <c r="B472" s="8">
        <v>1091117228192</v>
      </c>
      <c r="C472" s="7">
        <v>0.24</v>
      </c>
      <c r="D472" s="7">
        <f t="shared" si="49"/>
        <v>0.5</v>
      </c>
      <c r="E472" s="7">
        <v>0.69</v>
      </c>
      <c r="F472" s="7">
        <f t="shared" si="50"/>
        <v>1</v>
      </c>
      <c r="G472" s="7">
        <f>Output_Data1[[#This Row],[Weight slab charged by Courier Company (KG)]]/0.5</f>
        <v>2</v>
      </c>
      <c r="H472" s="10" t="s">
        <v>3</v>
      </c>
      <c r="I472" s="11">
        <f>VLOOKUP("*"&amp;CONCATENATE("d_",H472,"_f")&amp;"*",Rough_data!$A$12:$B$31,2,FALSE)</f>
        <v>45.4</v>
      </c>
      <c r="J472" s="11">
        <f>VLOOKUP("*"&amp;CONCATENATE("d_",H472,"_a")&amp;"*",Rough_data!$A$12:$B$31,2,FALSE)</f>
        <v>44.8</v>
      </c>
      <c r="K472" s="11">
        <f>VLOOKUP("*"&amp;CONCATENATE("o_",H472,"_f")&amp;"*",Rough_data!$A$12:$B$31,2,FALSE)</f>
        <v>41.3</v>
      </c>
      <c r="L472" s="11">
        <f>VLOOKUP("*"&amp;CONCATENATE("o_",H472,"_a")&amp;"*",Rough_data!$A$12:$B$31,2,FALSE)</f>
        <v>44.8</v>
      </c>
      <c r="M472" s="8" t="str">
        <f t="shared" si="51"/>
        <v>1-Times Additional charges</v>
      </c>
      <c r="N472" s="8">
        <f t="shared" si="52"/>
        <v>1</v>
      </c>
      <c r="O472" s="8">
        <f t="shared" si="53"/>
        <v>44.8</v>
      </c>
      <c r="P472" s="10" t="s">
        <v>13</v>
      </c>
      <c r="Q472" s="10">
        <f t="shared" si="54"/>
        <v>1</v>
      </c>
      <c r="R472" s="10" cm="1">
        <f t="array" ref="R472">_xlfn.IFS(AND(P472=$P$2,N472&gt;0),((F472/0.5)-1)*J472, AND(P472=$P$2,N472=0),I472,AND(P472=$P$22,N472&gt;0),((F472/0.5)-1)*(L472+J472),AND(P472=$P$22,N472=0),(I472+K472))</f>
        <v>44.8</v>
      </c>
      <c r="S472" s="10" t="s">
        <v>2</v>
      </c>
      <c r="T472" s="7">
        <v>90.2</v>
      </c>
      <c r="U472" s="11">
        <f>VLOOKUP("*"&amp;CONCATENATE("d_",S472,"_f")&amp;"*",Rough_data!$A$12:$B$31,2,FALSE)</f>
        <v>33</v>
      </c>
      <c r="V472" s="11">
        <f>VLOOKUP("*"&amp;CONCATENATE("d_",S472,"_a")&amp;"*",Rough_data!$A$12:$B$31,2,FALSE)</f>
        <v>28.3</v>
      </c>
      <c r="W472" s="11">
        <f>VLOOKUP("*"&amp;CONCATENATE("o_",S472,"_f")&amp;"*",Rough_data!$A$12:$B$31,2,FALSE)</f>
        <v>20.5</v>
      </c>
      <c r="X472" s="11">
        <f>VLOOKUP("*"&amp;CONCATENATE("o_",S472,"_a")&amp;"*",Rough_data!$A$12:$B$31,2,FALSE)</f>
        <v>28.3</v>
      </c>
      <c r="Y472" s="7" cm="1">
        <f t="array" ref="Y472">_xlfn.IFS(AND(P472=$P$2,N472&gt;0),((F472/0.5)-1)*U472, AND(P472=$P$2,N472=0),V472,AND(P472=$P$22,N472&gt;0),((F472/0.5)-1)*(V472+X472),AND(P472=$P$22,N472=0),(W472+U472))</f>
        <v>33</v>
      </c>
      <c r="Z472" s="13" t="str" cm="1">
        <f t="array" ref="Z472">_xlfn.IFS(Y472=T472,"Correctly Charged",Y472&gt;T472,"Under Charge",Y472&lt;T472,"Over Charge")</f>
        <v>Over Charge</v>
      </c>
      <c r="AA472" s="11">
        <f t="shared" si="55"/>
        <v>-57.2</v>
      </c>
    </row>
    <row r="473" spans="1:27" x14ac:dyDescent="0.3">
      <c r="A473" s="7">
        <v>2001806823</v>
      </c>
      <c r="B473" s="8">
        <v>1091117228133</v>
      </c>
      <c r="C473" s="7">
        <v>0.127</v>
      </c>
      <c r="D473" s="7">
        <f t="shared" si="49"/>
        <v>0.5</v>
      </c>
      <c r="E473" s="7">
        <v>0.59</v>
      </c>
      <c r="F473" s="7">
        <f t="shared" si="50"/>
        <v>1</v>
      </c>
      <c r="G473" s="7">
        <f>Output_Data1[[#This Row],[Weight slab charged by Courier Company (KG)]]/0.5</f>
        <v>2</v>
      </c>
      <c r="H473" s="10" t="s">
        <v>3</v>
      </c>
      <c r="I473" s="11">
        <f>VLOOKUP("*"&amp;CONCATENATE("d_",H473,"_f")&amp;"*",Rough_data!$A$12:$B$31,2,FALSE)</f>
        <v>45.4</v>
      </c>
      <c r="J473" s="11">
        <f>VLOOKUP("*"&amp;CONCATENATE("d_",H473,"_a")&amp;"*",Rough_data!$A$12:$B$31,2,FALSE)</f>
        <v>44.8</v>
      </c>
      <c r="K473" s="11">
        <f>VLOOKUP("*"&amp;CONCATENATE("o_",H473,"_f")&amp;"*",Rough_data!$A$12:$B$31,2,FALSE)</f>
        <v>41.3</v>
      </c>
      <c r="L473" s="11">
        <f>VLOOKUP("*"&amp;CONCATENATE("o_",H473,"_a")&amp;"*",Rough_data!$A$12:$B$31,2,FALSE)</f>
        <v>44.8</v>
      </c>
      <c r="M473" s="8" t="str">
        <f t="shared" si="51"/>
        <v>1-Times Additional charges</v>
      </c>
      <c r="N473" s="8">
        <f t="shared" si="52"/>
        <v>1</v>
      </c>
      <c r="O473" s="8">
        <f t="shared" si="53"/>
        <v>44.8</v>
      </c>
      <c r="P473" s="10" t="s">
        <v>13</v>
      </c>
      <c r="Q473" s="10">
        <f t="shared" si="54"/>
        <v>1</v>
      </c>
      <c r="R473" s="10" cm="1">
        <f t="array" ref="R473">_xlfn.IFS(AND(P473=$P$2,N473&gt;0),((F473/0.5)-1)*J473, AND(P473=$P$2,N473=0),I473,AND(P473=$P$22,N473&gt;0),((F473/0.5)-1)*(L473+J473),AND(P473=$P$22,N473=0),(I473+K473))</f>
        <v>44.8</v>
      </c>
      <c r="S473" s="10" t="s">
        <v>2</v>
      </c>
      <c r="T473" s="7">
        <v>90.2</v>
      </c>
      <c r="U473" s="11">
        <f>VLOOKUP("*"&amp;CONCATENATE("d_",S473,"_f")&amp;"*",Rough_data!$A$12:$B$31,2,FALSE)</f>
        <v>33</v>
      </c>
      <c r="V473" s="11">
        <f>VLOOKUP("*"&amp;CONCATENATE("d_",S473,"_a")&amp;"*",Rough_data!$A$12:$B$31,2,FALSE)</f>
        <v>28.3</v>
      </c>
      <c r="W473" s="11">
        <f>VLOOKUP("*"&amp;CONCATENATE("o_",S473,"_f")&amp;"*",Rough_data!$A$12:$B$31,2,FALSE)</f>
        <v>20.5</v>
      </c>
      <c r="X473" s="11">
        <f>VLOOKUP("*"&amp;CONCATENATE("o_",S473,"_a")&amp;"*",Rough_data!$A$12:$B$31,2,FALSE)</f>
        <v>28.3</v>
      </c>
      <c r="Y473" s="7" cm="1">
        <f t="array" ref="Y473">_xlfn.IFS(AND(P473=$P$2,N473&gt;0),((F473/0.5)-1)*U473, AND(P473=$P$2,N473=0),V473,AND(P473=$P$22,N473&gt;0),((F473/0.5)-1)*(V473+X473),AND(P473=$P$22,N473=0),(W473+U473))</f>
        <v>33</v>
      </c>
      <c r="Z473" s="13" t="str" cm="1">
        <f t="array" ref="Z473">_xlfn.IFS(Y473=T473,"Correctly Charged",Y473&gt;T473,"Under Charge",Y473&lt;T473,"Over Charge")</f>
        <v>Over Charge</v>
      </c>
      <c r="AA473" s="11">
        <f t="shared" si="55"/>
        <v>-57.2</v>
      </c>
    </row>
    <row r="474" spans="1:27" x14ac:dyDescent="0.3">
      <c r="A474" s="7">
        <v>2001806801</v>
      </c>
      <c r="B474" s="8">
        <v>1091117227816</v>
      </c>
      <c r="C474" s="7">
        <v>0.24</v>
      </c>
      <c r="D474" s="7">
        <f t="shared" si="49"/>
        <v>0.5</v>
      </c>
      <c r="E474" s="7">
        <v>1.35</v>
      </c>
      <c r="F474" s="7">
        <f t="shared" si="50"/>
        <v>1.5</v>
      </c>
      <c r="G474" s="7">
        <f>Output_Data1[[#This Row],[Weight slab charged by Courier Company (KG)]]/0.5</f>
        <v>3</v>
      </c>
      <c r="H474" s="10" t="s">
        <v>2</v>
      </c>
      <c r="I474" s="11">
        <f>VLOOKUP("*"&amp;CONCATENATE("d_",H474,"_f")&amp;"*",Rough_data!$A$12:$B$31,2,FALSE)</f>
        <v>33</v>
      </c>
      <c r="J474" s="11">
        <f>VLOOKUP("*"&amp;CONCATENATE("d_",H474,"_a")&amp;"*",Rough_data!$A$12:$B$31,2,FALSE)</f>
        <v>28.3</v>
      </c>
      <c r="K474" s="11">
        <f>VLOOKUP("*"&amp;CONCATENATE("o_",H474,"_f")&amp;"*",Rough_data!$A$12:$B$31,2,FALSE)</f>
        <v>20.5</v>
      </c>
      <c r="L474" s="11">
        <f>VLOOKUP("*"&amp;CONCATENATE("o_",H474,"_a")&amp;"*",Rough_data!$A$12:$B$31,2,FALSE)</f>
        <v>28.3</v>
      </c>
      <c r="M474" s="8" t="str">
        <f t="shared" si="51"/>
        <v>2-Times Additional charges</v>
      </c>
      <c r="N474" s="8">
        <f t="shared" si="52"/>
        <v>2</v>
      </c>
      <c r="O474" s="8">
        <f t="shared" si="53"/>
        <v>56.6</v>
      </c>
      <c r="P474" s="10" t="s">
        <v>13</v>
      </c>
      <c r="Q474" s="10">
        <f t="shared" si="54"/>
        <v>2</v>
      </c>
      <c r="R474" s="10" cm="1">
        <f t="array" ref="R474">_xlfn.IFS(AND(P474=$P$2,N474&gt;0),((F474/0.5)-1)*J474, AND(P474=$P$2,N474=0),I474,AND(P474=$P$22,N474&gt;0),((F474/0.5)-1)*(L474+J474),AND(P474=$P$22,N474=0),(I474+K474))</f>
        <v>56.6</v>
      </c>
      <c r="S474" s="10" t="s">
        <v>2</v>
      </c>
      <c r="T474" s="7">
        <v>89.6</v>
      </c>
      <c r="U474" s="11">
        <f>VLOOKUP("*"&amp;CONCATENATE("d_",S474,"_f")&amp;"*",Rough_data!$A$12:$B$31,2,FALSE)</f>
        <v>33</v>
      </c>
      <c r="V474" s="11">
        <f>VLOOKUP("*"&amp;CONCATENATE("d_",S474,"_a")&amp;"*",Rough_data!$A$12:$B$31,2,FALSE)</f>
        <v>28.3</v>
      </c>
      <c r="W474" s="11">
        <f>VLOOKUP("*"&amp;CONCATENATE("o_",S474,"_f")&amp;"*",Rough_data!$A$12:$B$31,2,FALSE)</f>
        <v>20.5</v>
      </c>
      <c r="X474" s="11">
        <f>VLOOKUP("*"&amp;CONCATENATE("o_",S474,"_a")&amp;"*",Rough_data!$A$12:$B$31,2,FALSE)</f>
        <v>28.3</v>
      </c>
      <c r="Y474" s="7" cm="1">
        <f t="array" ref="Y474">_xlfn.IFS(AND(P474=$P$2,N474&gt;0),((F474/0.5)-1)*U474, AND(P474=$P$2,N474=0),V474,AND(P474=$P$22,N474&gt;0),((F474/0.5)-1)*(V474+X474),AND(P474=$P$22,N474=0),(W474+U474))</f>
        <v>66</v>
      </c>
      <c r="Z474" s="13" t="str" cm="1">
        <f t="array" ref="Z474">_xlfn.IFS(Y474=T474,"Correctly Charged",Y474&gt;T474,"Under Charge",Y474&lt;T474,"Over Charge")</f>
        <v>Over Charge</v>
      </c>
      <c r="AA474" s="11">
        <f t="shared" si="55"/>
        <v>-23.599999999999994</v>
      </c>
    </row>
    <row r="475" spans="1:27" x14ac:dyDescent="0.3">
      <c r="A475" s="7">
        <v>2001806801</v>
      </c>
      <c r="B475" s="8">
        <v>1091117227816</v>
      </c>
      <c r="C475" s="7">
        <v>0.24</v>
      </c>
      <c r="D475" s="7">
        <f t="shared" si="49"/>
        <v>0.5</v>
      </c>
      <c r="E475" s="7">
        <v>1.35</v>
      </c>
      <c r="F475" s="7">
        <f t="shared" si="50"/>
        <v>1.5</v>
      </c>
      <c r="G475" s="7">
        <f>Output_Data1[[#This Row],[Weight slab charged by Courier Company (KG)]]/0.5</f>
        <v>3</v>
      </c>
      <c r="H475" s="10" t="s">
        <v>2</v>
      </c>
      <c r="I475" s="11">
        <f>VLOOKUP("*"&amp;CONCATENATE("d_",H475,"_f")&amp;"*",Rough_data!$A$12:$B$31,2,FALSE)</f>
        <v>33</v>
      </c>
      <c r="J475" s="11">
        <f>VLOOKUP("*"&amp;CONCATENATE("d_",H475,"_a")&amp;"*",Rough_data!$A$12:$B$31,2,FALSE)</f>
        <v>28.3</v>
      </c>
      <c r="K475" s="11">
        <f>VLOOKUP("*"&amp;CONCATENATE("o_",H475,"_f")&amp;"*",Rough_data!$A$12:$B$31,2,FALSE)</f>
        <v>20.5</v>
      </c>
      <c r="L475" s="11">
        <f>VLOOKUP("*"&amp;CONCATENATE("o_",H475,"_a")&amp;"*",Rough_data!$A$12:$B$31,2,FALSE)</f>
        <v>28.3</v>
      </c>
      <c r="M475" s="8" t="str">
        <f t="shared" si="51"/>
        <v>2-Times Additional charges</v>
      </c>
      <c r="N475" s="8">
        <f t="shared" si="52"/>
        <v>2</v>
      </c>
      <c r="O475" s="8">
        <f t="shared" si="53"/>
        <v>56.6</v>
      </c>
      <c r="P475" s="10" t="s">
        <v>13</v>
      </c>
      <c r="Q475" s="10">
        <f t="shared" si="54"/>
        <v>2</v>
      </c>
      <c r="R475" s="10" cm="1">
        <f t="array" ref="R475">_xlfn.IFS(AND(P475=$P$2,N475&gt;0),((F475/0.5)-1)*J475, AND(P475=$P$2,N475=0),I475,AND(P475=$P$22,N475&gt;0),((F475/0.5)-1)*(L475+J475),AND(P475=$P$22,N475=0),(I475+K475))</f>
        <v>56.6</v>
      </c>
      <c r="S475" s="10" t="s">
        <v>2</v>
      </c>
      <c r="T475" s="7">
        <v>89.6</v>
      </c>
      <c r="U475" s="11">
        <f>VLOOKUP("*"&amp;CONCATENATE("d_",S475,"_f")&amp;"*",Rough_data!$A$12:$B$31,2,FALSE)</f>
        <v>33</v>
      </c>
      <c r="V475" s="11">
        <f>VLOOKUP("*"&amp;CONCATENATE("d_",S475,"_a")&amp;"*",Rough_data!$A$12:$B$31,2,FALSE)</f>
        <v>28.3</v>
      </c>
      <c r="W475" s="11">
        <f>VLOOKUP("*"&amp;CONCATENATE("o_",S475,"_f")&amp;"*",Rough_data!$A$12:$B$31,2,FALSE)</f>
        <v>20.5</v>
      </c>
      <c r="X475" s="11">
        <f>VLOOKUP("*"&amp;CONCATENATE("o_",S475,"_a")&amp;"*",Rough_data!$A$12:$B$31,2,FALSE)</f>
        <v>28.3</v>
      </c>
      <c r="Y475" s="7" cm="1">
        <f t="array" ref="Y475">_xlfn.IFS(AND(P475=$P$2,N475&gt;0),((F475/0.5)-1)*U475, AND(P475=$P$2,N475=0),V475,AND(P475=$P$22,N475&gt;0),((F475/0.5)-1)*(V475+X475),AND(P475=$P$22,N475=0),(W475+U475))</f>
        <v>66</v>
      </c>
      <c r="Z475" s="13" t="str" cm="1">
        <f t="array" ref="Z475">_xlfn.IFS(Y475=T475,"Correctly Charged",Y475&gt;T475,"Under Charge",Y475&lt;T475,"Over Charge")</f>
        <v>Over Charge</v>
      </c>
      <c r="AA475" s="11">
        <f t="shared" si="55"/>
        <v>-23.599999999999994</v>
      </c>
    </row>
    <row r="476" spans="1:27" x14ac:dyDescent="0.3">
      <c r="A476" s="7">
        <v>2001806801</v>
      </c>
      <c r="B476" s="8">
        <v>1091117227816</v>
      </c>
      <c r="C476" s="7">
        <v>0.121</v>
      </c>
      <c r="D476" s="7">
        <f t="shared" si="49"/>
        <v>0.5</v>
      </c>
      <c r="E476" s="7">
        <v>1.35</v>
      </c>
      <c r="F476" s="7">
        <f t="shared" si="50"/>
        <v>1.5</v>
      </c>
      <c r="G476" s="7">
        <f>Output_Data1[[#This Row],[Weight slab charged by Courier Company (KG)]]/0.5</f>
        <v>3</v>
      </c>
      <c r="H476" s="10" t="s">
        <v>2</v>
      </c>
      <c r="I476" s="11">
        <f>VLOOKUP("*"&amp;CONCATENATE("d_",H476,"_f")&amp;"*",Rough_data!$A$12:$B$31,2,FALSE)</f>
        <v>33</v>
      </c>
      <c r="J476" s="11">
        <f>VLOOKUP("*"&amp;CONCATENATE("d_",H476,"_a")&amp;"*",Rough_data!$A$12:$B$31,2,FALSE)</f>
        <v>28.3</v>
      </c>
      <c r="K476" s="11">
        <f>VLOOKUP("*"&amp;CONCATENATE("o_",H476,"_f")&amp;"*",Rough_data!$A$12:$B$31,2,FALSE)</f>
        <v>20.5</v>
      </c>
      <c r="L476" s="11">
        <f>VLOOKUP("*"&amp;CONCATENATE("o_",H476,"_a")&amp;"*",Rough_data!$A$12:$B$31,2,FALSE)</f>
        <v>28.3</v>
      </c>
      <c r="M476" s="8" t="str">
        <f t="shared" si="51"/>
        <v>2-Times Additional charges</v>
      </c>
      <c r="N476" s="8">
        <f t="shared" si="52"/>
        <v>2</v>
      </c>
      <c r="O476" s="8">
        <f t="shared" si="53"/>
        <v>56.6</v>
      </c>
      <c r="P476" s="10" t="s">
        <v>13</v>
      </c>
      <c r="Q476" s="10">
        <f t="shared" si="54"/>
        <v>2</v>
      </c>
      <c r="R476" s="10" cm="1">
        <f t="array" ref="R476">_xlfn.IFS(AND(P476=$P$2,N476&gt;0),((F476/0.5)-1)*J476, AND(P476=$P$2,N476=0),I476,AND(P476=$P$22,N476&gt;0),((F476/0.5)-1)*(L476+J476),AND(P476=$P$22,N476=0),(I476+K476))</f>
        <v>56.6</v>
      </c>
      <c r="S476" s="10" t="s">
        <v>2</v>
      </c>
      <c r="T476" s="7">
        <v>89.6</v>
      </c>
      <c r="U476" s="11">
        <f>VLOOKUP("*"&amp;CONCATENATE("d_",S476,"_f")&amp;"*",Rough_data!$A$12:$B$31,2,FALSE)</f>
        <v>33</v>
      </c>
      <c r="V476" s="11">
        <f>VLOOKUP("*"&amp;CONCATENATE("d_",S476,"_a")&amp;"*",Rough_data!$A$12:$B$31,2,FALSE)</f>
        <v>28.3</v>
      </c>
      <c r="W476" s="11">
        <f>VLOOKUP("*"&amp;CONCATENATE("o_",S476,"_f")&amp;"*",Rough_data!$A$12:$B$31,2,FALSE)</f>
        <v>20.5</v>
      </c>
      <c r="X476" s="11">
        <f>VLOOKUP("*"&amp;CONCATENATE("o_",S476,"_a")&amp;"*",Rough_data!$A$12:$B$31,2,FALSE)</f>
        <v>28.3</v>
      </c>
      <c r="Y476" s="7" cm="1">
        <f t="array" ref="Y476">_xlfn.IFS(AND(P476=$P$2,N476&gt;0),((F476/0.5)-1)*U476, AND(P476=$P$2,N476=0),V476,AND(P476=$P$22,N476&gt;0),((F476/0.5)-1)*(V476+X476),AND(P476=$P$22,N476=0),(W476+U476))</f>
        <v>66</v>
      </c>
      <c r="Z476" s="13" t="str" cm="1">
        <f t="array" ref="Z476">_xlfn.IFS(Y476=T476,"Correctly Charged",Y476&gt;T476,"Under Charge",Y476&lt;T476,"Over Charge")</f>
        <v>Over Charge</v>
      </c>
      <c r="AA476" s="11">
        <f t="shared" si="55"/>
        <v>-23.599999999999994</v>
      </c>
    </row>
    <row r="477" spans="1:27" x14ac:dyDescent="0.3">
      <c r="A477" s="7">
        <v>2001806801</v>
      </c>
      <c r="B477" s="8">
        <v>1091117227816</v>
      </c>
      <c r="C477" s="7">
        <v>0.121</v>
      </c>
      <c r="D477" s="7">
        <f t="shared" si="49"/>
        <v>0.5</v>
      </c>
      <c r="E477" s="7">
        <v>1.35</v>
      </c>
      <c r="F477" s="7">
        <f t="shared" si="50"/>
        <v>1.5</v>
      </c>
      <c r="G477" s="7">
        <f>Output_Data1[[#This Row],[Weight slab charged by Courier Company (KG)]]/0.5</f>
        <v>3</v>
      </c>
      <c r="H477" s="10" t="s">
        <v>2</v>
      </c>
      <c r="I477" s="11">
        <f>VLOOKUP("*"&amp;CONCATENATE("d_",H477,"_f")&amp;"*",Rough_data!$A$12:$B$31,2,FALSE)</f>
        <v>33</v>
      </c>
      <c r="J477" s="11">
        <f>VLOOKUP("*"&amp;CONCATENATE("d_",H477,"_a")&amp;"*",Rough_data!$A$12:$B$31,2,FALSE)</f>
        <v>28.3</v>
      </c>
      <c r="K477" s="11">
        <f>VLOOKUP("*"&amp;CONCATENATE("o_",H477,"_f")&amp;"*",Rough_data!$A$12:$B$31,2,FALSE)</f>
        <v>20.5</v>
      </c>
      <c r="L477" s="11">
        <f>VLOOKUP("*"&amp;CONCATENATE("o_",H477,"_a")&amp;"*",Rough_data!$A$12:$B$31,2,FALSE)</f>
        <v>28.3</v>
      </c>
      <c r="M477" s="8" t="str">
        <f t="shared" si="51"/>
        <v>2-Times Additional charges</v>
      </c>
      <c r="N477" s="8">
        <f t="shared" si="52"/>
        <v>2</v>
      </c>
      <c r="O477" s="8">
        <f t="shared" si="53"/>
        <v>56.6</v>
      </c>
      <c r="P477" s="10" t="s">
        <v>13</v>
      </c>
      <c r="Q477" s="10">
        <f t="shared" si="54"/>
        <v>2</v>
      </c>
      <c r="R477" s="10" cm="1">
        <f t="array" ref="R477">_xlfn.IFS(AND(P477=$P$2,N477&gt;0),((F477/0.5)-1)*J477, AND(P477=$P$2,N477=0),I477,AND(P477=$P$22,N477&gt;0),((F477/0.5)-1)*(L477+J477),AND(P477=$P$22,N477=0),(I477+K477))</f>
        <v>56.6</v>
      </c>
      <c r="S477" s="10" t="s">
        <v>2</v>
      </c>
      <c r="T477" s="7">
        <v>89.6</v>
      </c>
      <c r="U477" s="11">
        <f>VLOOKUP("*"&amp;CONCATENATE("d_",S477,"_f")&amp;"*",Rough_data!$A$12:$B$31,2,FALSE)</f>
        <v>33</v>
      </c>
      <c r="V477" s="11">
        <f>VLOOKUP("*"&amp;CONCATENATE("d_",S477,"_a")&amp;"*",Rough_data!$A$12:$B$31,2,FALSE)</f>
        <v>28.3</v>
      </c>
      <c r="W477" s="11">
        <f>VLOOKUP("*"&amp;CONCATENATE("o_",S477,"_f")&amp;"*",Rough_data!$A$12:$B$31,2,FALSE)</f>
        <v>20.5</v>
      </c>
      <c r="X477" s="11">
        <f>VLOOKUP("*"&amp;CONCATENATE("o_",S477,"_a")&amp;"*",Rough_data!$A$12:$B$31,2,FALSE)</f>
        <v>28.3</v>
      </c>
      <c r="Y477" s="7" cm="1">
        <f t="array" ref="Y477">_xlfn.IFS(AND(P477=$P$2,N477&gt;0),((F477/0.5)-1)*U477, AND(P477=$P$2,N477=0),V477,AND(P477=$P$22,N477&gt;0),((F477/0.5)-1)*(V477+X477),AND(P477=$P$22,N477=0),(W477+U477))</f>
        <v>66</v>
      </c>
      <c r="Z477" s="13" t="str" cm="1">
        <f t="array" ref="Z477">_xlfn.IFS(Y477=T477,"Correctly Charged",Y477&gt;T477,"Under Charge",Y477&lt;T477,"Over Charge")</f>
        <v>Over Charge</v>
      </c>
      <c r="AA477" s="11">
        <f t="shared" si="55"/>
        <v>-23.599999999999994</v>
      </c>
    </row>
    <row r="478" spans="1:27" x14ac:dyDescent="0.3">
      <c r="A478" s="7">
        <v>2001806776</v>
      </c>
      <c r="B478" s="8">
        <v>1091117227573</v>
      </c>
      <c r="C478" s="7">
        <v>0.127</v>
      </c>
      <c r="D478" s="7">
        <f t="shared" si="49"/>
        <v>0.5</v>
      </c>
      <c r="E478" s="7">
        <v>2.86</v>
      </c>
      <c r="F478" s="7">
        <f t="shared" si="50"/>
        <v>3</v>
      </c>
      <c r="G478" s="7">
        <f>Output_Data1[[#This Row],[Weight slab charged by Courier Company (KG)]]/0.5</f>
        <v>6</v>
      </c>
      <c r="H478" s="10" t="s">
        <v>2</v>
      </c>
      <c r="I478" s="11">
        <f>VLOOKUP("*"&amp;CONCATENATE("d_",H478,"_f")&amp;"*",Rough_data!$A$12:$B$31,2,FALSE)</f>
        <v>33</v>
      </c>
      <c r="J478" s="11">
        <f>VLOOKUP("*"&amp;CONCATENATE("d_",H478,"_a")&amp;"*",Rough_data!$A$12:$B$31,2,FALSE)</f>
        <v>28.3</v>
      </c>
      <c r="K478" s="11">
        <f>VLOOKUP("*"&amp;CONCATENATE("o_",H478,"_f")&amp;"*",Rough_data!$A$12:$B$31,2,FALSE)</f>
        <v>20.5</v>
      </c>
      <c r="L478" s="11">
        <f>VLOOKUP("*"&amp;CONCATENATE("o_",H478,"_a")&amp;"*",Rough_data!$A$12:$B$31,2,FALSE)</f>
        <v>28.3</v>
      </c>
      <c r="M478" s="8" t="str">
        <f t="shared" si="51"/>
        <v>5-Times Additional charges</v>
      </c>
      <c r="N478" s="8">
        <f t="shared" si="52"/>
        <v>5</v>
      </c>
      <c r="O478" s="8">
        <f t="shared" si="53"/>
        <v>141.5</v>
      </c>
      <c r="P478" s="10" t="s">
        <v>13</v>
      </c>
      <c r="Q478" s="10">
        <f t="shared" si="54"/>
        <v>5</v>
      </c>
      <c r="R478" s="10" cm="1">
        <f t="array" ref="R478">_xlfn.IFS(AND(P478=$P$2,N478&gt;0),((F478/0.5)-1)*J478, AND(P478=$P$2,N478=0),I478,AND(P478=$P$22,N478&gt;0),((F478/0.5)-1)*(L478+J478),AND(P478=$P$22,N478=0),(I478+K478))</f>
        <v>141.5</v>
      </c>
      <c r="S478" s="10" t="s">
        <v>2</v>
      </c>
      <c r="T478" s="7">
        <v>174.5</v>
      </c>
      <c r="U478" s="11">
        <f>VLOOKUP("*"&amp;CONCATENATE("d_",S478,"_f")&amp;"*",Rough_data!$A$12:$B$31,2,FALSE)</f>
        <v>33</v>
      </c>
      <c r="V478" s="11">
        <f>VLOOKUP("*"&amp;CONCATENATE("d_",S478,"_a")&amp;"*",Rough_data!$A$12:$B$31,2,FALSE)</f>
        <v>28.3</v>
      </c>
      <c r="W478" s="11">
        <f>VLOOKUP("*"&amp;CONCATENATE("o_",S478,"_f")&amp;"*",Rough_data!$A$12:$B$31,2,FALSE)</f>
        <v>20.5</v>
      </c>
      <c r="X478" s="11">
        <f>VLOOKUP("*"&amp;CONCATENATE("o_",S478,"_a")&amp;"*",Rough_data!$A$12:$B$31,2,FALSE)</f>
        <v>28.3</v>
      </c>
      <c r="Y478" s="7" cm="1">
        <f t="array" ref="Y478">_xlfn.IFS(AND(P478=$P$2,N478&gt;0),((F478/0.5)-1)*U478, AND(P478=$P$2,N478=0),V478,AND(P478=$P$22,N478&gt;0),((F478/0.5)-1)*(V478+X478),AND(P478=$P$22,N478=0),(W478+U478))</f>
        <v>165</v>
      </c>
      <c r="Z478" s="13" t="str" cm="1">
        <f t="array" ref="Z478">_xlfn.IFS(Y478=T478,"Correctly Charged",Y478&gt;T478,"Under Charge",Y478&lt;T478,"Over Charge")</f>
        <v>Over Charge</v>
      </c>
      <c r="AA478" s="11">
        <f t="shared" si="55"/>
        <v>-9.5</v>
      </c>
    </row>
    <row r="479" spans="1:27" x14ac:dyDescent="0.3">
      <c r="A479" s="7">
        <v>2001806776</v>
      </c>
      <c r="B479" s="8">
        <v>1091117227573</v>
      </c>
      <c r="C479" s="7">
        <v>0.13700000000000001</v>
      </c>
      <c r="D479" s="7">
        <f t="shared" si="49"/>
        <v>0.5</v>
      </c>
      <c r="E479" s="7">
        <v>2.86</v>
      </c>
      <c r="F479" s="7">
        <f t="shared" si="50"/>
        <v>3</v>
      </c>
      <c r="G479" s="7">
        <f>Output_Data1[[#This Row],[Weight slab charged by Courier Company (KG)]]/0.5</f>
        <v>6</v>
      </c>
      <c r="H479" s="10" t="s">
        <v>2</v>
      </c>
      <c r="I479" s="11">
        <f>VLOOKUP("*"&amp;CONCATENATE("d_",H479,"_f")&amp;"*",Rough_data!$A$12:$B$31,2,FALSE)</f>
        <v>33</v>
      </c>
      <c r="J479" s="11">
        <f>VLOOKUP("*"&amp;CONCATENATE("d_",H479,"_a")&amp;"*",Rough_data!$A$12:$B$31,2,FALSE)</f>
        <v>28.3</v>
      </c>
      <c r="K479" s="11">
        <f>VLOOKUP("*"&amp;CONCATENATE("o_",H479,"_f")&amp;"*",Rough_data!$A$12:$B$31,2,FALSE)</f>
        <v>20.5</v>
      </c>
      <c r="L479" s="11">
        <f>VLOOKUP("*"&amp;CONCATENATE("o_",H479,"_a")&amp;"*",Rough_data!$A$12:$B$31,2,FALSE)</f>
        <v>28.3</v>
      </c>
      <c r="M479" s="8" t="str">
        <f t="shared" si="51"/>
        <v>5-Times Additional charges</v>
      </c>
      <c r="N479" s="8">
        <f t="shared" si="52"/>
        <v>5</v>
      </c>
      <c r="O479" s="8">
        <f t="shared" si="53"/>
        <v>141.5</v>
      </c>
      <c r="P479" s="10" t="s">
        <v>13</v>
      </c>
      <c r="Q479" s="10">
        <f t="shared" si="54"/>
        <v>5</v>
      </c>
      <c r="R479" s="10" cm="1">
        <f t="array" ref="R479">_xlfn.IFS(AND(P479=$P$2,N479&gt;0),((F479/0.5)-1)*J479, AND(P479=$P$2,N479=0),I479,AND(P479=$P$22,N479&gt;0),((F479/0.5)-1)*(L479+J479),AND(P479=$P$22,N479=0),(I479+K479))</f>
        <v>141.5</v>
      </c>
      <c r="S479" s="10" t="s">
        <v>2</v>
      </c>
      <c r="T479" s="7">
        <v>174.5</v>
      </c>
      <c r="U479" s="11">
        <f>VLOOKUP("*"&amp;CONCATENATE("d_",S479,"_f")&amp;"*",Rough_data!$A$12:$B$31,2,FALSE)</f>
        <v>33</v>
      </c>
      <c r="V479" s="11">
        <f>VLOOKUP("*"&amp;CONCATENATE("d_",S479,"_a")&amp;"*",Rough_data!$A$12:$B$31,2,FALSE)</f>
        <v>28.3</v>
      </c>
      <c r="W479" s="11">
        <f>VLOOKUP("*"&amp;CONCATENATE("o_",S479,"_f")&amp;"*",Rough_data!$A$12:$B$31,2,FALSE)</f>
        <v>20.5</v>
      </c>
      <c r="X479" s="11">
        <f>VLOOKUP("*"&amp;CONCATENATE("o_",S479,"_a")&amp;"*",Rough_data!$A$12:$B$31,2,FALSE)</f>
        <v>28.3</v>
      </c>
      <c r="Y479" s="7" cm="1">
        <f t="array" ref="Y479">_xlfn.IFS(AND(P479=$P$2,N479&gt;0),((F479/0.5)-1)*U479, AND(P479=$P$2,N479=0),V479,AND(P479=$P$22,N479&gt;0),((F479/0.5)-1)*(V479+X479),AND(P479=$P$22,N479=0),(W479+U479))</f>
        <v>165</v>
      </c>
      <c r="Z479" s="13" t="str" cm="1">
        <f t="array" ref="Z479">_xlfn.IFS(Y479=T479,"Correctly Charged",Y479&gt;T479,"Under Charge",Y479&lt;T479,"Over Charge")</f>
        <v>Over Charge</v>
      </c>
      <c r="AA479" s="11">
        <f t="shared" si="55"/>
        <v>-9.5</v>
      </c>
    </row>
    <row r="480" spans="1:27" x14ac:dyDescent="0.3">
      <c r="A480" s="7">
        <v>2001806776</v>
      </c>
      <c r="B480" s="8">
        <v>1091117227573</v>
      </c>
      <c r="C480" s="7">
        <v>0.21</v>
      </c>
      <c r="D480" s="7">
        <f t="shared" si="49"/>
        <v>0.5</v>
      </c>
      <c r="E480" s="7">
        <v>2.86</v>
      </c>
      <c r="F480" s="7">
        <f t="shared" si="50"/>
        <v>3</v>
      </c>
      <c r="G480" s="7">
        <f>Output_Data1[[#This Row],[Weight slab charged by Courier Company (KG)]]/0.5</f>
        <v>6</v>
      </c>
      <c r="H480" s="10" t="s">
        <v>2</v>
      </c>
      <c r="I480" s="11">
        <f>VLOOKUP("*"&amp;CONCATENATE("d_",H480,"_f")&amp;"*",Rough_data!$A$12:$B$31,2,FALSE)</f>
        <v>33</v>
      </c>
      <c r="J480" s="11">
        <f>VLOOKUP("*"&amp;CONCATENATE("d_",H480,"_a")&amp;"*",Rough_data!$A$12:$B$31,2,FALSE)</f>
        <v>28.3</v>
      </c>
      <c r="K480" s="11">
        <f>VLOOKUP("*"&amp;CONCATENATE("o_",H480,"_f")&amp;"*",Rough_data!$A$12:$B$31,2,FALSE)</f>
        <v>20.5</v>
      </c>
      <c r="L480" s="11">
        <f>VLOOKUP("*"&amp;CONCATENATE("o_",H480,"_a")&amp;"*",Rough_data!$A$12:$B$31,2,FALSE)</f>
        <v>28.3</v>
      </c>
      <c r="M480" s="8" t="str">
        <f t="shared" si="51"/>
        <v>5-Times Additional charges</v>
      </c>
      <c r="N480" s="8">
        <f t="shared" si="52"/>
        <v>5</v>
      </c>
      <c r="O480" s="8">
        <f t="shared" si="53"/>
        <v>141.5</v>
      </c>
      <c r="P480" s="10" t="s">
        <v>13</v>
      </c>
      <c r="Q480" s="10">
        <f t="shared" si="54"/>
        <v>5</v>
      </c>
      <c r="R480" s="10" cm="1">
        <f t="array" ref="R480">_xlfn.IFS(AND(P480=$P$2,N480&gt;0),((F480/0.5)-1)*J480, AND(P480=$P$2,N480=0),I480,AND(P480=$P$22,N480&gt;0),((F480/0.5)-1)*(L480+J480),AND(P480=$P$22,N480=0),(I480+K480))</f>
        <v>141.5</v>
      </c>
      <c r="S480" s="10" t="s">
        <v>2</v>
      </c>
      <c r="T480" s="7">
        <v>174.5</v>
      </c>
      <c r="U480" s="11">
        <f>VLOOKUP("*"&amp;CONCATENATE("d_",S480,"_f")&amp;"*",Rough_data!$A$12:$B$31,2,FALSE)</f>
        <v>33</v>
      </c>
      <c r="V480" s="11">
        <f>VLOOKUP("*"&amp;CONCATENATE("d_",S480,"_a")&amp;"*",Rough_data!$A$12:$B$31,2,FALSE)</f>
        <v>28.3</v>
      </c>
      <c r="W480" s="11">
        <f>VLOOKUP("*"&amp;CONCATENATE("o_",S480,"_f")&amp;"*",Rough_data!$A$12:$B$31,2,FALSE)</f>
        <v>20.5</v>
      </c>
      <c r="X480" s="11">
        <f>VLOOKUP("*"&amp;CONCATENATE("o_",S480,"_a")&amp;"*",Rough_data!$A$12:$B$31,2,FALSE)</f>
        <v>28.3</v>
      </c>
      <c r="Y480" s="7" cm="1">
        <f t="array" ref="Y480">_xlfn.IFS(AND(P480=$P$2,N480&gt;0),((F480/0.5)-1)*U480, AND(P480=$P$2,N480=0),V480,AND(P480=$P$22,N480&gt;0),((F480/0.5)-1)*(V480+X480),AND(P480=$P$22,N480=0),(W480+U480))</f>
        <v>165</v>
      </c>
      <c r="Z480" s="13" t="str" cm="1">
        <f t="array" ref="Z480">_xlfn.IFS(Y480=T480,"Correctly Charged",Y480&gt;T480,"Under Charge",Y480&lt;T480,"Over Charge")</f>
        <v>Over Charge</v>
      </c>
      <c r="AA480" s="11">
        <f t="shared" si="55"/>
        <v>-9.5</v>
      </c>
    </row>
    <row r="481" spans="1:27" x14ac:dyDescent="0.3">
      <c r="A481" s="7">
        <v>2001806768</v>
      </c>
      <c r="B481" s="8">
        <v>1091117227116</v>
      </c>
      <c r="C481" s="7">
        <v>0.21</v>
      </c>
      <c r="D481" s="7">
        <f t="shared" si="49"/>
        <v>0.5</v>
      </c>
      <c r="E481" s="7">
        <v>1.02</v>
      </c>
      <c r="F481" s="7">
        <f t="shared" si="50"/>
        <v>1.5</v>
      </c>
      <c r="G481" s="7">
        <f>Output_Data1[[#This Row],[Weight slab charged by Courier Company (KG)]]/0.5</f>
        <v>3</v>
      </c>
      <c r="H481" s="10" t="s">
        <v>3</v>
      </c>
      <c r="I481" s="11">
        <f>VLOOKUP("*"&amp;CONCATENATE("d_",H481,"_f")&amp;"*",Rough_data!$A$12:$B$31,2,FALSE)</f>
        <v>45.4</v>
      </c>
      <c r="J481" s="11">
        <f>VLOOKUP("*"&amp;CONCATENATE("d_",H481,"_a")&amp;"*",Rough_data!$A$12:$B$31,2,FALSE)</f>
        <v>44.8</v>
      </c>
      <c r="K481" s="11">
        <f>VLOOKUP("*"&amp;CONCATENATE("o_",H481,"_f")&amp;"*",Rough_data!$A$12:$B$31,2,FALSE)</f>
        <v>41.3</v>
      </c>
      <c r="L481" s="11">
        <f>VLOOKUP("*"&amp;CONCATENATE("o_",H481,"_a")&amp;"*",Rough_data!$A$12:$B$31,2,FALSE)</f>
        <v>44.8</v>
      </c>
      <c r="M481" s="8" t="str">
        <f t="shared" si="51"/>
        <v>2-Times Additional charges</v>
      </c>
      <c r="N481" s="8">
        <f t="shared" si="52"/>
        <v>2</v>
      </c>
      <c r="O481" s="8">
        <f t="shared" si="53"/>
        <v>89.6</v>
      </c>
      <c r="P481" s="10" t="s">
        <v>13</v>
      </c>
      <c r="Q481" s="10">
        <f t="shared" si="54"/>
        <v>2</v>
      </c>
      <c r="R481" s="10" cm="1">
        <f t="array" ref="R481">_xlfn.IFS(AND(P481=$P$2,N481&gt;0),((F481/0.5)-1)*J481, AND(P481=$P$2,N481=0),I481,AND(P481=$P$22,N481&gt;0),((F481/0.5)-1)*(L481+J481),AND(P481=$P$22,N481=0),(I481+K481))</f>
        <v>89.6</v>
      </c>
      <c r="S481" s="10" t="s">
        <v>2</v>
      </c>
      <c r="T481" s="7">
        <v>135</v>
      </c>
      <c r="U481" s="11">
        <f>VLOOKUP("*"&amp;CONCATENATE("d_",S481,"_f")&amp;"*",Rough_data!$A$12:$B$31,2,FALSE)</f>
        <v>33</v>
      </c>
      <c r="V481" s="11">
        <f>VLOOKUP("*"&amp;CONCATENATE("d_",S481,"_a")&amp;"*",Rough_data!$A$12:$B$31,2,FALSE)</f>
        <v>28.3</v>
      </c>
      <c r="W481" s="11">
        <f>VLOOKUP("*"&amp;CONCATENATE("o_",S481,"_f")&amp;"*",Rough_data!$A$12:$B$31,2,FALSE)</f>
        <v>20.5</v>
      </c>
      <c r="X481" s="11">
        <f>VLOOKUP("*"&amp;CONCATENATE("o_",S481,"_a")&amp;"*",Rough_data!$A$12:$B$31,2,FALSE)</f>
        <v>28.3</v>
      </c>
      <c r="Y481" s="7" cm="1">
        <f t="array" ref="Y481">_xlfn.IFS(AND(P481=$P$2,N481&gt;0),((F481/0.5)-1)*U481, AND(P481=$P$2,N481=0),V481,AND(P481=$P$22,N481&gt;0),((F481/0.5)-1)*(V481+X481),AND(P481=$P$22,N481=0),(W481+U481))</f>
        <v>66</v>
      </c>
      <c r="Z481" s="13" t="str" cm="1">
        <f t="array" ref="Z481">_xlfn.IFS(Y481=T481,"Correctly Charged",Y481&gt;T481,"Under Charge",Y481&lt;T481,"Over Charge")</f>
        <v>Over Charge</v>
      </c>
      <c r="AA481" s="11">
        <f t="shared" si="55"/>
        <v>-69</v>
      </c>
    </row>
    <row r="482" spans="1:27" x14ac:dyDescent="0.3">
      <c r="A482" s="7">
        <v>2001806735</v>
      </c>
      <c r="B482" s="8">
        <v>1091117226711</v>
      </c>
      <c r="C482" s="7">
        <v>0.127</v>
      </c>
      <c r="D482" s="7">
        <f t="shared" si="49"/>
        <v>0.5</v>
      </c>
      <c r="E482" s="7">
        <v>0.69</v>
      </c>
      <c r="F482" s="7">
        <f t="shared" si="50"/>
        <v>1</v>
      </c>
      <c r="G482" s="7">
        <f>Output_Data1[[#This Row],[Weight slab charged by Courier Company (KG)]]/0.5</f>
        <v>2</v>
      </c>
      <c r="H482" s="10" t="s">
        <v>3</v>
      </c>
      <c r="I482" s="11">
        <f>VLOOKUP("*"&amp;CONCATENATE("d_",H482,"_f")&amp;"*",Rough_data!$A$12:$B$31,2,FALSE)</f>
        <v>45.4</v>
      </c>
      <c r="J482" s="11">
        <f>VLOOKUP("*"&amp;CONCATENATE("d_",H482,"_a")&amp;"*",Rough_data!$A$12:$B$31,2,FALSE)</f>
        <v>44.8</v>
      </c>
      <c r="K482" s="11">
        <f>VLOOKUP("*"&amp;CONCATENATE("o_",H482,"_f")&amp;"*",Rough_data!$A$12:$B$31,2,FALSE)</f>
        <v>41.3</v>
      </c>
      <c r="L482" s="11">
        <f>VLOOKUP("*"&amp;CONCATENATE("o_",H482,"_a")&amp;"*",Rough_data!$A$12:$B$31,2,FALSE)</f>
        <v>44.8</v>
      </c>
      <c r="M482" s="8" t="str">
        <f t="shared" si="51"/>
        <v>1-Times Additional charges</v>
      </c>
      <c r="N482" s="8">
        <f t="shared" si="52"/>
        <v>1</v>
      </c>
      <c r="O482" s="8">
        <f t="shared" si="53"/>
        <v>44.8</v>
      </c>
      <c r="P482" s="10" t="s">
        <v>13</v>
      </c>
      <c r="Q482" s="10">
        <f t="shared" si="54"/>
        <v>1</v>
      </c>
      <c r="R482" s="10" cm="1">
        <f t="array" ref="R482">_xlfn.IFS(AND(P482=$P$2,N482&gt;0),((F482/0.5)-1)*J482, AND(P482=$P$2,N482=0),I482,AND(P482=$P$22,N482&gt;0),((F482/0.5)-1)*(L482+J482),AND(P482=$P$22,N482=0),(I482+K482))</f>
        <v>44.8</v>
      </c>
      <c r="S482" s="10" t="s">
        <v>3</v>
      </c>
      <c r="T482" s="7">
        <v>90.2</v>
      </c>
      <c r="U482" s="11">
        <f>VLOOKUP("*"&amp;CONCATENATE("d_",S482,"_f")&amp;"*",Rough_data!$A$12:$B$31,2,FALSE)</f>
        <v>45.4</v>
      </c>
      <c r="V482" s="11">
        <f>VLOOKUP("*"&amp;CONCATENATE("d_",S482,"_a")&amp;"*",Rough_data!$A$12:$B$31,2,FALSE)</f>
        <v>44.8</v>
      </c>
      <c r="W482" s="11">
        <f>VLOOKUP("*"&amp;CONCATENATE("o_",S482,"_f")&amp;"*",Rough_data!$A$12:$B$31,2,FALSE)</f>
        <v>41.3</v>
      </c>
      <c r="X482" s="11">
        <f>VLOOKUP("*"&amp;CONCATENATE("o_",S482,"_a")&amp;"*",Rough_data!$A$12:$B$31,2,FALSE)</f>
        <v>44.8</v>
      </c>
      <c r="Y482" s="7" cm="1">
        <f t="array" ref="Y482">_xlfn.IFS(AND(P482=$P$2,N482&gt;0),((F482/0.5)-1)*U482, AND(P482=$P$2,N482=0),V482,AND(P482=$P$22,N482&gt;0),((F482/0.5)-1)*(V482+X482),AND(P482=$P$22,N482=0),(W482+U482))</f>
        <v>45.4</v>
      </c>
      <c r="Z482" s="13" t="str" cm="1">
        <f t="array" ref="Z482">_xlfn.IFS(Y482=T482,"Correctly Charged",Y482&gt;T482,"Under Charge",Y482&lt;T482,"Over Charge")</f>
        <v>Over Charge</v>
      </c>
      <c r="AA482" s="11">
        <f t="shared" si="55"/>
        <v>-44.800000000000004</v>
      </c>
    </row>
    <row r="483" spans="1:27" x14ac:dyDescent="0.3">
      <c r="A483" s="7">
        <v>2001806735</v>
      </c>
      <c r="B483" s="8">
        <v>1091117226711</v>
      </c>
      <c r="C483" s="7">
        <v>0.13300000000000001</v>
      </c>
      <c r="D483" s="7">
        <f t="shared" si="49"/>
        <v>0.5</v>
      </c>
      <c r="E483" s="7">
        <v>0.69</v>
      </c>
      <c r="F483" s="7">
        <f t="shared" si="50"/>
        <v>1</v>
      </c>
      <c r="G483" s="7">
        <f>Output_Data1[[#This Row],[Weight slab charged by Courier Company (KG)]]/0.5</f>
        <v>2</v>
      </c>
      <c r="H483" s="10" t="s">
        <v>3</v>
      </c>
      <c r="I483" s="11">
        <f>VLOOKUP("*"&amp;CONCATENATE("d_",H483,"_f")&amp;"*",Rough_data!$A$12:$B$31,2,FALSE)</f>
        <v>45.4</v>
      </c>
      <c r="J483" s="11">
        <f>VLOOKUP("*"&amp;CONCATENATE("d_",H483,"_a")&amp;"*",Rough_data!$A$12:$B$31,2,FALSE)</f>
        <v>44.8</v>
      </c>
      <c r="K483" s="11">
        <f>VLOOKUP("*"&amp;CONCATENATE("o_",H483,"_f")&amp;"*",Rough_data!$A$12:$B$31,2,FALSE)</f>
        <v>41.3</v>
      </c>
      <c r="L483" s="11">
        <f>VLOOKUP("*"&amp;CONCATENATE("o_",H483,"_a")&amp;"*",Rough_data!$A$12:$B$31,2,FALSE)</f>
        <v>44.8</v>
      </c>
      <c r="M483" s="8" t="str">
        <f t="shared" si="51"/>
        <v>1-Times Additional charges</v>
      </c>
      <c r="N483" s="8">
        <f t="shared" si="52"/>
        <v>1</v>
      </c>
      <c r="O483" s="8">
        <f t="shared" si="53"/>
        <v>44.8</v>
      </c>
      <c r="P483" s="10" t="s">
        <v>13</v>
      </c>
      <c r="Q483" s="10">
        <f t="shared" si="54"/>
        <v>1</v>
      </c>
      <c r="R483" s="10" cm="1">
        <f t="array" ref="R483">_xlfn.IFS(AND(P483=$P$2,N483&gt;0),((F483/0.5)-1)*J483, AND(P483=$P$2,N483=0),I483,AND(P483=$P$22,N483&gt;0),((F483/0.5)-1)*(L483+J483),AND(P483=$P$22,N483=0),(I483+K483))</f>
        <v>44.8</v>
      </c>
      <c r="S483" s="10" t="s">
        <v>3</v>
      </c>
      <c r="T483" s="7">
        <v>90.2</v>
      </c>
      <c r="U483" s="11">
        <f>VLOOKUP("*"&amp;CONCATENATE("d_",S483,"_f")&amp;"*",Rough_data!$A$12:$B$31,2,FALSE)</f>
        <v>45.4</v>
      </c>
      <c r="V483" s="11">
        <f>VLOOKUP("*"&amp;CONCATENATE("d_",S483,"_a")&amp;"*",Rough_data!$A$12:$B$31,2,FALSE)</f>
        <v>44.8</v>
      </c>
      <c r="W483" s="11">
        <f>VLOOKUP("*"&amp;CONCATENATE("o_",S483,"_f")&amp;"*",Rough_data!$A$12:$B$31,2,FALSE)</f>
        <v>41.3</v>
      </c>
      <c r="X483" s="11">
        <f>VLOOKUP("*"&amp;CONCATENATE("o_",S483,"_a")&amp;"*",Rough_data!$A$12:$B$31,2,FALSE)</f>
        <v>44.8</v>
      </c>
      <c r="Y483" s="7" cm="1">
        <f t="array" ref="Y483">_xlfn.IFS(AND(P483=$P$2,N483&gt;0),((F483/0.5)-1)*U483, AND(P483=$P$2,N483=0),V483,AND(P483=$P$22,N483&gt;0),((F483/0.5)-1)*(V483+X483),AND(P483=$P$22,N483=0),(W483+U483))</f>
        <v>45.4</v>
      </c>
      <c r="Z483" s="13" t="str" cm="1">
        <f t="array" ref="Z483">_xlfn.IFS(Y483=T483,"Correctly Charged",Y483&gt;T483,"Under Charge",Y483&lt;T483,"Over Charge")</f>
        <v>Over Charge</v>
      </c>
      <c r="AA483" s="11">
        <f t="shared" si="55"/>
        <v>-44.800000000000004</v>
      </c>
    </row>
    <row r="484" spans="1:27" x14ac:dyDescent="0.3">
      <c r="A484" s="7">
        <v>2001806735</v>
      </c>
      <c r="B484" s="8">
        <v>1091117226711</v>
      </c>
      <c r="C484" s="7">
        <v>0.24</v>
      </c>
      <c r="D484" s="7">
        <f t="shared" si="49"/>
        <v>0.5</v>
      </c>
      <c r="E484" s="7">
        <v>0.69</v>
      </c>
      <c r="F484" s="7">
        <f t="shared" si="50"/>
        <v>1</v>
      </c>
      <c r="G484" s="7">
        <f>Output_Data1[[#This Row],[Weight slab charged by Courier Company (KG)]]/0.5</f>
        <v>2</v>
      </c>
      <c r="H484" s="10" t="s">
        <v>3</v>
      </c>
      <c r="I484" s="11">
        <f>VLOOKUP("*"&amp;CONCATENATE("d_",H484,"_f")&amp;"*",Rough_data!$A$12:$B$31,2,FALSE)</f>
        <v>45.4</v>
      </c>
      <c r="J484" s="11">
        <f>VLOOKUP("*"&amp;CONCATENATE("d_",H484,"_a")&amp;"*",Rough_data!$A$12:$B$31,2,FALSE)</f>
        <v>44.8</v>
      </c>
      <c r="K484" s="11">
        <f>VLOOKUP("*"&amp;CONCATENATE("o_",H484,"_f")&amp;"*",Rough_data!$A$12:$B$31,2,FALSE)</f>
        <v>41.3</v>
      </c>
      <c r="L484" s="11">
        <f>VLOOKUP("*"&amp;CONCATENATE("o_",H484,"_a")&amp;"*",Rough_data!$A$12:$B$31,2,FALSE)</f>
        <v>44.8</v>
      </c>
      <c r="M484" s="8" t="str">
        <f t="shared" si="51"/>
        <v>1-Times Additional charges</v>
      </c>
      <c r="N484" s="8">
        <f t="shared" si="52"/>
        <v>1</v>
      </c>
      <c r="O484" s="8">
        <f t="shared" si="53"/>
        <v>44.8</v>
      </c>
      <c r="P484" s="10" t="s">
        <v>13</v>
      </c>
      <c r="Q484" s="10">
        <f t="shared" si="54"/>
        <v>1</v>
      </c>
      <c r="R484" s="10" cm="1">
        <f t="array" ref="R484">_xlfn.IFS(AND(P484=$P$2,N484&gt;0),((F484/0.5)-1)*J484, AND(P484=$P$2,N484=0),I484,AND(P484=$P$22,N484&gt;0),((F484/0.5)-1)*(L484+J484),AND(P484=$P$22,N484=0),(I484+K484))</f>
        <v>44.8</v>
      </c>
      <c r="S484" s="10" t="s">
        <v>3</v>
      </c>
      <c r="T484" s="7">
        <v>90.2</v>
      </c>
      <c r="U484" s="11">
        <f>VLOOKUP("*"&amp;CONCATENATE("d_",S484,"_f")&amp;"*",Rough_data!$A$12:$B$31,2,FALSE)</f>
        <v>45.4</v>
      </c>
      <c r="V484" s="11">
        <f>VLOOKUP("*"&amp;CONCATENATE("d_",S484,"_a")&amp;"*",Rough_data!$A$12:$B$31,2,FALSE)</f>
        <v>44.8</v>
      </c>
      <c r="W484" s="11">
        <f>VLOOKUP("*"&amp;CONCATENATE("o_",S484,"_f")&amp;"*",Rough_data!$A$12:$B$31,2,FALSE)</f>
        <v>41.3</v>
      </c>
      <c r="X484" s="11">
        <f>VLOOKUP("*"&amp;CONCATENATE("o_",S484,"_a")&amp;"*",Rough_data!$A$12:$B$31,2,FALSE)</f>
        <v>44.8</v>
      </c>
      <c r="Y484" s="7" cm="1">
        <f t="array" ref="Y484">_xlfn.IFS(AND(P484=$P$2,N484&gt;0),((F484/0.5)-1)*U484, AND(P484=$P$2,N484=0),V484,AND(P484=$P$22,N484&gt;0),((F484/0.5)-1)*(V484+X484),AND(P484=$P$22,N484=0),(W484+U484))</f>
        <v>45.4</v>
      </c>
      <c r="Z484" s="13" t="str" cm="1">
        <f t="array" ref="Z484">_xlfn.IFS(Y484=T484,"Correctly Charged",Y484&gt;T484,"Under Charge",Y484&lt;T484,"Over Charge")</f>
        <v>Over Charge</v>
      </c>
      <c r="AA484" s="11">
        <f t="shared" si="55"/>
        <v>-44.800000000000004</v>
      </c>
    </row>
    <row r="485" spans="1:27" x14ac:dyDescent="0.3">
      <c r="A485" s="7">
        <v>2001806733</v>
      </c>
      <c r="B485" s="8">
        <v>1091117226674</v>
      </c>
      <c r="C485" s="7">
        <v>0.112</v>
      </c>
      <c r="D485" s="7">
        <f t="shared" si="49"/>
        <v>0.5</v>
      </c>
      <c r="E485" s="7">
        <v>1.1299999999999999</v>
      </c>
      <c r="F485" s="7">
        <f t="shared" si="50"/>
        <v>1.5</v>
      </c>
      <c r="G485" s="7">
        <f>Output_Data1[[#This Row],[Weight slab charged by Courier Company (KG)]]/0.5</f>
        <v>3</v>
      </c>
      <c r="H485" s="10" t="s">
        <v>3</v>
      </c>
      <c r="I485" s="11">
        <f>VLOOKUP("*"&amp;CONCATENATE("d_",H485,"_f")&amp;"*",Rough_data!$A$12:$B$31,2,FALSE)</f>
        <v>45.4</v>
      </c>
      <c r="J485" s="11">
        <f>VLOOKUP("*"&amp;CONCATENATE("d_",H485,"_a")&amp;"*",Rough_data!$A$12:$B$31,2,FALSE)</f>
        <v>44.8</v>
      </c>
      <c r="K485" s="11">
        <f>VLOOKUP("*"&amp;CONCATENATE("o_",H485,"_f")&amp;"*",Rough_data!$A$12:$B$31,2,FALSE)</f>
        <v>41.3</v>
      </c>
      <c r="L485" s="11">
        <f>VLOOKUP("*"&amp;CONCATENATE("o_",H485,"_a")&amp;"*",Rough_data!$A$12:$B$31,2,FALSE)</f>
        <v>44.8</v>
      </c>
      <c r="M485" s="8" t="str">
        <f t="shared" si="51"/>
        <v>2-Times Additional charges</v>
      </c>
      <c r="N485" s="8">
        <f t="shared" si="52"/>
        <v>2</v>
      </c>
      <c r="O485" s="8">
        <f t="shared" si="53"/>
        <v>89.6</v>
      </c>
      <c r="P485" s="10" t="s">
        <v>13</v>
      </c>
      <c r="Q485" s="10">
        <f t="shared" si="54"/>
        <v>2</v>
      </c>
      <c r="R485" s="10" cm="1">
        <f t="array" ref="R485">_xlfn.IFS(AND(P485=$P$2,N485&gt;0),((F485/0.5)-1)*J485, AND(P485=$P$2,N485=0),I485,AND(P485=$P$22,N485&gt;0),((F485/0.5)-1)*(L485+J485),AND(P485=$P$22,N485=0),(I485+K485))</f>
        <v>89.6</v>
      </c>
      <c r="S485" s="10" t="s">
        <v>3</v>
      </c>
      <c r="T485" s="7">
        <v>135</v>
      </c>
      <c r="U485" s="11">
        <f>VLOOKUP("*"&amp;CONCATENATE("d_",S485,"_f")&amp;"*",Rough_data!$A$12:$B$31,2,FALSE)</f>
        <v>45.4</v>
      </c>
      <c r="V485" s="11">
        <f>VLOOKUP("*"&amp;CONCATENATE("d_",S485,"_a")&amp;"*",Rough_data!$A$12:$B$31,2,FALSE)</f>
        <v>44.8</v>
      </c>
      <c r="W485" s="11">
        <f>VLOOKUP("*"&amp;CONCATENATE("o_",S485,"_f")&amp;"*",Rough_data!$A$12:$B$31,2,FALSE)</f>
        <v>41.3</v>
      </c>
      <c r="X485" s="11">
        <f>VLOOKUP("*"&amp;CONCATENATE("o_",S485,"_a")&amp;"*",Rough_data!$A$12:$B$31,2,FALSE)</f>
        <v>44.8</v>
      </c>
      <c r="Y485" s="7" cm="1">
        <f t="array" ref="Y485">_xlfn.IFS(AND(P485=$P$2,N485&gt;0),((F485/0.5)-1)*U485, AND(P485=$P$2,N485=0),V485,AND(P485=$P$22,N485&gt;0),((F485/0.5)-1)*(V485+X485),AND(P485=$P$22,N485=0),(W485+U485))</f>
        <v>90.8</v>
      </c>
      <c r="Z485" s="13" t="str" cm="1">
        <f t="array" ref="Z485">_xlfn.IFS(Y485=T485,"Correctly Charged",Y485&gt;T485,"Under Charge",Y485&lt;T485,"Over Charge")</f>
        <v>Over Charge</v>
      </c>
      <c r="AA485" s="11">
        <f t="shared" si="55"/>
        <v>-44.2</v>
      </c>
    </row>
    <row r="486" spans="1:27" x14ac:dyDescent="0.3">
      <c r="A486" s="7">
        <v>2001806733</v>
      </c>
      <c r="B486" s="8">
        <v>1091117226674</v>
      </c>
      <c r="C486" s="7">
        <v>0.16500000000000001</v>
      </c>
      <c r="D486" s="7">
        <f t="shared" si="49"/>
        <v>0.5</v>
      </c>
      <c r="E486" s="7">
        <v>1.1299999999999999</v>
      </c>
      <c r="F486" s="7">
        <f t="shared" si="50"/>
        <v>1.5</v>
      </c>
      <c r="G486" s="7">
        <f>Output_Data1[[#This Row],[Weight slab charged by Courier Company (KG)]]/0.5</f>
        <v>3</v>
      </c>
      <c r="H486" s="10" t="s">
        <v>3</v>
      </c>
      <c r="I486" s="11">
        <f>VLOOKUP("*"&amp;CONCATENATE("d_",H486,"_f")&amp;"*",Rough_data!$A$12:$B$31,2,FALSE)</f>
        <v>45.4</v>
      </c>
      <c r="J486" s="11">
        <f>VLOOKUP("*"&amp;CONCATENATE("d_",H486,"_a")&amp;"*",Rough_data!$A$12:$B$31,2,FALSE)</f>
        <v>44.8</v>
      </c>
      <c r="K486" s="11">
        <f>VLOOKUP("*"&amp;CONCATENATE("o_",H486,"_f")&amp;"*",Rough_data!$A$12:$B$31,2,FALSE)</f>
        <v>41.3</v>
      </c>
      <c r="L486" s="11">
        <f>VLOOKUP("*"&amp;CONCATENATE("o_",H486,"_a")&amp;"*",Rough_data!$A$12:$B$31,2,FALSE)</f>
        <v>44.8</v>
      </c>
      <c r="M486" s="8" t="str">
        <f t="shared" si="51"/>
        <v>2-Times Additional charges</v>
      </c>
      <c r="N486" s="8">
        <f t="shared" si="52"/>
        <v>2</v>
      </c>
      <c r="O486" s="8">
        <f t="shared" si="53"/>
        <v>89.6</v>
      </c>
      <c r="P486" s="10" t="s">
        <v>13</v>
      </c>
      <c r="Q486" s="10">
        <f t="shared" si="54"/>
        <v>2</v>
      </c>
      <c r="R486" s="10" cm="1">
        <f t="array" ref="R486">_xlfn.IFS(AND(P486=$P$2,N486&gt;0),((F486/0.5)-1)*J486, AND(P486=$P$2,N486=0),I486,AND(P486=$P$22,N486&gt;0),((F486/0.5)-1)*(L486+J486),AND(P486=$P$22,N486=0),(I486+K486))</f>
        <v>89.6</v>
      </c>
      <c r="S486" s="10" t="s">
        <v>3</v>
      </c>
      <c r="T486" s="7">
        <v>135</v>
      </c>
      <c r="U486" s="11">
        <f>VLOOKUP("*"&amp;CONCATENATE("d_",S486,"_f")&amp;"*",Rough_data!$A$12:$B$31,2,FALSE)</f>
        <v>45.4</v>
      </c>
      <c r="V486" s="11">
        <f>VLOOKUP("*"&amp;CONCATENATE("d_",S486,"_a")&amp;"*",Rough_data!$A$12:$B$31,2,FALSE)</f>
        <v>44.8</v>
      </c>
      <c r="W486" s="11">
        <f>VLOOKUP("*"&amp;CONCATENATE("o_",S486,"_f")&amp;"*",Rough_data!$A$12:$B$31,2,FALSE)</f>
        <v>41.3</v>
      </c>
      <c r="X486" s="11">
        <f>VLOOKUP("*"&amp;CONCATENATE("o_",S486,"_a")&amp;"*",Rough_data!$A$12:$B$31,2,FALSE)</f>
        <v>44.8</v>
      </c>
      <c r="Y486" s="7" cm="1">
        <f t="array" ref="Y486">_xlfn.IFS(AND(P486=$P$2,N486&gt;0),((F486/0.5)-1)*U486, AND(P486=$P$2,N486=0),V486,AND(P486=$P$22,N486&gt;0),((F486/0.5)-1)*(V486+X486),AND(P486=$P$22,N486=0),(W486+U486))</f>
        <v>90.8</v>
      </c>
      <c r="Z486" s="13" t="str" cm="1">
        <f t="array" ref="Z486">_xlfn.IFS(Y486=T486,"Correctly Charged",Y486&gt;T486,"Under Charge",Y486&lt;T486,"Over Charge")</f>
        <v>Over Charge</v>
      </c>
      <c r="AA486" s="11">
        <f t="shared" si="55"/>
        <v>-44.2</v>
      </c>
    </row>
    <row r="487" spans="1:27" x14ac:dyDescent="0.3">
      <c r="A487" s="7">
        <v>2001806733</v>
      </c>
      <c r="B487" s="8">
        <v>1091117226674</v>
      </c>
      <c r="C487" s="7">
        <v>0.24</v>
      </c>
      <c r="D487" s="7">
        <f t="shared" si="49"/>
        <v>0.5</v>
      </c>
      <c r="E487" s="7">
        <v>1.1299999999999999</v>
      </c>
      <c r="F487" s="7">
        <f t="shared" si="50"/>
        <v>1.5</v>
      </c>
      <c r="G487" s="7">
        <f>Output_Data1[[#This Row],[Weight slab charged by Courier Company (KG)]]/0.5</f>
        <v>3</v>
      </c>
      <c r="H487" s="10" t="s">
        <v>3</v>
      </c>
      <c r="I487" s="11">
        <f>VLOOKUP("*"&amp;CONCATENATE("d_",H487,"_f")&amp;"*",Rough_data!$A$12:$B$31,2,FALSE)</f>
        <v>45.4</v>
      </c>
      <c r="J487" s="11">
        <f>VLOOKUP("*"&amp;CONCATENATE("d_",H487,"_a")&amp;"*",Rough_data!$A$12:$B$31,2,FALSE)</f>
        <v>44.8</v>
      </c>
      <c r="K487" s="11">
        <f>VLOOKUP("*"&amp;CONCATENATE("o_",H487,"_f")&amp;"*",Rough_data!$A$12:$B$31,2,FALSE)</f>
        <v>41.3</v>
      </c>
      <c r="L487" s="11">
        <f>VLOOKUP("*"&amp;CONCATENATE("o_",H487,"_a")&amp;"*",Rough_data!$A$12:$B$31,2,FALSE)</f>
        <v>44.8</v>
      </c>
      <c r="M487" s="8" t="str">
        <f t="shared" si="51"/>
        <v>2-Times Additional charges</v>
      </c>
      <c r="N487" s="8">
        <f t="shared" si="52"/>
        <v>2</v>
      </c>
      <c r="O487" s="8">
        <f t="shared" si="53"/>
        <v>89.6</v>
      </c>
      <c r="P487" s="10" t="s">
        <v>13</v>
      </c>
      <c r="Q487" s="10">
        <f t="shared" si="54"/>
        <v>2</v>
      </c>
      <c r="R487" s="10" cm="1">
        <f t="array" ref="R487">_xlfn.IFS(AND(P487=$P$2,N487&gt;0),((F487/0.5)-1)*J487, AND(P487=$P$2,N487=0),I487,AND(P487=$P$22,N487&gt;0),((F487/0.5)-1)*(L487+J487),AND(P487=$P$22,N487=0),(I487+K487))</f>
        <v>89.6</v>
      </c>
      <c r="S487" s="10" t="s">
        <v>3</v>
      </c>
      <c r="T487" s="7">
        <v>135</v>
      </c>
      <c r="U487" s="11">
        <f>VLOOKUP("*"&amp;CONCATENATE("d_",S487,"_f")&amp;"*",Rough_data!$A$12:$B$31,2,FALSE)</f>
        <v>45.4</v>
      </c>
      <c r="V487" s="11">
        <f>VLOOKUP("*"&amp;CONCATENATE("d_",S487,"_a")&amp;"*",Rough_data!$A$12:$B$31,2,FALSE)</f>
        <v>44.8</v>
      </c>
      <c r="W487" s="11">
        <f>VLOOKUP("*"&amp;CONCATENATE("o_",S487,"_f")&amp;"*",Rough_data!$A$12:$B$31,2,FALSE)</f>
        <v>41.3</v>
      </c>
      <c r="X487" s="11">
        <f>VLOOKUP("*"&amp;CONCATENATE("o_",S487,"_a")&amp;"*",Rough_data!$A$12:$B$31,2,FALSE)</f>
        <v>44.8</v>
      </c>
      <c r="Y487" s="7" cm="1">
        <f t="array" ref="Y487">_xlfn.IFS(AND(P487=$P$2,N487&gt;0),((F487/0.5)-1)*U487, AND(P487=$P$2,N487=0),V487,AND(P487=$P$22,N487&gt;0),((F487/0.5)-1)*(V487+X487),AND(P487=$P$22,N487=0),(W487+U487))</f>
        <v>90.8</v>
      </c>
      <c r="Z487" s="13" t="str" cm="1">
        <f t="array" ref="Z487">_xlfn.IFS(Y487=T487,"Correctly Charged",Y487&gt;T487,"Under Charge",Y487&lt;T487,"Over Charge")</f>
        <v>Over Charge</v>
      </c>
      <c r="AA487" s="11">
        <f t="shared" si="55"/>
        <v>-44.2</v>
      </c>
    </row>
    <row r="488" spans="1:27" x14ac:dyDescent="0.3">
      <c r="A488" s="7">
        <v>2001806733</v>
      </c>
      <c r="B488" s="8">
        <v>1091117226674</v>
      </c>
      <c r="C488" s="7">
        <v>0.21</v>
      </c>
      <c r="D488" s="7">
        <f t="shared" si="49"/>
        <v>0.5</v>
      </c>
      <c r="E488" s="7">
        <v>1.1299999999999999</v>
      </c>
      <c r="F488" s="7">
        <f t="shared" si="50"/>
        <v>1.5</v>
      </c>
      <c r="G488" s="7">
        <f>Output_Data1[[#This Row],[Weight slab charged by Courier Company (KG)]]/0.5</f>
        <v>3</v>
      </c>
      <c r="H488" s="10" t="s">
        <v>3</v>
      </c>
      <c r="I488" s="11">
        <f>VLOOKUP("*"&amp;CONCATENATE("d_",H488,"_f")&amp;"*",Rough_data!$A$12:$B$31,2,FALSE)</f>
        <v>45.4</v>
      </c>
      <c r="J488" s="11">
        <f>VLOOKUP("*"&amp;CONCATENATE("d_",H488,"_a")&amp;"*",Rough_data!$A$12:$B$31,2,FALSE)</f>
        <v>44.8</v>
      </c>
      <c r="K488" s="11">
        <f>VLOOKUP("*"&amp;CONCATENATE("o_",H488,"_f")&amp;"*",Rough_data!$A$12:$B$31,2,FALSE)</f>
        <v>41.3</v>
      </c>
      <c r="L488" s="11">
        <f>VLOOKUP("*"&amp;CONCATENATE("o_",H488,"_a")&amp;"*",Rough_data!$A$12:$B$31,2,FALSE)</f>
        <v>44.8</v>
      </c>
      <c r="M488" s="8" t="str">
        <f t="shared" si="51"/>
        <v>2-Times Additional charges</v>
      </c>
      <c r="N488" s="8">
        <f t="shared" si="52"/>
        <v>2</v>
      </c>
      <c r="O488" s="8">
        <f t="shared" si="53"/>
        <v>89.6</v>
      </c>
      <c r="P488" s="10" t="s">
        <v>13</v>
      </c>
      <c r="Q488" s="10">
        <f t="shared" si="54"/>
        <v>2</v>
      </c>
      <c r="R488" s="10" cm="1">
        <f t="array" ref="R488">_xlfn.IFS(AND(P488=$P$2,N488&gt;0),((F488/0.5)-1)*J488, AND(P488=$P$2,N488=0),I488,AND(P488=$P$22,N488&gt;0),((F488/0.5)-1)*(L488+J488),AND(P488=$P$22,N488=0),(I488+K488))</f>
        <v>89.6</v>
      </c>
      <c r="S488" s="10" t="s">
        <v>3</v>
      </c>
      <c r="T488" s="7">
        <v>135</v>
      </c>
      <c r="U488" s="11">
        <f>VLOOKUP("*"&amp;CONCATENATE("d_",S488,"_f")&amp;"*",Rough_data!$A$12:$B$31,2,FALSE)</f>
        <v>45.4</v>
      </c>
      <c r="V488" s="11">
        <f>VLOOKUP("*"&amp;CONCATENATE("d_",S488,"_a")&amp;"*",Rough_data!$A$12:$B$31,2,FALSE)</f>
        <v>44.8</v>
      </c>
      <c r="W488" s="11">
        <f>VLOOKUP("*"&amp;CONCATENATE("o_",S488,"_f")&amp;"*",Rough_data!$A$12:$B$31,2,FALSE)</f>
        <v>41.3</v>
      </c>
      <c r="X488" s="11">
        <f>VLOOKUP("*"&amp;CONCATENATE("o_",S488,"_a")&amp;"*",Rough_data!$A$12:$B$31,2,FALSE)</f>
        <v>44.8</v>
      </c>
      <c r="Y488" s="7" cm="1">
        <f t="array" ref="Y488">_xlfn.IFS(AND(P488=$P$2,N488&gt;0),((F488/0.5)-1)*U488, AND(P488=$P$2,N488=0),V488,AND(P488=$P$22,N488&gt;0),((F488/0.5)-1)*(V488+X488),AND(P488=$P$22,N488=0),(W488+U488))</f>
        <v>90.8</v>
      </c>
      <c r="Z488" s="13" t="str" cm="1">
        <f t="array" ref="Z488">_xlfn.IFS(Y488=T488,"Correctly Charged",Y488&gt;T488,"Under Charge",Y488&lt;T488,"Over Charge")</f>
        <v>Over Charge</v>
      </c>
      <c r="AA488" s="11">
        <f t="shared" si="55"/>
        <v>-44.2</v>
      </c>
    </row>
    <row r="489" spans="1:27" x14ac:dyDescent="0.3">
      <c r="A489" s="7">
        <v>2001806733</v>
      </c>
      <c r="B489" s="8">
        <v>1091117226674</v>
      </c>
      <c r="C489" s="7">
        <v>0.24</v>
      </c>
      <c r="D489" s="7">
        <f t="shared" si="49"/>
        <v>0.5</v>
      </c>
      <c r="E489" s="7">
        <v>1.1299999999999999</v>
      </c>
      <c r="F489" s="7">
        <f t="shared" si="50"/>
        <v>1.5</v>
      </c>
      <c r="G489" s="7">
        <f>Output_Data1[[#This Row],[Weight slab charged by Courier Company (KG)]]/0.5</f>
        <v>3</v>
      </c>
      <c r="H489" s="10" t="s">
        <v>3</v>
      </c>
      <c r="I489" s="11">
        <f>VLOOKUP("*"&amp;CONCATENATE("d_",H489,"_f")&amp;"*",Rough_data!$A$12:$B$31,2,FALSE)</f>
        <v>45.4</v>
      </c>
      <c r="J489" s="11">
        <f>VLOOKUP("*"&amp;CONCATENATE("d_",H489,"_a")&amp;"*",Rough_data!$A$12:$B$31,2,FALSE)</f>
        <v>44.8</v>
      </c>
      <c r="K489" s="11">
        <f>VLOOKUP("*"&amp;CONCATENATE("o_",H489,"_f")&amp;"*",Rough_data!$A$12:$B$31,2,FALSE)</f>
        <v>41.3</v>
      </c>
      <c r="L489" s="11">
        <f>VLOOKUP("*"&amp;CONCATENATE("o_",H489,"_a")&amp;"*",Rough_data!$A$12:$B$31,2,FALSE)</f>
        <v>44.8</v>
      </c>
      <c r="M489" s="8" t="str">
        <f t="shared" si="51"/>
        <v>2-Times Additional charges</v>
      </c>
      <c r="N489" s="8">
        <f t="shared" si="52"/>
        <v>2</v>
      </c>
      <c r="O489" s="8">
        <f t="shared" si="53"/>
        <v>89.6</v>
      </c>
      <c r="P489" s="10" t="s">
        <v>13</v>
      </c>
      <c r="Q489" s="10">
        <f t="shared" si="54"/>
        <v>2</v>
      </c>
      <c r="R489" s="10" cm="1">
        <f t="array" ref="R489">_xlfn.IFS(AND(P489=$P$2,N489&gt;0),((F489/0.5)-1)*J489, AND(P489=$P$2,N489=0),I489,AND(P489=$P$22,N489&gt;0),((F489/0.5)-1)*(L489+J489),AND(P489=$P$22,N489=0),(I489+K489))</f>
        <v>89.6</v>
      </c>
      <c r="S489" s="10" t="s">
        <v>3</v>
      </c>
      <c r="T489" s="7">
        <v>135</v>
      </c>
      <c r="U489" s="11">
        <f>VLOOKUP("*"&amp;CONCATENATE("d_",S489,"_f")&amp;"*",Rough_data!$A$12:$B$31,2,FALSE)</f>
        <v>45.4</v>
      </c>
      <c r="V489" s="11">
        <f>VLOOKUP("*"&amp;CONCATENATE("d_",S489,"_a")&amp;"*",Rough_data!$A$12:$B$31,2,FALSE)</f>
        <v>44.8</v>
      </c>
      <c r="W489" s="11">
        <f>VLOOKUP("*"&amp;CONCATENATE("o_",S489,"_f")&amp;"*",Rough_data!$A$12:$B$31,2,FALSE)</f>
        <v>41.3</v>
      </c>
      <c r="X489" s="11">
        <f>VLOOKUP("*"&amp;CONCATENATE("o_",S489,"_a")&amp;"*",Rough_data!$A$12:$B$31,2,FALSE)</f>
        <v>44.8</v>
      </c>
      <c r="Y489" s="7" cm="1">
        <f t="array" ref="Y489">_xlfn.IFS(AND(P489=$P$2,N489&gt;0),((F489/0.5)-1)*U489, AND(P489=$P$2,N489=0),V489,AND(P489=$P$22,N489&gt;0),((F489/0.5)-1)*(V489+X489),AND(P489=$P$22,N489=0),(W489+U489))</f>
        <v>90.8</v>
      </c>
      <c r="Z489" s="13" t="str" cm="1">
        <f t="array" ref="Z489">_xlfn.IFS(Y489=T489,"Correctly Charged",Y489&gt;T489,"Under Charge",Y489&lt;T489,"Over Charge")</f>
        <v>Over Charge</v>
      </c>
      <c r="AA489" s="11">
        <f t="shared" si="55"/>
        <v>-44.2</v>
      </c>
    </row>
    <row r="490" spans="1:27" x14ac:dyDescent="0.3">
      <c r="A490" s="7">
        <v>2001806726</v>
      </c>
      <c r="B490" s="8">
        <v>1091117226910</v>
      </c>
      <c r="C490" s="7">
        <v>0.127</v>
      </c>
      <c r="D490" s="7">
        <f t="shared" si="49"/>
        <v>0.5</v>
      </c>
      <c r="E490" s="7">
        <v>0.68</v>
      </c>
      <c r="F490" s="7">
        <f t="shared" si="50"/>
        <v>1</v>
      </c>
      <c r="G490" s="7">
        <f>Output_Data1[[#This Row],[Weight slab charged by Courier Company (KG)]]/0.5</f>
        <v>2</v>
      </c>
      <c r="H490" s="10" t="s">
        <v>3</v>
      </c>
      <c r="I490" s="11">
        <f>VLOOKUP("*"&amp;CONCATENATE("d_",H490,"_f")&amp;"*",Rough_data!$A$12:$B$31,2,FALSE)</f>
        <v>45.4</v>
      </c>
      <c r="J490" s="11">
        <f>VLOOKUP("*"&amp;CONCATENATE("d_",H490,"_a")&amp;"*",Rough_data!$A$12:$B$31,2,FALSE)</f>
        <v>44.8</v>
      </c>
      <c r="K490" s="11">
        <f>VLOOKUP("*"&amp;CONCATENATE("o_",H490,"_f")&amp;"*",Rough_data!$A$12:$B$31,2,FALSE)</f>
        <v>41.3</v>
      </c>
      <c r="L490" s="11">
        <f>VLOOKUP("*"&amp;CONCATENATE("o_",H490,"_a")&amp;"*",Rough_data!$A$12:$B$31,2,FALSE)</f>
        <v>44.8</v>
      </c>
      <c r="M490" s="8" t="str">
        <f t="shared" si="51"/>
        <v>1-Times Additional charges</v>
      </c>
      <c r="N490" s="8">
        <f t="shared" si="52"/>
        <v>1</v>
      </c>
      <c r="O490" s="8">
        <f t="shared" si="53"/>
        <v>44.8</v>
      </c>
      <c r="P490" s="10" t="s">
        <v>13</v>
      </c>
      <c r="Q490" s="10">
        <f t="shared" si="54"/>
        <v>1</v>
      </c>
      <c r="R490" s="10" cm="1">
        <f t="array" ref="R490">_xlfn.IFS(AND(P490=$P$2,N490&gt;0),((F490/0.5)-1)*J490, AND(P490=$P$2,N490=0),I490,AND(P490=$P$22,N490&gt;0),((F490/0.5)-1)*(L490+J490),AND(P490=$P$22,N490=0),(I490+K490))</f>
        <v>44.8</v>
      </c>
      <c r="S490" s="10" t="s">
        <v>3</v>
      </c>
      <c r="T490" s="7">
        <v>90.2</v>
      </c>
      <c r="U490" s="11">
        <f>VLOOKUP("*"&amp;CONCATENATE("d_",S490,"_f")&amp;"*",Rough_data!$A$12:$B$31,2,FALSE)</f>
        <v>45.4</v>
      </c>
      <c r="V490" s="11">
        <f>VLOOKUP("*"&amp;CONCATENATE("d_",S490,"_a")&amp;"*",Rough_data!$A$12:$B$31,2,FALSE)</f>
        <v>44.8</v>
      </c>
      <c r="W490" s="11">
        <f>VLOOKUP("*"&amp;CONCATENATE("o_",S490,"_f")&amp;"*",Rough_data!$A$12:$B$31,2,FALSE)</f>
        <v>41.3</v>
      </c>
      <c r="X490" s="11">
        <f>VLOOKUP("*"&amp;CONCATENATE("o_",S490,"_a")&amp;"*",Rough_data!$A$12:$B$31,2,FALSE)</f>
        <v>44.8</v>
      </c>
      <c r="Y490" s="7" cm="1">
        <f t="array" ref="Y490">_xlfn.IFS(AND(P490=$P$2,N490&gt;0),((F490/0.5)-1)*U490, AND(P490=$P$2,N490=0),V490,AND(P490=$P$22,N490&gt;0),((F490/0.5)-1)*(V490+X490),AND(P490=$P$22,N490=0),(W490+U490))</f>
        <v>45.4</v>
      </c>
      <c r="Z490" s="13" t="str" cm="1">
        <f t="array" ref="Z490">_xlfn.IFS(Y490=T490,"Correctly Charged",Y490&gt;T490,"Under Charge",Y490&lt;T490,"Over Charge")</f>
        <v>Over Charge</v>
      </c>
      <c r="AA490" s="11">
        <f t="shared" si="55"/>
        <v>-44.800000000000004</v>
      </c>
    </row>
    <row r="491" spans="1:27" x14ac:dyDescent="0.3">
      <c r="A491" s="7">
        <v>2001806726</v>
      </c>
      <c r="B491" s="8">
        <v>1091117226910</v>
      </c>
      <c r="C491" s="7">
        <v>0.13300000000000001</v>
      </c>
      <c r="D491" s="7">
        <f t="shared" si="49"/>
        <v>0.5</v>
      </c>
      <c r="E491" s="7">
        <v>0.68</v>
      </c>
      <c r="F491" s="7">
        <f t="shared" si="50"/>
        <v>1</v>
      </c>
      <c r="G491" s="7">
        <f>Output_Data1[[#This Row],[Weight slab charged by Courier Company (KG)]]/0.5</f>
        <v>2</v>
      </c>
      <c r="H491" s="10" t="s">
        <v>3</v>
      </c>
      <c r="I491" s="11">
        <f>VLOOKUP("*"&amp;CONCATENATE("d_",H491,"_f")&amp;"*",Rough_data!$A$12:$B$31,2,FALSE)</f>
        <v>45.4</v>
      </c>
      <c r="J491" s="11">
        <f>VLOOKUP("*"&amp;CONCATENATE("d_",H491,"_a")&amp;"*",Rough_data!$A$12:$B$31,2,FALSE)</f>
        <v>44.8</v>
      </c>
      <c r="K491" s="11">
        <f>VLOOKUP("*"&amp;CONCATENATE("o_",H491,"_f")&amp;"*",Rough_data!$A$12:$B$31,2,FALSE)</f>
        <v>41.3</v>
      </c>
      <c r="L491" s="11">
        <f>VLOOKUP("*"&amp;CONCATENATE("o_",H491,"_a")&amp;"*",Rough_data!$A$12:$B$31,2,FALSE)</f>
        <v>44.8</v>
      </c>
      <c r="M491" s="8" t="str">
        <f t="shared" si="51"/>
        <v>1-Times Additional charges</v>
      </c>
      <c r="N491" s="8">
        <f t="shared" si="52"/>
        <v>1</v>
      </c>
      <c r="O491" s="8">
        <f t="shared" si="53"/>
        <v>44.8</v>
      </c>
      <c r="P491" s="10" t="s">
        <v>13</v>
      </c>
      <c r="Q491" s="10">
        <f t="shared" si="54"/>
        <v>1</v>
      </c>
      <c r="R491" s="10" cm="1">
        <f t="array" ref="R491">_xlfn.IFS(AND(P491=$P$2,N491&gt;0),((F491/0.5)-1)*J491, AND(P491=$P$2,N491=0),I491,AND(P491=$P$22,N491&gt;0),((F491/0.5)-1)*(L491+J491),AND(P491=$P$22,N491=0),(I491+K491))</f>
        <v>44.8</v>
      </c>
      <c r="S491" s="10" t="s">
        <v>3</v>
      </c>
      <c r="T491" s="7">
        <v>90.2</v>
      </c>
      <c r="U491" s="11">
        <f>VLOOKUP("*"&amp;CONCATENATE("d_",S491,"_f")&amp;"*",Rough_data!$A$12:$B$31,2,FALSE)</f>
        <v>45.4</v>
      </c>
      <c r="V491" s="11">
        <f>VLOOKUP("*"&amp;CONCATENATE("d_",S491,"_a")&amp;"*",Rough_data!$A$12:$B$31,2,FALSE)</f>
        <v>44.8</v>
      </c>
      <c r="W491" s="11">
        <f>VLOOKUP("*"&amp;CONCATENATE("o_",S491,"_f")&amp;"*",Rough_data!$A$12:$B$31,2,FALSE)</f>
        <v>41.3</v>
      </c>
      <c r="X491" s="11">
        <f>VLOOKUP("*"&amp;CONCATENATE("o_",S491,"_a")&amp;"*",Rough_data!$A$12:$B$31,2,FALSE)</f>
        <v>44.8</v>
      </c>
      <c r="Y491" s="7" cm="1">
        <f t="array" ref="Y491">_xlfn.IFS(AND(P491=$P$2,N491&gt;0),((F491/0.5)-1)*U491, AND(P491=$P$2,N491=0),V491,AND(P491=$P$22,N491&gt;0),((F491/0.5)-1)*(V491+X491),AND(P491=$P$22,N491=0),(W491+U491))</f>
        <v>45.4</v>
      </c>
      <c r="Z491" s="13" t="str" cm="1">
        <f t="array" ref="Z491">_xlfn.IFS(Y491=T491,"Correctly Charged",Y491&gt;T491,"Under Charge",Y491&lt;T491,"Over Charge")</f>
        <v>Over Charge</v>
      </c>
      <c r="AA491" s="11">
        <f t="shared" si="55"/>
        <v>-44.800000000000004</v>
      </c>
    </row>
    <row r="492" spans="1:27" x14ac:dyDescent="0.3">
      <c r="A492" s="7">
        <v>2001806726</v>
      </c>
      <c r="B492" s="8">
        <v>1091117226910</v>
      </c>
      <c r="C492" s="7">
        <v>0.24</v>
      </c>
      <c r="D492" s="7">
        <f t="shared" si="49"/>
        <v>0.5</v>
      </c>
      <c r="E492" s="7">
        <v>0.68</v>
      </c>
      <c r="F492" s="7">
        <f t="shared" si="50"/>
        <v>1</v>
      </c>
      <c r="G492" s="7">
        <f>Output_Data1[[#This Row],[Weight slab charged by Courier Company (KG)]]/0.5</f>
        <v>2</v>
      </c>
      <c r="H492" s="10" t="s">
        <v>3</v>
      </c>
      <c r="I492" s="11">
        <f>VLOOKUP("*"&amp;CONCATENATE("d_",H492,"_f")&amp;"*",Rough_data!$A$12:$B$31,2,FALSE)</f>
        <v>45.4</v>
      </c>
      <c r="J492" s="11">
        <f>VLOOKUP("*"&amp;CONCATENATE("d_",H492,"_a")&amp;"*",Rough_data!$A$12:$B$31,2,FALSE)</f>
        <v>44.8</v>
      </c>
      <c r="K492" s="11">
        <f>VLOOKUP("*"&amp;CONCATENATE("o_",H492,"_f")&amp;"*",Rough_data!$A$12:$B$31,2,FALSE)</f>
        <v>41.3</v>
      </c>
      <c r="L492" s="11">
        <f>VLOOKUP("*"&amp;CONCATENATE("o_",H492,"_a")&amp;"*",Rough_data!$A$12:$B$31,2,FALSE)</f>
        <v>44.8</v>
      </c>
      <c r="M492" s="8" t="str">
        <f t="shared" si="51"/>
        <v>1-Times Additional charges</v>
      </c>
      <c r="N492" s="8">
        <f t="shared" si="52"/>
        <v>1</v>
      </c>
      <c r="O492" s="8">
        <f t="shared" si="53"/>
        <v>44.8</v>
      </c>
      <c r="P492" s="10" t="s">
        <v>13</v>
      </c>
      <c r="Q492" s="10">
        <f t="shared" si="54"/>
        <v>1</v>
      </c>
      <c r="R492" s="10" cm="1">
        <f t="array" ref="R492">_xlfn.IFS(AND(P492=$P$2,N492&gt;0),((F492/0.5)-1)*J492, AND(P492=$P$2,N492=0),I492,AND(P492=$P$22,N492&gt;0),((F492/0.5)-1)*(L492+J492),AND(P492=$P$22,N492=0),(I492+K492))</f>
        <v>44.8</v>
      </c>
      <c r="S492" s="10" t="s">
        <v>3</v>
      </c>
      <c r="T492" s="7">
        <v>90.2</v>
      </c>
      <c r="U492" s="11">
        <f>VLOOKUP("*"&amp;CONCATENATE("d_",S492,"_f")&amp;"*",Rough_data!$A$12:$B$31,2,FALSE)</f>
        <v>45.4</v>
      </c>
      <c r="V492" s="11">
        <f>VLOOKUP("*"&amp;CONCATENATE("d_",S492,"_a")&amp;"*",Rough_data!$A$12:$B$31,2,FALSE)</f>
        <v>44.8</v>
      </c>
      <c r="W492" s="11">
        <f>VLOOKUP("*"&amp;CONCATENATE("o_",S492,"_f")&amp;"*",Rough_data!$A$12:$B$31,2,FALSE)</f>
        <v>41.3</v>
      </c>
      <c r="X492" s="11">
        <f>VLOOKUP("*"&amp;CONCATENATE("o_",S492,"_a")&amp;"*",Rough_data!$A$12:$B$31,2,FALSE)</f>
        <v>44.8</v>
      </c>
      <c r="Y492" s="7" cm="1">
        <f t="array" ref="Y492">_xlfn.IFS(AND(P492=$P$2,N492&gt;0),((F492/0.5)-1)*U492, AND(P492=$P$2,N492=0),V492,AND(P492=$P$22,N492&gt;0),((F492/0.5)-1)*(V492+X492),AND(P492=$P$22,N492=0),(W492+U492))</f>
        <v>45.4</v>
      </c>
      <c r="Z492" s="13" t="str" cm="1">
        <f t="array" ref="Z492">_xlfn.IFS(Y492=T492,"Correctly Charged",Y492&gt;T492,"Under Charge",Y492&lt;T492,"Over Charge")</f>
        <v>Over Charge</v>
      </c>
      <c r="AA492" s="11">
        <f t="shared" si="55"/>
        <v>-44.800000000000004</v>
      </c>
    </row>
    <row r="493" spans="1:27" x14ac:dyDescent="0.3">
      <c r="A493" s="7">
        <v>2001806686</v>
      </c>
      <c r="B493" s="8">
        <v>1091117229555</v>
      </c>
      <c r="C493" s="7">
        <v>0.24</v>
      </c>
      <c r="D493" s="7">
        <f t="shared" si="49"/>
        <v>0.5</v>
      </c>
      <c r="E493" s="7">
        <v>0.15</v>
      </c>
      <c r="F493" s="7">
        <f t="shared" si="50"/>
        <v>0.5</v>
      </c>
      <c r="G493" s="7">
        <f>Output_Data1[[#This Row],[Weight slab charged by Courier Company (KG)]]/0.5</f>
        <v>1</v>
      </c>
      <c r="H493" s="10" t="s">
        <v>3</v>
      </c>
      <c r="I493" s="11">
        <f>VLOOKUP("*"&amp;CONCATENATE("d_",H493,"_f")&amp;"*",Rough_data!$A$12:$B$31,2,FALSE)</f>
        <v>45.4</v>
      </c>
      <c r="J493" s="11">
        <f>VLOOKUP("*"&amp;CONCATENATE("d_",H493,"_a")&amp;"*",Rough_data!$A$12:$B$31,2,FALSE)</f>
        <v>44.8</v>
      </c>
      <c r="K493" s="11">
        <f>VLOOKUP("*"&amp;CONCATENATE("o_",H493,"_f")&amp;"*",Rough_data!$A$12:$B$31,2,FALSE)</f>
        <v>41.3</v>
      </c>
      <c r="L493" s="11">
        <f>VLOOKUP("*"&amp;CONCATENATE("o_",H493,"_a")&amp;"*",Rough_data!$A$12:$B$31,2,FALSE)</f>
        <v>44.8</v>
      </c>
      <c r="M493" s="8" t="str">
        <f t="shared" si="51"/>
        <v>Only Fixed charges</v>
      </c>
      <c r="N493" s="8">
        <f t="shared" si="52"/>
        <v>0</v>
      </c>
      <c r="O493" s="8">
        <f t="shared" si="53"/>
        <v>45.4</v>
      </c>
      <c r="P493" s="10" t="s">
        <v>13</v>
      </c>
      <c r="Q493" s="10">
        <f t="shared" si="54"/>
        <v>0</v>
      </c>
      <c r="R493" s="10" cm="1">
        <f t="array" ref="R493">_xlfn.IFS(AND(P493=$P$2,N493&gt;0),((F493/0.5)-1)*J493, AND(P493=$P$2,N493=0),I493,AND(P493=$P$22,N493&gt;0),((F493/0.5)-1)*(L493+J493),AND(P493=$P$22,N493=0),(I493+K493))</f>
        <v>45.4</v>
      </c>
      <c r="S493" s="10" t="s">
        <v>3</v>
      </c>
      <c r="T493" s="7">
        <v>45.4</v>
      </c>
      <c r="U493" s="11">
        <f>VLOOKUP("*"&amp;CONCATENATE("d_",S493,"_f")&amp;"*",Rough_data!$A$12:$B$31,2,FALSE)</f>
        <v>45.4</v>
      </c>
      <c r="V493" s="11">
        <f>VLOOKUP("*"&amp;CONCATENATE("d_",S493,"_a")&amp;"*",Rough_data!$A$12:$B$31,2,FALSE)</f>
        <v>44.8</v>
      </c>
      <c r="W493" s="11">
        <f>VLOOKUP("*"&amp;CONCATENATE("o_",S493,"_f")&amp;"*",Rough_data!$A$12:$B$31,2,FALSE)</f>
        <v>41.3</v>
      </c>
      <c r="X493" s="11">
        <f>VLOOKUP("*"&amp;CONCATENATE("o_",S493,"_a")&amp;"*",Rough_data!$A$12:$B$31,2,FALSE)</f>
        <v>44.8</v>
      </c>
      <c r="Y493" s="7" cm="1">
        <f t="array" ref="Y493">_xlfn.IFS(AND(P493=$P$2,N493&gt;0),((F493/0.5)-1)*U493, AND(P493=$P$2,N493=0),V493,AND(P493=$P$22,N493&gt;0),((F493/0.5)-1)*(V493+X493),AND(P493=$P$22,N493=0),(W493+U493))</f>
        <v>44.8</v>
      </c>
      <c r="Z493" s="13" t="str" cm="1">
        <f t="array" ref="Z493">_xlfn.IFS(Y493=T493,"Correctly Charged",Y493&gt;T493,"Under Charge",Y493&lt;T493,"Over Charge")</f>
        <v>Over Charge</v>
      </c>
      <c r="AA493" s="11">
        <f t="shared" si="55"/>
        <v>-0.60000000000000142</v>
      </c>
    </row>
    <row r="494" spans="1:27" x14ac:dyDescent="0.3">
      <c r="A494" s="7">
        <v>2001806652</v>
      </c>
      <c r="B494" s="8">
        <v>1091117226221</v>
      </c>
      <c r="C494" s="7">
        <v>0.127</v>
      </c>
      <c r="D494" s="7">
        <f t="shared" si="49"/>
        <v>0.5</v>
      </c>
      <c r="E494" s="7">
        <v>0.69</v>
      </c>
      <c r="F494" s="7">
        <f t="shared" si="50"/>
        <v>1</v>
      </c>
      <c r="G494" s="7">
        <f>Output_Data1[[#This Row],[Weight slab charged by Courier Company (KG)]]/0.5</f>
        <v>2</v>
      </c>
      <c r="H494" s="10" t="s">
        <v>3</v>
      </c>
      <c r="I494" s="11">
        <f>VLOOKUP("*"&amp;CONCATENATE("d_",H494,"_f")&amp;"*",Rough_data!$A$12:$B$31,2,FALSE)</f>
        <v>45.4</v>
      </c>
      <c r="J494" s="11">
        <f>VLOOKUP("*"&amp;CONCATENATE("d_",H494,"_a")&amp;"*",Rough_data!$A$12:$B$31,2,FALSE)</f>
        <v>44.8</v>
      </c>
      <c r="K494" s="11">
        <f>VLOOKUP("*"&amp;CONCATENATE("o_",H494,"_f")&amp;"*",Rough_data!$A$12:$B$31,2,FALSE)</f>
        <v>41.3</v>
      </c>
      <c r="L494" s="11">
        <f>VLOOKUP("*"&amp;CONCATENATE("o_",H494,"_a")&amp;"*",Rough_data!$A$12:$B$31,2,FALSE)</f>
        <v>44.8</v>
      </c>
      <c r="M494" s="8" t="str">
        <f t="shared" si="51"/>
        <v>1-Times Additional charges</v>
      </c>
      <c r="N494" s="8">
        <f t="shared" si="52"/>
        <v>1</v>
      </c>
      <c r="O494" s="8">
        <f t="shared" si="53"/>
        <v>44.8</v>
      </c>
      <c r="P494" s="10" t="s">
        <v>13</v>
      </c>
      <c r="Q494" s="10">
        <f t="shared" si="54"/>
        <v>1</v>
      </c>
      <c r="R494" s="10" cm="1">
        <f t="array" ref="R494">_xlfn.IFS(AND(P494=$P$2,N494&gt;0),((F494/0.5)-1)*J494, AND(P494=$P$2,N494=0),I494,AND(P494=$P$22,N494&gt;0),((F494/0.5)-1)*(L494+J494),AND(P494=$P$22,N494=0),(I494+K494))</f>
        <v>44.8</v>
      </c>
      <c r="S494" s="10" t="s">
        <v>3</v>
      </c>
      <c r="T494" s="7">
        <v>90.2</v>
      </c>
      <c r="U494" s="11">
        <f>VLOOKUP("*"&amp;CONCATENATE("d_",S494,"_f")&amp;"*",Rough_data!$A$12:$B$31,2,FALSE)</f>
        <v>45.4</v>
      </c>
      <c r="V494" s="11">
        <f>VLOOKUP("*"&amp;CONCATENATE("d_",S494,"_a")&amp;"*",Rough_data!$A$12:$B$31,2,FALSE)</f>
        <v>44.8</v>
      </c>
      <c r="W494" s="11">
        <f>VLOOKUP("*"&amp;CONCATENATE("o_",S494,"_f")&amp;"*",Rough_data!$A$12:$B$31,2,FALSE)</f>
        <v>41.3</v>
      </c>
      <c r="X494" s="11">
        <f>VLOOKUP("*"&amp;CONCATENATE("o_",S494,"_a")&amp;"*",Rough_data!$A$12:$B$31,2,FALSE)</f>
        <v>44.8</v>
      </c>
      <c r="Y494" s="7" cm="1">
        <f t="array" ref="Y494">_xlfn.IFS(AND(P494=$P$2,N494&gt;0),((F494/0.5)-1)*U494, AND(P494=$P$2,N494=0),V494,AND(P494=$P$22,N494&gt;0),((F494/0.5)-1)*(V494+X494),AND(P494=$P$22,N494=0),(W494+U494))</f>
        <v>45.4</v>
      </c>
      <c r="Z494" s="13" t="str" cm="1">
        <f t="array" ref="Z494">_xlfn.IFS(Y494=T494,"Correctly Charged",Y494&gt;T494,"Under Charge",Y494&lt;T494,"Over Charge")</f>
        <v>Over Charge</v>
      </c>
      <c r="AA494" s="11">
        <f t="shared" si="55"/>
        <v>-44.800000000000004</v>
      </c>
    </row>
    <row r="495" spans="1:27" x14ac:dyDescent="0.3">
      <c r="A495" s="7">
        <v>2001806652</v>
      </c>
      <c r="B495" s="8">
        <v>1091117226221</v>
      </c>
      <c r="C495" s="7">
        <v>0.13300000000000001</v>
      </c>
      <c r="D495" s="7">
        <f t="shared" si="49"/>
        <v>0.5</v>
      </c>
      <c r="E495" s="7">
        <v>0.69</v>
      </c>
      <c r="F495" s="7">
        <f t="shared" si="50"/>
        <v>1</v>
      </c>
      <c r="G495" s="7">
        <f>Output_Data1[[#This Row],[Weight slab charged by Courier Company (KG)]]/0.5</f>
        <v>2</v>
      </c>
      <c r="H495" s="10" t="s">
        <v>3</v>
      </c>
      <c r="I495" s="11">
        <f>VLOOKUP("*"&amp;CONCATENATE("d_",H495,"_f")&amp;"*",Rough_data!$A$12:$B$31,2,FALSE)</f>
        <v>45.4</v>
      </c>
      <c r="J495" s="11">
        <f>VLOOKUP("*"&amp;CONCATENATE("d_",H495,"_a")&amp;"*",Rough_data!$A$12:$B$31,2,FALSE)</f>
        <v>44.8</v>
      </c>
      <c r="K495" s="11">
        <f>VLOOKUP("*"&amp;CONCATENATE("o_",H495,"_f")&amp;"*",Rough_data!$A$12:$B$31,2,FALSE)</f>
        <v>41.3</v>
      </c>
      <c r="L495" s="11">
        <f>VLOOKUP("*"&amp;CONCATENATE("o_",H495,"_a")&amp;"*",Rough_data!$A$12:$B$31,2,FALSE)</f>
        <v>44.8</v>
      </c>
      <c r="M495" s="8" t="str">
        <f t="shared" si="51"/>
        <v>1-Times Additional charges</v>
      </c>
      <c r="N495" s="8">
        <f t="shared" si="52"/>
        <v>1</v>
      </c>
      <c r="O495" s="8">
        <f t="shared" si="53"/>
        <v>44.8</v>
      </c>
      <c r="P495" s="10" t="s">
        <v>13</v>
      </c>
      <c r="Q495" s="10">
        <f t="shared" si="54"/>
        <v>1</v>
      </c>
      <c r="R495" s="10" cm="1">
        <f t="array" ref="R495">_xlfn.IFS(AND(P495=$P$2,N495&gt;0),((F495/0.5)-1)*J495, AND(P495=$P$2,N495=0),I495,AND(P495=$P$22,N495&gt;0),((F495/0.5)-1)*(L495+J495),AND(P495=$P$22,N495=0),(I495+K495))</f>
        <v>44.8</v>
      </c>
      <c r="S495" s="10" t="s">
        <v>3</v>
      </c>
      <c r="T495" s="7">
        <v>90.2</v>
      </c>
      <c r="U495" s="11">
        <f>VLOOKUP("*"&amp;CONCATENATE("d_",S495,"_f")&amp;"*",Rough_data!$A$12:$B$31,2,FALSE)</f>
        <v>45.4</v>
      </c>
      <c r="V495" s="11">
        <f>VLOOKUP("*"&amp;CONCATENATE("d_",S495,"_a")&amp;"*",Rough_data!$A$12:$B$31,2,FALSE)</f>
        <v>44.8</v>
      </c>
      <c r="W495" s="11">
        <f>VLOOKUP("*"&amp;CONCATENATE("o_",S495,"_f")&amp;"*",Rough_data!$A$12:$B$31,2,FALSE)</f>
        <v>41.3</v>
      </c>
      <c r="X495" s="11">
        <f>VLOOKUP("*"&amp;CONCATENATE("o_",S495,"_a")&amp;"*",Rough_data!$A$12:$B$31,2,FALSE)</f>
        <v>44.8</v>
      </c>
      <c r="Y495" s="7" cm="1">
        <f t="array" ref="Y495">_xlfn.IFS(AND(P495=$P$2,N495&gt;0),((F495/0.5)-1)*U495, AND(P495=$P$2,N495=0),V495,AND(P495=$P$22,N495&gt;0),((F495/0.5)-1)*(V495+X495),AND(P495=$P$22,N495=0),(W495+U495))</f>
        <v>45.4</v>
      </c>
      <c r="Z495" s="13" t="str" cm="1">
        <f t="array" ref="Z495">_xlfn.IFS(Y495=T495,"Correctly Charged",Y495&gt;T495,"Under Charge",Y495&lt;T495,"Over Charge")</f>
        <v>Over Charge</v>
      </c>
      <c r="AA495" s="11">
        <f t="shared" si="55"/>
        <v>-44.800000000000004</v>
      </c>
    </row>
    <row r="496" spans="1:27" x14ac:dyDescent="0.3">
      <c r="A496" s="7">
        <v>2001806652</v>
      </c>
      <c r="B496" s="8">
        <v>1091117226221</v>
      </c>
      <c r="C496" s="7">
        <v>0.24</v>
      </c>
      <c r="D496" s="7">
        <f t="shared" si="49"/>
        <v>0.5</v>
      </c>
      <c r="E496" s="7">
        <v>0.69</v>
      </c>
      <c r="F496" s="7">
        <f t="shared" si="50"/>
        <v>1</v>
      </c>
      <c r="G496" s="7">
        <f>Output_Data1[[#This Row],[Weight slab charged by Courier Company (KG)]]/0.5</f>
        <v>2</v>
      </c>
      <c r="H496" s="10" t="s">
        <v>3</v>
      </c>
      <c r="I496" s="11">
        <f>VLOOKUP("*"&amp;CONCATENATE("d_",H496,"_f")&amp;"*",Rough_data!$A$12:$B$31,2,FALSE)</f>
        <v>45.4</v>
      </c>
      <c r="J496" s="11">
        <f>VLOOKUP("*"&amp;CONCATENATE("d_",H496,"_a")&amp;"*",Rough_data!$A$12:$B$31,2,FALSE)</f>
        <v>44.8</v>
      </c>
      <c r="K496" s="11">
        <f>VLOOKUP("*"&amp;CONCATENATE("o_",H496,"_f")&amp;"*",Rough_data!$A$12:$B$31,2,FALSE)</f>
        <v>41.3</v>
      </c>
      <c r="L496" s="11">
        <f>VLOOKUP("*"&amp;CONCATENATE("o_",H496,"_a")&amp;"*",Rough_data!$A$12:$B$31,2,FALSE)</f>
        <v>44.8</v>
      </c>
      <c r="M496" s="8" t="str">
        <f t="shared" si="51"/>
        <v>1-Times Additional charges</v>
      </c>
      <c r="N496" s="8">
        <f t="shared" si="52"/>
        <v>1</v>
      </c>
      <c r="O496" s="8">
        <f t="shared" si="53"/>
        <v>44.8</v>
      </c>
      <c r="P496" s="10" t="s">
        <v>13</v>
      </c>
      <c r="Q496" s="10">
        <f t="shared" si="54"/>
        <v>1</v>
      </c>
      <c r="R496" s="10" cm="1">
        <f t="array" ref="R496">_xlfn.IFS(AND(P496=$P$2,N496&gt;0),((F496/0.5)-1)*J496, AND(P496=$P$2,N496=0),I496,AND(P496=$P$22,N496&gt;0),((F496/0.5)-1)*(L496+J496),AND(P496=$P$22,N496=0),(I496+K496))</f>
        <v>44.8</v>
      </c>
      <c r="S496" s="10" t="s">
        <v>3</v>
      </c>
      <c r="T496" s="7">
        <v>90.2</v>
      </c>
      <c r="U496" s="11">
        <f>VLOOKUP("*"&amp;CONCATENATE("d_",S496,"_f")&amp;"*",Rough_data!$A$12:$B$31,2,FALSE)</f>
        <v>45.4</v>
      </c>
      <c r="V496" s="11">
        <f>VLOOKUP("*"&amp;CONCATENATE("d_",S496,"_a")&amp;"*",Rough_data!$A$12:$B$31,2,FALSE)</f>
        <v>44.8</v>
      </c>
      <c r="W496" s="11">
        <f>VLOOKUP("*"&amp;CONCATENATE("o_",S496,"_f")&amp;"*",Rough_data!$A$12:$B$31,2,FALSE)</f>
        <v>41.3</v>
      </c>
      <c r="X496" s="11">
        <f>VLOOKUP("*"&amp;CONCATENATE("o_",S496,"_a")&amp;"*",Rough_data!$A$12:$B$31,2,FALSE)</f>
        <v>44.8</v>
      </c>
      <c r="Y496" s="7" cm="1">
        <f t="array" ref="Y496">_xlfn.IFS(AND(P496=$P$2,N496&gt;0),((F496/0.5)-1)*U496, AND(P496=$P$2,N496=0),V496,AND(P496=$P$22,N496&gt;0),((F496/0.5)-1)*(V496+X496),AND(P496=$P$22,N496=0),(W496+U496))</f>
        <v>45.4</v>
      </c>
      <c r="Z496" s="13" t="str" cm="1">
        <f t="array" ref="Z496">_xlfn.IFS(Y496=T496,"Correctly Charged",Y496&gt;T496,"Under Charge",Y496&lt;T496,"Over Charge")</f>
        <v>Over Charge</v>
      </c>
      <c r="AA496" s="11">
        <f t="shared" si="55"/>
        <v>-44.800000000000004</v>
      </c>
    </row>
    <row r="497" spans="1:27" x14ac:dyDescent="0.3">
      <c r="A497" s="7">
        <v>2001806616</v>
      </c>
      <c r="B497" s="8">
        <v>1091117225484</v>
      </c>
      <c r="C497" s="7">
        <v>0.24</v>
      </c>
      <c r="D497" s="7">
        <f t="shared" si="49"/>
        <v>0.5</v>
      </c>
      <c r="E497" s="7">
        <v>1.08</v>
      </c>
      <c r="F497" s="7">
        <f t="shared" si="50"/>
        <v>1.5</v>
      </c>
      <c r="G497" s="7">
        <f>Output_Data1[[#This Row],[Weight slab charged by Courier Company (KG)]]/0.5</f>
        <v>3</v>
      </c>
      <c r="H497" s="10" t="s">
        <v>2</v>
      </c>
      <c r="I497" s="11">
        <f>VLOOKUP("*"&amp;CONCATENATE("d_",H497,"_f")&amp;"*",Rough_data!$A$12:$B$31,2,FALSE)</f>
        <v>33</v>
      </c>
      <c r="J497" s="11">
        <f>VLOOKUP("*"&amp;CONCATENATE("d_",H497,"_a")&amp;"*",Rough_data!$A$12:$B$31,2,FALSE)</f>
        <v>28.3</v>
      </c>
      <c r="K497" s="11">
        <f>VLOOKUP("*"&amp;CONCATENATE("o_",H497,"_f")&amp;"*",Rough_data!$A$12:$B$31,2,FALSE)</f>
        <v>20.5</v>
      </c>
      <c r="L497" s="11">
        <f>VLOOKUP("*"&amp;CONCATENATE("o_",H497,"_a")&amp;"*",Rough_data!$A$12:$B$31,2,FALSE)</f>
        <v>28.3</v>
      </c>
      <c r="M497" s="8" t="str">
        <f t="shared" si="51"/>
        <v>2-Times Additional charges</v>
      </c>
      <c r="N497" s="8">
        <f t="shared" si="52"/>
        <v>2</v>
      </c>
      <c r="O497" s="8">
        <f t="shared" si="53"/>
        <v>56.6</v>
      </c>
      <c r="P497" s="10" t="s">
        <v>13</v>
      </c>
      <c r="Q497" s="10">
        <f t="shared" si="54"/>
        <v>2</v>
      </c>
      <c r="R497" s="10" cm="1">
        <f t="array" ref="R497">_xlfn.IFS(AND(P497=$P$2,N497&gt;0),((F497/0.5)-1)*J497, AND(P497=$P$2,N497=0),I497,AND(P497=$P$22,N497&gt;0),((F497/0.5)-1)*(L497+J497),AND(P497=$P$22,N497=0),(I497+K497))</f>
        <v>56.6</v>
      </c>
      <c r="S497" s="10" t="s">
        <v>2</v>
      </c>
      <c r="T497" s="7">
        <v>89.6</v>
      </c>
      <c r="U497" s="11">
        <f>VLOOKUP("*"&amp;CONCATENATE("d_",S497,"_f")&amp;"*",Rough_data!$A$12:$B$31,2,FALSE)</f>
        <v>33</v>
      </c>
      <c r="V497" s="11">
        <f>VLOOKUP("*"&amp;CONCATENATE("d_",S497,"_a")&amp;"*",Rough_data!$A$12:$B$31,2,FALSE)</f>
        <v>28.3</v>
      </c>
      <c r="W497" s="11">
        <f>VLOOKUP("*"&amp;CONCATENATE("o_",S497,"_f")&amp;"*",Rough_data!$A$12:$B$31,2,FALSE)</f>
        <v>20.5</v>
      </c>
      <c r="X497" s="11">
        <f>VLOOKUP("*"&amp;CONCATENATE("o_",S497,"_a")&amp;"*",Rough_data!$A$12:$B$31,2,FALSE)</f>
        <v>28.3</v>
      </c>
      <c r="Y497" s="7" cm="1">
        <f t="array" ref="Y497">_xlfn.IFS(AND(P497=$P$2,N497&gt;0),((F497/0.5)-1)*U497, AND(P497=$P$2,N497=0),V497,AND(P497=$P$22,N497&gt;0),((F497/0.5)-1)*(V497+X497),AND(P497=$P$22,N497=0),(W497+U497))</f>
        <v>66</v>
      </c>
      <c r="Z497" s="13" t="str" cm="1">
        <f t="array" ref="Z497">_xlfn.IFS(Y497=T497,"Correctly Charged",Y497&gt;T497,"Under Charge",Y497&lt;T497,"Over Charge")</f>
        <v>Over Charge</v>
      </c>
      <c r="AA497" s="11">
        <f t="shared" si="55"/>
        <v>-23.599999999999994</v>
      </c>
    </row>
    <row r="498" spans="1:27" x14ac:dyDescent="0.3">
      <c r="A498" s="7">
        <v>2001806616</v>
      </c>
      <c r="B498" s="8">
        <v>1091117225484</v>
      </c>
      <c r="C498" s="7">
        <v>0.121</v>
      </c>
      <c r="D498" s="7">
        <f t="shared" si="49"/>
        <v>0.5</v>
      </c>
      <c r="E498" s="7">
        <v>1.08</v>
      </c>
      <c r="F498" s="7">
        <f t="shared" si="50"/>
        <v>1.5</v>
      </c>
      <c r="G498" s="7">
        <f>Output_Data1[[#This Row],[Weight slab charged by Courier Company (KG)]]/0.5</f>
        <v>3</v>
      </c>
      <c r="H498" s="10" t="s">
        <v>2</v>
      </c>
      <c r="I498" s="11">
        <f>VLOOKUP("*"&amp;CONCATENATE("d_",H498,"_f")&amp;"*",Rough_data!$A$12:$B$31,2,FALSE)</f>
        <v>33</v>
      </c>
      <c r="J498" s="11">
        <f>VLOOKUP("*"&amp;CONCATENATE("d_",H498,"_a")&amp;"*",Rough_data!$A$12:$B$31,2,FALSE)</f>
        <v>28.3</v>
      </c>
      <c r="K498" s="11">
        <f>VLOOKUP("*"&amp;CONCATENATE("o_",H498,"_f")&amp;"*",Rough_data!$A$12:$B$31,2,FALSE)</f>
        <v>20.5</v>
      </c>
      <c r="L498" s="11">
        <f>VLOOKUP("*"&amp;CONCATENATE("o_",H498,"_a")&amp;"*",Rough_data!$A$12:$B$31,2,FALSE)</f>
        <v>28.3</v>
      </c>
      <c r="M498" s="8" t="str">
        <f t="shared" si="51"/>
        <v>2-Times Additional charges</v>
      </c>
      <c r="N498" s="8">
        <f t="shared" si="52"/>
        <v>2</v>
      </c>
      <c r="O498" s="8">
        <f t="shared" si="53"/>
        <v>56.6</v>
      </c>
      <c r="P498" s="10" t="s">
        <v>13</v>
      </c>
      <c r="Q498" s="10">
        <f t="shared" si="54"/>
        <v>2</v>
      </c>
      <c r="R498" s="10" cm="1">
        <f t="array" ref="R498">_xlfn.IFS(AND(P498=$P$2,N498&gt;0),((F498/0.5)-1)*J498, AND(P498=$P$2,N498=0),I498,AND(P498=$P$22,N498&gt;0),((F498/0.5)-1)*(L498+J498),AND(P498=$P$22,N498=0),(I498+K498))</f>
        <v>56.6</v>
      </c>
      <c r="S498" s="10" t="s">
        <v>2</v>
      </c>
      <c r="T498" s="7">
        <v>89.6</v>
      </c>
      <c r="U498" s="11">
        <f>VLOOKUP("*"&amp;CONCATENATE("d_",S498,"_f")&amp;"*",Rough_data!$A$12:$B$31,2,FALSE)</f>
        <v>33</v>
      </c>
      <c r="V498" s="11">
        <f>VLOOKUP("*"&amp;CONCATENATE("d_",S498,"_a")&amp;"*",Rough_data!$A$12:$B$31,2,FALSE)</f>
        <v>28.3</v>
      </c>
      <c r="W498" s="11">
        <f>VLOOKUP("*"&amp;CONCATENATE("o_",S498,"_f")&amp;"*",Rough_data!$A$12:$B$31,2,FALSE)</f>
        <v>20.5</v>
      </c>
      <c r="X498" s="11">
        <f>VLOOKUP("*"&amp;CONCATENATE("o_",S498,"_a")&amp;"*",Rough_data!$A$12:$B$31,2,FALSE)</f>
        <v>28.3</v>
      </c>
      <c r="Y498" s="7" cm="1">
        <f t="array" ref="Y498">_xlfn.IFS(AND(P498=$P$2,N498&gt;0),((F498/0.5)-1)*U498, AND(P498=$P$2,N498=0),V498,AND(P498=$P$22,N498&gt;0),((F498/0.5)-1)*(V498+X498),AND(P498=$P$22,N498=0),(W498+U498))</f>
        <v>66</v>
      </c>
      <c r="Z498" s="13" t="str" cm="1">
        <f t="array" ref="Z498">_xlfn.IFS(Y498=T498,"Correctly Charged",Y498&gt;T498,"Under Charge",Y498&lt;T498,"Over Charge")</f>
        <v>Over Charge</v>
      </c>
      <c r="AA498" s="11">
        <f t="shared" si="55"/>
        <v>-23.599999999999994</v>
      </c>
    </row>
    <row r="499" spans="1:27" x14ac:dyDescent="0.3">
      <c r="A499" s="7">
        <v>2001806616</v>
      </c>
      <c r="B499" s="8">
        <v>1091117225484</v>
      </c>
      <c r="C499" s="7">
        <v>0.12</v>
      </c>
      <c r="D499" s="7">
        <f t="shared" si="49"/>
        <v>0.5</v>
      </c>
      <c r="E499" s="7">
        <v>1.08</v>
      </c>
      <c r="F499" s="7">
        <f t="shared" si="50"/>
        <v>1.5</v>
      </c>
      <c r="G499" s="7">
        <f>Output_Data1[[#This Row],[Weight slab charged by Courier Company (KG)]]/0.5</f>
        <v>3</v>
      </c>
      <c r="H499" s="10" t="s">
        <v>2</v>
      </c>
      <c r="I499" s="11">
        <f>VLOOKUP("*"&amp;CONCATENATE("d_",H499,"_f")&amp;"*",Rough_data!$A$12:$B$31,2,FALSE)</f>
        <v>33</v>
      </c>
      <c r="J499" s="11">
        <f>VLOOKUP("*"&amp;CONCATENATE("d_",H499,"_a")&amp;"*",Rough_data!$A$12:$B$31,2,FALSE)</f>
        <v>28.3</v>
      </c>
      <c r="K499" s="11">
        <f>VLOOKUP("*"&amp;CONCATENATE("o_",H499,"_f")&amp;"*",Rough_data!$A$12:$B$31,2,FALSE)</f>
        <v>20.5</v>
      </c>
      <c r="L499" s="11">
        <f>VLOOKUP("*"&amp;CONCATENATE("o_",H499,"_a")&amp;"*",Rough_data!$A$12:$B$31,2,FALSE)</f>
        <v>28.3</v>
      </c>
      <c r="M499" s="8" t="str">
        <f t="shared" si="51"/>
        <v>2-Times Additional charges</v>
      </c>
      <c r="N499" s="8">
        <f t="shared" si="52"/>
        <v>2</v>
      </c>
      <c r="O499" s="8">
        <f t="shared" si="53"/>
        <v>56.6</v>
      </c>
      <c r="P499" s="10" t="s">
        <v>13</v>
      </c>
      <c r="Q499" s="10">
        <f t="shared" si="54"/>
        <v>2</v>
      </c>
      <c r="R499" s="10" cm="1">
        <f t="array" ref="R499">_xlfn.IFS(AND(P499=$P$2,N499&gt;0),((F499/0.5)-1)*J499, AND(P499=$P$2,N499=0),I499,AND(P499=$P$22,N499&gt;0),((F499/0.5)-1)*(L499+J499),AND(P499=$P$22,N499=0),(I499+K499))</f>
        <v>56.6</v>
      </c>
      <c r="S499" s="10" t="s">
        <v>2</v>
      </c>
      <c r="T499" s="7">
        <v>89.6</v>
      </c>
      <c r="U499" s="11">
        <f>VLOOKUP("*"&amp;CONCATENATE("d_",S499,"_f")&amp;"*",Rough_data!$A$12:$B$31,2,FALSE)</f>
        <v>33</v>
      </c>
      <c r="V499" s="11">
        <f>VLOOKUP("*"&amp;CONCATENATE("d_",S499,"_a")&amp;"*",Rough_data!$A$12:$B$31,2,FALSE)</f>
        <v>28.3</v>
      </c>
      <c r="W499" s="11">
        <f>VLOOKUP("*"&amp;CONCATENATE("o_",S499,"_f")&amp;"*",Rough_data!$A$12:$B$31,2,FALSE)</f>
        <v>20.5</v>
      </c>
      <c r="X499" s="11">
        <f>VLOOKUP("*"&amp;CONCATENATE("o_",S499,"_a")&amp;"*",Rough_data!$A$12:$B$31,2,FALSE)</f>
        <v>28.3</v>
      </c>
      <c r="Y499" s="7" cm="1">
        <f t="array" ref="Y499">_xlfn.IFS(AND(P499=$P$2,N499&gt;0),((F499/0.5)-1)*U499, AND(P499=$P$2,N499=0),V499,AND(P499=$P$22,N499&gt;0),((F499/0.5)-1)*(V499+X499),AND(P499=$P$22,N499=0),(W499+U499))</f>
        <v>66</v>
      </c>
      <c r="Z499" s="13" t="str" cm="1">
        <f t="array" ref="Z499">_xlfn.IFS(Y499=T499,"Correctly Charged",Y499&gt;T499,"Under Charge",Y499&lt;T499,"Over Charge")</f>
        <v>Over Charge</v>
      </c>
      <c r="AA499" s="11">
        <f t="shared" si="55"/>
        <v>-23.599999999999994</v>
      </c>
    </row>
    <row r="500" spans="1:27" x14ac:dyDescent="0.3">
      <c r="A500" s="7">
        <v>2001806616</v>
      </c>
      <c r="B500" s="8">
        <v>1091117225484</v>
      </c>
      <c r="C500" s="7">
        <v>0.12</v>
      </c>
      <c r="D500" s="7">
        <f t="shared" si="49"/>
        <v>0.5</v>
      </c>
      <c r="E500" s="7">
        <v>1.08</v>
      </c>
      <c r="F500" s="7">
        <f t="shared" si="50"/>
        <v>1.5</v>
      </c>
      <c r="G500" s="7">
        <f>Output_Data1[[#This Row],[Weight slab charged by Courier Company (KG)]]/0.5</f>
        <v>3</v>
      </c>
      <c r="H500" s="10" t="s">
        <v>2</v>
      </c>
      <c r="I500" s="11">
        <f>VLOOKUP("*"&amp;CONCATENATE("d_",H500,"_f")&amp;"*",Rough_data!$A$12:$B$31,2,FALSE)</f>
        <v>33</v>
      </c>
      <c r="J500" s="11">
        <f>VLOOKUP("*"&amp;CONCATENATE("d_",H500,"_a")&amp;"*",Rough_data!$A$12:$B$31,2,FALSE)</f>
        <v>28.3</v>
      </c>
      <c r="K500" s="11">
        <f>VLOOKUP("*"&amp;CONCATENATE("o_",H500,"_f")&amp;"*",Rough_data!$A$12:$B$31,2,FALSE)</f>
        <v>20.5</v>
      </c>
      <c r="L500" s="11">
        <f>VLOOKUP("*"&amp;CONCATENATE("o_",H500,"_a")&amp;"*",Rough_data!$A$12:$B$31,2,FALSE)</f>
        <v>28.3</v>
      </c>
      <c r="M500" s="8" t="str">
        <f t="shared" si="51"/>
        <v>2-Times Additional charges</v>
      </c>
      <c r="N500" s="8">
        <f t="shared" si="52"/>
        <v>2</v>
      </c>
      <c r="O500" s="8">
        <f t="shared" si="53"/>
        <v>56.6</v>
      </c>
      <c r="P500" s="10" t="s">
        <v>13</v>
      </c>
      <c r="Q500" s="10">
        <f t="shared" si="54"/>
        <v>2</v>
      </c>
      <c r="R500" s="10" cm="1">
        <f t="array" ref="R500">_xlfn.IFS(AND(P500=$P$2,N500&gt;0),((F500/0.5)-1)*J500, AND(P500=$P$2,N500=0),I500,AND(P500=$P$22,N500&gt;0),((F500/0.5)-1)*(L500+J500),AND(P500=$P$22,N500=0),(I500+K500))</f>
        <v>56.6</v>
      </c>
      <c r="S500" s="10" t="s">
        <v>2</v>
      </c>
      <c r="T500" s="7">
        <v>89.6</v>
      </c>
      <c r="U500" s="11">
        <f>VLOOKUP("*"&amp;CONCATENATE("d_",S500,"_f")&amp;"*",Rough_data!$A$12:$B$31,2,FALSE)</f>
        <v>33</v>
      </c>
      <c r="V500" s="11">
        <f>VLOOKUP("*"&amp;CONCATENATE("d_",S500,"_a")&amp;"*",Rough_data!$A$12:$B$31,2,FALSE)</f>
        <v>28.3</v>
      </c>
      <c r="W500" s="11">
        <f>VLOOKUP("*"&amp;CONCATENATE("o_",S500,"_f")&amp;"*",Rough_data!$A$12:$B$31,2,FALSE)</f>
        <v>20.5</v>
      </c>
      <c r="X500" s="11">
        <f>VLOOKUP("*"&amp;CONCATENATE("o_",S500,"_a")&amp;"*",Rough_data!$A$12:$B$31,2,FALSE)</f>
        <v>28.3</v>
      </c>
      <c r="Y500" s="7" cm="1">
        <f t="array" ref="Y500">_xlfn.IFS(AND(P500=$P$2,N500&gt;0),((F500/0.5)-1)*U500, AND(P500=$P$2,N500=0),V500,AND(P500=$P$22,N500&gt;0),((F500/0.5)-1)*(V500+X500),AND(P500=$P$22,N500=0),(W500+U500))</f>
        <v>66</v>
      </c>
      <c r="Z500" s="13" t="str" cm="1">
        <f t="array" ref="Z500">_xlfn.IFS(Y500=T500,"Correctly Charged",Y500&gt;T500,"Under Charge",Y500&lt;T500,"Over Charge")</f>
        <v>Over Charge</v>
      </c>
      <c r="AA500" s="11">
        <f t="shared" si="55"/>
        <v>-23.599999999999994</v>
      </c>
    </row>
    <row r="501" spans="1:27" x14ac:dyDescent="0.3">
      <c r="A501" s="7">
        <v>2001806616</v>
      </c>
      <c r="B501" s="8">
        <v>1091117225484</v>
      </c>
      <c r="C501" s="7">
        <v>0.112</v>
      </c>
      <c r="D501" s="7">
        <f t="shared" si="49"/>
        <v>0.5</v>
      </c>
      <c r="E501" s="7">
        <v>1.08</v>
      </c>
      <c r="F501" s="7">
        <f t="shared" si="50"/>
        <v>1.5</v>
      </c>
      <c r="G501" s="7">
        <f>Output_Data1[[#This Row],[Weight slab charged by Courier Company (KG)]]/0.5</f>
        <v>3</v>
      </c>
      <c r="H501" s="10" t="s">
        <v>2</v>
      </c>
      <c r="I501" s="11">
        <f>VLOOKUP("*"&amp;CONCATENATE("d_",H501,"_f")&amp;"*",Rough_data!$A$12:$B$31,2,FALSE)</f>
        <v>33</v>
      </c>
      <c r="J501" s="11">
        <f>VLOOKUP("*"&amp;CONCATENATE("d_",H501,"_a")&amp;"*",Rough_data!$A$12:$B$31,2,FALSE)</f>
        <v>28.3</v>
      </c>
      <c r="K501" s="11">
        <f>VLOOKUP("*"&amp;CONCATENATE("o_",H501,"_f")&amp;"*",Rough_data!$A$12:$B$31,2,FALSE)</f>
        <v>20.5</v>
      </c>
      <c r="L501" s="11">
        <f>VLOOKUP("*"&amp;CONCATENATE("o_",H501,"_a")&amp;"*",Rough_data!$A$12:$B$31,2,FALSE)</f>
        <v>28.3</v>
      </c>
      <c r="M501" s="8" t="str">
        <f t="shared" si="51"/>
        <v>2-Times Additional charges</v>
      </c>
      <c r="N501" s="8">
        <f t="shared" si="52"/>
        <v>2</v>
      </c>
      <c r="O501" s="8">
        <f t="shared" si="53"/>
        <v>56.6</v>
      </c>
      <c r="P501" s="10" t="s">
        <v>13</v>
      </c>
      <c r="Q501" s="10">
        <f t="shared" si="54"/>
        <v>2</v>
      </c>
      <c r="R501" s="10" cm="1">
        <f t="array" ref="R501">_xlfn.IFS(AND(P501=$P$2,N501&gt;0),((F501/0.5)-1)*J501, AND(P501=$P$2,N501=0),I501,AND(P501=$P$22,N501&gt;0),((F501/0.5)-1)*(L501+J501),AND(P501=$P$22,N501=0),(I501+K501))</f>
        <v>56.6</v>
      </c>
      <c r="S501" s="10" t="s">
        <v>2</v>
      </c>
      <c r="T501" s="7">
        <v>89.6</v>
      </c>
      <c r="U501" s="11">
        <f>VLOOKUP("*"&amp;CONCATENATE("d_",S501,"_f")&amp;"*",Rough_data!$A$12:$B$31,2,FALSE)</f>
        <v>33</v>
      </c>
      <c r="V501" s="11">
        <f>VLOOKUP("*"&amp;CONCATENATE("d_",S501,"_a")&amp;"*",Rough_data!$A$12:$B$31,2,FALSE)</f>
        <v>28.3</v>
      </c>
      <c r="W501" s="11">
        <f>VLOOKUP("*"&amp;CONCATENATE("o_",S501,"_f")&amp;"*",Rough_data!$A$12:$B$31,2,FALSE)</f>
        <v>20.5</v>
      </c>
      <c r="X501" s="11">
        <f>VLOOKUP("*"&amp;CONCATENATE("o_",S501,"_a")&amp;"*",Rough_data!$A$12:$B$31,2,FALSE)</f>
        <v>28.3</v>
      </c>
      <c r="Y501" s="7" cm="1">
        <f t="array" ref="Y501">_xlfn.IFS(AND(P501=$P$2,N501&gt;0),((F501/0.5)-1)*U501, AND(P501=$P$2,N501=0),V501,AND(P501=$P$22,N501&gt;0),((F501/0.5)-1)*(V501+X501),AND(P501=$P$22,N501=0),(W501+U501))</f>
        <v>66</v>
      </c>
      <c r="Z501" s="13" t="str" cm="1">
        <f t="array" ref="Z501">_xlfn.IFS(Y501=T501,"Correctly Charged",Y501&gt;T501,"Under Charge",Y501&lt;T501,"Over Charge")</f>
        <v>Over Charge</v>
      </c>
      <c r="AA501" s="11">
        <f t="shared" si="55"/>
        <v>-23.599999999999994</v>
      </c>
    </row>
    <row r="502" spans="1:27" x14ac:dyDescent="0.3">
      <c r="A502" s="7">
        <v>2001806616</v>
      </c>
      <c r="B502" s="8">
        <v>1091117225484</v>
      </c>
      <c r="C502" s="7">
        <v>0.25</v>
      </c>
      <c r="D502" s="7">
        <f t="shared" si="49"/>
        <v>0.5</v>
      </c>
      <c r="E502" s="7">
        <v>1.08</v>
      </c>
      <c r="F502" s="7">
        <f t="shared" si="50"/>
        <v>1.5</v>
      </c>
      <c r="G502" s="7">
        <f>Output_Data1[[#This Row],[Weight slab charged by Courier Company (KG)]]/0.5</f>
        <v>3</v>
      </c>
      <c r="H502" s="10" t="s">
        <v>2</v>
      </c>
      <c r="I502" s="11">
        <f>VLOOKUP("*"&amp;CONCATENATE("d_",H502,"_f")&amp;"*",Rough_data!$A$12:$B$31,2,FALSE)</f>
        <v>33</v>
      </c>
      <c r="J502" s="11">
        <f>VLOOKUP("*"&amp;CONCATENATE("d_",H502,"_a")&amp;"*",Rough_data!$A$12:$B$31,2,FALSE)</f>
        <v>28.3</v>
      </c>
      <c r="K502" s="11">
        <f>VLOOKUP("*"&amp;CONCATENATE("o_",H502,"_f")&amp;"*",Rough_data!$A$12:$B$31,2,FALSE)</f>
        <v>20.5</v>
      </c>
      <c r="L502" s="11">
        <f>VLOOKUP("*"&amp;CONCATENATE("o_",H502,"_a")&amp;"*",Rough_data!$A$12:$B$31,2,FALSE)</f>
        <v>28.3</v>
      </c>
      <c r="M502" s="8" t="str">
        <f t="shared" si="51"/>
        <v>2-Times Additional charges</v>
      </c>
      <c r="N502" s="8">
        <f t="shared" si="52"/>
        <v>2</v>
      </c>
      <c r="O502" s="8">
        <f t="shared" si="53"/>
        <v>56.6</v>
      </c>
      <c r="P502" s="10" t="s">
        <v>13</v>
      </c>
      <c r="Q502" s="10">
        <f t="shared" si="54"/>
        <v>2</v>
      </c>
      <c r="R502" s="10" cm="1">
        <f t="array" ref="R502">_xlfn.IFS(AND(P502=$P$2,N502&gt;0),((F502/0.5)-1)*J502, AND(P502=$P$2,N502=0),I502,AND(P502=$P$22,N502&gt;0),((F502/0.5)-1)*(L502+J502),AND(P502=$P$22,N502=0),(I502+K502))</f>
        <v>56.6</v>
      </c>
      <c r="S502" s="10" t="s">
        <v>2</v>
      </c>
      <c r="T502" s="7">
        <v>89.6</v>
      </c>
      <c r="U502" s="11">
        <f>VLOOKUP("*"&amp;CONCATENATE("d_",S502,"_f")&amp;"*",Rough_data!$A$12:$B$31,2,FALSE)</f>
        <v>33</v>
      </c>
      <c r="V502" s="11">
        <f>VLOOKUP("*"&amp;CONCATENATE("d_",S502,"_a")&amp;"*",Rough_data!$A$12:$B$31,2,FALSE)</f>
        <v>28.3</v>
      </c>
      <c r="W502" s="11">
        <f>VLOOKUP("*"&amp;CONCATENATE("o_",S502,"_f")&amp;"*",Rough_data!$A$12:$B$31,2,FALSE)</f>
        <v>20.5</v>
      </c>
      <c r="X502" s="11">
        <f>VLOOKUP("*"&amp;CONCATENATE("o_",S502,"_a")&amp;"*",Rough_data!$A$12:$B$31,2,FALSE)</f>
        <v>28.3</v>
      </c>
      <c r="Y502" s="7" cm="1">
        <f t="array" ref="Y502">_xlfn.IFS(AND(P502=$P$2,N502&gt;0),((F502/0.5)-1)*U502, AND(P502=$P$2,N502=0),V502,AND(P502=$P$22,N502&gt;0),((F502/0.5)-1)*(V502+X502),AND(P502=$P$22,N502=0),(W502+U502))</f>
        <v>66</v>
      </c>
      <c r="Z502" s="13" t="str" cm="1">
        <f t="array" ref="Z502">_xlfn.IFS(Y502=T502,"Correctly Charged",Y502&gt;T502,"Under Charge",Y502&lt;T502,"Over Charge")</f>
        <v>Over Charge</v>
      </c>
      <c r="AA502" s="11">
        <f t="shared" si="55"/>
        <v>-23.599999999999994</v>
      </c>
    </row>
    <row r="503" spans="1:27" x14ac:dyDescent="0.3">
      <c r="A503" s="7">
        <v>2001806575</v>
      </c>
      <c r="B503" s="8">
        <v>1091117225016</v>
      </c>
      <c r="C503" s="7">
        <v>0.127</v>
      </c>
      <c r="D503" s="7">
        <f t="shared" si="49"/>
        <v>0.5</v>
      </c>
      <c r="E503" s="7">
        <v>0.68</v>
      </c>
      <c r="F503" s="7">
        <f t="shared" si="50"/>
        <v>1</v>
      </c>
      <c r="G503" s="7">
        <f>Output_Data1[[#This Row],[Weight slab charged by Courier Company (KG)]]/0.5</f>
        <v>2</v>
      </c>
      <c r="H503" s="10" t="s">
        <v>2</v>
      </c>
      <c r="I503" s="11">
        <f>VLOOKUP("*"&amp;CONCATENATE("d_",H503,"_f")&amp;"*",Rough_data!$A$12:$B$31,2,FALSE)</f>
        <v>33</v>
      </c>
      <c r="J503" s="11">
        <f>VLOOKUP("*"&amp;CONCATENATE("d_",H503,"_a")&amp;"*",Rough_data!$A$12:$B$31,2,FALSE)</f>
        <v>28.3</v>
      </c>
      <c r="K503" s="11">
        <f>VLOOKUP("*"&amp;CONCATENATE("o_",H503,"_f")&amp;"*",Rough_data!$A$12:$B$31,2,FALSE)</f>
        <v>20.5</v>
      </c>
      <c r="L503" s="11">
        <f>VLOOKUP("*"&amp;CONCATENATE("o_",H503,"_a")&amp;"*",Rough_data!$A$12:$B$31,2,FALSE)</f>
        <v>28.3</v>
      </c>
      <c r="M503" s="8" t="str">
        <f t="shared" si="51"/>
        <v>1-Times Additional charges</v>
      </c>
      <c r="N503" s="8">
        <f t="shared" si="52"/>
        <v>1</v>
      </c>
      <c r="O503" s="8">
        <f t="shared" si="53"/>
        <v>28.3</v>
      </c>
      <c r="P503" s="10" t="s">
        <v>13</v>
      </c>
      <c r="Q503" s="10">
        <f t="shared" si="54"/>
        <v>1</v>
      </c>
      <c r="R503" s="10" cm="1">
        <f t="array" ref="R503">_xlfn.IFS(AND(P503=$P$2,N503&gt;0),((F503/0.5)-1)*J503, AND(P503=$P$2,N503=0),I503,AND(P503=$P$22,N503&gt;0),((F503/0.5)-1)*(L503+J503),AND(P503=$P$22,N503=0),(I503+K503))</f>
        <v>28.3</v>
      </c>
      <c r="S503" s="10" t="s">
        <v>2</v>
      </c>
      <c r="T503" s="7">
        <v>61.3</v>
      </c>
      <c r="U503" s="11">
        <f>VLOOKUP("*"&amp;CONCATENATE("d_",S503,"_f")&amp;"*",Rough_data!$A$12:$B$31,2,FALSE)</f>
        <v>33</v>
      </c>
      <c r="V503" s="11">
        <f>VLOOKUP("*"&amp;CONCATENATE("d_",S503,"_a")&amp;"*",Rough_data!$A$12:$B$31,2,FALSE)</f>
        <v>28.3</v>
      </c>
      <c r="W503" s="11">
        <f>VLOOKUP("*"&amp;CONCATENATE("o_",S503,"_f")&amp;"*",Rough_data!$A$12:$B$31,2,FALSE)</f>
        <v>20.5</v>
      </c>
      <c r="X503" s="11">
        <f>VLOOKUP("*"&amp;CONCATENATE("o_",S503,"_a")&amp;"*",Rough_data!$A$12:$B$31,2,FALSE)</f>
        <v>28.3</v>
      </c>
      <c r="Y503" s="7" cm="1">
        <f t="array" ref="Y503">_xlfn.IFS(AND(P503=$P$2,N503&gt;0),((F503/0.5)-1)*U503, AND(P503=$P$2,N503=0),V503,AND(P503=$P$22,N503&gt;0),((F503/0.5)-1)*(V503+X503),AND(P503=$P$22,N503=0),(W503+U503))</f>
        <v>33</v>
      </c>
      <c r="Z503" s="13" t="str" cm="1">
        <f t="array" ref="Z503">_xlfn.IFS(Y503=T503,"Correctly Charged",Y503&gt;T503,"Under Charge",Y503&lt;T503,"Over Charge")</f>
        <v>Over Charge</v>
      </c>
      <c r="AA503" s="11">
        <f t="shared" si="55"/>
        <v>-28.299999999999997</v>
      </c>
    </row>
    <row r="504" spans="1:27" x14ac:dyDescent="0.3">
      <c r="A504" s="7">
        <v>2001806575</v>
      </c>
      <c r="B504" s="8">
        <v>1091117225016</v>
      </c>
      <c r="C504" s="7">
        <v>0.127</v>
      </c>
      <c r="D504" s="7">
        <f t="shared" si="49"/>
        <v>0.5</v>
      </c>
      <c r="E504" s="7">
        <v>0.68</v>
      </c>
      <c r="F504" s="7">
        <f t="shared" si="50"/>
        <v>1</v>
      </c>
      <c r="G504" s="7">
        <f>Output_Data1[[#This Row],[Weight slab charged by Courier Company (KG)]]/0.5</f>
        <v>2</v>
      </c>
      <c r="H504" s="10" t="s">
        <v>2</v>
      </c>
      <c r="I504" s="11">
        <f>VLOOKUP("*"&amp;CONCATENATE("d_",H504,"_f")&amp;"*",Rough_data!$A$12:$B$31,2,FALSE)</f>
        <v>33</v>
      </c>
      <c r="J504" s="11">
        <f>VLOOKUP("*"&amp;CONCATENATE("d_",H504,"_a")&amp;"*",Rough_data!$A$12:$B$31,2,FALSE)</f>
        <v>28.3</v>
      </c>
      <c r="K504" s="11">
        <f>VLOOKUP("*"&amp;CONCATENATE("o_",H504,"_f")&amp;"*",Rough_data!$A$12:$B$31,2,FALSE)</f>
        <v>20.5</v>
      </c>
      <c r="L504" s="11">
        <f>VLOOKUP("*"&amp;CONCATENATE("o_",H504,"_a")&amp;"*",Rough_data!$A$12:$B$31,2,FALSE)</f>
        <v>28.3</v>
      </c>
      <c r="M504" s="8" t="str">
        <f t="shared" si="51"/>
        <v>1-Times Additional charges</v>
      </c>
      <c r="N504" s="8">
        <f t="shared" si="52"/>
        <v>1</v>
      </c>
      <c r="O504" s="8">
        <f t="shared" si="53"/>
        <v>28.3</v>
      </c>
      <c r="P504" s="10" t="s">
        <v>13</v>
      </c>
      <c r="Q504" s="10">
        <f t="shared" si="54"/>
        <v>1</v>
      </c>
      <c r="R504" s="10" cm="1">
        <f t="array" ref="R504">_xlfn.IFS(AND(P504=$P$2,N504&gt;0),((F504/0.5)-1)*J504, AND(P504=$P$2,N504=0),I504,AND(P504=$P$22,N504&gt;0),((F504/0.5)-1)*(L504+J504),AND(P504=$P$22,N504=0),(I504+K504))</f>
        <v>28.3</v>
      </c>
      <c r="S504" s="10" t="s">
        <v>2</v>
      </c>
      <c r="T504" s="7">
        <v>61.3</v>
      </c>
      <c r="U504" s="11">
        <f>VLOOKUP("*"&amp;CONCATENATE("d_",S504,"_f")&amp;"*",Rough_data!$A$12:$B$31,2,FALSE)</f>
        <v>33</v>
      </c>
      <c r="V504" s="11">
        <f>VLOOKUP("*"&amp;CONCATENATE("d_",S504,"_a")&amp;"*",Rough_data!$A$12:$B$31,2,FALSE)</f>
        <v>28.3</v>
      </c>
      <c r="W504" s="11">
        <f>VLOOKUP("*"&amp;CONCATENATE("o_",S504,"_f")&amp;"*",Rough_data!$A$12:$B$31,2,FALSE)</f>
        <v>20.5</v>
      </c>
      <c r="X504" s="11">
        <f>VLOOKUP("*"&amp;CONCATENATE("o_",S504,"_a")&amp;"*",Rough_data!$A$12:$B$31,2,FALSE)</f>
        <v>28.3</v>
      </c>
      <c r="Y504" s="7" cm="1">
        <f t="array" ref="Y504">_xlfn.IFS(AND(P504=$P$2,N504&gt;0),((F504/0.5)-1)*U504, AND(P504=$P$2,N504=0),V504,AND(P504=$P$22,N504&gt;0),((F504/0.5)-1)*(V504+X504),AND(P504=$P$22,N504=0),(W504+U504))</f>
        <v>33</v>
      </c>
      <c r="Z504" s="13" t="str" cm="1">
        <f t="array" ref="Z504">_xlfn.IFS(Y504=T504,"Correctly Charged",Y504&gt;T504,"Under Charge",Y504&lt;T504,"Over Charge")</f>
        <v>Over Charge</v>
      </c>
      <c r="AA504" s="11">
        <f t="shared" si="55"/>
        <v>-28.299999999999997</v>
      </c>
    </row>
    <row r="505" spans="1:27" x14ac:dyDescent="0.3">
      <c r="A505" s="7">
        <v>2001806575</v>
      </c>
      <c r="B505" s="8">
        <v>1091117225016</v>
      </c>
      <c r="C505" s="7">
        <v>0.13300000000000001</v>
      </c>
      <c r="D505" s="7">
        <f t="shared" si="49"/>
        <v>0.5</v>
      </c>
      <c r="E505" s="7">
        <v>0.68</v>
      </c>
      <c r="F505" s="7">
        <f t="shared" si="50"/>
        <v>1</v>
      </c>
      <c r="G505" s="7">
        <f>Output_Data1[[#This Row],[Weight slab charged by Courier Company (KG)]]/0.5</f>
        <v>2</v>
      </c>
      <c r="H505" s="10" t="s">
        <v>2</v>
      </c>
      <c r="I505" s="11">
        <f>VLOOKUP("*"&amp;CONCATENATE("d_",H505,"_f")&amp;"*",Rough_data!$A$12:$B$31,2,FALSE)</f>
        <v>33</v>
      </c>
      <c r="J505" s="11">
        <f>VLOOKUP("*"&amp;CONCATENATE("d_",H505,"_a")&amp;"*",Rough_data!$A$12:$B$31,2,FALSE)</f>
        <v>28.3</v>
      </c>
      <c r="K505" s="11">
        <f>VLOOKUP("*"&amp;CONCATENATE("o_",H505,"_f")&amp;"*",Rough_data!$A$12:$B$31,2,FALSE)</f>
        <v>20.5</v>
      </c>
      <c r="L505" s="11">
        <f>VLOOKUP("*"&amp;CONCATENATE("o_",H505,"_a")&amp;"*",Rough_data!$A$12:$B$31,2,FALSE)</f>
        <v>28.3</v>
      </c>
      <c r="M505" s="8" t="str">
        <f t="shared" si="51"/>
        <v>1-Times Additional charges</v>
      </c>
      <c r="N505" s="8">
        <f t="shared" si="52"/>
        <v>1</v>
      </c>
      <c r="O505" s="8">
        <f t="shared" si="53"/>
        <v>28.3</v>
      </c>
      <c r="P505" s="10" t="s">
        <v>13</v>
      </c>
      <c r="Q505" s="10">
        <f t="shared" si="54"/>
        <v>1</v>
      </c>
      <c r="R505" s="10" cm="1">
        <f t="array" ref="R505">_xlfn.IFS(AND(P505=$P$2,N505&gt;0),((F505/0.5)-1)*J505, AND(P505=$P$2,N505=0),I505,AND(P505=$P$22,N505&gt;0),((F505/0.5)-1)*(L505+J505),AND(P505=$P$22,N505=0),(I505+K505))</f>
        <v>28.3</v>
      </c>
      <c r="S505" s="10" t="s">
        <v>2</v>
      </c>
      <c r="T505" s="7">
        <v>61.3</v>
      </c>
      <c r="U505" s="11">
        <f>VLOOKUP("*"&amp;CONCATENATE("d_",S505,"_f")&amp;"*",Rough_data!$A$12:$B$31,2,FALSE)</f>
        <v>33</v>
      </c>
      <c r="V505" s="11">
        <f>VLOOKUP("*"&amp;CONCATENATE("d_",S505,"_a")&amp;"*",Rough_data!$A$12:$B$31,2,FALSE)</f>
        <v>28.3</v>
      </c>
      <c r="W505" s="11">
        <f>VLOOKUP("*"&amp;CONCATENATE("o_",S505,"_f")&amp;"*",Rough_data!$A$12:$B$31,2,FALSE)</f>
        <v>20.5</v>
      </c>
      <c r="X505" s="11">
        <f>VLOOKUP("*"&amp;CONCATENATE("o_",S505,"_a")&amp;"*",Rough_data!$A$12:$B$31,2,FALSE)</f>
        <v>28.3</v>
      </c>
      <c r="Y505" s="7" cm="1">
        <f t="array" ref="Y505">_xlfn.IFS(AND(P505=$P$2,N505&gt;0),((F505/0.5)-1)*U505, AND(P505=$P$2,N505=0),V505,AND(P505=$P$22,N505&gt;0),((F505/0.5)-1)*(V505+X505),AND(P505=$P$22,N505=0),(W505+U505))</f>
        <v>33</v>
      </c>
      <c r="Z505" s="13" t="str" cm="1">
        <f t="array" ref="Z505">_xlfn.IFS(Y505=T505,"Correctly Charged",Y505&gt;T505,"Under Charge",Y505&lt;T505,"Over Charge")</f>
        <v>Over Charge</v>
      </c>
      <c r="AA505" s="11">
        <f t="shared" si="55"/>
        <v>-28.299999999999997</v>
      </c>
    </row>
    <row r="506" spans="1:27" x14ac:dyDescent="0.3">
      <c r="A506" s="7">
        <v>2001806575</v>
      </c>
      <c r="B506" s="8">
        <v>1091117225016</v>
      </c>
      <c r="C506" s="7">
        <v>0.13300000000000001</v>
      </c>
      <c r="D506" s="7">
        <f t="shared" si="49"/>
        <v>0.5</v>
      </c>
      <c r="E506" s="7">
        <v>0.68</v>
      </c>
      <c r="F506" s="7">
        <f t="shared" si="50"/>
        <v>1</v>
      </c>
      <c r="G506" s="7">
        <f>Output_Data1[[#This Row],[Weight slab charged by Courier Company (KG)]]/0.5</f>
        <v>2</v>
      </c>
      <c r="H506" s="10" t="s">
        <v>2</v>
      </c>
      <c r="I506" s="11">
        <f>VLOOKUP("*"&amp;CONCATENATE("d_",H506,"_f")&amp;"*",Rough_data!$A$12:$B$31,2,FALSE)</f>
        <v>33</v>
      </c>
      <c r="J506" s="11">
        <f>VLOOKUP("*"&amp;CONCATENATE("d_",H506,"_a")&amp;"*",Rough_data!$A$12:$B$31,2,FALSE)</f>
        <v>28.3</v>
      </c>
      <c r="K506" s="11">
        <f>VLOOKUP("*"&amp;CONCATENATE("o_",H506,"_f")&amp;"*",Rough_data!$A$12:$B$31,2,FALSE)</f>
        <v>20.5</v>
      </c>
      <c r="L506" s="11">
        <f>VLOOKUP("*"&amp;CONCATENATE("o_",H506,"_a")&amp;"*",Rough_data!$A$12:$B$31,2,FALSE)</f>
        <v>28.3</v>
      </c>
      <c r="M506" s="8" t="str">
        <f t="shared" si="51"/>
        <v>1-Times Additional charges</v>
      </c>
      <c r="N506" s="8">
        <f t="shared" si="52"/>
        <v>1</v>
      </c>
      <c r="O506" s="8">
        <f t="shared" si="53"/>
        <v>28.3</v>
      </c>
      <c r="P506" s="10" t="s">
        <v>13</v>
      </c>
      <c r="Q506" s="10">
        <f t="shared" si="54"/>
        <v>1</v>
      </c>
      <c r="R506" s="10" cm="1">
        <f t="array" ref="R506">_xlfn.IFS(AND(P506=$P$2,N506&gt;0),((F506/0.5)-1)*J506, AND(P506=$P$2,N506=0),I506,AND(P506=$P$22,N506&gt;0),((F506/0.5)-1)*(L506+J506),AND(P506=$P$22,N506=0),(I506+K506))</f>
        <v>28.3</v>
      </c>
      <c r="S506" s="10" t="s">
        <v>2</v>
      </c>
      <c r="T506" s="7">
        <v>61.3</v>
      </c>
      <c r="U506" s="11">
        <f>VLOOKUP("*"&amp;CONCATENATE("d_",S506,"_f")&amp;"*",Rough_data!$A$12:$B$31,2,FALSE)</f>
        <v>33</v>
      </c>
      <c r="V506" s="11">
        <f>VLOOKUP("*"&amp;CONCATENATE("d_",S506,"_a")&amp;"*",Rough_data!$A$12:$B$31,2,FALSE)</f>
        <v>28.3</v>
      </c>
      <c r="W506" s="11">
        <f>VLOOKUP("*"&amp;CONCATENATE("o_",S506,"_f")&amp;"*",Rough_data!$A$12:$B$31,2,FALSE)</f>
        <v>20.5</v>
      </c>
      <c r="X506" s="11">
        <f>VLOOKUP("*"&amp;CONCATENATE("o_",S506,"_a")&amp;"*",Rough_data!$A$12:$B$31,2,FALSE)</f>
        <v>28.3</v>
      </c>
      <c r="Y506" s="7" cm="1">
        <f t="array" ref="Y506">_xlfn.IFS(AND(P506=$P$2,N506&gt;0),((F506/0.5)-1)*U506, AND(P506=$P$2,N506=0),V506,AND(P506=$P$22,N506&gt;0),((F506/0.5)-1)*(V506+X506),AND(P506=$P$22,N506=0),(W506+U506))</f>
        <v>33</v>
      </c>
      <c r="Z506" s="13" t="str" cm="1">
        <f t="array" ref="Z506">_xlfn.IFS(Y506=T506,"Correctly Charged",Y506&gt;T506,"Under Charge",Y506&lt;T506,"Over Charge")</f>
        <v>Over Charge</v>
      </c>
      <c r="AA506" s="11">
        <f t="shared" si="55"/>
        <v>-28.299999999999997</v>
      </c>
    </row>
    <row r="507" spans="1:27" x14ac:dyDescent="0.3">
      <c r="A507" s="7">
        <v>2001806575</v>
      </c>
      <c r="B507" s="8">
        <v>1091117225016</v>
      </c>
      <c r="C507" s="7">
        <v>0.24</v>
      </c>
      <c r="D507" s="7">
        <f t="shared" si="49"/>
        <v>0.5</v>
      </c>
      <c r="E507" s="7">
        <v>0.68</v>
      </c>
      <c r="F507" s="7">
        <f t="shared" si="50"/>
        <v>1</v>
      </c>
      <c r="G507" s="7">
        <f>Output_Data1[[#This Row],[Weight slab charged by Courier Company (KG)]]/0.5</f>
        <v>2</v>
      </c>
      <c r="H507" s="10" t="s">
        <v>2</v>
      </c>
      <c r="I507" s="11">
        <f>VLOOKUP("*"&amp;CONCATENATE("d_",H507,"_f")&amp;"*",Rough_data!$A$12:$B$31,2,FALSE)</f>
        <v>33</v>
      </c>
      <c r="J507" s="11">
        <f>VLOOKUP("*"&amp;CONCATENATE("d_",H507,"_a")&amp;"*",Rough_data!$A$12:$B$31,2,FALSE)</f>
        <v>28.3</v>
      </c>
      <c r="K507" s="11">
        <f>VLOOKUP("*"&amp;CONCATENATE("o_",H507,"_f")&amp;"*",Rough_data!$A$12:$B$31,2,FALSE)</f>
        <v>20.5</v>
      </c>
      <c r="L507" s="11">
        <f>VLOOKUP("*"&amp;CONCATENATE("o_",H507,"_a")&amp;"*",Rough_data!$A$12:$B$31,2,FALSE)</f>
        <v>28.3</v>
      </c>
      <c r="M507" s="8" t="str">
        <f t="shared" si="51"/>
        <v>1-Times Additional charges</v>
      </c>
      <c r="N507" s="8">
        <f t="shared" si="52"/>
        <v>1</v>
      </c>
      <c r="O507" s="8">
        <f t="shared" si="53"/>
        <v>28.3</v>
      </c>
      <c r="P507" s="10" t="s">
        <v>13</v>
      </c>
      <c r="Q507" s="10">
        <f t="shared" si="54"/>
        <v>1</v>
      </c>
      <c r="R507" s="10" cm="1">
        <f t="array" ref="R507">_xlfn.IFS(AND(P507=$P$2,N507&gt;0),((F507/0.5)-1)*J507, AND(P507=$P$2,N507=0),I507,AND(P507=$P$22,N507&gt;0),((F507/0.5)-1)*(L507+J507),AND(P507=$P$22,N507=0),(I507+K507))</f>
        <v>28.3</v>
      </c>
      <c r="S507" s="10" t="s">
        <v>2</v>
      </c>
      <c r="T507" s="7">
        <v>61.3</v>
      </c>
      <c r="U507" s="11">
        <f>VLOOKUP("*"&amp;CONCATENATE("d_",S507,"_f")&amp;"*",Rough_data!$A$12:$B$31,2,FALSE)</f>
        <v>33</v>
      </c>
      <c r="V507" s="11">
        <f>VLOOKUP("*"&amp;CONCATENATE("d_",S507,"_a")&amp;"*",Rough_data!$A$12:$B$31,2,FALSE)</f>
        <v>28.3</v>
      </c>
      <c r="W507" s="11">
        <f>VLOOKUP("*"&amp;CONCATENATE("o_",S507,"_f")&amp;"*",Rough_data!$A$12:$B$31,2,FALSE)</f>
        <v>20.5</v>
      </c>
      <c r="X507" s="11">
        <f>VLOOKUP("*"&amp;CONCATENATE("o_",S507,"_a")&amp;"*",Rough_data!$A$12:$B$31,2,FALSE)</f>
        <v>28.3</v>
      </c>
      <c r="Y507" s="7" cm="1">
        <f t="array" ref="Y507">_xlfn.IFS(AND(P507=$P$2,N507&gt;0),((F507/0.5)-1)*U507, AND(P507=$P$2,N507=0),V507,AND(P507=$P$22,N507&gt;0),((F507/0.5)-1)*(V507+X507),AND(P507=$P$22,N507=0),(W507+U507))</f>
        <v>33</v>
      </c>
      <c r="Z507" s="13" t="str" cm="1">
        <f t="array" ref="Z507">_xlfn.IFS(Y507=T507,"Correctly Charged",Y507&gt;T507,"Under Charge",Y507&lt;T507,"Over Charge")</f>
        <v>Over Charge</v>
      </c>
      <c r="AA507" s="11">
        <f t="shared" si="55"/>
        <v>-28.299999999999997</v>
      </c>
    </row>
    <row r="508" spans="1:27" x14ac:dyDescent="0.3">
      <c r="A508" s="7">
        <v>2001806575</v>
      </c>
      <c r="B508" s="8">
        <v>1091117225016</v>
      </c>
      <c r="C508" s="7">
        <v>0.24</v>
      </c>
      <c r="D508" s="7">
        <f t="shared" si="49"/>
        <v>0.5</v>
      </c>
      <c r="E508" s="7">
        <v>0.68</v>
      </c>
      <c r="F508" s="7">
        <f t="shared" si="50"/>
        <v>1</v>
      </c>
      <c r="G508" s="7">
        <f>Output_Data1[[#This Row],[Weight slab charged by Courier Company (KG)]]/0.5</f>
        <v>2</v>
      </c>
      <c r="H508" s="10" t="s">
        <v>2</v>
      </c>
      <c r="I508" s="11">
        <f>VLOOKUP("*"&amp;CONCATENATE("d_",H508,"_f")&amp;"*",Rough_data!$A$12:$B$31,2,FALSE)</f>
        <v>33</v>
      </c>
      <c r="J508" s="11">
        <f>VLOOKUP("*"&amp;CONCATENATE("d_",H508,"_a")&amp;"*",Rough_data!$A$12:$B$31,2,FALSE)</f>
        <v>28.3</v>
      </c>
      <c r="K508" s="11">
        <f>VLOOKUP("*"&amp;CONCATENATE("o_",H508,"_f")&amp;"*",Rough_data!$A$12:$B$31,2,FALSE)</f>
        <v>20.5</v>
      </c>
      <c r="L508" s="11">
        <f>VLOOKUP("*"&amp;CONCATENATE("o_",H508,"_a")&amp;"*",Rough_data!$A$12:$B$31,2,FALSE)</f>
        <v>28.3</v>
      </c>
      <c r="M508" s="8" t="str">
        <f t="shared" si="51"/>
        <v>1-Times Additional charges</v>
      </c>
      <c r="N508" s="8">
        <f t="shared" si="52"/>
        <v>1</v>
      </c>
      <c r="O508" s="8">
        <f t="shared" si="53"/>
        <v>28.3</v>
      </c>
      <c r="P508" s="10" t="s">
        <v>13</v>
      </c>
      <c r="Q508" s="10">
        <f t="shared" si="54"/>
        <v>1</v>
      </c>
      <c r="R508" s="10" cm="1">
        <f t="array" ref="R508">_xlfn.IFS(AND(P508=$P$2,N508&gt;0),((F508/0.5)-1)*J508, AND(P508=$P$2,N508=0),I508,AND(P508=$P$22,N508&gt;0),((F508/0.5)-1)*(L508+J508),AND(P508=$P$22,N508=0),(I508+K508))</f>
        <v>28.3</v>
      </c>
      <c r="S508" s="10" t="s">
        <v>2</v>
      </c>
      <c r="T508" s="7">
        <v>61.3</v>
      </c>
      <c r="U508" s="11">
        <f>VLOOKUP("*"&amp;CONCATENATE("d_",S508,"_f")&amp;"*",Rough_data!$A$12:$B$31,2,FALSE)</f>
        <v>33</v>
      </c>
      <c r="V508" s="11">
        <f>VLOOKUP("*"&amp;CONCATENATE("d_",S508,"_a")&amp;"*",Rough_data!$A$12:$B$31,2,FALSE)</f>
        <v>28.3</v>
      </c>
      <c r="W508" s="11">
        <f>VLOOKUP("*"&amp;CONCATENATE("o_",S508,"_f")&amp;"*",Rough_data!$A$12:$B$31,2,FALSE)</f>
        <v>20.5</v>
      </c>
      <c r="X508" s="11">
        <f>VLOOKUP("*"&amp;CONCATENATE("o_",S508,"_a")&amp;"*",Rough_data!$A$12:$B$31,2,FALSE)</f>
        <v>28.3</v>
      </c>
      <c r="Y508" s="7" cm="1">
        <f t="array" ref="Y508">_xlfn.IFS(AND(P508=$P$2,N508&gt;0),((F508/0.5)-1)*U508, AND(P508=$P$2,N508=0),V508,AND(P508=$P$22,N508&gt;0),((F508/0.5)-1)*(V508+X508),AND(P508=$P$22,N508=0),(W508+U508))</f>
        <v>33</v>
      </c>
      <c r="Z508" s="13" t="str" cm="1">
        <f t="array" ref="Z508">_xlfn.IFS(Y508=T508,"Correctly Charged",Y508&gt;T508,"Under Charge",Y508&lt;T508,"Over Charge")</f>
        <v>Over Charge</v>
      </c>
      <c r="AA508" s="11">
        <f t="shared" si="55"/>
        <v>-28.299999999999997</v>
      </c>
    </row>
    <row r="509" spans="1:27" x14ac:dyDescent="0.3">
      <c r="A509" s="7">
        <v>2001806567</v>
      </c>
      <c r="B509" s="8">
        <v>1091117224902</v>
      </c>
      <c r="C509" s="7">
        <v>0.12</v>
      </c>
      <c r="D509" s="7">
        <f t="shared" si="49"/>
        <v>0.5</v>
      </c>
      <c r="E509" s="7">
        <v>1.1599999999999999</v>
      </c>
      <c r="F509" s="7">
        <f t="shared" si="50"/>
        <v>1.5</v>
      </c>
      <c r="G509" s="7">
        <f>Output_Data1[[#This Row],[Weight slab charged by Courier Company (KG)]]/0.5</f>
        <v>3</v>
      </c>
      <c r="H509" s="10" t="s">
        <v>3</v>
      </c>
      <c r="I509" s="11">
        <f>VLOOKUP("*"&amp;CONCATENATE("d_",H509,"_f")&amp;"*",Rough_data!$A$12:$B$31,2,FALSE)</f>
        <v>45.4</v>
      </c>
      <c r="J509" s="11">
        <f>VLOOKUP("*"&amp;CONCATENATE("d_",H509,"_a")&amp;"*",Rough_data!$A$12:$B$31,2,FALSE)</f>
        <v>44.8</v>
      </c>
      <c r="K509" s="11">
        <f>VLOOKUP("*"&amp;CONCATENATE("o_",H509,"_f")&amp;"*",Rough_data!$A$12:$B$31,2,FALSE)</f>
        <v>41.3</v>
      </c>
      <c r="L509" s="11">
        <f>VLOOKUP("*"&amp;CONCATENATE("o_",H509,"_a")&amp;"*",Rough_data!$A$12:$B$31,2,FALSE)</f>
        <v>44.8</v>
      </c>
      <c r="M509" s="8" t="str">
        <f t="shared" si="51"/>
        <v>2-Times Additional charges</v>
      </c>
      <c r="N509" s="8">
        <f t="shared" si="52"/>
        <v>2</v>
      </c>
      <c r="O509" s="8">
        <f t="shared" si="53"/>
        <v>89.6</v>
      </c>
      <c r="P509" s="10" t="s">
        <v>13</v>
      </c>
      <c r="Q509" s="10">
        <f t="shared" si="54"/>
        <v>2</v>
      </c>
      <c r="R509" s="10" cm="1">
        <f t="array" ref="R509">_xlfn.IFS(AND(P509=$P$2,N509&gt;0),((F509/0.5)-1)*J509, AND(P509=$P$2,N509=0),I509,AND(P509=$P$22,N509&gt;0),((F509/0.5)-1)*(L509+J509),AND(P509=$P$22,N509=0),(I509+K509))</f>
        <v>89.6</v>
      </c>
      <c r="S509" s="10" t="s">
        <v>3</v>
      </c>
      <c r="T509" s="7">
        <v>135</v>
      </c>
      <c r="U509" s="11">
        <f>VLOOKUP("*"&amp;CONCATENATE("d_",S509,"_f")&amp;"*",Rough_data!$A$12:$B$31,2,FALSE)</f>
        <v>45.4</v>
      </c>
      <c r="V509" s="11">
        <f>VLOOKUP("*"&amp;CONCATENATE("d_",S509,"_a")&amp;"*",Rough_data!$A$12:$B$31,2,FALSE)</f>
        <v>44.8</v>
      </c>
      <c r="W509" s="11">
        <f>VLOOKUP("*"&amp;CONCATENATE("o_",S509,"_f")&amp;"*",Rough_data!$A$12:$B$31,2,FALSE)</f>
        <v>41.3</v>
      </c>
      <c r="X509" s="11">
        <f>VLOOKUP("*"&amp;CONCATENATE("o_",S509,"_a")&amp;"*",Rough_data!$A$12:$B$31,2,FALSE)</f>
        <v>44.8</v>
      </c>
      <c r="Y509" s="7" cm="1">
        <f t="array" ref="Y509">_xlfn.IFS(AND(P509=$P$2,N509&gt;0),((F509/0.5)-1)*U509, AND(P509=$P$2,N509=0),V509,AND(P509=$P$22,N509&gt;0),((F509/0.5)-1)*(V509+X509),AND(P509=$P$22,N509=0),(W509+U509))</f>
        <v>90.8</v>
      </c>
      <c r="Z509" s="13" t="str" cm="1">
        <f t="array" ref="Z509">_xlfn.IFS(Y509=T509,"Correctly Charged",Y509&gt;T509,"Under Charge",Y509&lt;T509,"Over Charge")</f>
        <v>Over Charge</v>
      </c>
      <c r="AA509" s="11">
        <f t="shared" si="55"/>
        <v>-44.2</v>
      </c>
    </row>
    <row r="510" spans="1:27" x14ac:dyDescent="0.3">
      <c r="A510" s="7">
        <v>2001806567</v>
      </c>
      <c r="B510" s="8">
        <v>1091117224902</v>
      </c>
      <c r="C510" s="7">
        <v>0.12</v>
      </c>
      <c r="D510" s="7">
        <f t="shared" si="49"/>
        <v>0.5</v>
      </c>
      <c r="E510" s="7">
        <v>1.1599999999999999</v>
      </c>
      <c r="F510" s="7">
        <f t="shared" si="50"/>
        <v>1.5</v>
      </c>
      <c r="G510" s="7">
        <f>Output_Data1[[#This Row],[Weight slab charged by Courier Company (KG)]]/0.5</f>
        <v>3</v>
      </c>
      <c r="H510" s="10" t="s">
        <v>3</v>
      </c>
      <c r="I510" s="11">
        <f>VLOOKUP("*"&amp;CONCATENATE("d_",H510,"_f")&amp;"*",Rough_data!$A$12:$B$31,2,FALSE)</f>
        <v>45.4</v>
      </c>
      <c r="J510" s="11">
        <f>VLOOKUP("*"&amp;CONCATENATE("d_",H510,"_a")&amp;"*",Rough_data!$A$12:$B$31,2,FALSE)</f>
        <v>44.8</v>
      </c>
      <c r="K510" s="11">
        <f>VLOOKUP("*"&amp;CONCATENATE("o_",H510,"_f")&amp;"*",Rough_data!$A$12:$B$31,2,FALSE)</f>
        <v>41.3</v>
      </c>
      <c r="L510" s="11">
        <f>VLOOKUP("*"&amp;CONCATENATE("o_",H510,"_a")&amp;"*",Rough_data!$A$12:$B$31,2,FALSE)</f>
        <v>44.8</v>
      </c>
      <c r="M510" s="8" t="str">
        <f t="shared" si="51"/>
        <v>2-Times Additional charges</v>
      </c>
      <c r="N510" s="8">
        <f t="shared" si="52"/>
        <v>2</v>
      </c>
      <c r="O510" s="8">
        <f t="shared" si="53"/>
        <v>89.6</v>
      </c>
      <c r="P510" s="10" t="s">
        <v>13</v>
      </c>
      <c r="Q510" s="10">
        <f t="shared" si="54"/>
        <v>2</v>
      </c>
      <c r="R510" s="10" cm="1">
        <f t="array" ref="R510">_xlfn.IFS(AND(P510=$P$2,N510&gt;0),((F510/0.5)-1)*J510, AND(P510=$P$2,N510=0),I510,AND(P510=$P$22,N510&gt;0),((F510/0.5)-1)*(L510+J510),AND(P510=$P$22,N510=0),(I510+K510))</f>
        <v>89.6</v>
      </c>
      <c r="S510" s="10" t="s">
        <v>3</v>
      </c>
      <c r="T510" s="7">
        <v>135</v>
      </c>
      <c r="U510" s="11">
        <f>VLOOKUP("*"&amp;CONCATENATE("d_",S510,"_f")&amp;"*",Rough_data!$A$12:$B$31,2,FALSE)</f>
        <v>45.4</v>
      </c>
      <c r="V510" s="11">
        <f>VLOOKUP("*"&amp;CONCATENATE("d_",S510,"_a")&amp;"*",Rough_data!$A$12:$B$31,2,FALSE)</f>
        <v>44.8</v>
      </c>
      <c r="W510" s="11">
        <f>VLOOKUP("*"&amp;CONCATENATE("o_",S510,"_f")&amp;"*",Rough_data!$A$12:$B$31,2,FALSE)</f>
        <v>41.3</v>
      </c>
      <c r="X510" s="11">
        <f>VLOOKUP("*"&amp;CONCATENATE("o_",S510,"_a")&amp;"*",Rough_data!$A$12:$B$31,2,FALSE)</f>
        <v>44.8</v>
      </c>
      <c r="Y510" s="7" cm="1">
        <f t="array" ref="Y510">_xlfn.IFS(AND(P510=$P$2,N510&gt;0),((F510/0.5)-1)*U510, AND(P510=$P$2,N510=0),V510,AND(P510=$P$22,N510&gt;0),((F510/0.5)-1)*(V510+X510),AND(P510=$P$22,N510=0),(W510+U510))</f>
        <v>90.8</v>
      </c>
      <c r="Z510" s="13" t="str" cm="1">
        <f t="array" ref="Z510">_xlfn.IFS(Y510=T510,"Correctly Charged",Y510&gt;T510,"Under Charge",Y510&lt;T510,"Over Charge")</f>
        <v>Over Charge</v>
      </c>
      <c r="AA510" s="11">
        <f t="shared" si="55"/>
        <v>-44.2</v>
      </c>
    </row>
    <row r="511" spans="1:27" x14ac:dyDescent="0.3">
      <c r="A511" s="7">
        <v>2001806567</v>
      </c>
      <c r="B511" s="8">
        <v>1091117224902</v>
      </c>
      <c r="C511" s="7">
        <v>0.112</v>
      </c>
      <c r="D511" s="7">
        <f t="shared" si="49"/>
        <v>0.5</v>
      </c>
      <c r="E511" s="7">
        <v>1.1599999999999999</v>
      </c>
      <c r="F511" s="7">
        <f t="shared" si="50"/>
        <v>1.5</v>
      </c>
      <c r="G511" s="7">
        <f>Output_Data1[[#This Row],[Weight slab charged by Courier Company (KG)]]/0.5</f>
        <v>3</v>
      </c>
      <c r="H511" s="10" t="s">
        <v>3</v>
      </c>
      <c r="I511" s="11">
        <f>VLOOKUP("*"&amp;CONCATENATE("d_",H511,"_f")&amp;"*",Rough_data!$A$12:$B$31,2,FALSE)</f>
        <v>45.4</v>
      </c>
      <c r="J511" s="11">
        <f>VLOOKUP("*"&amp;CONCATENATE("d_",H511,"_a")&amp;"*",Rough_data!$A$12:$B$31,2,FALSE)</f>
        <v>44.8</v>
      </c>
      <c r="K511" s="11">
        <f>VLOOKUP("*"&amp;CONCATENATE("o_",H511,"_f")&amp;"*",Rough_data!$A$12:$B$31,2,FALSE)</f>
        <v>41.3</v>
      </c>
      <c r="L511" s="11">
        <f>VLOOKUP("*"&amp;CONCATENATE("o_",H511,"_a")&amp;"*",Rough_data!$A$12:$B$31,2,FALSE)</f>
        <v>44.8</v>
      </c>
      <c r="M511" s="8" t="str">
        <f t="shared" si="51"/>
        <v>2-Times Additional charges</v>
      </c>
      <c r="N511" s="8">
        <f t="shared" si="52"/>
        <v>2</v>
      </c>
      <c r="O511" s="8">
        <f t="shared" si="53"/>
        <v>89.6</v>
      </c>
      <c r="P511" s="10" t="s">
        <v>13</v>
      </c>
      <c r="Q511" s="10">
        <f t="shared" si="54"/>
        <v>2</v>
      </c>
      <c r="R511" s="10" cm="1">
        <f t="array" ref="R511">_xlfn.IFS(AND(P511=$P$2,N511&gt;0),((F511/0.5)-1)*J511, AND(P511=$P$2,N511=0),I511,AND(P511=$P$22,N511&gt;0),((F511/0.5)-1)*(L511+J511),AND(P511=$P$22,N511=0),(I511+K511))</f>
        <v>89.6</v>
      </c>
      <c r="S511" s="10" t="s">
        <v>3</v>
      </c>
      <c r="T511" s="7">
        <v>135</v>
      </c>
      <c r="U511" s="11">
        <f>VLOOKUP("*"&amp;CONCATENATE("d_",S511,"_f")&amp;"*",Rough_data!$A$12:$B$31,2,FALSE)</f>
        <v>45.4</v>
      </c>
      <c r="V511" s="11">
        <f>VLOOKUP("*"&amp;CONCATENATE("d_",S511,"_a")&amp;"*",Rough_data!$A$12:$B$31,2,FALSE)</f>
        <v>44.8</v>
      </c>
      <c r="W511" s="11">
        <f>VLOOKUP("*"&amp;CONCATENATE("o_",S511,"_f")&amp;"*",Rough_data!$A$12:$B$31,2,FALSE)</f>
        <v>41.3</v>
      </c>
      <c r="X511" s="11">
        <f>VLOOKUP("*"&amp;CONCATENATE("o_",S511,"_a")&amp;"*",Rough_data!$A$12:$B$31,2,FALSE)</f>
        <v>44.8</v>
      </c>
      <c r="Y511" s="7" cm="1">
        <f t="array" ref="Y511">_xlfn.IFS(AND(P511=$P$2,N511&gt;0),((F511/0.5)-1)*U511, AND(P511=$P$2,N511=0),V511,AND(P511=$P$22,N511&gt;0),((F511/0.5)-1)*(V511+X511),AND(P511=$P$22,N511=0),(W511+U511))</f>
        <v>90.8</v>
      </c>
      <c r="Z511" s="13" t="str" cm="1">
        <f t="array" ref="Z511">_xlfn.IFS(Y511=T511,"Correctly Charged",Y511&gt;T511,"Under Charge",Y511&lt;T511,"Over Charge")</f>
        <v>Over Charge</v>
      </c>
      <c r="AA511" s="11">
        <f t="shared" si="55"/>
        <v>-44.2</v>
      </c>
    </row>
    <row r="512" spans="1:27" x14ac:dyDescent="0.3">
      <c r="A512" s="7">
        <v>2001806567</v>
      </c>
      <c r="B512" s="8">
        <v>1091117224902</v>
      </c>
      <c r="C512" s="7">
        <v>0.28999999999999998</v>
      </c>
      <c r="D512" s="7">
        <f t="shared" si="49"/>
        <v>0.5</v>
      </c>
      <c r="E512" s="7">
        <v>1.1599999999999999</v>
      </c>
      <c r="F512" s="7">
        <f t="shared" si="50"/>
        <v>1.5</v>
      </c>
      <c r="G512" s="7">
        <f>Output_Data1[[#This Row],[Weight slab charged by Courier Company (KG)]]/0.5</f>
        <v>3</v>
      </c>
      <c r="H512" s="10" t="s">
        <v>3</v>
      </c>
      <c r="I512" s="11">
        <f>VLOOKUP("*"&amp;CONCATENATE("d_",H512,"_f")&amp;"*",Rough_data!$A$12:$B$31,2,FALSE)</f>
        <v>45.4</v>
      </c>
      <c r="J512" s="11">
        <f>VLOOKUP("*"&amp;CONCATENATE("d_",H512,"_a")&amp;"*",Rough_data!$A$12:$B$31,2,FALSE)</f>
        <v>44.8</v>
      </c>
      <c r="K512" s="11">
        <f>VLOOKUP("*"&amp;CONCATENATE("o_",H512,"_f")&amp;"*",Rough_data!$A$12:$B$31,2,FALSE)</f>
        <v>41.3</v>
      </c>
      <c r="L512" s="11">
        <f>VLOOKUP("*"&amp;CONCATENATE("o_",H512,"_a")&amp;"*",Rough_data!$A$12:$B$31,2,FALSE)</f>
        <v>44.8</v>
      </c>
      <c r="M512" s="8" t="str">
        <f t="shared" si="51"/>
        <v>2-Times Additional charges</v>
      </c>
      <c r="N512" s="8">
        <f t="shared" si="52"/>
        <v>2</v>
      </c>
      <c r="O512" s="8">
        <f t="shared" si="53"/>
        <v>89.6</v>
      </c>
      <c r="P512" s="10" t="s">
        <v>13</v>
      </c>
      <c r="Q512" s="10">
        <f t="shared" si="54"/>
        <v>2</v>
      </c>
      <c r="R512" s="10" cm="1">
        <f t="array" ref="R512">_xlfn.IFS(AND(P512=$P$2,N512&gt;0),((F512/0.5)-1)*J512, AND(P512=$P$2,N512=0),I512,AND(P512=$P$22,N512&gt;0),((F512/0.5)-1)*(L512+J512),AND(P512=$P$22,N512=0),(I512+K512))</f>
        <v>89.6</v>
      </c>
      <c r="S512" s="10" t="s">
        <v>3</v>
      </c>
      <c r="T512" s="7">
        <v>135</v>
      </c>
      <c r="U512" s="11">
        <f>VLOOKUP("*"&amp;CONCATENATE("d_",S512,"_f")&amp;"*",Rough_data!$A$12:$B$31,2,FALSE)</f>
        <v>45.4</v>
      </c>
      <c r="V512" s="11">
        <f>VLOOKUP("*"&amp;CONCATENATE("d_",S512,"_a")&amp;"*",Rough_data!$A$12:$B$31,2,FALSE)</f>
        <v>44.8</v>
      </c>
      <c r="W512" s="11">
        <f>VLOOKUP("*"&amp;CONCATENATE("o_",S512,"_f")&amp;"*",Rough_data!$A$12:$B$31,2,FALSE)</f>
        <v>41.3</v>
      </c>
      <c r="X512" s="11">
        <f>VLOOKUP("*"&amp;CONCATENATE("o_",S512,"_a")&amp;"*",Rough_data!$A$12:$B$31,2,FALSE)</f>
        <v>44.8</v>
      </c>
      <c r="Y512" s="7" cm="1">
        <f t="array" ref="Y512">_xlfn.IFS(AND(P512=$P$2,N512&gt;0),((F512/0.5)-1)*U512, AND(P512=$P$2,N512=0),V512,AND(P512=$P$22,N512&gt;0),((F512/0.5)-1)*(V512+X512),AND(P512=$P$22,N512=0),(W512+U512))</f>
        <v>90.8</v>
      </c>
      <c r="Z512" s="13" t="str" cm="1">
        <f t="array" ref="Z512">_xlfn.IFS(Y512=T512,"Correctly Charged",Y512&gt;T512,"Under Charge",Y512&lt;T512,"Over Charge")</f>
        <v>Over Charge</v>
      </c>
      <c r="AA512" s="11">
        <f t="shared" si="55"/>
        <v>-44.2</v>
      </c>
    </row>
    <row r="513" spans="1:27" x14ac:dyDescent="0.3">
      <c r="A513" s="7">
        <v>2001806567</v>
      </c>
      <c r="B513" s="8">
        <v>1091117224902</v>
      </c>
      <c r="C513" s="7">
        <v>0.16</v>
      </c>
      <c r="D513" s="7">
        <f t="shared" si="49"/>
        <v>0.5</v>
      </c>
      <c r="E513" s="7">
        <v>1.1599999999999999</v>
      </c>
      <c r="F513" s="7">
        <f t="shared" si="50"/>
        <v>1.5</v>
      </c>
      <c r="G513" s="7">
        <f>Output_Data1[[#This Row],[Weight slab charged by Courier Company (KG)]]/0.5</f>
        <v>3</v>
      </c>
      <c r="H513" s="10" t="s">
        <v>3</v>
      </c>
      <c r="I513" s="11">
        <f>VLOOKUP("*"&amp;CONCATENATE("d_",H513,"_f")&amp;"*",Rough_data!$A$12:$B$31,2,FALSE)</f>
        <v>45.4</v>
      </c>
      <c r="J513" s="11">
        <f>VLOOKUP("*"&amp;CONCATENATE("d_",H513,"_a")&amp;"*",Rough_data!$A$12:$B$31,2,FALSE)</f>
        <v>44.8</v>
      </c>
      <c r="K513" s="11">
        <f>VLOOKUP("*"&amp;CONCATENATE("o_",H513,"_f")&amp;"*",Rough_data!$A$12:$B$31,2,FALSE)</f>
        <v>41.3</v>
      </c>
      <c r="L513" s="11">
        <f>VLOOKUP("*"&amp;CONCATENATE("o_",H513,"_a")&amp;"*",Rough_data!$A$12:$B$31,2,FALSE)</f>
        <v>44.8</v>
      </c>
      <c r="M513" s="8" t="str">
        <f t="shared" si="51"/>
        <v>2-Times Additional charges</v>
      </c>
      <c r="N513" s="8">
        <f t="shared" si="52"/>
        <v>2</v>
      </c>
      <c r="O513" s="8">
        <f t="shared" si="53"/>
        <v>89.6</v>
      </c>
      <c r="P513" s="10" t="s">
        <v>13</v>
      </c>
      <c r="Q513" s="10">
        <f t="shared" si="54"/>
        <v>2</v>
      </c>
      <c r="R513" s="10" cm="1">
        <f t="array" ref="R513">_xlfn.IFS(AND(P513=$P$2,N513&gt;0),((F513/0.5)-1)*J513, AND(P513=$P$2,N513=0),I513,AND(P513=$P$22,N513&gt;0),((F513/0.5)-1)*(L513+J513),AND(P513=$P$22,N513=0),(I513+K513))</f>
        <v>89.6</v>
      </c>
      <c r="S513" s="10" t="s">
        <v>3</v>
      </c>
      <c r="T513" s="7">
        <v>135</v>
      </c>
      <c r="U513" s="11">
        <f>VLOOKUP("*"&amp;CONCATENATE("d_",S513,"_f")&amp;"*",Rough_data!$A$12:$B$31,2,FALSE)</f>
        <v>45.4</v>
      </c>
      <c r="V513" s="11">
        <f>VLOOKUP("*"&amp;CONCATENATE("d_",S513,"_a")&amp;"*",Rough_data!$A$12:$B$31,2,FALSE)</f>
        <v>44.8</v>
      </c>
      <c r="W513" s="11">
        <f>VLOOKUP("*"&amp;CONCATENATE("o_",S513,"_f")&amp;"*",Rough_data!$A$12:$B$31,2,FALSE)</f>
        <v>41.3</v>
      </c>
      <c r="X513" s="11">
        <f>VLOOKUP("*"&amp;CONCATENATE("o_",S513,"_a")&amp;"*",Rough_data!$A$12:$B$31,2,FALSE)</f>
        <v>44.8</v>
      </c>
      <c r="Y513" s="7" cm="1">
        <f t="array" ref="Y513">_xlfn.IFS(AND(P513=$P$2,N513&gt;0),((F513/0.5)-1)*U513, AND(P513=$P$2,N513=0),V513,AND(P513=$P$22,N513&gt;0),((F513/0.5)-1)*(V513+X513),AND(P513=$P$22,N513=0),(W513+U513))</f>
        <v>90.8</v>
      </c>
      <c r="Z513" s="13" t="str" cm="1">
        <f t="array" ref="Z513">_xlfn.IFS(Y513=T513,"Correctly Charged",Y513&gt;T513,"Under Charge",Y513&lt;T513,"Over Charge")</f>
        <v>Over Charge</v>
      </c>
      <c r="AA513" s="11">
        <f t="shared" si="55"/>
        <v>-44.2</v>
      </c>
    </row>
    <row r="514" spans="1:27" x14ac:dyDescent="0.3">
      <c r="A514" s="7">
        <v>2001806567</v>
      </c>
      <c r="B514" s="8">
        <v>1091117224902</v>
      </c>
      <c r="C514" s="7">
        <v>0.15</v>
      </c>
      <c r="D514" s="7">
        <f t="shared" ref="D514:D568" si="56">IF(AND(C514&gt;0,C514&lt;=0.5),0.5,IF(AND(C514&gt;0.5,C514&lt;=1),1,IF(AND(C514&gt;1,C514&lt;=1.5),1.5)))</f>
        <v>0.5</v>
      </c>
      <c r="E514" s="7">
        <v>1.1599999999999999</v>
      </c>
      <c r="F514" s="7">
        <f t="shared" ref="F514:F568" si="57">IF(AND(E514&gt;0,E514&lt;=0.5),0.5,IF(AND(E514&gt;0.5,E514&lt;=1),1,IF(AND(E514&gt;1,E514&lt;=1.5),1.5,IF(AND(E514&gt;1.5,E514&lt;=2),2,IF(AND(E514&gt;2,E514&lt;=2.5),2.5,IF(AND(E514&gt;2.5,E514&lt;=3),3,IF(AND(E514&gt;3,E514&lt;=3.5),3.5,IF(AND(E514&gt;3.5,E514&lt;=4),4,IF(AND(E514&gt;4,E514&lt;=4.5),4.5,IF(AND(E514&gt;4.5,E514&lt;=5),5))))))))))</f>
        <v>1.5</v>
      </c>
      <c r="G514" s="7">
        <f>Output_Data1[[#This Row],[Weight slab charged by Courier Company (KG)]]/0.5</f>
        <v>3</v>
      </c>
      <c r="H514" s="10" t="s">
        <v>3</v>
      </c>
      <c r="I514" s="11">
        <f>VLOOKUP("*"&amp;CONCATENATE("d_",H514,"_f")&amp;"*",Rough_data!$A$12:$B$31,2,FALSE)</f>
        <v>45.4</v>
      </c>
      <c r="J514" s="11">
        <f>VLOOKUP("*"&amp;CONCATENATE("d_",H514,"_a")&amp;"*",Rough_data!$A$12:$B$31,2,FALSE)</f>
        <v>44.8</v>
      </c>
      <c r="K514" s="11">
        <f>VLOOKUP("*"&amp;CONCATENATE("o_",H514,"_f")&amp;"*",Rough_data!$A$12:$B$31,2,FALSE)</f>
        <v>41.3</v>
      </c>
      <c r="L514" s="11">
        <f>VLOOKUP("*"&amp;CONCATENATE("o_",H514,"_a")&amp;"*",Rough_data!$A$12:$B$31,2,FALSE)</f>
        <v>44.8</v>
      </c>
      <c r="M514" s="8" t="str">
        <f t="shared" ref="M514:M568" si="58">IF(F514&lt;=0.5,"Only Fixed charges",(F514/0.5)-1&amp;"-Times Additional charges")</f>
        <v>2-Times Additional charges</v>
      </c>
      <c r="N514" s="8">
        <f t="shared" ref="N514:N568" si="59">(F514/0.5)-1</f>
        <v>2</v>
      </c>
      <c r="O514" s="8">
        <f t="shared" ref="O514:O568" si="60">IF(((F514/0.5)-1)&gt;0,(((F514/0.5)-1)*J514),I514)</f>
        <v>89.6</v>
      </c>
      <c r="P514" s="10" t="s">
        <v>13</v>
      </c>
      <c r="Q514" s="10">
        <f t="shared" ref="Q514:Q568" si="61">(F514/0.5)-1</f>
        <v>2</v>
      </c>
      <c r="R514" s="10" cm="1">
        <f t="array" ref="R514">_xlfn.IFS(AND(P514=$P$2,N514&gt;0),((F514/0.5)-1)*J514, AND(P514=$P$2,N514=0),I514,AND(P514=$P$22,N514&gt;0),((F514/0.5)-1)*(L514+J514),AND(P514=$P$22,N514=0),(I514+K514))</f>
        <v>89.6</v>
      </c>
      <c r="S514" s="10" t="s">
        <v>3</v>
      </c>
      <c r="T514" s="7">
        <v>135</v>
      </c>
      <c r="U514" s="11">
        <f>VLOOKUP("*"&amp;CONCATENATE("d_",S514,"_f")&amp;"*",Rough_data!$A$12:$B$31,2,FALSE)</f>
        <v>45.4</v>
      </c>
      <c r="V514" s="11">
        <f>VLOOKUP("*"&amp;CONCATENATE("d_",S514,"_a")&amp;"*",Rough_data!$A$12:$B$31,2,FALSE)</f>
        <v>44.8</v>
      </c>
      <c r="W514" s="11">
        <f>VLOOKUP("*"&amp;CONCATENATE("o_",S514,"_f")&amp;"*",Rough_data!$A$12:$B$31,2,FALSE)</f>
        <v>41.3</v>
      </c>
      <c r="X514" s="11">
        <f>VLOOKUP("*"&amp;CONCATENATE("o_",S514,"_a")&amp;"*",Rough_data!$A$12:$B$31,2,FALSE)</f>
        <v>44.8</v>
      </c>
      <c r="Y514" s="7" cm="1">
        <f t="array" ref="Y514">_xlfn.IFS(AND(P514=$P$2,N514&gt;0),((F514/0.5)-1)*U514, AND(P514=$P$2,N514=0),V514,AND(P514=$P$22,N514&gt;0),((F514/0.5)-1)*(V514+X514),AND(P514=$P$22,N514=0),(W514+U514))</f>
        <v>90.8</v>
      </c>
      <c r="Z514" s="13" t="str" cm="1">
        <f t="array" ref="Z514">_xlfn.IFS(Y514=T514,"Correctly Charged",Y514&gt;T514,"Under Charge",Y514&lt;T514,"Over Charge")</f>
        <v>Over Charge</v>
      </c>
      <c r="AA514" s="11">
        <f t="shared" si="55"/>
        <v>-44.2</v>
      </c>
    </row>
    <row r="515" spans="1:27" x14ac:dyDescent="0.3">
      <c r="A515" s="7">
        <v>2001806547</v>
      </c>
      <c r="B515" s="8">
        <v>1091117224611</v>
      </c>
      <c r="C515" s="7">
        <v>0.127</v>
      </c>
      <c r="D515" s="7">
        <f t="shared" si="56"/>
        <v>0.5</v>
      </c>
      <c r="E515" s="7">
        <v>1</v>
      </c>
      <c r="F515" s="7">
        <f t="shared" si="57"/>
        <v>1</v>
      </c>
      <c r="G515" s="7">
        <f>Output_Data1[[#This Row],[Weight slab charged by Courier Company (KG)]]/0.5</f>
        <v>2</v>
      </c>
      <c r="H515" s="10" t="s">
        <v>2</v>
      </c>
      <c r="I515" s="11">
        <f>VLOOKUP("*"&amp;CONCATENATE("d_",H515,"_f")&amp;"*",Rough_data!$A$12:$B$31,2,FALSE)</f>
        <v>33</v>
      </c>
      <c r="J515" s="11">
        <f>VLOOKUP("*"&amp;CONCATENATE("d_",H515,"_a")&amp;"*",Rough_data!$A$12:$B$31,2,FALSE)</f>
        <v>28.3</v>
      </c>
      <c r="K515" s="11">
        <f>VLOOKUP("*"&amp;CONCATENATE("o_",H515,"_f")&amp;"*",Rough_data!$A$12:$B$31,2,FALSE)</f>
        <v>20.5</v>
      </c>
      <c r="L515" s="11">
        <f>VLOOKUP("*"&amp;CONCATENATE("o_",H515,"_a")&amp;"*",Rough_data!$A$12:$B$31,2,FALSE)</f>
        <v>28.3</v>
      </c>
      <c r="M515" s="8" t="str">
        <f t="shared" si="58"/>
        <v>1-Times Additional charges</v>
      </c>
      <c r="N515" s="8">
        <f t="shared" si="59"/>
        <v>1</v>
      </c>
      <c r="O515" s="8">
        <f t="shared" si="60"/>
        <v>28.3</v>
      </c>
      <c r="P515" s="10" t="s">
        <v>13</v>
      </c>
      <c r="Q515" s="10">
        <f t="shared" si="61"/>
        <v>1</v>
      </c>
      <c r="R515" s="10" cm="1">
        <f t="array" ref="R515">_xlfn.IFS(AND(P515=$P$2,N515&gt;0),((F515/0.5)-1)*J515, AND(P515=$P$2,N515=0),I515,AND(P515=$P$22,N515&gt;0),((F515/0.5)-1)*(L515+J515),AND(P515=$P$22,N515=0),(I515+K515))</f>
        <v>28.3</v>
      </c>
      <c r="S515" s="10" t="s">
        <v>2</v>
      </c>
      <c r="T515" s="7">
        <v>61.3</v>
      </c>
      <c r="U515" s="11">
        <f>VLOOKUP("*"&amp;CONCATENATE("d_",S515,"_f")&amp;"*",Rough_data!$A$12:$B$31,2,FALSE)</f>
        <v>33</v>
      </c>
      <c r="V515" s="11">
        <f>VLOOKUP("*"&amp;CONCATENATE("d_",S515,"_a")&amp;"*",Rough_data!$A$12:$B$31,2,FALSE)</f>
        <v>28.3</v>
      </c>
      <c r="W515" s="11">
        <f>VLOOKUP("*"&amp;CONCATENATE("o_",S515,"_f")&amp;"*",Rough_data!$A$12:$B$31,2,FALSE)</f>
        <v>20.5</v>
      </c>
      <c r="X515" s="11">
        <f>VLOOKUP("*"&amp;CONCATENATE("o_",S515,"_a")&amp;"*",Rough_data!$A$12:$B$31,2,FALSE)</f>
        <v>28.3</v>
      </c>
      <c r="Y515" s="7" cm="1">
        <f t="array" ref="Y515">_xlfn.IFS(AND(P515=$P$2,N515&gt;0),((F515/0.5)-1)*U515, AND(P515=$P$2,N515=0),V515,AND(P515=$P$22,N515&gt;0),((F515/0.5)-1)*(V515+X515),AND(P515=$P$22,N515=0),(W515+U515))</f>
        <v>33</v>
      </c>
      <c r="Z515" s="13" t="str" cm="1">
        <f t="array" ref="Z515">_xlfn.IFS(Y515=T515,"Correctly Charged",Y515&gt;T515,"Under Charge",Y515&lt;T515,"Over Charge")</f>
        <v>Over Charge</v>
      </c>
      <c r="AA515" s="11">
        <f t="shared" ref="AA515:AA568" si="62">Y515-T515</f>
        <v>-28.299999999999997</v>
      </c>
    </row>
    <row r="516" spans="1:27" x14ac:dyDescent="0.3">
      <c r="A516" s="7">
        <v>2001806533</v>
      </c>
      <c r="B516" s="8">
        <v>1091117224353</v>
      </c>
      <c r="C516" s="7">
        <v>0.127</v>
      </c>
      <c r="D516" s="7">
        <f t="shared" si="56"/>
        <v>0.5</v>
      </c>
      <c r="E516" s="7">
        <v>0.68</v>
      </c>
      <c r="F516" s="7">
        <f t="shared" si="57"/>
        <v>1</v>
      </c>
      <c r="G516" s="7">
        <f>Output_Data1[[#This Row],[Weight slab charged by Courier Company (KG)]]/0.5</f>
        <v>2</v>
      </c>
      <c r="H516" s="10" t="s">
        <v>3</v>
      </c>
      <c r="I516" s="11">
        <f>VLOOKUP("*"&amp;CONCATENATE("d_",H516,"_f")&amp;"*",Rough_data!$A$12:$B$31,2,FALSE)</f>
        <v>45.4</v>
      </c>
      <c r="J516" s="11">
        <f>VLOOKUP("*"&amp;CONCATENATE("d_",H516,"_a")&amp;"*",Rough_data!$A$12:$B$31,2,FALSE)</f>
        <v>44.8</v>
      </c>
      <c r="K516" s="11">
        <f>VLOOKUP("*"&amp;CONCATENATE("o_",H516,"_f")&amp;"*",Rough_data!$A$12:$B$31,2,FALSE)</f>
        <v>41.3</v>
      </c>
      <c r="L516" s="11">
        <f>VLOOKUP("*"&amp;CONCATENATE("o_",H516,"_a")&amp;"*",Rough_data!$A$12:$B$31,2,FALSE)</f>
        <v>44.8</v>
      </c>
      <c r="M516" s="8" t="str">
        <f t="shared" si="58"/>
        <v>1-Times Additional charges</v>
      </c>
      <c r="N516" s="8">
        <f t="shared" si="59"/>
        <v>1</v>
      </c>
      <c r="O516" s="8">
        <f t="shared" si="60"/>
        <v>44.8</v>
      </c>
      <c r="P516" s="10" t="s">
        <v>13</v>
      </c>
      <c r="Q516" s="10">
        <f t="shared" si="61"/>
        <v>1</v>
      </c>
      <c r="R516" s="10" cm="1">
        <f t="array" ref="R516">_xlfn.IFS(AND(P516=$P$2,N516&gt;0),((F516/0.5)-1)*J516, AND(P516=$P$2,N516=0),I516,AND(P516=$P$22,N516&gt;0),((F516/0.5)-1)*(L516+J516),AND(P516=$P$22,N516=0),(I516+K516))</f>
        <v>44.8</v>
      </c>
      <c r="S516" s="10" t="s">
        <v>3</v>
      </c>
      <c r="T516" s="7">
        <v>90.2</v>
      </c>
      <c r="U516" s="11">
        <f>VLOOKUP("*"&amp;CONCATENATE("d_",S516,"_f")&amp;"*",Rough_data!$A$12:$B$31,2,FALSE)</f>
        <v>45.4</v>
      </c>
      <c r="V516" s="11">
        <f>VLOOKUP("*"&amp;CONCATENATE("d_",S516,"_a")&amp;"*",Rough_data!$A$12:$B$31,2,FALSE)</f>
        <v>44.8</v>
      </c>
      <c r="W516" s="11">
        <f>VLOOKUP("*"&amp;CONCATENATE("o_",S516,"_f")&amp;"*",Rough_data!$A$12:$B$31,2,FALSE)</f>
        <v>41.3</v>
      </c>
      <c r="X516" s="11">
        <f>VLOOKUP("*"&amp;CONCATENATE("o_",S516,"_a")&amp;"*",Rough_data!$A$12:$B$31,2,FALSE)</f>
        <v>44.8</v>
      </c>
      <c r="Y516" s="7" cm="1">
        <f t="array" ref="Y516">_xlfn.IFS(AND(P516=$P$2,N516&gt;0),((F516/0.5)-1)*U516, AND(P516=$P$2,N516=0),V516,AND(P516=$P$22,N516&gt;0),((F516/0.5)-1)*(V516+X516),AND(P516=$P$22,N516=0),(W516+U516))</f>
        <v>45.4</v>
      </c>
      <c r="Z516" s="13" t="str" cm="1">
        <f t="array" ref="Z516">_xlfn.IFS(Y516=T516,"Correctly Charged",Y516&gt;T516,"Under Charge",Y516&lt;T516,"Over Charge")</f>
        <v>Over Charge</v>
      </c>
      <c r="AA516" s="11">
        <f t="shared" si="62"/>
        <v>-44.800000000000004</v>
      </c>
    </row>
    <row r="517" spans="1:27" x14ac:dyDescent="0.3">
      <c r="A517" s="7">
        <v>2001806533</v>
      </c>
      <c r="B517" s="8">
        <v>1091117224353</v>
      </c>
      <c r="C517" s="7">
        <v>0.13300000000000001</v>
      </c>
      <c r="D517" s="7">
        <f t="shared" si="56"/>
        <v>0.5</v>
      </c>
      <c r="E517" s="7">
        <v>0.68</v>
      </c>
      <c r="F517" s="7">
        <f t="shared" si="57"/>
        <v>1</v>
      </c>
      <c r="G517" s="7">
        <f>Output_Data1[[#This Row],[Weight slab charged by Courier Company (KG)]]/0.5</f>
        <v>2</v>
      </c>
      <c r="H517" s="10" t="s">
        <v>3</v>
      </c>
      <c r="I517" s="11">
        <f>VLOOKUP("*"&amp;CONCATENATE("d_",H517,"_f")&amp;"*",Rough_data!$A$12:$B$31,2,FALSE)</f>
        <v>45.4</v>
      </c>
      <c r="J517" s="11">
        <f>VLOOKUP("*"&amp;CONCATENATE("d_",H517,"_a")&amp;"*",Rough_data!$A$12:$B$31,2,FALSE)</f>
        <v>44.8</v>
      </c>
      <c r="K517" s="11">
        <f>VLOOKUP("*"&amp;CONCATENATE("o_",H517,"_f")&amp;"*",Rough_data!$A$12:$B$31,2,FALSE)</f>
        <v>41.3</v>
      </c>
      <c r="L517" s="11">
        <f>VLOOKUP("*"&amp;CONCATENATE("o_",H517,"_a")&amp;"*",Rough_data!$A$12:$B$31,2,FALSE)</f>
        <v>44.8</v>
      </c>
      <c r="M517" s="8" t="str">
        <f t="shared" si="58"/>
        <v>1-Times Additional charges</v>
      </c>
      <c r="N517" s="8">
        <f t="shared" si="59"/>
        <v>1</v>
      </c>
      <c r="O517" s="8">
        <f t="shared" si="60"/>
        <v>44.8</v>
      </c>
      <c r="P517" s="10" t="s">
        <v>13</v>
      </c>
      <c r="Q517" s="10">
        <f t="shared" si="61"/>
        <v>1</v>
      </c>
      <c r="R517" s="10" cm="1">
        <f t="array" ref="R517">_xlfn.IFS(AND(P517=$P$2,N517&gt;0),((F517/0.5)-1)*J517, AND(P517=$P$2,N517=0),I517,AND(P517=$P$22,N517&gt;0),((F517/0.5)-1)*(L517+J517),AND(P517=$P$22,N517=0),(I517+K517))</f>
        <v>44.8</v>
      </c>
      <c r="S517" s="10" t="s">
        <v>3</v>
      </c>
      <c r="T517" s="7">
        <v>90.2</v>
      </c>
      <c r="U517" s="11">
        <f>VLOOKUP("*"&amp;CONCATENATE("d_",S517,"_f")&amp;"*",Rough_data!$A$12:$B$31,2,FALSE)</f>
        <v>45.4</v>
      </c>
      <c r="V517" s="11">
        <f>VLOOKUP("*"&amp;CONCATENATE("d_",S517,"_a")&amp;"*",Rough_data!$A$12:$B$31,2,FALSE)</f>
        <v>44.8</v>
      </c>
      <c r="W517" s="11">
        <f>VLOOKUP("*"&amp;CONCATENATE("o_",S517,"_f")&amp;"*",Rough_data!$A$12:$B$31,2,FALSE)</f>
        <v>41.3</v>
      </c>
      <c r="X517" s="11">
        <f>VLOOKUP("*"&amp;CONCATENATE("o_",S517,"_a")&amp;"*",Rough_data!$A$12:$B$31,2,FALSE)</f>
        <v>44.8</v>
      </c>
      <c r="Y517" s="7" cm="1">
        <f t="array" ref="Y517">_xlfn.IFS(AND(P517=$P$2,N517&gt;0),((F517/0.5)-1)*U517, AND(P517=$P$2,N517=0),V517,AND(P517=$P$22,N517&gt;0),((F517/0.5)-1)*(V517+X517),AND(P517=$P$22,N517=0),(W517+U517))</f>
        <v>45.4</v>
      </c>
      <c r="Z517" s="13" t="str" cm="1">
        <f t="array" ref="Z517">_xlfn.IFS(Y517=T517,"Correctly Charged",Y517&gt;T517,"Under Charge",Y517&lt;T517,"Over Charge")</f>
        <v>Over Charge</v>
      </c>
      <c r="AA517" s="11">
        <f t="shared" si="62"/>
        <v>-44.800000000000004</v>
      </c>
    </row>
    <row r="518" spans="1:27" x14ac:dyDescent="0.3">
      <c r="A518" s="7">
        <v>2001806533</v>
      </c>
      <c r="B518" s="8">
        <v>1091117224353</v>
      </c>
      <c r="C518" s="7">
        <v>0.24</v>
      </c>
      <c r="D518" s="7">
        <f t="shared" si="56"/>
        <v>0.5</v>
      </c>
      <c r="E518" s="7">
        <v>0.68</v>
      </c>
      <c r="F518" s="7">
        <f t="shared" si="57"/>
        <v>1</v>
      </c>
      <c r="G518" s="7">
        <f>Output_Data1[[#This Row],[Weight slab charged by Courier Company (KG)]]/0.5</f>
        <v>2</v>
      </c>
      <c r="H518" s="10" t="s">
        <v>3</v>
      </c>
      <c r="I518" s="11">
        <f>VLOOKUP("*"&amp;CONCATENATE("d_",H518,"_f")&amp;"*",Rough_data!$A$12:$B$31,2,FALSE)</f>
        <v>45.4</v>
      </c>
      <c r="J518" s="11">
        <f>VLOOKUP("*"&amp;CONCATENATE("d_",H518,"_a")&amp;"*",Rough_data!$A$12:$B$31,2,FALSE)</f>
        <v>44.8</v>
      </c>
      <c r="K518" s="11">
        <f>VLOOKUP("*"&amp;CONCATENATE("o_",H518,"_f")&amp;"*",Rough_data!$A$12:$B$31,2,FALSE)</f>
        <v>41.3</v>
      </c>
      <c r="L518" s="11">
        <f>VLOOKUP("*"&amp;CONCATENATE("o_",H518,"_a")&amp;"*",Rough_data!$A$12:$B$31,2,FALSE)</f>
        <v>44.8</v>
      </c>
      <c r="M518" s="8" t="str">
        <f t="shared" si="58"/>
        <v>1-Times Additional charges</v>
      </c>
      <c r="N518" s="8">
        <f t="shared" si="59"/>
        <v>1</v>
      </c>
      <c r="O518" s="8">
        <f t="shared" si="60"/>
        <v>44.8</v>
      </c>
      <c r="P518" s="10" t="s">
        <v>13</v>
      </c>
      <c r="Q518" s="10">
        <f t="shared" si="61"/>
        <v>1</v>
      </c>
      <c r="R518" s="10" cm="1">
        <f t="array" ref="R518">_xlfn.IFS(AND(P518=$P$2,N518&gt;0),((F518/0.5)-1)*J518, AND(P518=$P$2,N518=0),I518,AND(P518=$P$22,N518&gt;0),((F518/0.5)-1)*(L518+J518),AND(P518=$P$22,N518=0),(I518+K518))</f>
        <v>44.8</v>
      </c>
      <c r="S518" s="10" t="s">
        <v>3</v>
      </c>
      <c r="T518" s="7">
        <v>90.2</v>
      </c>
      <c r="U518" s="11">
        <f>VLOOKUP("*"&amp;CONCATENATE("d_",S518,"_f")&amp;"*",Rough_data!$A$12:$B$31,2,FALSE)</f>
        <v>45.4</v>
      </c>
      <c r="V518" s="11">
        <f>VLOOKUP("*"&amp;CONCATENATE("d_",S518,"_a")&amp;"*",Rough_data!$A$12:$B$31,2,FALSE)</f>
        <v>44.8</v>
      </c>
      <c r="W518" s="11">
        <f>VLOOKUP("*"&amp;CONCATENATE("o_",S518,"_f")&amp;"*",Rough_data!$A$12:$B$31,2,FALSE)</f>
        <v>41.3</v>
      </c>
      <c r="X518" s="11">
        <f>VLOOKUP("*"&amp;CONCATENATE("o_",S518,"_a")&amp;"*",Rough_data!$A$12:$B$31,2,FALSE)</f>
        <v>44.8</v>
      </c>
      <c r="Y518" s="7" cm="1">
        <f t="array" ref="Y518">_xlfn.IFS(AND(P518=$P$2,N518&gt;0),((F518/0.5)-1)*U518, AND(P518=$P$2,N518=0),V518,AND(P518=$P$22,N518&gt;0),((F518/0.5)-1)*(V518+X518),AND(P518=$P$22,N518=0),(W518+U518))</f>
        <v>45.4</v>
      </c>
      <c r="Z518" s="13" t="str" cm="1">
        <f t="array" ref="Z518">_xlfn.IFS(Y518=T518,"Correctly Charged",Y518&gt;T518,"Under Charge",Y518&lt;T518,"Over Charge")</f>
        <v>Over Charge</v>
      </c>
      <c r="AA518" s="11">
        <f t="shared" si="62"/>
        <v>-44.800000000000004</v>
      </c>
    </row>
    <row r="519" spans="1:27" x14ac:dyDescent="0.3">
      <c r="A519" s="7">
        <v>2001806471</v>
      </c>
      <c r="B519" s="8">
        <v>1091117223351</v>
      </c>
      <c r="C519" s="7">
        <v>0.127</v>
      </c>
      <c r="D519" s="7">
        <f t="shared" si="56"/>
        <v>0.5</v>
      </c>
      <c r="E519" s="7">
        <v>1.7</v>
      </c>
      <c r="F519" s="7">
        <f t="shared" si="57"/>
        <v>2</v>
      </c>
      <c r="G519" s="7">
        <f>Output_Data1[[#This Row],[Weight slab charged by Courier Company (KG)]]/0.5</f>
        <v>4</v>
      </c>
      <c r="H519" s="10" t="s">
        <v>3</v>
      </c>
      <c r="I519" s="11">
        <f>VLOOKUP("*"&amp;CONCATENATE("d_",H519,"_f")&amp;"*",Rough_data!$A$12:$B$31,2,FALSE)</f>
        <v>45.4</v>
      </c>
      <c r="J519" s="11">
        <f>VLOOKUP("*"&amp;CONCATENATE("d_",H519,"_a")&amp;"*",Rough_data!$A$12:$B$31,2,FALSE)</f>
        <v>44.8</v>
      </c>
      <c r="K519" s="11">
        <f>VLOOKUP("*"&amp;CONCATENATE("o_",H519,"_f")&amp;"*",Rough_data!$A$12:$B$31,2,FALSE)</f>
        <v>41.3</v>
      </c>
      <c r="L519" s="11">
        <f>VLOOKUP("*"&amp;CONCATENATE("o_",H519,"_a")&amp;"*",Rough_data!$A$12:$B$31,2,FALSE)</f>
        <v>44.8</v>
      </c>
      <c r="M519" s="8" t="str">
        <f t="shared" si="58"/>
        <v>3-Times Additional charges</v>
      </c>
      <c r="N519" s="8">
        <f t="shared" si="59"/>
        <v>3</v>
      </c>
      <c r="O519" s="8">
        <f t="shared" si="60"/>
        <v>134.39999999999998</v>
      </c>
      <c r="P519" s="10" t="s">
        <v>13</v>
      </c>
      <c r="Q519" s="10">
        <f t="shared" si="61"/>
        <v>3</v>
      </c>
      <c r="R519" s="10" cm="1">
        <f t="array" ref="R519">_xlfn.IFS(AND(P519=$P$2,N519&gt;0),((F519/0.5)-1)*J519, AND(P519=$P$2,N519=0),I519,AND(P519=$P$22,N519&gt;0),((F519/0.5)-1)*(L519+J519),AND(P519=$P$22,N519=0),(I519+K519))</f>
        <v>134.39999999999998</v>
      </c>
      <c r="S519" s="10" t="s">
        <v>2</v>
      </c>
      <c r="T519" s="7">
        <v>179.8</v>
      </c>
      <c r="U519" s="11">
        <f>VLOOKUP("*"&amp;CONCATENATE("d_",S519,"_f")&amp;"*",Rough_data!$A$12:$B$31,2,FALSE)</f>
        <v>33</v>
      </c>
      <c r="V519" s="11">
        <f>VLOOKUP("*"&amp;CONCATENATE("d_",S519,"_a")&amp;"*",Rough_data!$A$12:$B$31,2,FALSE)</f>
        <v>28.3</v>
      </c>
      <c r="W519" s="11">
        <f>VLOOKUP("*"&amp;CONCATENATE("o_",S519,"_f")&amp;"*",Rough_data!$A$12:$B$31,2,FALSE)</f>
        <v>20.5</v>
      </c>
      <c r="X519" s="11">
        <f>VLOOKUP("*"&amp;CONCATENATE("o_",S519,"_a")&amp;"*",Rough_data!$A$12:$B$31,2,FALSE)</f>
        <v>28.3</v>
      </c>
      <c r="Y519" s="7" cm="1">
        <f t="array" ref="Y519">_xlfn.IFS(AND(P519=$P$2,N519&gt;0),((F519/0.5)-1)*U519, AND(P519=$P$2,N519=0),V519,AND(P519=$P$22,N519&gt;0),((F519/0.5)-1)*(V519+X519),AND(P519=$P$22,N519=0),(W519+U519))</f>
        <v>99</v>
      </c>
      <c r="Z519" s="13" t="str" cm="1">
        <f t="array" ref="Z519">_xlfn.IFS(Y519=T519,"Correctly Charged",Y519&gt;T519,"Under Charge",Y519&lt;T519,"Over Charge")</f>
        <v>Over Charge</v>
      </c>
      <c r="AA519" s="11">
        <f t="shared" si="62"/>
        <v>-80.800000000000011</v>
      </c>
    </row>
    <row r="520" spans="1:27" x14ac:dyDescent="0.3">
      <c r="A520" s="7">
        <v>2001806471</v>
      </c>
      <c r="B520" s="8">
        <v>1091117223351</v>
      </c>
      <c r="C520" s="7">
        <v>0.13300000000000001</v>
      </c>
      <c r="D520" s="7">
        <f t="shared" si="56"/>
        <v>0.5</v>
      </c>
      <c r="E520" s="7">
        <v>1.7</v>
      </c>
      <c r="F520" s="7">
        <f t="shared" si="57"/>
        <v>2</v>
      </c>
      <c r="G520" s="7">
        <f>Output_Data1[[#This Row],[Weight slab charged by Courier Company (KG)]]/0.5</f>
        <v>4</v>
      </c>
      <c r="H520" s="10" t="s">
        <v>3</v>
      </c>
      <c r="I520" s="11">
        <f>VLOOKUP("*"&amp;CONCATENATE("d_",H520,"_f")&amp;"*",Rough_data!$A$12:$B$31,2,FALSE)</f>
        <v>45.4</v>
      </c>
      <c r="J520" s="11">
        <f>VLOOKUP("*"&amp;CONCATENATE("d_",H520,"_a")&amp;"*",Rough_data!$A$12:$B$31,2,FALSE)</f>
        <v>44.8</v>
      </c>
      <c r="K520" s="11">
        <f>VLOOKUP("*"&amp;CONCATENATE("o_",H520,"_f")&amp;"*",Rough_data!$A$12:$B$31,2,FALSE)</f>
        <v>41.3</v>
      </c>
      <c r="L520" s="11">
        <f>VLOOKUP("*"&amp;CONCATENATE("o_",H520,"_a")&amp;"*",Rough_data!$A$12:$B$31,2,FALSE)</f>
        <v>44.8</v>
      </c>
      <c r="M520" s="8" t="str">
        <f t="shared" si="58"/>
        <v>3-Times Additional charges</v>
      </c>
      <c r="N520" s="8">
        <f t="shared" si="59"/>
        <v>3</v>
      </c>
      <c r="O520" s="8">
        <f t="shared" si="60"/>
        <v>134.39999999999998</v>
      </c>
      <c r="P520" s="10" t="s">
        <v>13</v>
      </c>
      <c r="Q520" s="10">
        <f t="shared" si="61"/>
        <v>3</v>
      </c>
      <c r="R520" s="10" cm="1">
        <f t="array" ref="R520">_xlfn.IFS(AND(P520=$P$2,N520&gt;0),((F520/0.5)-1)*J520, AND(P520=$P$2,N520=0),I520,AND(P520=$P$22,N520&gt;0),((F520/0.5)-1)*(L520+J520),AND(P520=$P$22,N520=0),(I520+K520))</f>
        <v>134.39999999999998</v>
      </c>
      <c r="S520" s="10" t="s">
        <v>2</v>
      </c>
      <c r="T520" s="7">
        <v>179.8</v>
      </c>
      <c r="U520" s="11">
        <f>VLOOKUP("*"&amp;CONCATENATE("d_",S520,"_f")&amp;"*",Rough_data!$A$12:$B$31,2,FALSE)</f>
        <v>33</v>
      </c>
      <c r="V520" s="11">
        <f>VLOOKUP("*"&amp;CONCATENATE("d_",S520,"_a")&amp;"*",Rough_data!$A$12:$B$31,2,FALSE)</f>
        <v>28.3</v>
      </c>
      <c r="W520" s="11">
        <f>VLOOKUP("*"&amp;CONCATENATE("o_",S520,"_f")&amp;"*",Rough_data!$A$12:$B$31,2,FALSE)</f>
        <v>20.5</v>
      </c>
      <c r="X520" s="11">
        <f>VLOOKUP("*"&amp;CONCATENATE("o_",S520,"_a")&amp;"*",Rough_data!$A$12:$B$31,2,FALSE)</f>
        <v>28.3</v>
      </c>
      <c r="Y520" s="7" cm="1">
        <f t="array" ref="Y520">_xlfn.IFS(AND(P520=$P$2,N520&gt;0),((F520/0.5)-1)*U520, AND(P520=$P$2,N520=0),V520,AND(P520=$P$22,N520&gt;0),((F520/0.5)-1)*(V520+X520),AND(P520=$P$22,N520=0),(W520+U520))</f>
        <v>99</v>
      </c>
      <c r="Z520" s="13" t="str" cm="1">
        <f t="array" ref="Z520">_xlfn.IFS(Y520=T520,"Correctly Charged",Y520&gt;T520,"Under Charge",Y520&lt;T520,"Over Charge")</f>
        <v>Over Charge</v>
      </c>
      <c r="AA520" s="11">
        <f t="shared" si="62"/>
        <v>-80.800000000000011</v>
      </c>
    </row>
    <row r="521" spans="1:27" x14ac:dyDescent="0.3">
      <c r="A521" s="7">
        <v>2001806471</v>
      </c>
      <c r="B521" s="8">
        <v>1091117223351</v>
      </c>
      <c r="C521" s="7">
        <v>0.24</v>
      </c>
      <c r="D521" s="7">
        <f t="shared" si="56"/>
        <v>0.5</v>
      </c>
      <c r="E521" s="7">
        <v>1.7</v>
      </c>
      <c r="F521" s="7">
        <f t="shared" si="57"/>
        <v>2</v>
      </c>
      <c r="G521" s="7">
        <f>Output_Data1[[#This Row],[Weight slab charged by Courier Company (KG)]]/0.5</f>
        <v>4</v>
      </c>
      <c r="H521" s="10" t="s">
        <v>3</v>
      </c>
      <c r="I521" s="11">
        <f>VLOOKUP("*"&amp;CONCATENATE("d_",H521,"_f")&amp;"*",Rough_data!$A$12:$B$31,2,FALSE)</f>
        <v>45.4</v>
      </c>
      <c r="J521" s="11">
        <f>VLOOKUP("*"&amp;CONCATENATE("d_",H521,"_a")&amp;"*",Rough_data!$A$12:$B$31,2,FALSE)</f>
        <v>44.8</v>
      </c>
      <c r="K521" s="11">
        <f>VLOOKUP("*"&amp;CONCATENATE("o_",H521,"_f")&amp;"*",Rough_data!$A$12:$B$31,2,FALSE)</f>
        <v>41.3</v>
      </c>
      <c r="L521" s="11">
        <f>VLOOKUP("*"&amp;CONCATENATE("o_",H521,"_a")&amp;"*",Rough_data!$A$12:$B$31,2,FALSE)</f>
        <v>44.8</v>
      </c>
      <c r="M521" s="8" t="str">
        <f t="shared" si="58"/>
        <v>3-Times Additional charges</v>
      </c>
      <c r="N521" s="8">
        <f t="shared" si="59"/>
        <v>3</v>
      </c>
      <c r="O521" s="8">
        <f t="shared" si="60"/>
        <v>134.39999999999998</v>
      </c>
      <c r="P521" s="10" t="s">
        <v>13</v>
      </c>
      <c r="Q521" s="10">
        <f t="shared" si="61"/>
        <v>3</v>
      </c>
      <c r="R521" s="10" cm="1">
        <f t="array" ref="R521">_xlfn.IFS(AND(P521=$P$2,N521&gt;0),((F521/0.5)-1)*J521, AND(P521=$P$2,N521=0),I521,AND(P521=$P$22,N521&gt;0),((F521/0.5)-1)*(L521+J521),AND(P521=$P$22,N521=0),(I521+K521))</f>
        <v>134.39999999999998</v>
      </c>
      <c r="S521" s="10" t="s">
        <v>2</v>
      </c>
      <c r="T521" s="7">
        <v>179.8</v>
      </c>
      <c r="U521" s="11">
        <f>VLOOKUP("*"&amp;CONCATENATE("d_",S521,"_f")&amp;"*",Rough_data!$A$12:$B$31,2,FALSE)</f>
        <v>33</v>
      </c>
      <c r="V521" s="11">
        <f>VLOOKUP("*"&amp;CONCATENATE("d_",S521,"_a")&amp;"*",Rough_data!$A$12:$B$31,2,FALSE)</f>
        <v>28.3</v>
      </c>
      <c r="W521" s="11">
        <f>VLOOKUP("*"&amp;CONCATENATE("o_",S521,"_f")&amp;"*",Rough_data!$A$12:$B$31,2,FALSE)</f>
        <v>20.5</v>
      </c>
      <c r="X521" s="11">
        <f>VLOOKUP("*"&amp;CONCATENATE("o_",S521,"_a")&amp;"*",Rough_data!$A$12:$B$31,2,FALSE)</f>
        <v>28.3</v>
      </c>
      <c r="Y521" s="7" cm="1">
        <f t="array" ref="Y521">_xlfn.IFS(AND(P521=$P$2,N521&gt;0),((F521/0.5)-1)*U521, AND(P521=$P$2,N521=0),V521,AND(P521=$P$22,N521&gt;0),((F521/0.5)-1)*(V521+X521),AND(P521=$P$22,N521=0),(W521+U521))</f>
        <v>99</v>
      </c>
      <c r="Z521" s="13" t="str" cm="1">
        <f t="array" ref="Z521">_xlfn.IFS(Y521=T521,"Correctly Charged",Y521&gt;T521,"Under Charge",Y521&lt;T521,"Over Charge")</f>
        <v>Over Charge</v>
      </c>
      <c r="AA521" s="11">
        <f t="shared" si="62"/>
        <v>-80.800000000000011</v>
      </c>
    </row>
    <row r="522" spans="1:27" x14ac:dyDescent="0.3">
      <c r="A522" s="7">
        <v>2001806471</v>
      </c>
      <c r="B522" s="8">
        <v>1091117223351</v>
      </c>
      <c r="C522" s="7">
        <v>0.127</v>
      </c>
      <c r="D522" s="7">
        <f t="shared" si="56"/>
        <v>0.5</v>
      </c>
      <c r="E522" s="7">
        <v>1.7</v>
      </c>
      <c r="F522" s="7">
        <f t="shared" si="57"/>
        <v>2</v>
      </c>
      <c r="G522" s="7">
        <f>Output_Data1[[#This Row],[Weight slab charged by Courier Company (KG)]]/0.5</f>
        <v>4</v>
      </c>
      <c r="H522" s="10" t="s">
        <v>3</v>
      </c>
      <c r="I522" s="11">
        <f>VLOOKUP("*"&amp;CONCATENATE("d_",H522,"_f")&amp;"*",Rough_data!$A$12:$B$31,2,FALSE)</f>
        <v>45.4</v>
      </c>
      <c r="J522" s="11">
        <f>VLOOKUP("*"&amp;CONCATENATE("d_",H522,"_a")&amp;"*",Rough_data!$A$12:$B$31,2,FALSE)</f>
        <v>44.8</v>
      </c>
      <c r="K522" s="11">
        <f>VLOOKUP("*"&amp;CONCATENATE("o_",H522,"_f")&amp;"*",Rough_data!$A$12:$B$31,2,FALSE)</f>
        <v>41.3</v>
      </c>
      <c r="L522" s="11">
        <f>VLOOKUP("*"&amp;CONCATENATE("o_",H522,"_a")&amp;"*",Rough_data!$A$12:$B$31,2,FALSE)</f>
        <v>44.8</v>
      </c>
      <c r="M522" s="8" t="str">
        <f t="shared" si="58"/>
        <v>3-Times Additional charges</v>
      </c>
      <c r="N522" s="8">
        <f t="shared" si="59"/>
        <v>3</v>
      </c>
      <c r="O522" s="8">
        <f t="shared" si="60"/>
        <v>134.39999999999998</v>
      </c>
      <c r="P522" s="10" t="s">
        <v>13</v>
      </c>
      <c r="Q522" s="10">
        <f t="shared" si="61"/>
        <v>3</v>
      </c>
      <c r="R522" s="10" cm="1">
        <f t="array" ref="R522">_xlfn.IFS(AND(P522=$P$2,N522&gt;0),((F522/0.5)-1)*J522, AND(P522=$P$2,N522=0),I522,AND(P522=$P$22,N522&gt;0),((F522/0.5)-1)*(L522+J522),AND(P522=$P$22,N522=0),(I522+K522))</f>
        <v>134.39999999999998</v>
      </c>
      <c r="S522" s="10" t="s">
        <v>2</v>
      </c>
      <c r="T522" s="7">
        <v>179.8</v>
      </c>
      <c r="U522" s="11">
        <f>VLOOKUP("*"&amp;CONCATENATE("d_",S522,"_f")&amp;"*",Rough_data!$A$12:$B$31,2,FALSE)</f>
        <v>33</v>
      </c>
      <c r="V522" s="11">
        <f>VLOOKUP("*"&amp;CONCATENATE("d_",S522,"_a")&amp;"*",Rough_data!$A$12:$B$31,2,FALSE)</f>
        <v>28.3</v>
      </c>
      <c r="W522" s="11">
        <f>VLOOKUP("*"&amp;CONCATENATE("o_",S522,"_f")&amp;"*",Rough_data!$A$12:$B$31,2,FALSE)</f>
        <v>20.5</v>
      </c>
      <c r="X522" s="11">
        <f>VLOOKUP("*"&amp;CONCATENATE("o_",S522,"_a")&amp;"*",Rough_data!$A$12:$B$31,2,FALSE)</f>
        <v>28.3</v>
      </c>
      <c r="Y522" s="7" cm="1">
        <f t="array" ref="Y522">_xlfn.IFS(AND(P522=$P$2,N522&gt;0),((F522/0.5)-1)*U522, AND(P522=$P$2,N522=0),V522,AND(P522=$P$22,N522&gt;0),((F522/0.5)-1)*(V522+X522),AND(P522=$P$22,N522=0),(W522+U522))</f>
        <v>99</v>
      </c>
      <c r="Z522" s="13" t="str" cm="1">
        <f t="array" ref="Z522">_xlfn.IFS(Y522=T522,"Correctly Charged",Y522&gt;T522,"Under Charge",Y522&lt;T522,"Over Charge")</f>
        <v>Over Charge</v>
      </c>
      <c r="AA522" s="11">
        <f t="shared" si="62"/>
        <v>-80.800000000000011</v>
      </c>
    </row>
    <row r="523" spans="1:27" x14ac:dyDescent="0.3">
      <c r="A523" s="7">
        <v>2001806471</v>
      </c>
      <c r="B523" s="8">
        <v>1091117223351</v>
      </c>
      <c r="C523" s="7">
        <v>0.13300000000000001</v>
      </c>
      <c r="D523" s="7">
        <f t="shared" si="56"/>
        <v>0.5</v>
      </c>
      <c r="E523" s="7">
        <v>1.7</v>
      </c>
      <c r="F523" s="7">
        <f t="shared" si="57"/>
        <v>2</v>
      </c>
      <c r="G523" s="7">
        <f>Output_Data1[[#This Row],[Weight slab charged by Courier Company (KG)]]/0.5</f>
        <v>4</v>
      </c>
      <c r="H523" s="10" t="s">
        <v>3</v>
      </c>
      <c r="I523" s="11">
        <f>VLOOKUP("*"&amp;CONCATENATE("d_",H523,"_f")&amp;"*",Rough_data!$A$12:$B$31,2,FALSE)</f>
        <v>45.4</v>
      </c>
      <c r="J523" s="11">
        <f>VLOOKUP("*"&amp;CONCATENATE("d_",H523,"_a")&amp;"*",Rough_data!$A$12:$B$31,2,FALSE)</f>
        <v>44.8</v>
      </c>
      <c r="K523" s="11">
        <f>VLOOKUP("*"&amp;CONCATENATE("o_",H523,"_f")&amp;"*",Rough_data!$A$12:$B$31,2,FALSE)</f>
        <v>41.3</v>
      </c>
      <c r="L523" s="11">
        <f>VLOOKUP("*"&amp;CONCATENATE("o_",H523,"_a")&amp;"*",Rough_data!$A$12:$B$31,2,FALSE)</f>
        <v>44.8</v>
      </c>
      <c r="M523" s="8" t="str">
        <f t="shared" si="58"/>
        <v>3-Times Additional charges</v>
      </c>
      <c r="N523" s="8">
        <f t="shared" si="59"/>
        <v>3</v>
      </c>
      <c r="O523" s="8">
        <f t="shared" si="60"/>
        <v>134.39999999999998</v>
      </c>
      <c r="P523" s="10" t="s">
        <v>13</v>
      </c>
      <c r="Q523" s="10">
        <f t="shared" si="61"/>
        <v>3</v>
      </c>
      <c r="R523" s="10" cm="1">
        <f t="array" ref="R523">_xlfn.IFS(AND(P523=$P$2,N523&gt;0),((F523/0.5)-1)*J523, AND(P523=$P$2,N523=0),I523,AND(P523=$P$22,N523&gt;0),((F523/0.5)-1)*(L523+J523),AND(P523=$P$22,N523=0),(I523+K523))</f>
        <v>134.39999999999998</v>
      </c>
      <c r="S523" s="10" t="s">
        <v>2</v>
      </c>
      <c r="T523" s="7">
        <v>179.8</v>
      </c>
      <c r="U523" s="11">
        <f>VLOOKUP("*"&amp;CONCATENATE("d_",S523,"_f")&amp;"*",Rough_data!$A$12:$B$31,2,FALSE)</f>
        <v>33</v>
      </c>
      <c r="V523" s="11">
        <f>VLOOKUP("*"&amp;CONCATENATE("d_",S523,"_a")&amp;"*",Rough_data!$A$12:$B$31,2,FALSE)</f>
        <v>28.3</v>
      </c>
      <c r="W523" s="11">
        <f>VLOOKUP("*"&amp;CONCATENATE("o_",S523,"_f")&amp;"*",Rough_data!$A$12:$B$31,2,FALSE)</f>
        <v>20.5</v>
      </c>
      <c r="X523" s="11">
        <f>VLOOKUP("*"&amp;CONCATENATE("o_",S523,"_a")&amp;"*",Rough_data!$A$12:$B$31,2,FALSE)</f>
        <v>28.3</v>
      </c>
      <c r="Y523" s="7" cm="1">
        <f t="array" ref="Y523">_xlfn.IFS(AND(P523=$P$2,N523&gt;0),((F523/0.5)-1)*U523, AND(P523=$P$2,N523=0),V523,AND(P523=$P$22,N523&gt;0),((F523/0.5)-1)*(V523+X523),AND(P523=$P$22,N523=0),(W523+U523))</f>
        <v>99</v>
      </c>
      <c r="Z523" s="13" t="str" cm="1">
        <f t="array" ref="Z523">_xlfn.IFS(Y523=T523,"Correctly Charged",Y523&gt;T523,"Under Charge",Y523&lt;T523,"Over Charge")</f>
        <v>Over Charge</v>
      </c>
      <c r="AA523" s="11">
        <f t="shared" si="62"/>
        <v>-80.800000000000011</v>
      </c>
    </row>
    <row r="524" spans="1:27" x14ac:dyDescent="0.3">
      <c r="A524" s="7">
        <v>2001806471</v>
      </c>
      <c r="B524" s="8">
        <v>1091117223351</v>
      </c>
      <c r="C524" s="7">
        <v>0.24</v>
      </c>
      <c r="D524" s="7">
        <f t="shared" si="56"/>
        <v>0.5</v>
      </c>
      <c r="E524" s="7">
        <v>1.7</v>
      </c>
      <c r="F524" s="7">
        <f t="shared" si="57"/>
        <v>2</v>
      </c>
      <c r="G524" s="7">
        <f>Output_Data1[[#This Row],[Weight slab charged by Courier Company (KG)]]/0.5</f>
        <v>4</v>
      </c>
      <c r="H524" s="10" t="s">
        <v>3</v>
      </c>
      <c r="I524" s="11">
        <f>VLOOKUP("*"&amp;CONCATENATE("d_",H524,"_f")&amp;"*",Rough_data!$A$12:$B$31,2,FALSE)</f>
        <v>45.4</v>
      </c>
      <c r="J524" s="11">
        <f>VLOOKUP("*"&amp;CONCATENATE("d_",H524,"_a")&amp;"*",Rough_data!$A$12:$B$31,2,FALSE)</f>
        <v>44.8</v>
      </c>
      <c r="K524" s="11">
        <f>VLOOKUP("*"&amp;CONCATENATE("o_",H524,"_f")&amp;"*",Rough_data!$A$12:$B$31,2,FALSE)</f>
        <v>41.3</v>
      </c>
      <c r="L524" s="11">
        <f>VLOOKUP("*"&amp;CONCATENATE("o_",H524,"_a")&amp;"*",Rough_data!$A$12:$B$31,2,FALSE)</f>
        <v>44.8</v>
      </c>
      <c r="M524" s="8" t="str">
        <f t="shared" si="58"/>
        <v>3-Times Additional charges</v>
      </c>
      <c r="N524" s="8">
        <f t="shared" si="59"/>
        <v>3</v>
      </c>
      <c r="O524" s="8">
        <f t="shared" si="60"/>
        <v>134.39999999999998</v>
      </c>
      <c r="P524" s="10" t="s">
        <v>13</v>
      </c>
      <c r="Q524" s="10">
        <f t="shared" si="61"/>
        <v>3</v>
      </c>
      <c r="R524" s="10" cm="1">
        <f t="array" ref="R524">_xlfn.IFS(AND(P524=$P$2,N524&gt;0),((F524/0.5)-1)*J524, AND(P524=$P$2,N524=0),I524,AND(P524=$P$22,N524&gt;0),((F524/0.5)-1)*(L524+J524),AND(P524=$P$22,N524=0),(I524+K524))</f>
        <v>134.39999999999998</v>
      </c>
      <c r="S524" s="10" t="s">
        <v>2</v>
      </c>
      <c r="T524" s="7">
        <v>179.8</v>
      </c>
      <c r="U524" s="11">
        <f>VLOOKUP("*"&amp;CONCATENATE("d_",S524,"_f")&amp;"*",Rough_data!$A$12:$B$31,2,FALSE)</f>
        <v>33</v>
      </c>
      <c r="V524" s="11">
        <f>VLOOKUP("*"&amp;CONCATENATE("d_",S524,"_a")&amp;"*",Rough_data!$A$12:$B$31,2,FALSE)</f>
        <v>28.3</v>
      </c>
      <c r="W524" s="11">
        <f>VLOOKUP("*"&amp;CONCATENATE("o_",S524,"_f")&amp;"*",Rough_data!$A$12:$B$31,2,FALSE)</f>
        <v>20.5</v>
      </c>
      <c r="X524" s="11">
        <f>VLOOKUP("*"&amp;CONCATENATE("o_",S524,"_a")&amp;"*",Rough_data!$A$12:$B$31,2,FALSE)</f>
        <v>28.3</v>
      </c>
      <c r="Y524" s="7" cm="1">
        <f t="array" ref="Y524">_xlfn.IFS(AND(P524=$P$2,N524&gt;0),((F524/0.5)-1)*U524, AND(P524=$P$2,N524=0),V524,AND(P524=$P$22,N524&gt;0),((F524/0.5)-1)*(V524+X524),AND(P524=$P$22,N524=0),(W524+U524))</f>
        <v>99</v>
      </c>
      <c r="Z524" s="13" t="str" cm="1">
        <f t="array" ref="Z524">_xlfn.IFS(Y524=T524,"Correctly Charged",Y524&gt;T524,"Under Charge",Y524&lt;T524,"Over Charge")</f>
        <v>Over Charge</v>
      </c>
      <c r="AA524" s="11">
        <f t="shared" si="62"/>
        <v>-80.800000000000011</v>
      </c>
    </row>
    <row r="525" spans="1:27" x14ac:dyDescent="0.3">
      <c r="A525" s="7">
        <v>2001806471</v>
      </c>
      <c r="B525" s="8">
        <v>1091117223351</v>
      </c>
      <c r="C525" s="7">
        <v>0.121</v>
      </c>
      <c r="D525" s="7">
        <f t="shared" si="56"/>
        <v>0.5</v>
      </c>
      <c r="E525" s="7">
        <v>1.7</v>
      </c>
      <c r="F525" s="7">
        <f t="shared" si="57"/>
        <v>2</v>
      </c>
      <c r="G525" s="7">
        <f>Output_Data1[[#This Row],[Weight slab charged by Courier Company (KG)]]/0.5</f>
        <v>4</v>
      </c>
      <c r="H525" s="10" t="s">
        <v>3</v>
      </c>
      <c r="I525" s="11">
        <f>VLOOKUP("*"&amp;CONCATENATE("d_",H525,"_f")&amp;"*",Rough_data!$A$12:$B$31,2,FALSE)</f>
        <v>45.4</v>
      </c>
      <c r="J525" s="11">
        <f>VLOOKUP("*"&amp;CONCATENATE("d_",H525,"_a")&amp;"*",Rough_data!$A$12:$B$31,2,FALSE)</f>
        <v>44.8</v>
      </c>
      <c r="K525" s="11">
        <f>VLOOKUP("*"&amp;CONCATENATE("o_",H525,"_f")&amp;"*",Rough_data!$A$12:$B$31,2,FALSE)</f>
        <v>41.3</v>
      </c>
      <c r="L525" s="11">
        <f>VLOOKUP("*"&amp;CONCATENATE("o_",H525,"_a")&amp;"*",Rough_data!$A$12:$B$31,2,FALSE)</f>
        <v>44.8</v>
      </c>
      <c r="M525" s="8" t="str">
        <f t="shared" si="58"/>
        <v>3-Times Additional charges</v>
      </c>
      <c r="N525" s="8">
        <f t="shared" si="59"/>
        <v>3</v>
      </c>
      <c r="O525" s="8">
        <f t="shared" si="60"/>
        <v>134.39999999999998</v>
      </c>
      <c r="P525" s="10" t="s">
        <v>13</v>
      </c>
      <c r="Q525" s="10">
        <f t="shared" si="61"/>
        <v>3</v>
      </c>
      <c r="R525" s="10" cm="1">
        <f t="array" ref="R525">_xlfn.IFS(AND(P525=$P$2,N525&gt;0),((F525/0.5)-1)*J525, AND(P525=$P$2,N525=0),I525,AND(P525=$P$22,N525&gt;0),((F525/0.5)-1)*(L525+J525),AND(P525=$P$22,N525=0),(I525+K525))</f>
        <v>134.39999999999998</v>
      </c>
      <c r="S525" s="10" t="s">
        <v>2</v>
      </c>
      <c r="T525" s="7">
        <v>179.8</v>
      </c>
      <c r="U525" s="11">
        <f>VLOOKUP("*"&amp;CONCATENATE("d_",S525,"_f")&amp;"*",Rough_data!$A$12:$B$31,2,FALSE)</f>
        <v>33</v>
      </c>
      <c r="V525" s="11">
        <f>VLOOKUP("*"&amp;CONCATENATE("d_",S525,"_a")&amp;"*",Rough_data!$A$12:$B$31,2,FALSE)</f>
        <v>28.3</v>
      </c>
      <c r="W525" s="11">
        <f>VLOOKUP("*"&amp;CONCATENATE("o_",S525,"_f")&amp;"*",Rough_data!$A$12:$B$31,2,FALSE)</f>
        <v>20.5</v>
      </c>
      <c r="X525" s="11">
        <f>VLOOKUP("*"&amp;CONCATENATE("o_",S525,"_a")&amp;"*",Rough_data!$A$12:$B$31,2,FALSE)</f>
        <v>28.3</v>
      </c>
      <c r="Y525" s="7" cm="1">
        <f t="array" ref="Y525">_xlfn.IFS(AND(P525=$P$2,N525&gt;0),((F525/0.5)-1)*U525, AND(P525=$P$2,N525=0),V525,AND(P525=$P$22,N525&gt;0),((F525/0.5)-1)*(V525+X525),AND(P525=$P$22,N525=0),(W525+U525))</f>
        <v>99</v>
      </c>
      <c r="Z525" s="13" t="str" cm="1">
        <f t="array" ref="Z525">_xlfn.IFS(Y525=T525,"Correctly Charged",Y525&gt;T525,"Under Charge",Y525&lt;T525,"Over Charge")</f>
        <v>Over Charge</v>
      </c>
      <c r="AA525" s="11">
        <f t="shared" si="62"/>
        <v>-80.800000000000011</v>
      </c>
    </row>
    <row r="526" spans="1:27" x14ac:dyDescent="0.3">
      <c r="A526" s="7">
        <v>2001806458</v>
      </c>
      <c r="B526" s="8">
        <v>1091117223244</v>
      </c>
      <c r="C526" s="7">
        <v>0.35</v>
      </c>
      <c r="D526" s="7">
        <f t="shared" si="56"/>
        <v>0.5</v>
      </c>
      <c r="E526" s="7">
        <v>1</v>
      </c>
      <c r="F526" s="7">
        <f t="shared" si="57"/>
        <v>1</v>
      </c>
      <c r="G526" s="7">
        <f>Output_Data1[[#This Row],[Weight slab charged by Courier Company (KG)]]/0.5</f>
        <v>2</v>
      </c>
      <c r="H526" s="10" t="s">
        <v>2</v>
      </c>
      <c r="I526" s="11">
        <f>VLOOKUP("*"&amp;CONCATENATE("d_",H526,"_f")&amp;"*",Rough_data!$A$12:$B$31,2,FALSE)</f>
        <v>33</v>
      </c>
      <c r="J526" s="11">
        <f>VLOOKUP("*"&amp;CONCATENATE("d_",H526,"_a")&amp;"*",Rough_data!$A$12:$B$31,2,FALSE)</f>
        <v>28.3</v>
      </c>
      <c r="K526" s="11">
        <f>VLOOKUP("*"&amp;CONCATENATE("o_",H526,"_f")&amp;"*",Rough_data!$A$12:$B$31,2,FALSE)</f>
        <v>20.5</v>
      </c>
      <c r="L526" s="11">
        <f>VLOOKUP("*"&amp;CONCATENATE("o_",H526,"_a")&amp;"*",Rough_data!$A$12:$B$31,2,FALSE)</f>
        <v>28.3</v>
      </c>
      <c r="M526" s="8" t="str">
        <f t="shared" si="58"/>
        <v>1-Times Additional charges</v>
      </c>
      <c r="N526" s="8">
        <f t="shared" si="59"/>
        <v>1</v>
      </c>
      <c r="O526" s="8">
        <f t="shared" si="60"/>
        <v>28.3</v>
      </c>
      <c r="P526" s="10" t="s">
        <v>13</v>
      </c>
      <c r="Q526" s="10">
        <f t="shared" si="61"/>
        <v>1</v>
      </c>
      <c r="R526" s="10" cm="1">
        <f t="array" ref="R526">_xlfn.IFS(AND(P526=$P$2,N526&gt;0),((F526/0.5)-1)*J526, AND(P526=$P$2,N526=0),I526,AND(P526=$P$22,N526&gt;0),((F526/0.5)-1)*(L526+J526),AND(P526=$P$22,N526=0),(I526+K526))</f>
        <v>28.3</v>
      </c>
      <c r="S526" s="10" t="s">
        <v>2</v>
      </c>
      <c r="T526" s="7">
        <v>61.3</v>
      </c>
      <c r="U526" s="11">
        <f>VLOOKUP("*"&amp;CONCATENATE("d_",S526,"_f")&amp;"*",Rough_data!$A$12:$B$31,2,FALSE)</f>
        <v>33</v>
      </c>
      <c r="V526" s="11">
        <f>VLOOKUP("*"&amp;CONCATENATE("d_",S526,"_a")&amp;"*",Rough_data!$A$12:$B$31,2,FALSE)</f>
        <v>28.3</v>
      </c>
      <c r="W526" s="11">
        <f>VLOOKUP("*"&amp;CONCATENATE("o_",S526,"_f")&amp;"*",Rough_data!$A$12:$B$31,2,FALSE)</f>
        <v>20.5</v>
      </c>
      <c r="X526" s="11">
        <f>VLOOKUP("*"&amp;CONCATENATE("o_",S526,"_a")&amp;"*",Rough_data!$A$12:$B$31,2,FALSE)</f>
        <v>28.3</v>
      </c>
      <c r="Y526" s="7" cm="1">
        <f t="array" ref="Y526">_xlfn.IFS(AND(P526=$P$2,N526&gt;0),((F526/0.5)-1)*U526, AND(P526=$P$2,N526=0),V526,AND(P526=$P$22,N526&gt;0),((F526/0.5)-1)*(V526+X526),AND(P526=$P$22,N526=0),(W526+U526))</f>
        <v>33</v>
      </c>
      <c r="Z526" s="13" t="str" cm="1">
        <f t="array" ref="Z526">_xlfn.IFS(Y526=T526,"Correctly Charged",Y526&gt;T526,"Under Charge",Y526&lt;T526,"Over Charge")</f>
        <v>Over Charge</v>
      </c>
      <c r="AA526" s="11">
        <f t="shared" si="62"/>
        <v>-28.299999999999997</v>
      </c>
    </row>
    <row r="527" spans="1:27" x14ac:dyDescent="0.3">
      <c r="A527" s="7">
        <v>2001806458</v>
      </c>
      <c r="B527" s="8">
        <v>1091117223244</v>
      </c>
      <c r="C527" s="7">
        <v>0.35</v>
      </c>
      <c r="D527" s="7">
        <f t="shared" si="56"/>
        <v>0.5</v>
      </c>
      <c r="E527" s="7">
        <v>1</v>
      </c>
      <c r="F527" s="7">
        <f t="shared" si="57"/>
        <v>1</v>
      </c>
      <c r="G527" s="7">
        <f>Output_Data1[[#This Row],[Weight slab charged by Courier Company (KG)]]/0.5</f>
        <v>2</v>
      </c>
      <c r="H527" s="10" t="s">
        <v>2</v>
      </c>
      <c r="I527" s="11">
        <f>VLOOKUP("*"&amp;CONCATENATE("d_",H527,"_f")&amp;"*",Rough_data!$A$12:$B$31,2,FALSE)</f>
        <v>33</v>
      </c>
      <c r="J527" s="11">
        <f>VLOOKUP("*"&amp;CONCATENATE("d_",H527,"_a")&amp;"*",Rough_data!$A$12:$B$31,2,FALSE)</f>
        <v>28.3</v>
      </c>
      <c r="K527" s="11">
        <f>VLOOKUP("*"&amp;CONCATENATE("o_",H527,"_f")&amp;"*",Rough_data!$A$12:$B$31,2,FALSE)</f>
        <v>20.5</v>
      </c>
      <c r="L527" s="11">
        <f>VLOOKUP("*"&amp;CONCATENATE("o_",H527,"_a")&amp;"*",Rough_data!$A$12:$B$31,2,FALSE)</f>
        <v>28.3</v>
      </c>
      <c r="M527" s="8" t="str">
        <f t="shared" si="58"/>
        <v>1-Times Additional charges</v>
      </c>
      <c r="N527" s="8">
        <f t="shared" si="59"/>
        <v>1</v>
      </c>
      <c r="O527" s="8">
        <f t="shared" si="60"/>
        <v>28.3</v>
      </c>
      <c r="P527" s="10" t="s">
        <v>13</v>
      </c>
      <c r="Q527" s="10">
        <f t="shared" si="61"/>
        <v>1</v>
      </c>
      <c r="R527" s="10" cm="1">
        <f t="array" ref="R527">_xlfn.IFS(AND(P527=$P$2,N527&gt;0),((F527/0.5)-1)*J527, AND(P527=$P$2,N527=0),I527,AND(P527=$P$22,N527&gt;0),((F527/0.5)-1)*(L527+J527),AND(P527=$P$22,N527=0),(I527+K527))</f>
        <v>28.3</v>
      </c>
      <c r="S527" s="10" t="s">
        <v>2</v>
      </c>
      <c r="T527" s="7">
        <v>61.3</v>
      </c>
      <c r="U527" s="11">
        <f>VLOOKUP("*"&amp;CONCATENATE("d_",S527,"_f")&amp;"*",Rough_data!$A$12:$B$31,2,FALSE)</f>
        <v>33</v>
      </c>
      <c r="V527" s="11">
        <f>VLOOKUP("*"&amp;CONCATENATE("d_",S527,"_a")&amp;"*",Rough_data!$A$12:$B$31,2,FALSE)</f>
        <v>28.3</v>
      </c>
      <c r="W527" s="11">
        <f>VLOOKUP("*"&amp;CONCATENATE("o_",S527,"_f")&amp;"*",Rough_data!$A$12:$B$31,2,FALSE)</f>
        <v>20.5</v>
      </c>
      <c r="X527" s="11">
        <f>VLOOKUP("*"&amp;CONCATENATE("o_",S527,"_a")&amp;"*",Rough_data!$A$12:$B$31,2,FALSE)</f>
        <v>28.3</v>
      </c>
      <c r="Y527" s="7" cm="1">
        <f t="array" ref="Y527">_xlfn.IFS(AND(P527=$P$2,N527&gt;0),((F527/0.5)-1)*U527, AND(P527=$P$2,N527=0),V527,AND(P527=$P$22,N527&gt;0),((F527/0.5)-1)*(V527+X527),AND(P527=$P$22,N527=0),(W527+U527))</f>
        <v>33</v>
      </c>
      <c r="Z527" s="13" t="str" cm="1">
        <f t="array" ref="Z527">_xlfn.IFS(Y527=T527,"Correctly Charged",Y527&gt;T527,"Under Charge",Y527&lt;T527,"Over Charge")</f>
        <v>Over Charge</v>
      </c>
      <c r="AA527" s="11">
        <f t="shared" si="62"/>
        <v>-28.299999999999997</v>
      </c>
    </row>
    <row r="528" spans="1:27" x14ac:dyDescent="0.3">
      <c r="A528" s="7">
        <v>2001806446</v>
      </c>
      <c r="B528" s="8">
        <v>1091117223211</v>
      </c>
      <c r="C528" s="7">
        <v>0.127</v>
      </c>
      <c r="D528" s="7">
        <f t="shared" si="56"/>
        <v>0.5</v>
      </c>
      <c r="E528" s="7">
        <v>0.69</v>
      </c>
      <c r="F528" s="7">
        <f t="shared" si="57"/>
        <v>1</v>
      </c>
      <c r="G528" s="7">
        <f>Output_Data1[[#This Row],[Weight slab charged by Courier Company (KG)]]/0.5</f>
        <v>2</v>
      </c>
      <c r="H528" s="10" t="s">
        <v>3</v>
      </c>
      <c r="I528" s="11">
        <f>VLOOKUP("*"&amp;CONCATENATE("d_",H528,"_f")&amp;"*",Rough_data!$A$12:$B$31,2,FALSE)</f>
        <v>45.4</v>
      </c>
      <c r="J528" s="11">
        <f>VLOOKUP("*"&amp;CONCATENATE("d_",H528,"_a")&amp;"*",Rough_data!$A$12:$B$31,2,FALSE)</f>
        <v>44.8</v>
      </c>
      <c r="K528" s="11">
        <f>VLOOKUP("*"&amp;CONCATENATE("o_",H528,"_f")&amp;"*",Rough_data!$A$12:$B$31,2,FALSE)</f>
        <v>41.3</v>
      </c>
      <c r="L528" s="11">
        <f>VLOOKUP("*"&amp;CONCATENATE("o_",H528,"_a")&amp;"*",Rough_data!$A$12:$B$31,2,FALSE)</f>
        <v>44.8</v>
      </c>
      <c r="M528" s="8" t="str">
        <f t="shared" si="58"/>
        <v>1-Times Additional charges</v>
      </c>
      <c r="N528" s="8">
        <f t="shared" si="59"/>
        <v>1</v>
      </c>
      <c r="O528" s="8">
        <f t="shared" si="60"/>
        <v>44.8</v>
      </c>
      <c r="P528" s="10" t="s">
        <v>13</v>
      </c>
      <c r="Q528" s="10">
        <f t="shared" si="61"/>
        <v>1</v>
      </c>
      <c r="R528" s="10" cm="1">
        <f t="array" ref="R528">_xlfn.IFS(AND(P528=$P$2,N528&gt;0),((F528/0.5)-1)*J528, AND(P528=$P$2,N528=0),I528,AND(P528=$P$22,N528&gt;0),((F528/0.5)-1)*(L528+J528),AND(P528=$P$22,N528=0),(I528+K528))</f>
        <v>44.8</v>
      </c>
      <c r="S528" s="10" t="s">
        <v>3</v>
      </c>
      <c r="T528" s="7">
        <v>90.2</v>
      </c>
      <c r="U528" s="11">
        <f>VLOOKUP("*"&amp;CONCATENATE("d_",S528,"_f")&amp;"*",Rough_data!$A$12:$B$31,2,FALSE)</f>
        <v>45.4</v>
      </c>
      <c r="V528" s="11">
        <f>VLOOKUP("*"&amp;CONCATENATE("d_",S528,"_a")&amp;"*",Rough_data!$A$12:$B$31,2,FALSE)</f>
        <v>44.8</v>
      </c>
      <c r="W528" s="11">
        <f>VLOOKUP("*"&amp;CONCATENATE("o_",S528,"_f")&amp;"*",Rough_data!$A$12:$B$31,2,FALSE)</f>
        <v>41.3</v>
      </c>
      <c r="X528" s="11">
        <f>VLOOKUP("*"&amp;CONCATENATE("o_",S528,"_a")&amp;"*",Rough_data!$A$12:$B$31,2,FALSE)</f>
        <v>44.8</v>
      </c>
      <c r="Y528" s="7" cm="1">
        <f t="array" ref="Y528">_xlfn.IFS(AND(P528=$P$2,N528&gt;0),((F528/0.5)-1)*U528, AND(P528=$P$2,N528=0),V528,AND(P528=$P$22,N528&gt;0),((F528/0.5)-1)*(V528+X528),AND(P528=$P$22,N528=0),(W528+U528))</f>
        <v>45.4</v>
      </c>
      <c r="Z528" s="13" t="str" cm="1">
        <f t="array" ref="Z528">_xlfn.IFS(Y528=T528,"Correctly Charged",Y528&gt;T528,"Under Charge",Y528&lt;T528,"Over Charge")</f>
        <v>Over Charge</v>
      </c>
      <c r="AA528" s="11">
        <f t="shared" si="62"/>
        <v>-44.800000000000004</v>
      </c>
    </row>
    <row r="529" spans="1:27" x14ac:dyDescent="0.3">
      <c r="A529" s="7">
        <v>2001806446</v>
      </c>
      <c r="B529" s="8">
        <v>1091117223211</v>
      </c>
      <c r="C529" s="7">
        <v>0.13300000000000001</v>
      </c>
      <c r="D529" s="7">
        <f t="shared" si="56"/>
        <v>0.5</v>
      </c>
      <c r="E529" s="7">
        <v>0.69</v>
      </c>
      <c r="F529" s="7">
        <f t="shared" si="57"/>
        <v>1</v>
      </c>
      <c r="G529" s="7">
        <f>Output_Data1[[#This Row],[Weight slab charged by Courier Company (KG)]]/0.5</f>
        <v>2</v>
      </c>
      <c r="H529" s="10" t="s">
        <v>3</v>
      </c>
      <c r="I529" s="11">
        <f>VLOOKUP("*"&amp;CONCATENATE("d_",H529,"_f")&amp;"*",Rough_data!$A$12:$B$31,2,FALSE)</f>
        <v>45.4</v>
      </c>
      <c r="J529" s="11">
        <f>VLOOKUP("*"&amp;CONCATENATE("d_",H529,"_a")&amp;"*",Rough_data!$A$12:$B$31,2,FALSE)</f>
        <v>44.8</v>
      </c>
      <c r="K529" s="11">
        <f>VLOOKUP("*"&amp;CONCATENATE("o_",H529,"_f")&amp;"*",Rough_data!$A$12:$B$31,2,FALSE)</f>
        <v>41.3</v>
      </c>
      <c r="L529" s="11">
        <f>VLOOKUP("*"&amp;CONCATENATE("o_",H529,"_a")&amp;"*",Rough_data!$A$12:$B$31,2,FALSE)</f>
        <v>44.8</v>
      </c>
      <c r="M529" s="8" t="str">
        <f t="shared" si="58"/>
        <v>1-Times Additional charges</v>
      </c>
      <c r="N529" s="8">
        <f t="shared" si="59"/>
        <v>1</v>
      </c>
      <c r="O529" s="8">
        <f t="shared" si="60"/>
        <v>44.8</v>
      </c>
      <c r="P529" s="10" t="s">
        <v>13</v>
      </c>
      <c r="Q529" s="10">
        <f t="shared" si="61"/>
        <v>1</v>
      </c>
      <c r="R529" s="10" cm="1">
        <f t="array" ref="R529">_xlfn.IFS(AND(P529=$P$2,N529&gt;0),((F529/0.5)-1)*J529, AND(P529=$P$2,N529=0),I529,AND(P529=$P$22,N529&gt;0),((F529/0.5)-1)*(L529+J529),AND(P529=$P$22,N529=0),(I529+K529))</f>
        <v>44.8</v>
      </c>
      <c r="S529" s="10" t="s">
        <v>3</v>
      </c>
      <c r="T529" s="7">
        <v>90.2</v>
      </c>
      <c r="U529" s="11">
        <f>VLOOKUP("*"&amp;CONCATENATE("d_",S529,"_f")&amp;"*",Rough_data!$A$12:$B$31,2,FALSE)</f>
        <v>45.4</v>
      </c>
      <c r="V529" s="11">
        <f>VLOOKUP("*"&amp;CONCATENATE("d_",S529,"_a")&amp;"*",Rough_data!$A$12:$B$31,2,FALSE)</f>
        <v>44.8</v>
      </c>
      <c r="W529" s="11">
        <f>VLOOKUP("*"&amp;CONCATENATE("o_",S529,"_f")&amp;"*",Rough_data!$A$12:$B$31,2,FALSE)</f>
        <v>41.3</v>
      </c>
      <c r="X529" s="11">
        <f>VLOOKUP("*"&amp;CONCATENATE("o_",S529,"_a")&amp;"*",Rough_data!$A$12:$B$31,2,FALSE)</f>
        <v>44.8</v>
      </c>
      <c r="Y529" s="7" cm="1">
        <f t="array" ref="Y529">_xlfn.IFS(AND(P529=$P$2,N529&gt;0),((F529/0.5)-1)*U529, AND(P529=$P$2,N529=0),V529,AND(P529=$P$22,N529&gt;0),((F529/0.5)-1)*(V529+X529),AND(P529=$P$22,N529=0),(W529+U529))</f>
        <v>45.4</v>
      </c>
      <c r="Z529" s="13" t="str" cm="1">
        <f t="array" ref="Z529">_xlfn.IFS(Y529=T529,"Correctly Charged",Y529&gt;T529,"Under Charge",Y529&lt;T529,"Over Charge")</f>
        <v>Over Charge</v>
      </c>
      <c r="AA529" s="11">
        <f t="shared" si="62"/>
        <v>-44.800000000000004</v>
      </c>
    </row>
    <row r="530" spans="1:27" x14ac:dyDescent="0.3">
      <c r="A530" s="7">
        <v>2001806446</v>
      </c>
      <c r="B530" s="8">
        <v>1091117223211</v>
      </c>
      <c r="C530" s="7">
        <v>0.24</v>
      </c>
      <c r="D530" s="7">
        <f t="shared" si="56"/>
        <v>0.5</v>
      </c>
      <c r="E530" s="7">
        <v>0.69</v>
      </c>
      <c r="F530" s="7">
        <f t="shared" si="57"/>
        <v>1</v>
      </c>
      <c r="G530" s="7">
        <f>Output_Data1[[#This Row],[Weight slab charged by Courier Company (KG)]]/0.5</f>
        <v>2</v>
      </c>
      <c r="H530" s="10" t="s">
        <v>3</v>
      </c>
      <c r="I530" s="11">
        <f>VLOOKUP("*"&amp;CONCATENATE("d_",H530,"_f")&amp;"*",Rough_data!$A$12:$B$31,2,FALSE)</f>
        <v>45.4</v>
      </c>
      <c r="J530" s="11">
        <f>VLOOKUP("*"&amp;CONCATENATE("d_",H530,"_a")&amp;"*",Rough_data!$A$12:$B$31,2,FALSE)</f>
        <v>44.8</v>
      </c>
      <c r="K530" s="11">
        <f>VLOOKUP("*"&amp;CONCATENATE("o_",H530,"_f")&amp;"*",Rough_data!$A$12:$B$31,2,FALSE)</f>
        <v>41.3</v>
      </c>
      <c r="L530" s="11">
        <f>VLOOKUP("*"&amp;CONCATENATE("o_",H530,"_a")&amp;"*",Rough_data!$A$12:$B$31,2,FALSE)</f>
        <v>44.8</v>
      </c>
      <c r="M530" s="8" t="str">
        <f t="shared" si="58"/>
        <v>1-Times Additional charges</v>
      </c>
      <c r="N530" s="8">
        <f t="shared" si="59"/>
        <v>1</v>
      </c>
      <c r="O530" s="8">
        <f t="shared" si="60"/>
        <v>44.8</v>
      </c>
      <c r="P530" s="10" t="s">
        <v>13</v>
      </c>
      <c r="Q530" s="10">
        <f t="shared" si="61"/>
        <v>1</v>
      </c>
      <c r="R530" s="10" cm="1">
        <f t="array" ref="R530">_xlfn.IFS(AND(P530=$P$2,N530&gt;0),((F530/0.5)-1)*J530, AND(P530=$P$2,N530=0),I530,AND(P530=$P$22,N530&gt;0),((F530/0.5)-1)*(L530+J530),AND(P530=$P$22,N530=0),(I530+K530))</f>
        <v>44.8</v>
      </c>
      <c r="S530" s="10" t="s">
        <v>3</v>
      </c>
      <c r="T530" s="7">
        <v>90.2</v>
      </c>
      <c r="U530" s="11">
        <f>VLOOKUP("*"&amp;CONCATENATE("d_",S530,"_f")&amp;"*",Rough_data!$A$12:$B$31,2,FALSE)</f>
        <v>45.4</v>
      </c>
      <c r="V530" s="11">
        <f>VLOOKUP("*"&amp;CONCATENATE("d_",S530,"_a")&amp;"*",Rough_data!$A$12:$B$31,2,FALSE)</f>
        <v>44.8</v>
      </c>
      <c r="W530" s="11">
        <f>VLOOKUP("*"&amp;CONCATENATE("o_",S530,"_f")&amp;"*",Rough_data!$A$12:$B$31,2,FALSE)</f>
        <v>41.3</v>
      </c>
      <c r="X530" s="11">
        <f>VLOOKUP("*"&amp;CONCATENATE("o_",S530,"_a")&amp;"*",Rough_data!$A$12:$B$31,2,FALSE)</f>
        <v>44.8</v>
      </c>
      <c r="Y530" s="7" cm="1">
        <f t="array" ref="Y530">_xlfn.IFS(AND(P530=$P$2,N530&gt;0),((F530/0.5)-1)*U530, AND(P530=$P$2,N530=0),V530,AND(P530=$P$22,N530&gt;0),((F530/0.5)-1)*(V530+X530),AND(P530=$P$22,N530=0),(W530+U530))</f>
        <v>45.4</v>
      </c>
      <c r="Z530" s="13" t="str" cm="1">
        <f t="array" ref="Z530">_xlfn.IFS(Y530=T530,"Correctly Charged",Y530&gt;T530,"Under Charge",Y530&lt;T530,"Over Charge")</f>
        <v>Over Charge</v>
      </c>
      <c r="AA530" s="11">
        <f t="shared" si="62"/>
        <v>-44.800000000000004</v>
      </c>
    </row>
    <row r="531" spans="1:27" x14ac:dyDescent="0.3">
      <c r="A531" s="7">
        <v>2001806408</v>
      </c>
      <c r="B531" s="8">
        <v>1091117222931</v>
      </c>
      <c r="C531" s="7">
        <v>0.55200000000000005</v>
      </c>
      <c r="D531" s="7">
        <f t="shared" si="56"/>
        <v>1</v>
      </c>
      <c r="E531" s="7">
        <v>2.5</v>
      </c>
      <c r="F531" s="7">
        <f t="shared" si="57"/>
        <v>2.5</v>
      </c>
      <c r="G531" s="7">
        <f>Output_Data1[[#This Row],[Weight slab charged by Courier Company (KG)]]/0.5</f>
        <v>5</v>
      </c>
      <c r="H531" s="10" t="s">
        <v>3</v>
      </c>
      <c r="I531" s="11">
        <f>VLOOKUP("*"&amp;CONCATENATE("d_",H531,"_f")&amp;"*",Rough_data!$A$12:$B$31,2,FALSE)</f>
        <v>45.4</v>
      </c>
      <c r="J531" s="11">
        <f>VLOOKUP("*"&amp;CONCATENATE("d_",H531,"_a")&amp;"*",Rough_data!$A$12:$B$31,2,FALSE)</f>
        <v>44.8</v>
      </c>
      <c r="K531" s="11">
        <f>VLOOKUP("*"&amp;CONCATENATE("o_",H531,"_f")&amp;"*",Rough_data!$A$12:$B$31,2,FALSE)</f>
        <v>41.3</v>
      </c>
      <c r="L531" s="11">
        <f>VLOOKUP("*"&amp;CONCATENATE("o_",H531,"_a")&amp;"*",Rough_data!$A$12:$B$31,2,FALSE)</f>
        <v>44.8</v>
      </c>
      <c r="M531" s="8" t="str">
        <f t="shared" si="58"/>
        <v>4-Times Additional charges</v>
      </c>
      <c r="N531" s="8">
        <f t="shared" si="59"/>
        <v>4</v>
      </c>
      <c r="O531" s="8">
        <f t="shared" si="60"/>
        <v>179.2</v>
      </c>
      <c r="P531" s="10" t="s">
        <v>13</v>
      </c>
      <c r="Q531" s="10">
        <f t="shared" si="61"/>
        <v>4</v>
      </c>
      <c r="R531" s="10" cm="1">
        <f t="array" ref="R531">_xlfn.IFS(AND(P531=$P$2,N531&gt;0),((F531/0.5)-1)*J531, AND(P531=$P$2,N531=0),I531,AND(P531=$P$22,N531&gt;0),((F531/0.5)-1)*(L531+J531),AND(P531=$P$22,N531=0),(I531+K531))</f>
        <v>179.2</v>
      </c>
      <c r="S531" s="10" t="s">
        <v>3</v>
      </c>
      <c r="T531" s="7">
        <v>224.6</v>
      </c>
      <c r="U531" s="11">
        <f>VLOOKUP("*"&amp;CONCATENATE("d_",S531,"_f")&amp;"*",Rough_data!$A$12:$B$31,2,FALSE)</f>
        <v>45.4</v>
      </c>
      <c r="V531" s="11">
        <f>VLOOKUP("*"&amp;CONCATENATE("d_",S531,"_a")&amp;"*",Rough_data!$A$12:$B$31,2,FALSE)</f>
        <v>44.8</v>
      </c>
      <c r="W531" s="11">
        <f>VLOOKUP("*"&amp;CONCATENATE("o_",S531,"_f")&amp;"*",Rough_data!$A$12:$B$31,2,FALSE)</f>
        <v>41.3</v>
      </c>
      <c r="X531" s="11">
        <f>VLOOKUP("*"&amp;CONCATENATE("o_",S531,"_a")&amp;"*",Rough_data!$A$12:$B$31,2,FALSE)</f>
        <v>44.8</v>
      </c>
      <c r="Y531" s="7" cm="1">
        <f t="array" ref="Y531">_xlfn.IFS(AND(P531=$P$2,N531&gt;0),((F531/0.5)-1)*U531, AND(P531=$P$2,N531=0),V531,AND(P531=$P$22,N531&gt;0),((F531/0.5)-1)*(V531+X531),AND(P531=$P$22,N531=0),(W531+U531))</f>
        <v>181.6</v>
      </c>
      <c r="Z531" s="13" t="str" cm="1">
        <f t="array" ref="Z531">_xlfn.IFS(Y531=T531,"Correctly Charged",Y531&gt;T531,"Under Charge",Y531&lt;T531,"Over Charge")</f>
        <v>Over Charge</v>
      </c>
      <c r="AA531" s="11">
        <f t="shared" si="62"/>
        <v>-43</v>
      </c>
    </row>
    <row r="532" spans="1:27" x14ac:dyDescent="0.3">
      <c r="A532" s="7">
        <v>2001806408</v>
      </c>
      <c r="B532" s="8">
        <v>1091117222931</v>
      </c>
      <c r="C532" s="7">
        <v>0.16500000000000001</v>
      </c>
      <c r="D532" s="7">
        <f t="shared" si="56"/>
        <v>0.5</v>
      </c>
      <c r="E532" s="7">
        <v>2.5</v>
      </c>
      <c r="F532" s="7">
        <f t="shared" si="57"/>
        <v>2.5</v>
      </c>
      <c r="G532" s="7">
        <f>Output_Data1[[#This Row],[Weight slab charged by Courier Company (KG)]]/0.5</f>
        <v>5</v>
      </c>
      <c r="H532" s="10" t="s">
        <v>3</v>
      </c>
      <c r="I532" s="11">
        <f>VLOOKUP("*"&amp;CONCATENATE("d_",H532,"_f")&amp;"*",Rough_data!$A$12:$B$31,2,FALSE)</f>
        <v>45.4</v>
      </c>
      <c r="J532" s="11">
        <f>VLOOKUP("*"&amp;CONCATENATE("d_",H532,"_a")&amp;"*",Rough_data!$A$12:$B$31,2,FALSE)</f>
        <v>44.8</v>
      </c>
      <c r="K532" s="11">
        <f>VLOOKUP("*"&amp;CONCATENATE("o_",H532,"_f")&amp;"*",Rough_data!$A$12:$B$31,2,FALSE)</f>
        <v>41.3</v>
      </c>
      <c r="L532" s="11">
        <f>VLOOKUP("*"&amp;CONCATENATE("o_",H532,"_a")&amp;"*",Rough_data!$A$12:$B$31,2,FALSE)</f>
        <v>44.8</v>
      </c>
      <c r="M532" s="8" t="str">
        <f t="shared" si="58"/>
        <v>4-Times Additional charges</v>
      </c>
      <c r="N532" s="8">
        <f t="shared" si="59"/>
        <v>4</v>
      </c>
      <c r="O532" s="8">
        <f t="shared" si="60"/>
        <v>179.2</v>
      </c>
      <c r="P532" s="10" t="s">
        <v>13</v>
      </c>
      <c r="Q532" s="10">
        <f t="shared" si="61"/>
        <v>4</v>
      </c>
      <c r="R532" s="10" cm="1">
        <f t="array" ref="R532">_xlfn.IFS(AND(P532=$P$2,N532&gt;0),((F532/0.5)-1)*J532, AND(P532=$P$2,N532=0),I532,AND(P532=$P$22,N532&gt;0),((F532/0.5)-1)*(L532+J532),AND(P532=$P$22,N532=0),(I532+K532))</f>
        <v>179.2</v>
      </c>
      <c r="S532" s="10" t="s">
        <v>3</v>
      </c>
      <c r="T532" s="7">
        <v>224.6</v>
      </c>
      <c r="U532" s="11">
        <f>VLOOKUP("*"&amp;CONCATENATE("d_",S532,"_f")&amp;"*",Rough_data!$A$12:$B$31,2,FALSE)</f>
        <v>45.4</v>
      </c>
      <c r="V532" s="11">
        <f>VLOOKUP("*"&amp;CONCATENATE("d_",S532,"_a")&amp;"*",Rough_data!$A$12:$B$31,2,FALSE)</f>
        <v>44.8</v>
      </c>
      <c r="W532" s="11">
        <f>VLOOKUP("*"&amp;CONCATENATE("o_",S532,"_f")&amp;"*",Rough_data!$A$12:$B$31,2,FALSE)</f>
        <v>41.3</v>
      </c>
      <c r="X532" s="11">
        <f>VLOOKUP("*"&amp;CONCATENATE("o_",S532,"_a")&amp;"*",Rough_data!$A$12:$B$31,2,FALSE)</f>
        <v>44.8</v>
      </c>
      <c r="Y532" s="7" cm="1">
        <f t="array" ref="Y532">_xlfn.IFS(AND(P532=$P$2,N532&gt;0),((F532/0.5)-1)*U532, AND(P532=$P$2,N532=0),V532,AND(P532=$P$22,N532&gt;0),((F532/0.5)-1)*(V532+X532),AND(P532=$P$22,N532=0),(W532+U532))</f>
        <v>181.6</v>
      </c>
      <c r="Z532" s="13" t="str" cm="1">
        <f t="array" ref="Z532">_xlfn.IFS(Y532=T532,"Correctly Charged",Y532&gt;T532,"Under Charge",Y532&lt;T532,"Over Charge")</f>
        <v>Over Charge</v>
      </c>
      <c r="AA532" s="11">
        <f t="shared" si="62"/>
        <v>-43</v>
      </c>
    </row>
    <row r="533" spans="1:27" x14ac:dyDescent="0.3">
      <c r="A533" s="7">
        <v>2001806408</v>
      </c>
      <c r="B533" s="8">
        <v>1091117222931</v>
      </c>
      <c r="C533" s="7">
        <v>0.112</v>
      </c>
      <c r="D533" s="7">
        <f t="shared" si="56"/>
        <v>0.5</v>
      </c>
      <c r="E533" s="7">
        <v>2.5</v>
      </c>
      <c r="F533" s="7">
        <f t="shared" si="57"/>
        <v>2.5</v>
      </c>
      <c r="G533" s="7">
        <f>Output_Data1[[#This Row],[Weight slab charged by Courier Company (KG)]]/0.5</f>
        <v>5</v>
      </c>
      <c r="H533" s="10" t="s">
        <v>3</v>
      </c>
      <c r="I533" s="11">
        <f>VLOOKUP("*"&amp;CONCATENATE("d_",H533,"_f")&amp;"*",Rough_data!$A$12:$B$31,2,FALSE)</f>
        <v>45.4</v>
      </c>
      <c r="J533" s="11">
        <f>VLOOKUP("*"&amp;CONCATENATE("d_",H533,"_a")&amp;"*",Rough_data!$A$12:$B$31,2,FALSE)</f>
        <v>44.8</v>
      </c>
      <c r="K533" s="11">
        <f>VLOOKUP("*"&amp;CONCATENATE("o_",H533,"_f")&amp;"*",Rough_data!$A$12:$B$31,2,FALSE)</f>
        <v>41.3</v>
      </c>
      <c r="L533" s="11">
        <f>VLOOKUP("*"&amp;CONCATENATE("o_",H533,"_a")&amp;"*",Rough_data!$A$12:$B$31,2,FALSE)</f>
        <v>44.8</v>
      </c>
      <c r="M533" s="8" t="str">
        <f t="shared" si="58"/>
        <v>4-Times Additional charges</v>
      </c>
      <c r="N533" s="8">
        <f t="shared" si="59"/>
        <v>4</v>
      </c>
      <c r="O533" s="8">
        <f t="shared" si="60"/>
        <v>179.2</v>
      </c>
      <c r="P533" s="10" t="s">
        <v>13</v>
      </c>
      <c r="Q533" s="10">
        <f t="shared" si="61"/>
        <v>4</v>
      </c>
      <c r="R533" s="10" cm="1">
        <f t="array" ref="R533">_xlfn.IFS(AND(P533=$P$2,N533&gt;0),((F533/0.5)-1)*J533, AND(P533=$P$2,N533=0),I533,AND(P533=$P$22,N533&gt;0),((F533/0.5)-1)*(L533+J533),AND(P533=$P$22,N533=0),(I533+K533))</f>
        <v>179.2</v>
      </c>
      <c r="S533" s="10" t="s">
        <v>3</v>
      </c>
      <c r="T533" s="7">
        <v>224.6</v>
      </c>
      <c r="U533" s="11">
        <f>VLOOKUP("*"&amp;CONCATENATE("d_",S533,"_f")&amp;"*",Rough_data!$A$12:$B$31,2,FALSE)</f>
        <v>45.4</v>
      </c>
      <c r="V533" s="11">
        <f>VLOOKUP("*"&amp;CONCATENATE("d_",S533,"_a")&amp;"*",Rough_data!$A$12:$B$31,2,FALSE)</f>
        <v>44.8</v>
      </c>
      <c r="W533" s="11">
        <f>VLOOKUP("*"&amp;CONCATENATE("o_",S533,"_f")&amp;"*",Rough_data!$A$12:$B$31,2,FALSE)</f>
        <v>41.3</v>
      </c>
      <c r="X533" s="11">
        <f>VLOOKUP("*"&amp;CONCATENATE("o_",S533,"_a")&amp;"*",Rough_data!$A$12:$B$31,2,FALSE)</f>
        <v>44.8</v>
      </c>
      <c r="Y533" s="7" cm="1">
        <f t="array" ref="Y533">_xlfn.IFS(AND(P533=$P$2,N533&gt;0),((F533/0.5)-1)*U533, AND(P533=$P$2,N533=0),V533,AND(P533=$P$22,N533&gt;0),((F533/0.5)-1)*(V533+X533),AND(P533=$P$22,N533=0),(W533+U533))</f>
        <v>181.6</v>
      </c>
      <c r="Z533" s="13" t="str" cm="1">
        <f t="array" ref="Z533">_xlfn.IFS(Y533=T533,"Correctly Charged",Y533&gt;T533,"Under Charge",Y533&lt;T533,"Over Charge")</f>
        <v>Over Charge</v>
      </c>
      <c r="AA533" s="11">
        <f t="shared" si="62"/>
        <v>-43</v>
      </c>
    </row>
    <row r="534" spans="1:27" x14ac:dyDescent="0.3">
      <c r="A534" s="7">
        <v>2001806408</v>
      </c>
      <c r="B534" s="8">
        <v>1091117222931</v>
      </c>
      <c r="C534" s="7">
        <v>0.1</v>
      </c>
      <c r="D534" s="7">
        <f t="shared" si="56"/>
        <v>0.5</v>
      </c>
      <c r="E534" s="7">
        <v>2.5</v>
      </c>
      <c r="F534" s="7">
        <f t="shared" si="57"/>
        <v>2.5</v>
      </c>
      <c r="G534" s="7">
        <f>Output_Data1[[#This Row],[Weight slab charged by Courier Company (KG)]]/0.5</f>
        <v>5</v>
      </c>
      <c r="H534" s="10" t="s">
        <v>3</v>
      </c>
      <c r="I534" s="11">
        <f>VLOOKUP("*"&amp;CONCATENATE("d_",H534,"_f")&amp;"*",Rough_data!$A$12:$B$31,2,FALSE)</f>
        <v>45.4</v>
      </c>
      <c r="J534" s="11">
        <f>VLOOKUP("*"&amp;CONCATENATE("d_",H534,"_a")&amp;"*",Rough_data!$A$12:$B$31,2,FALSE)</f>
        <v>44.8</v>
      </c>
      <c r="K534" s="11">
        <f>VLOOKUP("*"&amp;CONCATENATE("o_",H534,"_f")&amp;"*",Rough_data!$A$12:$B$31,2,FALSE)</f>
        <v>41.3</v>
      </c>
      <c r="L534" s="11">
        <f>VLOOKUP("*"&amp;CONCATENATE("o_",H534,"_a")&amp;"*",Rough_data!$A$12:$B$31,2,FALSE)</f>
        <v>44.8</v>
      </c>
      <c r="M534" s="8" t="str">
        <f t="shared" si="58"/>
        <v>4-Times Additional charges</v>
      </c>
      <c r="N534" s="8">
        <f t="shared" si="59"/>
        <v>4</v>
      </c>
      <c r="O534" s="8">
        <f t="shared" si="60"/>
        <v>179.2</v>
      </c>
      <c r="P534" s="10" t="s">
        <v>13</v>
      </c>
      <c r="Q534" s="10">
        <f t="shared" si="61"/>
        <v>4</v>
      </c>
      <c r="R534" s="10" cm="1">
        <f t="array" ref="R534">_xlfn.IFS(AND(P534=$P$2,N534&gt;0),((F534/0.5)-1)*J534, AND(P534=$P$2,N534=0),I534,AND(P534=$P$22,N534&gt;0),((F534/0.5)-1)*(L534+J534),AND(P534=$P$22,N534=0),(I534+K534))</f>
        <v>179.2</v>
      </c>
      <c r="S534" s="10" t="s">
        <v>3</v>
      </c>
      <c r="T534" s="7">
        <v>224.6</v>
      </c>
      <c r="U534" s="11">
        <f>VLOOKUP("*"&amp;CONCATENATE("d_",S534,"_f")&amp;"*",Rough_data!$A$12:$B$31,2,FALSE)</f>
        <v>45.4</v>
      </c>
      <c r="V534" s="11">
        <f>VLOOKUP("*"&amp;CONCATENATE("d_",S534,"_a")&amp;"*",Rough_data!$A$12:$B$31,2,FALSE)</f>
        <v>44.8</v>
      </c>
      <c r="W534" s="11">
        <f>VLOOKUP("*"&amp;CONCATENATE("o_",S534,"_f")&amp;"*",Rough_data!$A$12:$B$31,2,FALSE)</f>
        <v>41.3</v>
      </c>
      <c r="X534" s="11">
        <f>VLOOKUP("*"&amp;CONCATENATE("o_",S534,"_a")&amp;"*",Rough_data!$A$12:$B$31,2,FALSE)</f>
        <v>44.8</v>
      </c>
      <c r="Y534" s="7" cm="1">
        <f t="array" ref="Y534">_xlfn.IFS(AND(P534=$P$2,N534&gt;0),((F534/0.5)-1)*U534, AND(P534=$P$2,N534=0),V534,AND(P534=$P$22,N534&gt;0),((F534/0.5)-1)*(V534+X534),AND(P534=$P$22,N534=0),(W534+U534))</f>
        <v>181.6</v>
      </c>
      <c r="Z534" s="13" t="str" cm="1">
        <f t="array" ref="Z534">_xlfn.IFS(Y534=T534,"Correctly Charged",Y534&gt;T534,"Under Charge",Y534&lt;T534,"Over Charge")</f>
        <v>Over Charge</v>
      </c>
      <c r="AA534" s="11">
        <f t="shared" si="62"/>
        <v>-43</v>
      </c>
    </row>
    <row r="535" spans="1:27" x14ac:dyDescent="0.3">
      <c r="A535" s="7">
        <v>2001806338</v>
      </c>
      <c r="B535" s="8">
        <v>1091117222570</v>
      </c>
      <c r="C535" s="7">
        <v>0.127</v>
      </c>
      <c r="D535" s="7">
        <f t="shared" si="56"/>
        <v>0.5</v>
      </c>
      <c r="E535" s="7">
        <v>0.7</v>
      </c>
      <c r="F535" s="7">
        <f t="shared" si="57"/>
        <v>1</v>
      </c>
      <c r="G535" s="7">
        <f>Output_Data1[[#This Row],[Weight slab charged by Courier Company (KG)]]/0.5</f>
        <v>2</v>
      </c>
      <c r="H535" s="10" t="s">
        <v>3</v>
      </c>
      <c r="I535" s="11">
        <f>VLOOKUP("*"&amp;CONCATENATE("d_",H535,"_f")&amp;"*",Rough_data!$A$12:$B$31,2,FALSE)</f>
        <v>45.4</v>
      </c>
      <c r="J535" s="11">
        <f>VLOOKUP("*"&amp;CONCATENATE("d_",H535,"_a")&amp;"*",Rough_data!$A$12:$B$31,2,FALSE)</f>
        <v>44.8</v>
      </c>
      <c r="K535" s="11">
        <f>VLOOKUP("*"&amp;CONCATENATE("o_",H535,"_f")&amp;"*",Rough_data!$A$12:$B$31,2,FALSE)</f>
        <v>41.3</v>
      </c>
      <c r="L535" s="11">
        <f>VLOOKUP("*"&amp;CONCATENATE("o_",H535,"_a")&amp;"*",Rough_data!$A$12:$B$31,2,FALSE)</f>
        <v>44.8</v>
      </c>
      <c r="M535" s="8" t="str">
        <f t="shared" si="58"/>
        <v>1-Times Additional charges</v>
      </c>
      <c r="N535" s="8">
        <f t="shared" si="59"/>
        <v>1</v>
      </c>
      <c r="O535" s="8">
        <f t="shared" si="60"/>
        <v>44.8</v>
      </c>
      <c r="P535" s="10" t="s">
        <v>13</v>
      </c>
      <c r="Q535" s="10">
        <f t="shared" si="61"/>
        <v>1</v>
      </c>
      <c r="R535" s="10" cm="1">
        <f t="array" ref="R535">_xlfn.IFS(AND(P535=$P$2,N535&gt;0),((F535/0.5)-1)*J535, AND(P535=$P$2,N535=0),I535,AND(P535=$P$22,N535&gt;0),((F535/0.5)-1)*(L535+J535),AND(P535=$P$22,N535=0),(I535+K535))</f>
        <v>44.8</v>
      </c>
      <c r="S535" s="10" t="s">
        <v>3</v>
      </c>
      <c r="T535" s="7">
        <v>90.2</v>
      </c>
      <c r="U535" s="11">
        <f>VLOOKUP("*"&amp;CONCATENATE("d_",S535,"_f")&amp;"*",Rough_data!$A$12:$B$31,2,FALSE)</f>
        <v>45.4</v>
      </c>
      <c r="V535" s="11">
        <f>VLOOKUP("*"&amp;CONCATENATE("d_",S535,"_a")&amp;"*",Rough_data!$A$12:$B$31,2,FALSE)</f>
        <v>44.8</v>
      </c>
      <c r="W535" s="11">
        <f>VLOOKUP("*"&amp;CONCATENATE("o_",S535,"_f")&amp;"*",Rough_data!$A$12:$B$31,2,FALSE)</f>
        <v>41.3</v>
      </c>
      <c r="X535" s="11">
        <f>VLOOKUP("*"&amp;CONCATENATE("o_",S535,"_a")&amp;"*",Rough_data!$A$12:$B$31,2,FALSE)</f>
        <v>44.8</v>
      </c>
      <c r="Y535" s="7" cm="1">
        <f t="array" ref="Y535">_xlfn.IFS(AND(P535=$P$2,N535&gt;0),((F535/0.5)-1)*U535, AND(P535=$P$2,N535=0),V535,AND(P535=$P$22,N535&gt;0),((F535/0.5)-1)*(V535+X535),AND(P535=$P$22,N535=0),(W535+U535))</f>
        <v>45.4</v>
      </c>
      <c r="Z535" s="13" t="str" cm="1">
        <f t="array" ref="Z535">_xlfn.IFS(Y535=T535,"Correctly Charged",Y535&gt;T535,"Under Charge",Y535&lt;T535,"Over Charge")</f>
        <v>Over Charge</v>
      </c>
      <c r="AA535" s="11">
        <f t="shared" si="62"/>
        <v>-44.800000000000004</v>
      </c>
    </row>
    <row r="536" spans="1:27" x14ac:dyDescent="0.3">
      <c r="A536" s="7">
        <v>2001806338</v>
      </c>
      <c r="B536" s="8">
        <v>1091117222570</v>
      </c>
      <c r="C536" s="7">
        <v>0.13300000000000001</v>
      </c>
      <c r="D536" s="7">
        <f t="shared" si="56"/>
        <v>0.5</v>
      </c>
      <c r="E536" s="7">
        <v>0.7</v>
      </c>
      <c r="F536" s="7">
        <f t="shared" si="57"/>
        <v>1</v>
      </c>
      <c r="G536" s="7">
        <f>Output_Data1[[#This Row],[Weight slab charged by Courier Company (KG)]]/0.5</f>
        <v>2</v>
      </c>
      <c r="H536" s="10" t="s">
        <v>3</v>
      </c>
      <c r="I536" s="11">
        <f>VLOOKUP("*"&amp;CONCATENATE("d_",H536,"_f")&amp;"*",Rough_data!$A$12:$B$31,2,FALSE)</f>
        <v>45.4</v>
      </c>
      <c r="J536" s="11">
        <f>VLOOKUP("*"&amp;CONCATENATE("d_",H536,"_a")&amp;"*",Rough_data!$A$12:$B$31,2,FALSE)</f>
        <v>44.8</v>
      </c>
      <c r="K536" s="11">
        <f>VLOOKUP("*"&amp;CONCATENATE("o_",H536,"_f")&amp;"*",Rough_data!$A$12:$B$31,2,FALSE)</f>
        <v>41.3</v>
      </c>
      <c r="L536" s="11">
        <f>VLOOKUP("*"&amp;CONCATENATE("o_",H536,"_a")&amp;"*",Rough_data!$A$12:$B$31,2,FALSE)</f>
        <v>44.8</v>
      </c>
      <c r="M536" s="8" t="str">
        <f t="shared" si="58"/>
        <v>1-Times Additional charges</v>
      </c>
      <c r="N536" s="8">
        <f t="shared" si="59"/>
        <v>1</v>
      </c>
      <c r="O536" s="8">
        <f t="shared" si="60"/>
        <v>44.8</v>
      </c>
      <c r="P536" s="10" t="s">
        <v>13</v>
      </c>
      <c r="Q536" s="10">
        <f t="shared" si="61"/>
        <v>1</v>
      </c>
      <c r="R536" s="10" cm="1">
        <f t="array" ref="R536">_xlfn.IFS(AND(P536=$P$2,N536&gt;0),((F536/0.5)-1)*J536, AND(P536=$P$2,N536=0),I536,AND(P536=$P$22,N536&gt;0),((F536/0.5)-1)*(L536+J536),AND(P536=$P$22,N536=0),(I536+K536))</f>
        <v>44.8</v>
      </c>
      <c r="S536" s="10" t="s">
        <v>3</v>
      </c>
      <c r="T536" s="7">
        <v>90.2</v>
      </c>
      <c r="U536" s="11">
        <f>VLOOKUP("*"&amp;CONCATENATE("d_",S536,"_f")&amp;"*",Rough_data!$A$12:$B$31,2,FALSE)</f>
        <v>45.4</v>
      </c>
      <c r="V536" s="11">
        <f>VLOOKUP("*"&amp;CONCATENATE("d_",S536,"_a")&amp;"*",Rough_data!$A$12:$B$31,2,FALSE)</f>
        <v>44.8</v>
      </c>
      <c r="W536" s="11">
        <f>VLOOKUP("*"&amp;CONCATENATE("o_",S536,"_f")&amp;"*",Rough_data!$A$12:$B$31,2,FALSE)</f>
        <v>41.3</v>
      </c>
      <c r="X536" s="11">
        <f>VLOOKUP("*"&amp;CONCATENATE("o_",S536,"_a")&amp;"*",Rough_data!$A$12:$B$31,2,FALSE)</f>
        <v>44.8</v>
      </c>
      <c r="Y536" s="7" cm="1">
        <f t="array" ref="Y536">_xlfn.IFS(AND(P536=$P$2,N536&gt;0),((F536/0.5)-1)*U536, AND(P536=$P$2,N536=0),V536,AND(P536=$P$22,N536&gt;0),((F536/0.5)-1)*(V536+X536),AND(P536=$P$22,N536=0),(W536+U536))</f>
        <v>45.4</v>
      </c>
      <c r="Z536" s="13" t="str" cm="1">
        <f t="array" ref="Z536">_xlfn.IFS(Y536=T536,"Correctly Charged",Y536&gt;T536,"Under Charge",Y536&lt;T536,"Over Charge")</f>
        <v>Over Charge</v>
      </c>
      <c r="AA536" s="11">
        <f t="shared" si="62"/>
        <v>-44.800000000000004</v>
      </c>
    </row>
    <row r="537" spans="1:27" x14ac:dyDescent="0.3">
      <c r="A537" s="7">
        <v>2001806338</v>
      </c>
      <c r="B537" s="8">
        <v>1091117222570</v>
      </c>
      <c r="C537" s="7">
        <v>0.24</v>
      </c>
      <c r="D537" s="7">
        <f t="shared" si="56"/>
        <v>0.5</v>
      </c>
      <c r="E537" s="7">
        <v>0.7</v>
      </c>
      <c r="F537" s="7">
        <f t="shared" si="57"/>
        <v>1</v>
      </c>
      <c r="G537" s="7">
        <f>Output_Data1[[#This Row],[Weight slab charged by Courier Company (KG)]]/0.5</f>
        <v>2</v>
      </c>
      <c r="H537" s="10" t="s">
        <v>3</v>
      </c>
      <c r="I537" s="11">
        <f>VLOOKUP("*"&amp;CONCATENATE("d_",H537,"_f")&amp;"*",Rough_data!$A$12:$B$31,2,FALSE)</f>
        <v>45.4</v>
      </c>
      <c r="J537" s="11">
        <f>VLOOKUP("*"&amp;CONCATENATE("d_",H537,"_a")&amp;"*",Rough_data!$A$12:$B$31,2,FALSE)</f>
        <v>44.8</v>
      </c>
      <c r="K537" s="11">
        <f>VLOOKUP("*"&amp;CONCATENATE("o_",H537,"_f")&amp;"*",Rough_data!$A$12:$B$31,2,FALSE)</f>
        <v>41.3</v>
      </c>
      <c r="L537" s="11">
        <f>VLOOKUP("*"&amp;CONCATENATE("o_",H537,"_a")&amp;"*",Rough_data!$A$12:$B$31,2,FALSE)</f>
        <v>44.8</v>
      </c>
      <c r="M537" s="8" t="str">
        <f t="shared" si="58"/>
        <v>1-Times Additional charges</v>
      </c>
      <c r="N537" s="8">
        <f t="shared" si="59"/>
        <v>1</v>
      </c>
      <c r="O537" s="8">
        <f t="shared" si="60"/>
        <v>44.8</v>
      </c>
      <c r="P537" s="10" t="s">
        <v>13</v>
      </c>
      <c r="Q537" s="10">
        <f t="shared" si="61"/>
        <v>1</v>
      </c>
      <c r="R537" s="10" cm="1">
        <f t="array" ref="R537">_xlfn.IFS(AND(P537=$P$2,N537&gt;0),((F537/0.5)-1)*J537, AND(P537=$P$2,N537=0),I537,AND(P537=$P$22,N537&gt;0),((F537/0.5)-1)*(L537+J537),AND(P537=$P$22,N537=0),(I537+K537))</f>
        <v>44.8</v>
      </c>
      <c r="S537" s="10" t="s">
        <v>3</v>
      </c>
      <c r="T537" s="7">
        <v>90.2</v>
      </c>
      <c r="U537" s="11">
        <f>VLOOKUP("*"&amp;CONCATENATE("d_",S537,"_f")&amp;"*",Rough_data!$A$12:$B$31,2,FALSE)</f>
        <v>45.4</v>
      </c>
      <c r="V537" s="11">
        <f>VLOOKUP("*"&amp;CONCATENATE("d_",S537,"_a")&amp;"*",Rough_data!$A$12:$B$31,2,FALSE)</f>
        <v>44.8</v>
      </c>
      <c r="W537" s="11">
        <f>VLOOKUP("*"&amp;CONCATENATE("o_",S537,"_f")&amp;"*",Rough_data!$A$12:$B$31,2,FALSE)</f>
        <v>41.3</v>
      </c>
      <c r="X537" s="11">
        <f>VLOOKUP("*"&amp;CONCATENATE("o_",S537,"_a")&amp;"*",Rough_data!$A$12:$B$31,2,FALSE)</f>
        <v>44.8</v>
      </c>
      <c r="Y537" s="7" cm="1">
        <f t="array" ref="Y537">_xlfn.IFS(AND(P537=$P$2,N537&gt;0),((F537/0.5)-1)*U537, AND(P537=$P$2,N537=0),V537,AND(P537=$P$22,N537&gt;0),((F537/0.5)-1)*(V537+X537),AND(P537=$P$22,N537=0),(W537+U537))</f>
        <v>45.4</v>
      </c>
      <c r="Z537" s="13" t="str" cm="1">
        <f t="array" ref="Z537">_xlfn.IFS(Y537=T537,"Correctly Charged",Y537&gt;T537,"Under Charge",Y537&lt;T537,"Over Charge")</f>
        <v>Over Charge</v>
      </c>
      <c r="AA537" s="11">
        <f t="shared" si="62"/>
        <v>-44.800000000000004</v>
      </c>
    </row>
    <row r="538" spans="1:27" x14ac:dyDescent="0.3">
      <c r="A538" s="7">
        <v>2001806304</v>
      </c>
      <c r="B538" s="8">
        <v>1091117222360</v>
      </c>
      <c r="C538" s="7">
        <v>0.127</v>
      </c>
      <c r="D538" s="7">
        <f t="shared" si="56"/>
        <v>0.5</v>
      </c>
      <c r="E538" s="7">
        <v>0.71</v>
      </c>
      <c r="F538" s="7">
        <f t="shared" si="57"/>
        <v>1</v>
      </c>
      <c r="G538" s="7">
        <f>Output_Data1[[#This Row],[Weight slab charged by Courier Company (KG)]]/0.5</f>
        <v>2</v>
      </c>
      <c r="H538" s="10" t="s">
        <v>3</v>
      </c>
      <c r="I538" s="11">
        <f>VLOOKUP("*"&amp;CONCATENATE("d_",H538,"_f")&amp;"*",Rough_data!$A$12:$B$31,2,FALSE)</f>
        <v>45.4</v>
      </c>
      <c r="J538" s="11">
        <f>VLOOKUP("*"&amp;CONCATENATE("d_",H538,"_a")&amp;"*",Rough_data!$A$12:$B$31,2,FALSE)</f>
        <v>44.8</v>
      </c>
      <c r="K538" s="11">
        <f>VLOOKUP("*"&amp;CONCATENATE("o_",H538,"_f")&amp;"*",Rough_data!$A$12:$B$31,2,FALSE)</f>
        <v>41.3</v>
      </c>
      <c r="L538" s="11">
        <f>VLOOKUP("*"&amp;CONCATENATE("o_",H538,"_a")&amp;"*",Rough_data!$A$12:$B$31,2,FALSE)</f>
        <v>44.8</v>
      </c>
      <c r="M538" s="8" t="str">
        <f t="shared" si="58"/>
        <v>1-Times Additional charges</v>
      </c>
      <c r="N538" s="8">
        <f t="shared" si="59"/>
        <v>1</v>
      </c>
      <c r="O538" s="8">
        <f t="shared" si="60"/>
        <v>44.8</v>
      </c>
      <c r="P538" s="10" t="s">
        <v>13</v>
      </c>
      <c r="Q538" s="10">
        <f t="shared" si="61"/>
        <v>1</v>
      </c>
      <c r="R538" s="10" cm="1">
        <f t="array" ref="R538">_xlfn.IFS(AND(P538=$P$2,N538&gt;0),((F538/0.5)-1)*J538, AND(P538=$P$2,N538=0),I538,AND(P538=$P$22,N538&gt;0),((F538/0.5)-1)*(L538+J538),AND(P538=$P$22,N538=0),(I538+K538))</f>
        <v>44.8</v>
      </c>
      <c r="S538" s="10" t="s">
        <v>2</v>
      </c>
      <c r="T538" s="7">
        <v>90.2</v>
      </c>
      <c r="U538" s="11">
        <f>VLOOKUP("*"&amp;CONCATENATE("d_",S538,"_f")&amp;"*",Rough_data!$A$12:$B$31,2,FALSE)</f>
        <v>33</v>
      </c>
      <c r="V538" s="11">
        <f>VLOOKUP("*"&amp;CONCATENATE("d_",S538,"_a")&amp;"*",Rough_data!$A$12:$B$31,2,FALSE)</f>
        <v>28.3</v>
      </c>
      <c r="W538" s="11">
        <f>VLOOKUP("*"&amp;CONCATENATE("o_",S538,"_f")&amp;"*",Rough_data!$A$12:$B$31,2,FALSE)</f>
        <v>20.5</v>
      </c>
      <c r="X538" s="11">
        <f>VLOOKUP("*"&amp;CONCATENATE("o_",S538,"_a")&amp;"*",Rough_data!$A$12:$B$31,2,FALSE)</f>
        <v>28.3</v>
      </c>
      <c r="Y538" s="7" cm="1">
        <f t="array" ref="Y538">_xlfn.IFS(AND(P538=$P$2,N538&gt;0),((F538/0.5)-1)*U538, AND(P538=$P$2,N538=0),V538,AND(P538=$P$22,N538&gt;0),((F538/0.5)-1)*(V538+X538),AND(P538=$P$22,N538=0),(W538+U538))</f>
        <v>33</v>
      </c>
      <c r="Z538" s="13" t="str" cm="1">
        <f t="array" ref="Z538">_xlfn.IFS(Y538=T538,"Correctly Charged",Y538&gt;T538,"Under Charge",Y538&lt;T538,"Over Charge")</f>
        <v>Over Charge</v>
      </c>
      <c r="AA538" s="11">
        <f t="shared" si="62"/>
        <v>-57.2</v>
      </c>
    </row>
    <row r="539" spans="1:27" x14ac:dyDescent="0.3">
      <c r="A539" s="7">
        <v>2001806304</v>
      </c>
      <c r="B539" s="8">
        <v>1091117222360</v>
      </c>
      <c r="C539" s="7">
        <v>0.127</v>
      </c>
      <c r="D539" s="7">
        <f t="shared" si="56"/>
        <v>0.5</v>
      </c>
      <c r="E539" s="7">
        <v>0.71</v>
      </c>
      <c r="F539" s="7">
        <f t="shared" si="57"/>
        <v>1</v>
      </c>
      <c r="G539" s="7">
        <f>Output_Data1[[#This Row],[Weight slab charged by Courier Company (KG)]]/0.5</f>
        <v>2</v>
      </c>
      <c r="H539" s="10" t="s">
        <v>3</v>
      </c>
      <c r="I539" s="11">
        <f>VLOOKUP("*"&amp;CONCATENATE("d_",H539,"_f")&amp;"*",Rough_data!$A$12:$B$31,2,FALSE)</f>
        <v>45.4</v>
      </c>
      <c r="J539" s="11">
        <f>VLOOKUP("*"&amp;CONCATENATE("d_",H539,"_a")&amp;"*",Rough_data!$A$12:$B$31,2,FALSE)</f>
        <v>44.8</v>
      </c>
      <c r="K539" s="11">
        <f>VLOOKUP("*"&amp;CONCATENATE("o_",H539,"_f")&amp;"*",Rough_data!$A$12:$B$31,2,FALSE)</f>
        <v>41.3</v>
      </c>
      <c r="L539" s="11">
        <f>VLOOKUP("*"&amp;CONCATENATE("o_",H539,"_a")&amp;"*",Rough_data!$A$12:$B$31,2,FALSE)</f>
        <v>44.8</v>
      </c>
      <c r="M539" s="8" t="str">
        <f t="shared" si="58"/>
        <v>1-Times Additional charges</v>
      </c>
      <c r="N539" s="8">
        <f t="shared" si="59"/>
        <v>1</v>
      </c>
      <c r="O539" s="8">
        <f t="shared" si="60"/>
        <v>44.8</v>
      </c>
      <c r="P539" s="10" t="s">
        <v>13</v>
      </c>
      <c r="Q539" s="10">
        <f t="shared" si="61"/>
        <v>1</v>
      </c>
      <c r="R539" s="10" cm="1">
        <f t="array" ref="R539">_xlfn.IFS(AND(P539=$P$2,N539&gt;0),((F539/0.5)-1)*J539, AND(P539=$P$2,N539=0),I539,AND(P539=$P$22,N539&gt;0),((F539/0.5)-1)*(L539+J539),AND(P539=$P$22,N539=0),(I539+K539))</f>
        <v>44.8</v>
      </c>
      <c r="S539" s="10" t="s">
        <v>2</v>
      </c>
      <c r="T539" s="7">
        <v>90.2</v>
      </c>
      <c r="U539" s="11">
        <f>VLOOKUP("*"&amp;CONCATENATE("d_",S539,"_f")&amp;"*",Rough_data!$A$12:$B$31,2,FALSE)</f>
        <v>33</v>
      </c>
      <c r="V539" s="11">
        <f>VLOOKUP("*"&amp;CONCATENATE("d_",S539,"_a")&amp;"*",Rough_data!$A$12:$B$31,2,FALSE)</f>
        <v>28.3</v>
      </c>
      <c r="W539" s="11">
        <f>VLOOKUP("*"&amp;CONCATENATE("o_",S539,"_f")&amp;"*",Rough_data!$A$12:$B$31,2,FALSE)</f>
        <v>20.5</v>
      </c>
      <c r="X539" s="11">
        <f>VLOOKUP("*"&amp;CONCATENATE("o_",S539,"_a")&amp;"*",Rough_data!$A$12:$B$31,2,FALSE)</f>
        <v>28.3</v>
      </c>
      <c r="Y539" s="7" cm="1">
        <f t="array" ref="Y539">_xlfn.IFS(AND(P539=$P$2,N539&gt;0),((F539/0.5)-1)*U539, AND(P539=$P$2,N539=0),V539,AND(P539=$P$22,N539&gt;0),((F539/0.5)-1)*(V539+X539),AND(P539=$P$22,N539=0),(W539+U539))</f>
        <v>33</v>
      </c>
      <c r="Z539" s="13" t="str" cm="1">
        <f t="array" ref="Z539">_xlfn.IFS(Y539=T539,"Correctly Charged",Y539&gt;T539,"Under Charge",Y539&lt;T539,"Over Charge")</f>
        <v>Over Charge</v>
      </c>
      <c r="AA539" s="11">
        <f t="shared" si="62"/>
        <v>-57.2</v>
      </c>
    </row>
    <row r="540" spans="1:27" x14ac:dyDescent="0.3">
      <c r="A540" s="7">
        <v>2001806304</v>
      </c>
      <c r="B540" s="8">
        <v>1091117222360</v>
      </c>
      <c r="C540" s="7">
        <v>0.127</v>
      </c>
      <c r="D540" s="7">
        <f t="shared" si="56"/>
        <v>0.5</v>
      </c>
      <c r="E540" s="7">
        <v>0.71</v>
      </c>
      <c r="F540" s="7">
        <f t="shared" si="57"/>
        <v>1</v>
      </c>
      <c r="G540" s="7">
        <f>Output_Data1[[#This Row],[Weight slab charged by Courier Company (KG)]]/0.5</f>
        <v>2</v>
      </c>
      <c r="H540" s="10" t="s">
        <v>3</v>
      </c>
      <c r="I540" s="11">
        <f>VLOOKUP("*"&amp;CONCATENATE("d_",H540,"_f")&amp;"*",Rough_data!$A$12:$B$31,2,FALSE)</f>
        <v>45.4</v>
      </c>
      <c r="J540" s="11">
        <f>VLOOKUP("*"&amp;CONCATENATE("d_",H540,"_a")&amp;"*",Rough_data!$A$12:$B$31,2,FALSE)</f>
        <v>44.8</v>
      </c>
      <c r="K540" s="11">
        <f>VLOOKUP("*"&amp;CONCATENATE("o_",H540,"_f")&amp;"*",Rough_data!$A$12:$B$31,2,FALSE)</f>
        <v>41.3</v>
      </c>
      <c r="L540" s="11">
        <f>VLOOKUP("*"&amp;CONCATENATE("o_",H540,"_a")&amp;"*",Rough_data!$A$12:$B$31,2,FALSE)</f>
        <v>44.8</v>
      </c>
      <c r="M540" s="8" t="str">
        <f t="shared" si="58"/>
        <v>1-Times Additional charges</v>
      </c>
      <c r="N540" s="8">
        <f t="shared" si="59"/>
        <v>1</v>
      </c>
      <c r="O540" s="8">
        <f t="shared" si="60"/>
        <v>44.8</v>
      </c>
      <c r="P540" s="10" t="s">
        <v>13</v>
      </c>
      <c r="Q540" s="10">
        <f t="shared" si="61"/>
        <v>1</v>
      </c>
      <c r="R540" s="10" cm="1">
        <f t="array" ref="R540">_xlfn.IFS(AND(P540=$P$2,N540&gt;0),((F540/0.5)-1)*J540, AND(P540=$P$2,N540=0),I540,AND(P540=$P$22,N540&gt;0),((F540/0.5)-1)*(L540+J540),AND(P540=$P$22,N540=0),(I540+K540))</f>
        <v>44.8</v>
      </c>
      <c r="S540" s="10" t="s">
        <v>2</v>
      </c>
      <c r="T540" s="7">
        <v>90.2</v>
      </c>
      <c r="U540" s="11">
        <f>VLOOKUP("*"&amp;CONCATENATE("d_",S540,"_f")&amp;"*",Rough_data!$A$12:$B$31,2,FALSE)</f>
        <v>33</v>
      </c>
      <c r="V540" s="11">
        <f>VLOOKUP("*"&amp;CONCATENATE("d_",S540,"_a")&amp;"*",Rough_data!$A$12:$B$31,2,FALSE)</f>
        <v>28.3</v>
      </c>
      <c r="W540" s="11">
        <f>VLOOKUP("*"&amp;CONCATENATE("o_",S540,"_f")&amp;"*",Rough_data!$A$12:$B$31,2,FALSE)</f>
        <v>20.5</v>
      </c>
      <c r="X540" s="11">
        <f>VLOOKUP("*"&amp;CONCATENATE("o_",S540,"_a")&amp;"*",Rough_data!$A$12:$B$31,2,FALSE)</f>
        <v>28.3</v>
      </c>
      <c r="Y540" s="7" cm="1">
        <f t="array" ref="Y540">_xlfn.IFS(AND(P540=$P$2,N540&gt;0),((F540/0.5)-1)*U540, AND(P540=$P$2,N540=0),V540,AND(P540=$P$22,N540&gt;0),((F540/0.5)-1)*(V540+X540),AND(P540=$P$22,N540=0),(W540+U540))</f>
        <v>33</v>
      </c>
      <c r="Z540" s="13" t="str" cm="1">
        <f t="array" ref="Z540">_xlfn.IFS(Y540=T540,"Correctly Charged",Y540&gt;T540,"Under Charge",Y540&lt;T540,"Over Charge")</f>
        <v>Over Charge</v>
      </c>
      <c r="AA540" s="11">
        <f t="shared" si="62"/>
        <v>-57.2</v>
      </c>
    </row>
    <row r="541" spans="1:27" x14ac:dyDescent="0.3">
      <c r="A541" s="7">
        <v>2001806304</v>
      </c>
      <c r="B541" s="8">
        <v>1091117222360</v>
      </c>
      <c r="C541" s="7">
        <v>0.127</v>
      </c>
      <c r="D541" s="7">
        <f t="shared" si="56"/>
        <v>0.5</v>
      </c>
      <c r="E541" s="7">
        <v>0.71</v>
      </c>
      <c r="F541" s="7">
        <f t="shared" si="57"/>
        <v>1</v>
      </c>
      <c r="G541" s="7">
        <f>Output_Data1[[#This Row],[Weight slab charged by Courier Company (KG)]]/0.5</f>
        <v>2</v>
      </c>
      <c r="H541" s="10" t="s">
        <v>3</v>
      </c>
      <c r="I541" s="11">
        <f>VLOOKUP("*"&amp;CONCATENATE("d_",H541,"_f")&amp;"*",Rough_data!$A$12:$B$31,2,FALSE)</f>
        <v>45.4</v>
      </c>
      <c r="J541" s="11">
        <f>VLOOKUP("*"&amp;CONCATENATE("d_",H541,"_a")&amp;"*",Rough_data!$A$12:$B$31,2,FALSE)</f>
        <v>44.8</v>
      </c>
      <c r="K541" s="11">
        <f>VLOOKUP("*"&amp;CONCATENATE("o_",H541,"_f")&amp;"*",Rough_data!$A$12:$B$31,2,FALSE)</f>
        <v>41.3</v>
      </c>
      <c r="L541" s="11">
        <f>VLOOKUP("*"&amp;CONCATENATE("o_",H541,"_a")&amp;"*",Rough_data!$A$12:$B$31,2,FALSE)</f>
        <v>44.8</v>
      </c>
      <c r="M541" s="8" t="str">
        <f t="shared" si="58"/>
        <v>1-Times Additional charges</v>
      </c>
      <c r="N541" s="8">
        <f t="shared" si="59"/>
        <v>1</v>
      </c>
      <c r="O541" s="8">
        <f t="shared" si="60"/>
        <v>44.8</v>
      </c>
      <c r="P541" s="10" t="s">
        <v>13</v>
      </c>
      <c r="Q541" s="10">
        <f t="shared" si="61"/>
        <v>1</v>
      </c>
      <c r="R541" s="10" cm="1">
        <f t="array" ref="R541">_xlfn.IFS(AND(P541=$P$2,N541&gt;0),((F541/0.5)-1)*J541, AND(P541=$P$2,N541=0),I541,AND(P541=$P$22,N541&gt;0),((F541/0.5)-1)*(L541+J541),AND(P541=$P$22,N541=0),(I541+K541))</f>
        <v>44.8</v>
      </c>
      <c r="S541" s="10" t="s">
        <v>2</v>
      </c>
      <c r="T541" s="7">
        <v>90.2</v>
      </c>
      <c r="U541" s="11">
        <f>VLOOKUP("*"&amp;CONCATENATE("d_",S541,"_f")&amp;"*",Rough_data!$A$12:$B$31,2,FALSE)</f>
        <v>33</v>
      </c>
      <c r="V541" s="11">
        <f>VLOOKUP("*"&amp;CONCATENATE("d_",S541,"_a")&amp;"*",Rough_data!$A$12:$B$31,2,FALSE)</f>
        <v>28.3</v>
      </c>
      <c r="W541" s="11">
        <f>VLOOKUP("*"&amp;CONCATENATE("o_",S541,"_f")&amp;"*",Rough_data!$A$12:$B$31,2,FALSE)</f>
        <v>20.5</v>
      </c>
      <c r="X541" s="11">
        <f>VLOOKUP("*"&amp;CONCATENATE("o_",S541,"_a")&amp;"*",Rough_data!$A$12:$B$31,2,FALSE)</f>
        <v>28.3</v>
      </c>
      <c r="Y541" s="7" cm="1">
        <f t="array" ref="Y541">_xlfn.IFS(AND(P541=$P$2,N541&gt;0),((F541/0.5)-1)*U541, AND(P541=$P$2,N541=0),V541,AND(P541=$P$22,N541&gt;0),((F541/0.5)-1)*(V541+X541),AND(P541=$P$22,N541=0),(W541+U541))</f>
        <v>33</v>
      </c>
      <c r="Z541" s="13" t="str" cm="1">
        <f t="array" ref="Z541">_xlfn.IFS(Y541=T541,"Correctly Charged",Y541&gt;T541,"Under Charge",Y541&lt;T541,"Over Charge")</f>
        <v>Over Charge</v>
      </c>
      <c r="AA541" s="11">
        <f t="shared" si="62"/>
        <v>-57.2</v>
      </c>
    </row>
    <row r="542" spans="1:27" x14ac:dyDescent="0.3">
      <c r="A542" s="7">
        <v>2001806304</v>
      </c>
      <c r="B542" s="8">
        <v>1091117222360</v>
      </c>
      <c r="C542" s="7">
        <v>0.127</v>
      </c>
      <c r="D542" s="7">
        <f t="shared" si="56"/>
        <v>0.5</v>
      </c>
      <c r="E542" s="7">
        <v>0.71</v>
      </c>
      <c r="F542" s="7">
        <f t="shared" si="57"/>
        <v>1</v>
      </c>
      <c r="G542" s="7">
        <f>Output_Data1[[#This Row],[Weight slab charged by Courier Company (KG)]]/0.5</f>
        <v>2</v>
      </c>
      <c r="H542" s="10" t="s">
        <v>3</v>
      </c>
      <c r="I542" s="11">
        <f>VLOOKUP("*"&amp;CONCATENATE("d_",H542,"_f")&amp;"*",Rough_data!$A$12:$B$31,2,FALSE)</f>
        <v>45.4</v>
      </c>
      <c r="J542" s="11">
        <f>VLOOKUP("*"&amp;CONCATENATE("d_",H542,"_a")&amp;"*",Rough_data!$A$12:$B$31,2,FALSE)</f>
        <v>44.8</v>
      </c>
      <c r="K542" s="11">
        <f>VLOOKUP("*"&amp;CONCATENATE("o_",H542,"_f")&amp;"*",Rough_data!$A$12:$B$31,2,FALSE)</f>
        <v>41.3</v>
      </c>
      <c r="L542" s="11">
        <f>VLOOKUP("*"&amp;CONCATENATE("o_",H542,"_a")&amp;"*",Rough_data!$A$12:$B$31,2,FALSE)</f>
        <v>44.8</v>
      </c>
      <c r="M542" s="8" t="str">
        <f t="shared" si="58"/>
        <v>1-Times Additional charges</v>
      </c>
      <c r="N542" s="8">
        <f t="shared" si="59"/>
        <v>1</v>
      </c>
      <c r="O542" s="8">
        <f t="shared" si="60"/>
        <v>44.8</v>
      </c>
      <c r="P542" s="10" t="s">
        <v>13</v>
      </c>
      <c r="Q542" s="10">
        <f t="shared" si="61"/>
        <v>1</v>
      </c>
      <c r="R542" s="10" cm="1">
        <f t="array" ref="R542">_xlfn.IFS(AND(P542=$P$2,N542&gt;0),((F542/0.5)-1)*J542, AND(P542=$P$2,N542=0),I542,AND(P542=$P$22,N542&gt;0),((F542/0.5)-1)*(L542+J542),AND(P542=$P$22,N542=0),(I542+K542))</f>
        <v>44.8</v>
      </c>
      <c r="S542" s="10" t="s">
        <v>2</v>
      </c>
      <c r="T542" s="7">
        <v>90.2</v>
      </c>
      <c r="U542" s="11">
        <f>VLOOKUP("*"&amp;CONCATENATE("d_",S542,"_f")&amp;"*",Rough_data!$A$12:$B$31,2,FALSE)</f>
        <v>33</v>
      </c>
      <c r="V542" s="11">
        <f>VLOOKUP("*"&amp;CONCATENATE("d_",S542,"_a")&amp;"*",Rough_data!$A$12:$B$31,2,FALSE)</f>
        <v>28.3</v>
      </c>
      <c r="W542" s="11">
        <f>VLOOKUP("*"&amp;CONCATENATE("o_",S542,"_f")&amp;"*",Rough_data!$A$12:$B$31,2,FALSE)</f>
        <v>20.5</v>
      </c>
      <c r="X542" s="11">
        <f>VLOOKUP("*"&amp;CONCATENATE("o_",S542,"_a")&amp;"*",Rough_data!$A$12:$B$31,2,FALSE)</f>
        <v>28.3</v>
      </c>
      <c r="Y542" s="7" cm="1">
        <f t="array" ref="Y542">_xlfn.IFS(AND(P542=$P$2,N542&gt;0),((F542/0.5)-1)*U542, AND(P542=$P$2,N542=0),V542,AND(P542=$P$22,N542&gt;0),((F542/0.5)-1)*(V542+X542),AND(P542=$P$22,N542=0),(W542+U542))</f>
        <v>33</v>
      </c>
      <c r="Z542" s="13" t="str" cm="1">
        <f t="array" ref="Z542">_xlfn.IFS(Y542=T542,"Correctly Charged",Y542&gt;T542,"Under Charge",Y542&lt;T542,"Over Charge")</f>
        <v>Over Charge</v>
      </c>
      <c r="AA542" s="11">
        <f t="shared" si="62"/>
        <v>-57.2</v>
      </c>
    </row>
    <row r="543" spans="1:27" x14ac:dyDescent="0.3">
      <c r="A543" s="7">
        <v>2001806304</v>
      </c>
      <c r="B543" s="8">
        <v>1091117222360</v>
      </c>
      <c r="C543" s="7">
        <v>0.13300000000000001</v>
      </c>
      <c r="D543" s="7">
        <f t="shared" si="56"/>
        <v>0.5</v>
      </c>
      <c r="E543" s="7">
        <v>0.71</v>
      </c>
      <c r="F543" s="7">
        <f t="shared" si="57"/>
        <v>1</v>
      </c>
      <c r="G543" s="7">
        <f>Output_Data1[[#This Row],[Weight slab charged by Courier Company (KG)]]/0.5</f>
        <v>2</v>
      </c>
      <c r="H543" s="10" t="s">
        <v>3</v>
      </c>
      <c r="I543" s="11">
        <f>VLOOKUP("*"&amp;CONCATENATE("d_",H543,"_f")&amp;"*",Rough_data!$A$12:$B$31,2,FALSE)</f>
        <v>45.4</v>
      </c>
      <c r="J543" s="11">
        <f>VLOOKUP("*"&amp;CONCATENATE("d_",H543,"_a")&amp;"*",Rough_data!$A$12:$B$31,2,FALSE)</f>
        <v>44.8</v>
      </c>
      <c r="K543" s="11">
        <f>VLOOKUP("*"&amp;CONCATENATE("o_",H543,"_f")&amp;"*",Rough_data!$A$12:$B$31,2,FALSE)</f>
        <v>41.3</v>
      </c>
      <c r="L543" s="11">
        <f>VLOOKUP("*"&amp;CONCATENATE("o_",H543,"_a")&amp;"*",Rough_data!$A$12:$B$31,2,FALSE)</f>
        <v>44.8</v>
      </c>
      <c r="M543" s="8" t="str">
        <f t="shared" si="58"/>
        <v>1-Times Additional charges</v>
      </c>
      <c r="N543" s="8">
        <f t="shared" si="59"/>
        <v>1</v>
      </c>
      <c r="O543" s="8">
        <f t="shared" si="60"/>
        <v>44.8</v>
      </c>
      <c r="P543" s="10" t="s">
        <v>13</v>
      </c>
      <c r="Q543" s="10">
        <f t="shared" si="61"/>
        <v>1</v>
      </c>
      <c r="R543" s="10" cm="1">
        <f t="array" ref="R543">_xlfn.IFS(AND(P543=$P$2,N543&gt;0),((F543/0.5)-1)*J543, AND(P543=$P$2,N543=0),I543,AND(P543=$P$22,N543&gt;0),((F543/0.5)-1)*(L543+J543),AND(P543=$P$22,N543=0),(I543+K543))</f>
        <v>44.8</v>
      </c>
      <c r="S543" s="10" t="s">
        <v>2</v>
      </c>
      <c r="T543" s="7">
        <v>90.2</v>
      </c>
      <c r="U543" s="11">
        <f>VLOOKUP("*"&amp;CONCATENATE("d_",S543,"_f")&amp;"*",Rough_data!$A$12:$B$31,2,FALSE)</f>
        <v>33</v>
      </c>
      <c r="V543" s="11">
        <f>VLOOKUP("*"&amp;CONCATENATE("d_",S543,"_a")&amp;"*",Rough_data!$A$12:$B$31,2,FALSE)</f>
        <v>28.3</v>
      </c>
      <c r="W543" s="11">
        <f>VLOOKUP("*"&amp;CONCATENATE("o_",S543,"_f")&amp;"*",Rough_data!$A$12:$B$31,2,FALSE)</f>
        <v>20.5</v>
      </c>
      <c r="X543" s="11">
        <f>VLOOKUP("*"&amp;CONCATENATE("o_",S543,"_a")&amp;"*",Rough_data!$A$12:$B$31,2,FALSE)</f>
        <v>28.3</v>
      </c>
      <c r="Y543" s="7" cm="1">
        <f t="array" ref="Y543">_xlfn.IFS(AND(P543=$P$2,N543&gt;0),((F543/0.5)-1)*U543, AND(P543=$P$2,N543=0),V543,AND(P543=$P$22,N543&gt;0),((F543/0.5)-1)*(V543+X543),AND(P543=$P$22,N543=0),(W543+U543))</f>
        <v>33</v>
      </c>
      <c r="Z543" s="13" t="str" cm="1">
        <f t="array" ref="Z543">_xlfn.IFS(Y543=T543,"Correctly Charged",Y543&gt;T543,"Under Charge",Y543&lt;T543,"Over Charge")</f>
        <v>Over Charge</v>
      </c>
      <c r="AA543" s="11">
        <f t="shared" si="62"/>
        <v>-57.2</v>
      </c>
    </row>
    <row r="544" spans="1:27" x14ac:dyDescent="0.3">
      <c r="A544" s="7">
        <v>2001806304</v>
      </c>
      <c r="B544" s="8">
        <v>1091117222360</v>
      </c>
      <c r="C544" s="7">
        <v>0.13300000000000001</v>
      </c>
      <c r="D544" s="7">
        <f t="shared" si="56"/>
        <v>0.5</v>
      </c>
      <c r="E544" s="7">
        <v>0.71</v>
      </c>
      <c r="F544" s="7">
        <f t="shared" si="57"/>
        <v>1</v>
      </c>
      <c r="G544" s="7">
        <f>Output_Data1[[#This Row],[Weight slab charged by Courier Company (KG)]]/0.5</f>
        <v>2</v>
      </c>
      <c r="H544" s="10" t="s">
        <v>3</v>
      </c>
      <c r="I544" s="11">
        <f>VLOOKUP("*"&amp;CONCATENATE("d_",H544,"_f")&amp;"*",Rough_data!$A$12:$B$31,2,FALSE)</f>
        <v>45.4</v>
      </c>
      <c r="J544" s="11">
        <f>VLOOKUP("*"&amp;CONCATENATE("d_",H544,"_a")&amp;"*",Rough_data!$A$12:$B$31,2,FALSE)</f>
        <v>44.8</v>
      </c>
      <c r="K544" s="11">
        <f>VLOOKUP("*"&amp;CONCATENATE("o_",H544,"_f")&amp;"*",Rough_data!$A$12:$B$31,2,FALSE)</f>
        <v>41.3</v>
      </c>
      <c r="L544" s="11">
        <f>VLOOKUP("*"&amp;CONCATENATE("o_",H544,"_a")&amp;"*",Rough_data!$A$12:$B$31,2,FALSE)</f>
        <v>44.8</v>
      </c>
      <c r="M544" s="8" t="str">
        <f t="shared" si="58"/>
        <v>1-Times Additional charges</v>
      </c>
      <c r="N544" s="8">
        <f t="shared" si="59"/>
        <v>1</v>
      </c>
      <c r="O544" s="8">
        <f t="shared" si="60"/>
        <v>44.8</v>
      </c>
      <c r="P544" s="10" t="s">
        <v>13</v>
      </c>
      <c r="Q544" s="10">
        <f t="shared" si="61"/>
        <v>1</v>
      </c>
      <c r="R544" s="10" cm="1">
        <f t="array" ref="R544">_xlfn.IFS(AND(P544=$P$2,N544&gt;0),((F544/0.5)-1)*J544, AND(P544=$P$2,N544=0),I544,AND(P544=$P$22,N544&gt;0),((F544/0.5)-1)*(L544+J544),AND(P544=$P$22,N544=0),(I544+K544))</f>
        <v>44.8</v>
      </c>
      <c r="S544" s="10" t="s">
        <v>2</v>
      </c>
      <c r="T544" s="7">
        <v>90.2</v>
      </c>
      <c r="U544" s="11">
        <f>VLOOKUP("*"&amp;CONCATENATE("d_",S544,"_f")&amp;"*",Rough_data!$A$12:$B$31,2,FALSE)</f>
        <v>33</v>
      </c>
      <c r="V544" s="11">
        <f>VLOOKUP("*"&amp;CONCATENATE("d_",S544,"_a")&amp;"*",Rough_data!$A$12:$B$31,2,FALSE)</f>
        <v>28.3</v>
      </c>
      <c r="W544" s="11">
        <f>VLOOKUP("*"&amp;CONCATENATE("o_",S544,"_f")&amp;"*",Rough_data!$A$12:$B$31,2,FALSE)</f>
        <v>20.5</v>
      </c>
      <c r="X544" s="11">
        <f>VLOOKUP("*"&amp;CONCATENATE("o_",S544,"_a")&amp;"*",Rough_data!$A$12:$B$31,2,FALSE)</f>
        <v>28.3</v>
      </c>
      <c r="Y544" s="7" cm="1">
        <f t="array" ref="Y544">_xlfn.IFS(AND(P544=$P$2,N544&gt;0),((F544/0.5)-1)*U544, AND(P544=$P$2,N544=0),V544,AND(P544=$P$22,N544&gt;0),((F544/0.5)-1)*(V544+X544),AND(P544=$P$22,N544=0),(W544+U544))</f>
        <v>33</v>
      </c>
      <c r="Z544" s="13" t="str" cm="1">
        <f t="array" ref="Z544">_xlfn.IFS(Y544=T544,"Correctly Charged",Y544&gt;T544,"Under Charge",Y544&lt;T544,"Over Charge")</f>
        <v>Over Charge</v>
      </c>
      <c r="AA544" s="11">
        <f t="shared" si="62"/>
        <v>-57.2</v>
      </c>
    </row>
    <row r="545" spans="1:27" x14ac:dyDescent="0.3">
      <c r="A545" s="7">
        <v>2001806304</v>
      </c>
      <c r="B545" s="8">
        <v>1091117222360</v>
      </c>
      <c r="C545" s="7">
        <v>0.13300000000000001</v>
      </c>
      <c r="D545" s="7">
        <f t="shared" si="56"/>
        <v>0.5</v>
      </c>
      <c r="E545" s="7">
        <v>0.71</v>
      </c>
      <c r="F545" s="7">
        <f t="shared" si="57"/>
        <v>1</v>
      </c>
      <c r="G545" s="7">
        <f>Output_Data1[[#This Row],[Weight slab charged by Courier Company (KG)]]/0.5</f>
        <v>2</v>
      </c>
      <c r="H545" s="10" t="s">
        <v>3</v>
      </c>
      <c r="I545" s="11">
        <f>VLOOKUP("*"&amp;CONCATENATE("d_",H545,"_f")&amp;"*",Rough_data!$A$12:$B$31,2,FALSE)</f>
        <v>45.4</v>
      </c>
      <c r="J545" s="11">
        <f>VLOOKUP("*"&amp;CONCATENATE("d_",H545,"_a")&amp;"*",Rough_data!$A$12:$B$31,2,FALSE)</f>
        <v>44.8</v>
      </c>
      <c r="K545" s="11">
        <f>VLOOKUP("*"&amp;CONCATENATE("o_",H545,"_f")&amp;"*",Rough_data!$A$12:$B$31,2,FALSE)</f>
        <v>41.3</v>
      </c>
      <c r="L545" s="11">
        <f>VLOOKUP("*"&amp;CONCATENATE("o_",H545,"_a")&amp;"*",Rough_data!$A$12:$B$31,2,FALSE)</f>
        <v>44.8</v>
      </c>
      <c r="M545" s="8" t="str">
        <f t="shared" si="58"/>
        <v>1-Times Additional charges</v>
      </c>
      <c r="N545" s="8">
        <f t="shared" si="59"/>
        <v>1</v>
      </c>
      <c r="O545" s="8">
        <f t="shared" si="60"/>
        <v>44.8</v>
      </c>
      <c r="P545" s="10" t="s">
        <v>13</v>
      </c>
      <c r="Q545" s="10">
        <f t="shared" si="61"/>
        <v>1</v>
      </c>
      <c r="R545" s="10" cm="1">
        <f t="array" ref="R545">_xlfn.IFS(AND(P545=$P$2,N545&gt;0),((F545/0.5)-1)*J545, AND(P545=$P$2,N545=0),I545,AND(P545=$P$22,N545&gt;0),((F545/0.5)-1)*(L545+J545),AND(P545=$P$22,N545=0),(I545+K545))</f>
        <v>44.8</v>
      </c>
      <c r="S545" s="10" t="s">
        <v>2</v>
      </c>
      <c r="T545" s="7">
        <v>90.2</v>
      </c>
      <c r="U545" s="11">
        <f>VLOOKUP("*"&amp;CONCATENATE("d_",S545,"_f")&amp;"*",Rough_data!$A$12:$B$31,2,FALSE)</f>
        <v>33</v>
      </c>
      <c r="V545" s="11">
        <f>VLOOKUP("*"&amp;CONCATENATE("d_",S545,"_a")&amp;"*",Rough_data!$A$12:$B$31,2,FALSE)</f>
        <v>28.3</v>
      </c>
      <c r="W545" s="11">
        <f>VLOOKUP("*"&amp;CONCATENATE("o_",S545,"_f")&amp;"*",Rough_data!$A$12:$B$31,2,FALSE)</f>
        <v>20.5</v>
      </c>
      <c r="X545" s="11">
        <f>VLOOKUP("*"&amp;CONCATENATE("o_",S545,"_a")&amp;"*",Rough_data!$A$12:$B$31,2,FALSE)</f>
        <v>28.3</v>
      </c>
      <c r="Y545" s="7" cm="1">
        <f t="array" ref="Y545">_xlfn.IFS(AND(P545=$P$2,N545&gt;0),((F545/0.5)-1)*U545, AND(P545=$P$2,N545=0),V545,AND(P545=$P$22,N545&gt;0),((F545/0.5)-1)*(V545+X545),AND(P545=$P$22,N545=0),(W545+U545))</f>
        <v>33</v>
      </c>
      <c r="Z545" s="13" t="str" cm="1">
        <f t="array" ref="Z545">_xlfn.IFS(Y545=T545,"Correctly Charged",Y545&gt;T545,"Under Charge",Y545&lt;T545,"Over Charge")</f>
        <v>Over Charge</v>
      </c>
      <c r="AA545" s="11">
        <f t="shared" si="62"/>
        <v>-57.2</v>
      </c>
    </row>
    <row r="546" spans="1:27" x14ac:dyDescent="0.3">
      <c r="A546" s="7">
        <v>2001806304</v>
      </c>
      <c r="B546" s="8">
        <v>1091117222360</v>
      </c>
      <c r="C546" s="7">
        <v>0.13300000000000001</v>
      </c>
      <c r="D546" s="7">
        <f t="shared" si="56"/>
        <v>0.5</v>
      </c>
      <c r="E546" s="7">
        <v>0.71</v>
      </c>
      <c r="F546" s="7">
        <f t="shared" si="57"/>
        <v>1</v>
      </c>
      <c r="G546" s="7">
        <f>Output_Data1[[#This Row],[Weight slab charged by Courier Company (KG)]]/0.5</f>
        <v>2</v>
      </c>
      <c r="H546" s="10" t="s">
        <v>3</v>
      </c>
      <c r="I546" s="11">
        <f>VLOOKUP("*"&amp;CONCATENATE("d_",H546,"_f")&amp;"*",Rough_data!$A$12:$B$31,2,FALSE)</f>
        <v>45.4</v>
      </c>
      <c r="J546" s="11">
        <f>VLOOKUP("*"&amp;CONCATENATE("d_",H546,"_a")&amp;"*",Rough_data!$A$12:$B$31,2,FALSE)</f>
        <v>44.8</v>
      </c>
      <c r="K546" s="11">
        <f>VLOOKUP("*"&amp;CONCATENATE("o_",H546,"_f")&amp;"*",Rough_data!$A$12:$B$31,2,FALSE)</f>
        <v>41.3</v>
      </c>
      <c r="L546" s="11">
        <f>VLOOKUP("*"&amp;CONCATENATE("o_",H546,"_a")&amp;"*",Rough_data!$A$12:$B$31,2,FALSE)</f>
        <v>44.8</v>
      </c>
      <c r="M546" s="8" t="str">
        <f t="shared" si="58"/>
        <v>1-Times Additional charges</v>
      </c>
      <c r="N546" s="8">
        <f t="shared" si="59"/>
        <v>1</v>
      </c>
      <c r="O546" s="8">
        <f t="shared" si="60"/>
        <v>44.8</v>
      </c>
      <c r="P546" s="10" t="s">
        <v>13</v>
      </c>
      <c r="Q546" s="10">
        <f t="shared" si="61"/>
        <v>1</v>
      </c>
      <c r="R546" s="10" cm="1">
        <f t="array" ref="R546">_xlfn.IFS(AND(P546=$P$2,N546&gt;0),((F546/0.5)-1)*J546, AND(P546=$P$2,N546=0),I546,AND(P546=$P$22,N546&gt;0),((F546/0.5)-1)*(L546+J546),AND(P546=$P$22,N546=0),(I546+K546))</f>
        <v>44.8</v>
      </c>
      <c r="S546" s="10" t="s">
        <v>2</v>
      </c>
      <c r="T546" s="7">
        <v>90.2</v>
      </c>
      <c r="U546" s="11">
        <f>VLOOKUP("*"&amp;CONCATENATE("d_",S546,"_f")&amp;"*",Rough_data!$A$12:$B$31,2,FALSE)</f>
        <v>33</v>
      </c>
      <c r="V546" s="11">
        <f>VLOOKUP("*"&amp;CONCATENATE("d_",S546,"_a")&amp;"*",Rough_data!$A$12:$B$31,2,FALSE)</f>
        <v>28.3</v>
      </c>
      <c r="W546" s="11">
        <f>VLOOKUP("*"&amp;CONCATENATE("o_",S546,"_f")&amp;"*",Rough_data!$A$12:$B$31,2,FALSE)</f>
        <v>20.5</v>
      </c>
      <c r="X546" s="11">
        <f>VLOOKUP("*"&amp;CONCATENATE("o_",S546,"_a")&amp;"*",Rough_data!$A$12:$B$31,2,FALSE)</f>
        <v>28.3</v>
      </c>
      <c r="Y546" s="7" cm="1">
        <f t="array" ref="Y546">_xlfn.IFS(AND(P546=$P$2,N546&gt;0),((F546/0.5)-1)*U546, AND(P546=$P$2,N546=0),V546,AND(P546=$P$22,N546&gt;0),((F546/0.5)-1)*(V546+X546),AND(P546=$P$22,N546=0),(W546+U546))</f>
        <v>33</v>
      </c>
      <c r="Z546" s="13" t="str" cm="1">
        <f t="array" ref="Z546">_xlfn.IFS(Y546=T546,"Correctly Charged",Y546&gt;T546,"Under Charge",Y546&lt;T546,"Over Charge")</f>
        <v>Over Charge</v>
      </c>
      <c r="AA546" s="11">
        <f t="shared" si="62"/>
        <v>-57.2</v>
      </c>
    </row>
    <row r="547" spans="1:27" x14ac:dyDescent="0.3">
      <c r="A547" s="7">
        <v>2001806304</v>
      </c>
      <c r="B547" s="8">
        <v>1091117222360</v>
      </c>
      <c r="C547" s="7">
        <v>0.13300000000000001</v>
      </c>
      <c r="D547" s="7">
        <f t="shared" si="56"/>
        <v>0.5</v>
      </c>
      <c r="E547" s="7">
        <v>0.71</v>
      </c>
      <c r="F547" s="7">
        <f t="shared" si="57"/>
        <v>1</v>
      </c>
      <c r="G547" s="7">
        <f>Output_Data1[[#This Row],[Weight slab charged by Courier Company (KG)]]/0.5</f>
        <v>2</v>
      </c>
      <c r="H547" s="10" t="s">
        <v>3</v>
      </c>
      <c r="I547" s="11">
        <f>VLOOKUP("*"&amp;CONCATENATE("d_",H547,"_f")&amp;"*",Rough_data!$A$12:$B$31,2,FALSE)</f>
        <v>45.4</v>
      </c>
      <c r="J547" s="11">
        <f>VLOOKUP("*"&amp;CONCATENATE("d_",H547,"_a")&amp;"*",Rough_data!$A$12:$B$31,2,FALSE)</f>
        <v>44.8</v>
      </c>
      <c r="K547" s="11">
        <f>VLOOKUP("*"&amp;CONCATENATE("o_",H547,"_f")&amp;"*",Rough_data!$A$12:$B$31,2,FALSE)</f>
        <v>41.3</v>
      </c>
      <c r="L547" s="11">
        <f>VLOOKUP("*"&amp;CONCATENATE("o_",H547,"_a")&amp;"*",Rough_data!$A$12:$B$31,2,FALSE)</f>
        <v>44.8</v>
      </c>
      <c r="M547" s="8" t="str">
        <f t="shared" si="58"/>
        <v>1-Times Additional charges</v>
      </c>
      <c r="N547" s="8">
        <f t="shared" si="59"/>
        <v>1</v>
      </c>
      <c r="O547" s="8">
        <f t="shared" si="60"/>
        <v>44.8</v>
      </c>
      <c r="P547" s="10" t="s">
        <v>13</v>
      </c>
      <c r="Q547" s="10">
        <f t="shared" si="61"/>
        <v>1</v>
      </c>
      <c r="R547" s="10" cm="1">
        <f t="array" ref="R547">_xlfn.IFS(AND(P547=$P$2,N547&gt;0),((F547/0.5)-1)*J547, AND(P547=$P$2,N547=0),I547,AND(P547=$P$22,N547&gt;0),((F547/0.5)-1)*(L547+J547),AND(P547=$P$22,N547=0),(I547+K547))</f>
        <v>44.8</v>
      </c>
      <c r="S547" s="10" t="s">
        <v>2</v>
      </c>
      <c r="T547" s="7">
        <v>90.2</v>
      </c>
      <c r="U547" s="11">
        <f>VLOOKUP("*"&amp;CONCATENATE("d_",S547,"_f")&amp;"*",Rough_data!$A$12:$B$31,2,FALSE)</f>
        <v>33</v>
      </c>
      <c r="V547" s="11">
        <f>VLOOKUP("*"&amp;CONCATENATE("d_",S547,"_a")&amp;"*",Rough_data!$A$12:$B$31,2,FALSE)</f>
        <v>28.3</v>
      </c>
      <c r="W547" s="11">
        <f>VLOOKUP("*"&amp;CONCATENATE("o_",S547,"_f")&amp;"*",Rough_data!$A$12:$B$31,2,FALSE)</f>
        <v>20.5</v>
      </c>
      <c r="X547" s="11">
        <f>VLOOKUP("*"&amp;CONCATENATE("o_",S547,"_a")&amp;"*",Rough_data!$A$12:$B$31,2,FALSE)</f>
        <v>28.3</v>
      </c>
      <c r="Y547" s="7" cm="1">
        <f t="array" ref="Y547">_xlfn.IFS(AND(P547=$P$2,N547&gt;0),((F547/0.5)-1)*U547, AND(P547=$P$2,N547=0),V547,AND(P547=$P$22,N547&gt;0),((F547/0.5)-1)*(V547+X547),AND(P547=$P$22,N547=0),(W547+U547))</f>
        <v>33</v>
      </c>
      <c r="Z547" s="13" t="str" cm="1">
        <f t="array" ref="Z547">_xlfn.IFS(Y547=T547,"Correctly Charged",Y547&gt;T547,"Under Charge",Y547&lt;T547,"Over Charge")</f>
        <v>Over Charge</v>
      </c>
      <c r="AA547" s="11">
        <f t="shared" si="62"/>
        <v>-57.2</v>
      </c>
    </row>
    <row r="548" spans="1:27" x14ac:dyDescent="0.3">
      <c r="A548" s="7">
        <v>2001806304</v>
      </c>
      <c r="B548" s="8">
        <v>1091117222360</v>
      </c>
      <c r="C548" s="7">
        <v>0.24</v>
      </c>
      <c r="D548" s="7">
        <f t="shared" si="56"/>
        <v>0.5</v>
      </c>
      <c r="E548" s="7">
        <v>0.71</v>
      </c>
      <c r="F548" s="7">
        <f t="shared" si="57"/>
        <v>1</v>
      </c>
      <c r="G548" s="7">
        <f>Output_Data1[[#This Row],[Weight slab charged by Courier Company (KG)]]/0.5</f>
        <v>2</v>
      </c>
      <c r="H548" s="10" t="s">
        <v>3</v>
      </c>
      <c r="I548" s="11">
        <f>VLOOKUP("*"&amp;CONCATENATE("d_",H548,"_f")&amp;"*",Rough_data!$A$12:$B$31,2,FALSE)</f>
        <v>45.4</v>
      </c>
      <c r="J548" s="11">
        <f>VLOOKUP("*"&amp;CONCATENATE("d_",H548,"_a")&amp;"*",Rough_data!$A$12:$B$31,2,FALSE)</f>
        <v>44.8</v>
      </c>
      <c r="K548" s="11">
        <f>VLOOKUP("*"&amp;CONCATENATE("o_",H548,"_f")&amp;"*",Rough_data!$A$12:$B$31,2,FALSE)</f>
        <v>41.3</v>
      </c>
      <c r="L548" s="11">
        <f>VLOOKUP("*"&amp;CONCATENATE("o_",H548,"_a")&amp;"*",Rough_data!$A$12:$B$31,2,FALSE)</f>
        <v>44.8</v>
      </c>
      <c r="M548" s="8" t="str">
        <f t="shared" si="58"/>
        <v>1-Times Additional charges</v>
      </c>
      <c r="N548" s="8">
        <f t="shared" si="59"/>
        <v>1</v>
      </c>
      <c r="O548" s="8">
        <f t="shared" si="60"/>
        <v>44.8</v>
      </c>
      <c r="P548" s="10" t="s">
        <v>13</v>
      </c>
      <c r="Q548" s="10">
        <f t="shared" si="61"/>
        <v>1</v>
      </c>
      <c r="R548" s="10" cm="1">
        <f t="array" ref="R548">_xlfn.IFS(AND(P548=$P$2,N548&gt;0),((F548/0.5)-1)*J548, AND(P548=$P$2,N548=0),I548,AND(P548=$P$22,N548&gt;0),((F548/0.5)-1)*(L548+J548),AND(P548=$P$22,N548=0),(I548+K548))</f>
        <v>44.8</v>
      </c>
      <c r="S548" s="10" t="s">
        <v>2</v>
      </c>
      <c r="T548" s="7">
        <v>90.2</v>
      </c>
      <c r="U548" s="11">
        <f>VLOOKUP("*"&amp;CONCATENATE("d_",S548,"_f")&amp;"*",Rough_data!$A$12:$B$31,2,FALSE)</f>
        <v>33</v>
      </c>
      <c r="V548" s="11">
        <f>VLOOKUP("*"&amp;CONCATENATE("d_",S548,"_a")&amp;"*",Rough_data!$A$12:$B$31,2,FALSE)</f>
        <v>28.3</v>
      </c>
      <c r="W548" s="11">
        <f>VLOOKUP("*"&amp;CONCATENATE("o_",S548,"_f")&amp;"*",Rough_data!$A$12:$B$31,2,FALSE)</f>
        <v>20.5</v>
      </c>
      <c r="X548" s="11">
        <f>VLOOKUP("*"&amp;CONCATENATE("o_",S548,"_a")&amp;"*",Rough_data!$A$12:$B$31,2,FALSE)</f>
        <v>28.3</v>
      </c>
      <c r="Y548" s="7" cm="1">
        <f t="array" ref="Y548">_xlfn.IFS(AND(P548=$P$2,N548&gt;0),((F548/0.5)-1)*U548, AND(P548=$P$2,N548=0),V548,AND(P548=$P$22,N548&gt;0),((F548/0.5)-1)*(V548+X548),AND(P548=$P$22,N548=0),(W548+U548))</f>
        <v>33</v>
      </c>
      <c r="Z548" s="13" t="str" cm="1">
        <f t="array" ref="Z548">_xlfn.IFS(Y548=T548,"Correctly Charged",Y548&gt;T548,"Under Charge",Y548&lt;T548,"Over Charge")</f>
        <v>Over Charge</v>
      </c>
      <c r="AA548" s="11">
        <f t="shared" si="62"/>
        <v>-57.2</v>
      </c>
    </row>
    <row r="549" spans="1:27" x14ac:dyDescent="0.3">
      <c r="A549" s="7">
        <v>2001806304</v>
      </c>
      <c r="B549" s="8">
        <v>1091117222360</v>
      </c>
      <c r="C549" s="7">
        <v>0.24</v>
      </c>
      <c r="D549" s="7">
        <f t="shared" si="56"/>
        <v>0.5</v>
      </c>
      <c r="E549" s="7">
        <v>0.71</v>
      </c>
      <c r="F549" s="7">
        <f t="shared" si="57"/>
        <v>1</v>
      </c>
      <c r="G549" s="7">
        <f>Output_Data1[[#This Row],[Weight slab charged by Courier Company (KG)]]/0.5</f>
        <v>2</v>
      </c>
      <c r="H549" s="10" t="s">
        <v>3</v>
      </c>
      <c r="I549" s="11">
        <f>VLOOKUP("*"&amp;CONCATENATE("d_",H549,"_f")&amp;"*",Rough_data!$A$12:$B$31,2,FALSE)</f>
        <v>45.4</v>
      </c>
      <c r="J549" s="11">
        <f>VLOOKUP("*"&amp;CONCATENATE("d_",H549,"_a")&amp;"*",Rough_data!$A$12:$B$31,2,FALSE)</f>
        <v>44.8</v>
      </c>
      <c r="K549" s="11">
        <f>VLOOKUP("*"&amp;CONCATENATE("o_",H549,"_f")&amp;"*",Rough_data!$A$12:$B$31,2,FALSE)</f>
        <v>41.3</v>
      </c>
      <c r="L549" s="11">
        <f>VLOOKUP("*"&amp;CONCATENATE("o_",H549,"_a")&amp;"*",Rough_data!$A$12:$B$31,2,FALSE)</f>
        <v>44.8</v>
      </c>
      <c r="M549" s="8" t="str">
        <f t="shared" si="58"/>
        <v>1-Times Additional charges</v>
      </c>
      <c r="N549" s="8">
        <f t="shared" si="59"/>
        <v>1</v>
      </c>
      <c r="O549" s="8">
        <f t="shared" si="60"/>
        <v>44.8</v>
      </c>
      <c r="P549" s="10" t="s">
        <v>13</v>
      </c>
      <c r="Q549" s="10">
        <f t="shared" si="61"/>
        <v>1</v>
      </c>
      <c r="R549" s="10" cm="1">
        <f t="array" ref="R549">_xlfn.IFS(AND(P549=$P$2,N549&gt;0),((F549/0.5)-1)*J549, AND(P549=$P$2,N549=0),I549,AND(P549=$P$22,N549&gt;0),((F549/0.5)-1)*(L549+J549),AND(P549=$P$22,N549=0),(I549+K549))</f>
        <v>44.8</v>
      </c>
      <c r="S549" s="10" t="s">
        <v>2</v>
      </c>
      <c r="T549" s="7">
        <v>90.2</v>
      </c>
      <c r="U549" s="11">
        <f>VLOOKUP("*"&amp;CONCATENATE("d_",S549,"_f")&amp;"*",Rough_data!$A$12:$B$31,2,FALSE)</f>
        <v>33</v>
      </c>
      <c r="V549" s="11">
        <f>VLOOKUP("*"&amp;CONCATENATE("d_",S549,"_a")&amp;"*",Rough_data!$A$12:$B$31,2,FALSE)</f>
        <v>28.3</v>
      </c>
      <c r="W549" s="11">
        <f>VLOOKUP("*"&amp;CONCATENATE("o_",S549,"_f")&amp;"*",Rough_data!$A$12:$B$31,2,FALSE)</f>
        <v>20.5</v>
      </c>
      <c r="X549" s="11">
        <f>VLOOKUP("*"&amp;CONCATENATE("o_",S549,"_a")&amp;"*",Rough_data!$A$12:$B$31,2,FALSE)</f>
        <v>28.3</v>
      </c>
      <c r="Y549" s="7" cm="1">
        <f t="array" ref="Y549">_xlfn.IFS(AND(P549=$P$2,N549&gt;0),((F549/0.5)-1)*U549, AND(P549=$P$2,N549=0),V549,AND(P549=$P$22,N549&gt;0),((F549/0.5)-1)*(V549+X549),AND(P549=$P$22,N549=0),(W549+U549))</f>
        <v>33</v>
      </c>
      <c r="Z549" s="13" t="str" cm="1">
        <f t="array" ref="Z549">_xlfn.IFS(Y549=T549,"Correctly Charged",Y549&gt;T549,"Under Charge",Y549&lt;T549,"Over Charge")</f>
        <v>Over Charge</v>
      </c>
      <c r="AA549" s="11">
        <f t="shared" si="62"/>
        <v>-57.2</v>
      </c>
    </row>
    <row r="550" spans="1:27" x14ac:dyDescent="0.3">
      <c r="A550" s="7">
        <v>2001806304</v>
      </c>
      <c r="B550" s="8">
        <v>1091117222360</v>
      </c>
      <c r="C550" s="7">
        <v>0.24</v>
      </c>
      <c r="D550" s="7">
        <f t="shared" si="56"/>
        <v>0.5</v>
      </c>
      <c r="E550" s="7">
        <v>0.71</v>
      </c>
      <c r="F550" s="7">
        <f t="shared" si="57"/>
        <v>1</v>
      </c>
      <c r="G550" s="7">
        <f>Output_Data1[[#This Row],[Weight slab charged by Courier Company (KG)]]/0.5</f>
        <v>2</v>
      </c>
      <c r="H550" s="10" t="s">
        <v>3</v>
      </c>
      <c r="I550" s="11">
        <f>VLOOKUP("*"&amp;CONCATENATE("d_",H550,"_f")&amp;"*",Rough_data!$A$12:$B$31,2,FALSE)</f>
        <v>45.4</v>
      </c>
      <c r="J550" s="11">
        <f>VLOOKUP("*"&amp;CONCATENATE("d_",H550,"_a")&amp;"*",Rough_data!$A$12:$B$31,2,FALSE)</f>
        <v>44.8</v>
      </c>
      <c r="K550" s="11">
        <f>VLOOKUP("*"&amp;CONCATENATE("o_",H550,"_f")&amp;"*",Rough_data!$A$12:$B$31,2,FALSE)</f>
        <v>41.3</v>
      </c>
      <c r="L550" s="11">
        <f>VLOOKUP("*"&amp;CONCATENATE("o_",H550,"_a")&amp;"*",Rough_data!$A$12:$B$31,2,FALSE)</f>
        <v>44.8</v>
      </c>
      <c r="M550" s="8" t="str">
        <f t="shared" si="58"/>
        <v>1-Times Additional charges</v>
      </c>
      <c r="N550" s="8">
        <f t="shared" si="59"/>
        <v>1</v>
      </c>
      <c r="O550" s="8">
        <f t="shared" si="60"/>
        <v>44.8</v>
      </c>
      <c r="P550" s="10" t="s">
        <v>13</v>
      </c>
      <c r="Q550" s="10">
        <f t="shared" si="61"/>
        <v>1</v>
      </c>
      <c r="R550" s="10" cm="1">
        <f t="array" ref="R550">_xlfn.IFS(AND(P550=$P$2,N550&gt;0),((F550/0.5)-1)*J550, AND(P550=$P$2,N550=0),I550,AND(P550=$P$22,N550&gt;0),((F550/0.5)-1)*(L550+J550),AND(P550=$P$22,N550=0),(I550+K550))</f>
        <v>44.8</v>
      </c>
      <c r="S550" s="10" t="s">
        <v>2</v>
      </c>
      <c r="T550" s="7">
        <v>90.2</v>
      </c>
      <c r="U550" s="11">
        <f>VLOOKUP("*"&amp;CONCATENATE("d_",S550,"_f")&amp;"*",Rough_data!$A$12:$B$31,2,FALSE)</f>
        <v>33</v>
      </c>
      <c r="V550" s="11">
        <f>VLOOKUP("*"&amp;CONCATENATE("d_",S550,"_a")&amp;"*",Rough_data!$A$12:$B$31,2,FALSE)</f>
        <v>28.3</v>
      </c>
      <c r="W550" s="11">
        <f>VLOOKUP("*"&amp;CONCATENATE("o_",S550,"_f")&amp;"*",Rough_data!$A$12:$B$31,2,FALSE)</f>
        <v>20.5</v>
      </c>
      <c r="X550" s="11">
        <f>VLOOKUP("*"&amp;CONCATENATE("o_",S550,"_a")&amp;"*",Rough_data!$A$12:$B$31,2,FALSE)</f>
        <v>28.3</v>
      </c>
      <c r="Y550" s="7" cm="1">
        <f t="array" ref="Y550">_xlfn.IFS(AND(P550=$P$2,N550&gt;0),((F550/0.5)-1)*U550, AND(P550=$P$2,N550=0),V550,AND(P550=$P$22,N550&gt;0),((F550/0.5)-1)*(V550+X550),AND(P550=$P$22,N550=0),(W550+U550))</f>
        <v>33</v>
      </c>
      <c r="Z550" s="13" t="str" cm="1">
        <f t="array" ref="Z550">_xlfn.IFS(Y550=T550,"Correctly Charged",Y550&gt;T550,"Under Charge",Y550&lt;T550,"Over Charge")</f>
        <v>Over Charge</v>
      </c>
      <c r="AA550" s="11">
        <f t="shared" si="62"/>
        <v>-57.2</v>
      </c>
    </row>
    <row r="551" spans="1:27" x14ac:dyDescent="0.3">
      <c r="A551" s="7">
        <v>2001806304</v>
      </c>
      <c r="B551" s="8">
        <v>1091117222360</v>
      </c>
      <c r="C551" s="7">
        <v>0.24</v>
      </c>
      <c r="D551" s="7">
        <f t="shared" si="56"/>
        <v>0.5</v>
      </c>
      <c r="E551" s="7">
        <v>0.71</v>
      </c>
      <c r="F551" s="7">
        <f t="shared" si="57"/>
        <v>1</v>
      </c>
      <c r="G551" s="7">
        <f>Output_Data1[[#This Row],[Weight slab charged by Courier Company (KG)]]/0.5</f>
        <v>2</v>
      </c>
      <c r="H551" s="10" t="s">
        <v>3</v>
      </c>
      <c r="I551" s="11">
        <f>VLOOKUP("*"&amp;CONCATENATE("d_",H551,"_f")&amp;"*",Rough_data!$A$12:$B$31,2,FALSE)</f>
        <v>45.4</v>
      </c>
      <c r="J551" s="11">
        <f>VLOOKUP("*"&amp;CONCATENATE("d_",H551,"_a")&amp;"*",Rough_data!$A$12:$B$31,2,FALSE)</f>
        <v>44.8</v>
      </c>
      <c r="K551" s="11">
        <f>VLOOKUP("*"&amp;CONCATENATE("o_",H551,"_f")&amp;"*",Rough_data!$A$12:$B$31,2,FALSE)</f>
        <v>41.3</v>
      </c>
      <c r="L551" s="11">
        <f>VLOOKUP("*"&amp;CONCATENATE("o_",H551,"_a")&amp;"*",Rough_data!$A$12:$B$31,2,FALSE)</f>
        <v>44.8</v>
      </c>
      <c r="M551" s="8" t="str">
        <f t="shared" si="58"/>
        <v>1-Times Additional charges</v>
      </c>
      <c r="N551" s="8">
        <f t="shared" si="59"/>
        <v>1</v>
      </c>
      <c r="O551" s="8">
        <f t="shared" si="60"/>
        <v>44.8</v>
      </c>
      <c r="P551" s="10" t="s">
        <v>13</v>
      </c>
      <c r="Q551" s="10">
        <f t="shared" si="61"/>
        <v>1</v>
      </c>
      <c r="R551" s="10" cm="1">
        <f t="array" ref="R551">_xlfn.IFS(AND(P551=$P$2,N551&gt;0),((F551/0.5)-1)*J551, AND(P551=$P$2,N551=0),I551,AND(P551=$P$22,N551&gt;0),((F551/0.5)-1)*(L551+J551),AND(P551=$P$22,N551=0),(I551+K551))</f>
        <v>44.8</v>
      </c>
      <c r="S551" s="10" t="s">
        <v>2</v>
      </c>
      <c r="T551" s="7">
        <v>90.2</v>
      </c>
      <c r="U551" s="11">
        <f>VLOOKUP("*"&amp;CONCATENATE("d_",S551,"_f")&amp;"*",Rough_data!$A$12:$B$31,2,FALSE)</f>
        <v>33</v>
      </c>
      <c r="V551" s="11">
        <f>VLOOKUP("*"&amp;CONCATENATE("d_",S551,"_a")&amp;"*",Rough_data!$A$12:$B$31,2,FALSE)</f>
        <v>28.3</v>
      </c>
      <c r="W551" s="11">
        <f>VLOOKUP("*"&amp;CONCATENATE("o_",S551,"_f")&amp;"*",Rough_data!$A$12:$B$31,2,FALSE)</f>
        <v>20.5</v>
      </c>
      <c r="X551" s="11">
        <f>VLOOKUP("*"&amp;CONCATENATE("o_",S551,"_a")&amp;"*",Rough_data!$A$12:$B$31,2,FALSE)</f>
        <v>28.3</v>
      </c>
      <c r="Y551" s="7" cm="1">
        <f t="array" ref="Y551">_xlfn.IFS(AND(P551=$P$2,N551&gt;0),((F551/0.5)-1)*U551, AND(P551=$P$2,N551=0),V551,AND(P551=$P$22,N551&gt;0),((F551/0.5)-1)*(V551+X551),AND(P551=$P$22,N551=0),(W551+U551))</f>
        <v>33</v>
      </c>
      <c r="Z551" s="13" t="str" cm="1">
        <f t="array" ref="Z551">_xlfn.IFS(Y551=T551,"Correctly Charged",Y551&gt;T551,"Under Charge",Y551&lt;T551,"Over Charge")</f>
        <v>Over Charge</v>
      </c>
      <c r="AA551" s="11">
        <f t="shared" si="62"/>
        <v>-57.2</v>
      </c>
    </row>
    <row r="552" spans="1:27" x14ac:dyDescent="0.3">
      <c r="A552" s="7">
        <v>2001806304</v>
      </c>
      <c r="B552" s="8">
        <v>1091117222360</v>
      </c>
      <c r="C552" s="7">
        <v>0.24</v>
      </c>
      <c r="D552" s="7">
        <f t="shared" si="56"/>
        <v>0.5</v>
      </c>
      <c r="E552" s="7">
        <v>0.71</v>
      </c>
      <c r="F552" s="7">
        <f t="shared" si="57"/>
        <v>1</v>
      </c>
      <c r="G552" s="7">
        <f>Output_Data1[[#This Row],[Weight slab charged by Courier Company (KG)]]/0.5</f>
        <v>2</v>
      </c>
      <c r="H552" s="10" t="s">
        <v>3</v>
      </c>
      <c r="I552" s="11">
        <f>VLOOKUP("*"&amp;CONCATENATE("d_",H552,"_f")&amp;"*",Rough_data!$A$12:$B$31,2,FALSE)</f>
        <v>45.4</v>
      </c>
      <c r="J552" s="11">
        <f>VLOOKUP("*"&amp;CONCATENATE("d_",H552,"_a")&amp;"*",Rough_data!$A$12:$B$31,2,FALSE)</f>
        <v>44.8</v>
      </c>
      <c r="K552" s="11">
        <f>VLOOKUP("*"&amp;CONCATENATE("o_",H552,"_f")&amp;"*",Rough_data!$A$12:$B$31,2,FALSE)</f>
        <v>41.3</v>
      </c>
      <c r="L552" s="11">
        <f>VLOOKUP("*"&amp;CONCATENATE("o_",H552,"_a")&amp;"*",Rough_data!$A$12:$B$31,2,FALSE)</f>
        <v>44.8</v>
      </c>
      <c r="M552" s="8" t="str">
        <f t="shared" si="58"/>
        <v>1-Times Additional charges</v>
      </c>
      <c r="N552" s="8">
        <f t="shared" si="59"/>
        <v>1</v>
      </c>
      <c r="O552" s="8">
        <f t="shared" si="60"/>
        <v>44.8</v>
      </c>
      <c r="P552" s="10" t="s">
        <v>13</v>
      </c>
      <c r="Q552" s="10">
        <f t="shared" si="61"/>
        <v>1</v>
      </c>
      <c r="R552" s="10" cm="1">
        <f t="array" ref="R552">_xlfn.IFS(AND(P552=$P$2,N552&gt;0),((F552/0.5)-1)*J552, AND(P552=$P$2,N552=0),I552,AND(P552=$P$22,N552&gt;0),((F552/0.5)-1)*(L552+J552),AND(P552=$P$22,N552=0),(I552+K552))</f>
        <v>44.8</v>
      </c>
      <c r="S552" s="10" t="s">
        <v>2</v>
      </c>
      <c r="T552" s="7">
        <v>90.2</v>
      </c>
      <c r="U552" s="11">
        <f>VLOOKUP("*"&amp;CONCATENATE("d_",S552,"_f")&amp;"*",Rough_data!$A$12:$B$31,2,FALSE)</f>
        <v>33</v>
      </c>
      <c r="V552" s="11">
        <f>VLOOKUP("*"&amp;CONCATENATE("d_",S552,"_a")&amp;"*",Rough_data!$A$12:$B$31,2,FALSE)</f>
        <v>28.3</v>
      </c>
      <c r="W552" s="11">
        <f>VLOOKUP("*"&amp;CONCATENATE("o_",S552,"_f")&amp;"*",Rough_data!$A$12:$B$31,2,FALSE)</f>
        <v>20.5</v>
      </c>
      <c r="X552" s="11">
        <f>VLOOKUP("*"&amp;CONCATENATE("o_",S552,"_a")&amp;"*",Rough_data!$A$12:$B$31,2,FALSE)</f>
        <v>28.3</v>
      </c>
      <c r="Y552" s="7" cm="1">
        <f t="array" ref="Y552">_xlfn.IFS(AND(P552=$P$2,N552&gt;0),((F552/0.5)-1)*U552, AND(P552=$P$2,N552=0),V552,AND(P552=$P$22,N552&gt;0),((F552/0.5)-1)*(V552+X552),AND(P552=$P$22,N552=0),(W552+U552))</f>
        <v>33</v>
      </c>
      <c r="Z552" s="13" t="str" cm="1">
        <f t="array" ref="Z552">_xlfn.IFS(Y552=T552,"Correctly Charged",Y552&gt;T552,"Under Charge",Y552&lt;T552,"Over Charge")</f>
        <v>Over Charge</v>
      </c>
      <c r="AA552" s="11">
        <f t="shared" si="62"/>
        <v>-57.2</v>
      </c>
    </row>
    <row r="553" spans="1:27" x14ac:dyDescent="0.3">
      <c r="A553" s="7">
        <v>2001806273</v>
      </c>
      <c r="B553" s="8">
        <v>1091117222194</v>
      </c>
      <c r="C553" s="7">
        <v>0.115</v>
      </c>
      <c r="D553" s="7">
        <f t="shared" si="56"/>
        <v>0.5</v>
      </c>
      <c r="E553" s="7">
        <v>1</v>
      </c>
      <c r="F553" s="7">
        <f t="shared" si="57"/>
        <v>1</v>
      </c>
      <c r="G553" s="7">
        <f>Output_Data1[[#This Row],[Weight slab charged by Courier Company (KG)]]/0.5</f>
        <v>2</v>
      </c>
      <c r="H553" s="10" t="s">
        <v>3</v>
      </c>
      <c r="I553" s="11">
        <f>VLOOKUP("*"&amp;CONCATENATE("d_",H553,"_f")&amp;"*",Rough_data!$A$12:$B$31,2,FALSE)</f>
        <v>45.4</v>
      </c>
      <c r="J553" s="11">
        <f>VLOOKUP("*"&amp;CONCATENATE("d_",H553,"_a")&amp;"*",Rough_data!$A$12:$B$31,2,FALSE)</f>
        <v>44.8</v>
      </c>
      <c r="K553" s="11">
        <f>VLOOKUP("*"&amp;CONCATENATE("o_",H553,"_f")&amp;"*",Rough_data!$A$12:$B$31,2,FALSE)</f>
        <v>41.3</v>
      </c>
      <c r="L553" s="11">
        <f>VLOOKUP("*"&amp;CONCATENATE("o_",H553,"_a")&amp;"*",Rough_data!$A$12:$B$31,2,FALSE)</f>
        <v>44.8</v>
      </c>
      <c r="M553" s="8" t="str">
        <f t="shared" si="58"/>
        <v>1-Times Additional charges</v>
      </c>
      <c r="N553" s="8">
        <f t="shared" si="59"/>
        <v>1</v>
      </c>
      <c r="O553" s="8">
        <f t="shared" si="60"/>
        <v>44.8</v>
      </c>
      <c r="P553" s="10" t="s">
        <v>13</v>
      </c>
      <c r="Q553" s="10">
        <f t="shared" si="61"/>
        <v>1</v>
      </c>
      <c r="R553" s="10" cm="1">
        <f t="array" ref="R553">_xlfn.IFS(AND(P553=$P$2,N553&gt;0),((F553/0.5)-1)*J553, AND(P553=$P$2,N553=0),I553,AND(P553=$P$22,N553&gt;0),((F553/0.5)-1)*(L553+J553),AND(P553=$P$22,N553=0),(I553+K553))</f>
        <v>44.8</v>
      </c>
      <c r="S553" s="10" t="s">
        <v>3</v>
      </c>
      <c r="T553" s="7">
        <v>90.2</v>
      </c>
      <c r="U553" s="11">
        <f>VLOOKUP("*"&amp;CONCATENATE("d_",S553,"_f")&amp;"*",Rough_data!$A$12:$B$31,2,FALSE)</f>
        <v>45.4</v>
      </c>
      <c r="V553" s="11">
        <f>VLOOKUP("*"&amp;CONCATENATE("d_",S553,"_a")&amp;"*",Rough_data!$A$12:$B$31,2,FALSE)</f>
        <v>44.8</v>
      </c>
      <c r="W553" s="11">
        <f>VLOOKUP("*"&amp;CONCATENATE("o_",S553,"_f")&amp;"*",Rough_data!$A$12:$B$31,2,FALSE)</f>
        <v>41.3</v>
      </c>
      <c r="X553" s="11">
        <f>VLOOKUP("*"&amp;CONCATENATE("o_",S553,"_a")&amp;"*",Rough_data!$A$12:$B$31,2,FALSE)</f>
        <v>44.8</v>
      </c>
      <c r="Y553" s="7" cm="1">
        <f t="array" ref="Y553">_xlfn.IFS(AND(P553=$P$2,N553&gt;0),((F553/0.5)-1)*U553, AND(P553=$P$2,N553=0),V553,AND(P553=$P$22,N553&gt;0),((F553/0.5)-1)*(V553+X553),AND(P553=$P$22,N553=0),(W553+U553))</f>
        <v>45.4</v>
      </c>
      <c r="Z553" s="13" t="str" cm="1">
        <f t="array" ref="Z553">_xlfn.IFS(Y553=T553,"Correctly Charged",Y553&gt;T553,"Under Charge",Y553&lt;T553,"Over Charge")</f>
        <v>Over Charge</v>
      </c>
      <c r="AA553" s="11">
        <f t="shared" si="62"/>
        <v>-44.800000000000004</v>
      </c>
    </row>
    <row r="554" spans="1:27" x14ac:dyDescent="0.3">
      <c r="A554" s="7">
        <v>2001806273</v>
      </c>
      <c r="B554" s="8">
        <v>1091117222194</v>
      </c>
      <c r="C554" s="7">
        <v>0.127</v>
      </c>
      <c r="D554" s="7">
        <f t="shared" si="56"/>
        <v>0.5</v>
      </c>
      <c r="E554" s="7">
        <v>1</v>
      </c>
      <c r="F554" s="7">
        <f t="shared" si="57"/>
        <v>1</v>
      </c>
      <c r="G554" s="7">
        <f>Output_Data1[[#This Row],[Weight slab charged by Courier Company (KG)]]/0.5</f>
        <v>2</v>
      </c>
      <c r="H554" s="10" t="s">
        <v>3</v>
      </c>
      <c r="I554" s="11">
        <f>VLOOKUP("*"&amp;CONCATENATE("d_",H554,"_f")&amp;"*",Rough_data!$A$12:$B$31,2,FALSE)</f>
        <v>45.4</v>
      </c>
      <c r="J554" s="11">
        <f>VLOOKUP("*"&amp;CONCATENATE("d_",H554,"_a")&amp;"*",Rough_data!$A$12:$B$31,2,FALSE)</f>
        <v>44.8</v>
      </c>
      <c r="K554" s="11">
        <f>VLOOKUP("*"&amp;CONCATENATE("o_",H554,"_f")&amp;"*",Rough_data!$A$12:$B$31,2,FALSE)</f>
        <v>41.3</v>
      </c>
      <c r="L554" s="11">
        <f>VLOOKUP("*"&amp;CONCATENATE("o_",H554,"_a")&amp;"*",Rough_data!$A$12:$B$31,2,FALSE)</f>
        <v>44.8</v>
      </c>
      <c r="M554" s="8" t="str">
        <f t="shared" si="58"/>
        <v>1-Times Additional charges</v>
      </c>
      <c r="N554" s="8">
        <f t="shared" si="59"/>
        <v>1</v>
      </c>
      <c r="O554" s="8">
        <f t="shared" si="60"/>
        <v>44.8</v>
      </c>
      <c r="P554" s="10" t="s">
        <v>13</v>
      </c>
      <c r="Q554" s="10">
        <f t="shared" si="61"/>
        <v>1</v>
      </c>
      <c r="R554" s="10" cm="1">
        <f t="array" ref="R554">_xlfn.IFS(AND(P554=$P$2,N554&gt;0),((F554/0.5)-1)*J554, AND(P554=$P$2,N554=0),I554,AND(P554=$P$22,N554&gt;0),((F554/0.5)-1)*(L554+J554),AND(P554=$P$22,N554=0),(I554+K554))</f>
        <v>44.8</v>
      </c>
      <c r="S554" s="10" t="s">
        <v>3</v>
      </c>
      <c r="T554" s="7">
        <v>90.2</v>
      </c>
      <c r="U554" s="11">
        <f>VLOOKUP("*"&amp;CONCATENATE("d_",S554,"_f")&amp;"*",Rough_data!$A$12:$B$31,2,FALSE)</f>
        <v>45.4</v>
      </c>
      <c r="V554" s="11">
        <f>VLOOKUP("*"&amp;CONCATENATE("d_",S554,"_a")&amp;"*",Rough_data!$A$12:$B$31,2,FALSE)</f>
        <v>44.8</v>
      </c>
      <c r="W554" s="11">
        <f>VLOOKUP("*"&amp;CONCATENATE("o_",S554,"_f")&amp;"*",Rough_data!$A$12:$B$31,2,FALSE)</f>
        <v>41.3</v>
      </c>
      <c r="X554" s="11">
        <f>VLOOKUP("*"&amp;CONCATENATE("o_",S554,"_a")&amp;"*",Rough_data!$A$12:$B$31,2,FALSE)</f>
        <v>44.8</v>
      </c>
      <c r="Y554" s="7" cm="1">
        <f t="array" ref="Y554">_xlfn.IFS(AND(P554=$P$2,N554&gt;0),((F554/0.5)-1)*U554, AND(P554=$P$2,N554=0),V554,AND(P554=$P$22,N554&gt;0),((F554/0.5)-1)*(V554+X554),AND(P554=$P$22,N554=0),(W554+U554))</f>
        <v>45.4</v>
      </c>
      <c r="Z554" s="13" t="str" cm="1">
        <f t="array" ref="Z554">_xlfn.IFS(Y554=T554,"Correctly Charged",Y554&gt;T554,"Under Charge",Y554&lt;T554,"Over Charge")</f>
        <v>Over Charge</v>
      </c>
      <c r="AA554" s="11">
        <f t="shared" si="62"/>
        <v>-44.800000000000004</v>
      </c>
    </row>
    <row r="555" spans="1:27" x14ac:dyDescent="0.3">
      <c r="A555" s="7">
        <v>2001806273</v>
      </c>
      <c r="B555" s="8">
        <v>1091117222194</v>
      </c>
      <c r="C555" s="7">
        <v>0.13300000000000001</v>
      </c>
      <c r="D555" s="7">
        <f t="shared" si="56"/>
        <v>0.5</v>
      </c>
      <c r="E555" s="7">
        <v>1</v>
      </c>
      <c r="F555" s="7">
        <f t="shared" si="57"/>
        <v>1</v>
      </c>
      <c r="G555" s="7">
        <f>Output_Data1[[#This Row],[Weight slab charged by Courier Company (KG)]]/0.5</f>
        <v>2</v>
      </c>
      <c r="H555" s="10" t="s">
        <v>3</v>
      </c>
      <c r="I555" s="11">
        <f>VLOOKUP("*"&amp;CONCATENATE("d_",H555,"_f")&amp;"*",Rough_data!$A$12:$B$31,2,FALSE)</f>
        <v>45.4</v>
      </c>
      <c r="J555" s="11">
        <f>VLOOKUP("*"&amp;CONCATENATE("d_",H555,"_a")&amp;"*",Rough_data!$A$12:$B$31,2,FALSE)</f>
        <v>44.8</v>
      </c>
      <c r="K555" s="11">
        <f>VLOOKUP("*"&amp;CONCATENATE("o_",H555,"_f")&amp;"*",Rough_data!$A$12:$B$31,2,FALSE)</f>
        <v>41.3</v>
      </c>
      <c r="L555" s="11">
        <f>VLOOKUP("*"&amp;CONCATENATE("o_",H555,"_a")&amp;"*",Rough_data!$A$12:$B$31,2,FALSE)</f>
        <v>44.8</v>
      </c>
      <c r="M555" s="8" t="str">
        <f t="shared" si="58"/>
        <v>1-Times Additional charges</v>
      </c>
      <c r="N555" s="8">
        <f t="shared" si="59"/>
        <v>1</v>
      </c>
      <c r="O555" s="8">
        <f t="shared" si="60"/>
        <v>44.8</v>
      </c>
      <c r="P555" s="10" t="s">
        <v>13</v>
      </c>
      <c r="Q555" s="10">
        <f t="shared" si="61"/>
        <v>1</v>
      </c>
      <c r="R555" s="10" cm="1">
        <f t="array" ref="R555">_xlfn.IFS(AND(P555=$P$2,N555&gt;0),((F555/0.5)-1)*J555, AND(P555=$P$2,N555=0),I555,AND(P555=$P$22,N555&gt;0),((F555/0.5)-1)*(L555+J555),AND(P555=$P$22,N555=0),(I555+K555))</f>
        <v>44.8</v>
      </c>
      <c r="S555" s="10" t="s">
        <v>3</v>
      </c>
      <c r="T555" s="7">
        <v>90.2</v>
      </c>
      <c r="U555" s="11">
        <f>VLOOKUP("*"&amp;CONCATENATE("d_",S555,"_f")&amp;"*",Rough_data!$A$12:$B$31,2,FALSE)</f>
        <v>45.4</v>
      </c>
      <c r="V555" s="11">
        <f>VLOOKUP("*"&amp;CONCATENATE("d_",S555,"_a")&amp;"*",Rough_data!$A$12:$B$31,2,FALSE)</f>
        <v>44.8</v>
      </c>
      <c r="W555" s="11">
        <f>VLOOKUP("*"&amp;CONCATENATE("o_",S555,"_f")&amp;"*",Rough_data!$A$12:$B$31,2,FALSE)</f>
        <v>41.3</v>
      </c>
      <c r="X555" s="11">
        <f>VLOOKUP("*"&amp;CONCATENATE("o_",S555,"_a")&amp;"*",Rough_data!$A$12:$B$31,2,FALSE)</f>
        <v>44.8</v>
      </c>
      <c r="Y555" s="7" cm="1">
        <f t="array" ref="Y555">_xlfn.IFS(AND(P555=$P$2,N555&gt;0),((F555/0.5)-1)*U555, AND(P555=$P$2,N555=0),V555,AND(P555=$P$22,N555&gt;0),((F555/0.5)-1)*(V555+X555),AND(P555=$P$22,N555=0),(W555+U555))</f>
        <v>45.4</v>
      </c>
      <c r="Z555" s="13" t="str" cm="1">
        <f t="array" ref="Z555">_xlfn.IFS(Y555=T555,"Correctly Charged",Y555&gt;T555,"Under Charge",Y555&lt;T555,"Over Charge")</f>
        <v>Over Charge</v>
      </c>
      <c r="AA555" s="11">
        <f t="shared" si="62"/>
        <v>-44.800000000000004</v>
      </c>
    </row>
    <row r="556" spans="1:27" x14ac:dyDescent="0.3">
      <c r="A556" s="7">
        <v>2001806273</v>
      </c>
      <c r="B556" s="8">
        <v>1091117222194</v>
      </c>
      <c r="C556" s="7">
        <v>0.24</v>
      </c>
      <c r="D556" s="7">
        <f t="shared" si="56"/>
        <v>0.5</v>
      </c>
      <c r="E556" s="7">
        <v>1</v>
      </c>
      <c r="F556" s="7">
        <f t="shared" si="57"/>
        <v>1</v>
      </c>
      <c r="G556" s="7">
        <f>Output_Data1[[#This Row],[Weight slab charged by Courier Company (KG)]]/0.5</f>
        <v>2</v>
      </c>
      <c r="H556" s="10" t="s">
        <v>3</v>
      </c>
      <c r="I556" s="11">
        <f>VLOOKUP("*"&amp;CONCATENATE("d_",H556,"_f")&amp;"*",Rough_data!$A$12:$B$31,2,FALSE)</f>
        <v>45.4</v>
      </c>
      <c r="J556" s="11">
        <f>VLOOKUP("*"&amp;CONCATENATE("d_",H556,"_a")&amp;"*",Rough_data!$A$12:$B$31,2,FALSE)</f>
        <v>44.8</v>
      </c>
      <c r="K556" s="11">
        <f>VLOOKUP("*"&amp;CONCATENATE("o_",H556,"_f")&amp;"*",Rough_data!$A$12:$B$31,2,FALSE)</f>
        <v>41.3</v>
      </c>
      <c r="L556" s="11">
        <f>VLOOKUP("*"&amp;CONCATENATE("o_",H556,"_a")&amp;"*",Rough_data!$A$12:$B$31,2,FALSE)</f>
        <v>44.8</v>
      </c>
      <c r="M556" s="8" t="str">
        <f t="shared" si="58"/>
        <v>1-Times Additional charges</v>
      </c>
      <c r="N556" s="8">
        <f t="shared" si="59"/>
        <v>1</v>
      </c>
      <c r="O556" s="8">
        <f t="shared" si="60"/>
        <v>44.8</v>
      </c>
      <c r="P556" s="10" t="s">
        <v>13</v>
      </c>
      <c r="Q556" s="10">
        <f t="shared" si="61"/>
        <v>1</v>
      </c>
      <c r="R556" s="10" cm="1">
        <f t="array" ref="R556">_xlfn.IFS(AND(P556=$P$2,N556&gt;0),((F556/0.5)-1)*J556, AND(P556=$P$2,N556=0),I556,AND(P556=$P$22,N556&gt;0),((F556/0.5)-1)*(L556+J556),AND(P556=$P$22,N556=0),(I556+K556))</f>
        <v>44.8</v>
      </c>
      <c r="S556" s="10" t="s">
        <v>3</v>
      </c>
      <c r="T556" s="7">
        <v>90.2</v>
      </c>
      <c r="U556" s="11">
        <f>VLOOKUP("*"&amp;CONCATENATE("d_",S556,"_f")&amp;"*",Rough_data!$A$12:$B$31,2,FALSE)</f>
        <v>45.4</v>
      </c>
      <c r="V556" s="11">
        <f>VLOOKUP("*"&amp;CONCATENATE("d_",S556,"_a")&amp;"*",Rough_data!$A$12:$B$31,2,FALSE)</f>
        <v>44.8</v>
      </c>
      <c r="W556" s="11">
        <f>VLOOKUP("*"&amp;CONCATENATE("o_",S556,"_f")&amp;"*",Rough_data!$A$12:$B$31,2,FALSE)</f>
        <v>41.3</v>
      </c>
      <c r="X556" s="11">
        <f>VLOOKUP("*"&amp;CONCATENATE("o_",S556,"_a")&amp;"*",Rough_data!$A$12:$B$31,2,FALSE)</f>
        <v>44.8</v>
      </c>
      <c r="Y556" s="7" cm="1">
        <f t="array" ref="Y556">_xlfn.IFS(AND(P556=$P$2,N556&gt;0),((F556/0.5)-1)*U556, AND(P556=$P$2,N556=0),V556,AND(P556=$P$22,N556&gt;0),((F556/0.5)-1)*(V556+X556),AND(P556=$P$22,N556=0),(W556+U556))</f>
        <v>45.4</v>
      </c>
      <c r="Z556" s="13" t="str" cm="1">
        <f t="array" ref="Z556">_xlfn.IFS(Y556=T556,"Correctly Charged",Y556&gt;T556,"Under Charge",Y556&lt;T556,"Over Charge")</f>
        <v>Over Charge</v>
      </c>
      <c r="AA556" s="11">
        <f t="shared" si="62"/>
        <v>-44.800000000000004</v>
      </c>
    </row>
    <row r="557" spans="1:27" x14ac:dyDescent="0.3">
      <c r="A557" s="7">
        <v>2001806251</v>
      </c>
      <c r="B557" s="8">
        <v>1091117222146</v>
      </c>
      <c r="C557" s="7">
        <v>0.115</v>
      </c>
      <c r="D557" s="7">
        <f t="shared" si="56"/>
        <v>0.5</v>
      </c>
      <c r="E557" s="7">
        <v>1.27</v>
      </c>
      <c r="F557" s="7">
        <f t="shared" si="57"/>
        <v>1.5</v>
      </c>
      <c r="G557" s="7">
        <f>Output_Data1[[#This Row],[Weight slab charged by Courier Company (KG)]]/0.5</f>
        <v>3</v>
      </c>
      <c r="H557" s="10" t="s">
        <v>3</v>
      </c>
      <c r="I557" s="11">
        <f>VLOOKUP("*"&amp;CONCATENATE("d_",H557,"_f")&amp;"*",Rough_data!$A$12:$B$31,2,FALSE)</f>
        <v>45.4</v>
      </c>
      <c r="J557" s="11">
        <f>VLOOKUP("*"&amp;CONCATENATE("d_",H557,"_a")&amp;"*",Rough_data!$A$12:$B$31,2,FALSE)</f>
        <v>44.8</v>
      </c>
      <c r="K557" s="11">
        <f>VLOOKUP("*"&amp;CONCATENATE("o_",H557,"_f")&amp;"*",Rough_data!$A$12:$B$31,2,FALSE)</f>
        <v>41.3</v>
      </c>
      <c r="L557" s="11">
        <f>VLOOKUP("*"&amp;CONCATENATE("o_",H557,"_a")&amp;"*",Rough_data!$A$12:$B$31,2,FALSE)</f>
        <v>44.8</v>
      </c>
      <c r="M557" s="8" t="str">
        <f t="shared" si="58"/>
        <v>2-Times Additional charges</v>
      </c>
      <c r="N557" s="8">
        <f t="shared" si="59"/>
        <v>2</v>
      </c>
      <c r="O557" s="8">
        <f t="shared" si="60"/>
        <v>89.6</v>
      </c>
      <c r="P557" s="10" t="s">
        <v>13</v>
      </c>
      <c r="Q557" s="10">
        <f t="shared" si="61"/>
        <v>2</v>
      </c>
      <c r="R557" s="10" cm="1">
        <f t="array" ref="R557">_xlfn.IFS(AND(P557=$P$2,N557&gt;0),((F557/0.5)-1)*J557, AND(P557=$P$2,N557=0),I557,AND(P557=$P$22,N557&gt;0),((F557/0.5)-1)*(L557+J557),AND(P557=$P$22,N557=0),(I557+K557))</f>
        <v>89.6</v>
      </c>
      <c r="S557" s="10" t="s">
        <v>3</v>
      </c>
      <c r="T557" s="7">
        <v>135</v>
      </c>
      <c r="U557" s="11">
        <f>VLOOKUP("*"&amp;CONCATENATE("d_",S557,"_f")&amp;"*",Rough_data!$A$12:$B$31,2,FALSE)</f>
        <v>45.4</v>
      </c>
      <c r="V557" s="11">
        <f>VLOOKUP("*"&amp;CONCATENATE("d_",S557,"_a")&amp;"*",Rough_data!$A$12:$B$31,2,FALSE)</f>
        <v>44.8</v>
      </c>
      <c r="W557" s="11">
        <f>VLOOKUP("*"&amp;CONCATENATE("o_",S557,"_f")&amp;"*",Rough_data!$A$12:$B$31,2,FALSE)</f>
        <v>41.3</v>
      </c>
      <c r="X557" s="11">
        <f>VLOOKUP("*"&amp;CONCATENATE("o_",S557,"_a")&amp;"*",Rough_data!$A$12:$B$31,2,FALSE)</f>
        <v>44.8</v>
      </c>
      <c r="Y557" s="7" cm="1">
        <f t="array" ref="Y557">_xlfn.IFS(AND(P557=$P$2,N557&gt;0),((F557/0.5)-1)*U557, AND(P557=$P$2,N557=0),V557,AND(P557=$P$22,N557&gt;0),((F557/0.5)-1)*(V557+X557),AND(P557=$P$22,N557=0),(W557+U557))</f>
        <v>90.8</v>
      </c>
      <c r="Z557" s="13" t="str" cm="1">
        <f t="array" ref="Z557">_xlfn.IFS(Y557=T557,"Correctly Charged",Y557&gt;T557,"Under Charge",Y557&lt;T557,"Over Charge")</f>
        <v>Over Charge</v>
      </c>
      <c r="AA557" s="11">
        <f t="shared" si="62"/>
        <v>-44.2</v>
      </c>
    </row>
    <row r="558" spans="1:27" x14ac:dyDescent="0.3">
      <c r="A558" s="7">
        <v>2001806251</v>
      </c>
      <c r="B558" s="8">
        <v>1091117222146</v>
      </c>
      <c r="C558" s="7">
        <v>0.13</v>
      </c>
      <c r="D558" s="7">
        <f t="shared" si="56"/>
        <v>0.5</v>
      </c>
      <c r="E558" s="7">
        <v>1.27</v>
      </c>
      <c r="F558" s="7">
        <f t="shared" si="57"/>
        <v>1.5</v>
      </c>
      <c r="G558" s="7">
        <f>Output_Data1[[#This Row],[Weight slab charged by Courier Company (KG)]]/0.5</f>
        <v>3</v>
      </c>
      <c r="H558" s="10" t="s">
        <v>3</v>
      </c>
      <c r="I558" s="11">
        <f>VLOOKUP("*"&amp;CONCATENATE("d_",H558,"_f")&amp;"*",Rough_data!$A$12:$B$31,2,FALSE)</f>
        <v>45.4</v>
      </c>
      <c r="J558" s="11">
        <f>VLOOKUP("*"&amp;CONCATENATE("d_",H558,"_a")&amp;"*",Rough_data!$A$12:$B$31,2,FALSE)</f>
        <v>44.8</v>
      </c>
      <c r="K558" s="11">
        <f>VLOOKUP("*"&amp;CONCATENATE("o_",H558,"_f")&amp;"*",Rough_data!$A$12:$B$31,2,FALSE)</f>
        <v>41.3</v>
      </c>
      <c r="L558" s="11">
        <f>VLOOKUP("*"&amp;CONCATENATE("o_",H558,"_a")&amp;"*",Rough_data!$A$12:$B$31,2,FALSE)</f>
        <v>44.8</v>
      </c>
      <c r="M558" s="8" t="str">
        <f t="shared" si="58"/>
        <v>2-Times Additional charges</v>
      </c>
      <c r="N558" s="8">
        <f t="shared" si="59"/>
        <v>2</v>
      </c>
      <c r="O558" s="8">
        <f t="shared" si="60"/>
        <v>89.6</v>
      </c>
      <c r="P558" s="10" t="s">
        <v>13</v>
      </c>
      <c r="Q558" s="10">
        <f t="shared" si="61"/>
        <v>2</v>
      </c>
      <c r="R558" s="10" cm="1">
        <f t="array" ref="R558">_xlfn.IFS(AND(P558=$P$2,N558&gt;0),((F558/0.5)-1)*J558, AND(P558=$P$2,N558=0),I558,AND(P558=$P$22,N558&gt;0),((F558/0.5)-1)*(L558+J558),AND(P558=$P$22,N558=0),(I558+K558))</f>
        <v>89.6</v>
      </c>
      <c r="S558" s="10" t="s">
        <v>3</v>
      </c>
      <c r="T558" s="7">
        <v>135</v>
      </c>
      <c r="U558" s="11">
        <f>VLOOKUP("*"&amp;CONCATENATE("d_",S558,"_f")&amp;"*",Rough_data!$A$12:$B$31,2,FALSE)</f>
        <v>45.4</v>
      </c>
      <c r="V558" s="11">
        <f>VLOOKUP("*"&amp;CONCATENATE("d_",S558,"_a")&amp;"*",Rough_data!$A$12:$B$31,2,FALSE)</f>
        <v>44.8</v>
      </c>
      <c r="W558" s="11">
        <f>VLOOKUP("*"&amp;CONCATENATE("o_",S558,"_f")&amp;"*",Rough_data!$A$12:$B$31,2,FALSE)</f>
        <v>41.3</v>
      </c>
      <c r="X558" s="11">
        <f>VLOOKUP("*"&amp;CONCATENATE("o_",S558,"_a")&amp;"*",Rough_data!$A$12:$B$31,2,FALSE)</f>
        <v>44.8</v>
      </c>
      <c r="Y558" s="7" cm="1">
        <f t="array" ref="Y558">_xlfn.IFS(AND(P558=$P$2,N558&gt;0),((F558/0.5)-1)*U558, AND(P558=$P$2,N558=0),V558,AND(P558=$P$22,N558&gt;0),((F558/0.5)-1)*(V558+X558),AND(P558=$P$22,N558=0),(W558+U558))</f>
        <v>90.8</v>
      </c>
      <c r="Z558" s="13" t="str" cm="1">
        <f t="array" ref="Z558">_xlfn.IFS(Y558=T558,"Correctly Charged",Y558&gt;T558,"Under Charge",Y558&lt;T558,"Over Charge")</f>
        <v>Over Charge</v>
      </c>
      <c r="AA558" s="11">
        <f t="shared" si="62"/>
        <v>-44.2</v>
      </c>
    </row>
    <row r="559" spans="1:27" x14ac:dyDescent="0.3">
      <c r="A559" s="7">
        <v>2001806233</v>
      </c>
      <c r="B559" s="8">
        <v>1091117222135</v>
      </c>
      <c r="C559" s="7">
        <v>0.115</v>
      </c>
      <c r="D559" s="7">
        <f t="shared" si="56"/>
        <v>0.5</v>
      </c>
      <c r="E559" s="7">
        <v>0.78</v>
      </c>
      <c r="F559" s="7">
        <f t="shared" si="57"/>
        <v>1</v>
      </c>
      <c r="G559" s="7">
        <f>Output_Data1[[#This Row],[Weight slab charged by Courier Company (KG)]]/0.5</f>
        <v>2</v>
      </c>
      <c r="H559" s="10" t="s">
        <v>2</v>
      </c>
      <c r="I559" s="11">
        <f>VLOOKUP("*"&amp;CONCATENATE("d_",H559,"_f")&amp;"*",Rough_data!$A$12:$B$31,2,FALSE)</f>
        <v>33</v>
      </c>
      <c r="J559" s="11">
        <f>VLOOKUP("*"&amp;CONCATENATE("d_",H559,"_a")&amp;"*",Rough_data!$A$12:$B$31,2,FALSE)</f>
        <v>28.3</v>
      </c>
      <c r="K559" s="11">
        <f>VLOOKUP("*"&amp;CONCATENATE("o_",H559,"_f")&amp;"*",Rough_data!$A$12:$B$31,2,FALSE)</f>
        <v>20.5</v>
      </c>
      <c r="L559" s="11">
        <f>VLOOKUP("*"&amp;CONCATENATE("o_",H559,"_a")&amp;"*",Rough_data!$A$12:$B$31,2,FALSE)</f>
        <v>28.3</v>
      </c>
      <c r="M559" s="8" t="str">
        <f t="shared" si="58"/>
        <v>1-Times Additional charges</v>
      </c>
      <c r="N559" s="8">
        <f t="shared" si="59"/>
        <v>1</v>
      </c>
      <c r="O559" s="8">
        <f t="shared" si="60"/>
        <v>28.3</v>
      </c>
      <c r="P559" s="10" t="s">
        <v>13</v>
      </c>
      <c r="Q559" s="10">
        <f t="shared" si="61"/>
        <v>1</v>
      </c>
      <c r="R559" s="10" cm="1">
        <f t="array" ref="R559">_xlfn.IFS(AND(P559=$P$2,N559&gt;0),((F559/0.5)-1)*J559, AND(P559=$P$2,N559=0),I559,AND(P559=$P$22,N559&gt;0),((F559/0.5)-1)*(L559+J559),AND(P559=$P$22,N559=0),(I559+K559))</f>
        <v>28.3</v>
      </c>
      <c r="S559" s="10" t="s">
        <v>2</v>
      </c>
      <c r="T559" s="7">
        <v>61.3</v>
      </c>
      <c r="U559" s="11">
        <f>VLOOKUP("*"&amp;CONCATENATE("d_",S559,"_f")&amp;"*",Rough_data!$A$12:$B$31,2,FALSE)</f>
        <v>33</v>
      </c>
      <c r="V559" s="11">
        <f>VLOOKUP("*"&amp;CONCATENATE("d_",S559,"_a")&amp;"*",Rough_data!$A$12:$B$31,2,FALSE)</f>
        <v>28.3</v>
      </c>
      <c r="W559" s="11">
        <f>VLOOKUP("*"&amp;CONCATENATE("o_",S559,"_f")&amp;"*",Rough_data!$A$12:$B$31,2,FALSE)</f>
        <v>20.5</v>
      </c>
      <c r="X559" s="11">
        <f>VLOOKUP("*"&amp;CONCATENATE("o_",S559,"_a")&amp;"*",Rough_data!$A$12:$B$31,2,FALSE)</f>
        <v>28.3</v>
      </c>
      <c r="Y559" s="7" cm="1">
        <f t="array" ref="Y559">_xlfn.IFS(AND(P559=$P$2,N559&gt;0),((F559/0.5)-1)*U559, AND(P559=$P$2,N559=0),V559,AND(P559=$P$22,N559&gt;0),((F559/0.5)-1)*(V559+X559),AND(P559=$P$22,N559=0),(W559+U559))</f>
        <v>33</v>
      </c>
      <c r="Z559" s="13" t="str" cm="1">
        <f t="array" ref="Z559">_xlfn.IFS(Y559=T559,"Correctly Charged",Y559&gt;T559,"Under Charge",Y559&lt;T559,"Over Charge")</f>
        <v>Over Charge</v>
      </c>
      <c r="AA559" s="11">
        <f t="shared" si="62"/>
        <v>-28.299999999999997</v>
      </c>
    </row>
    <row r="560" spans="1:27" x14ac:dyDescent="0.3">
      <c r="A560" s="7">
        <v>2001806233</v>
      </c>
      <c r="B560" s="8">
        <v>1091117222135</v>
      </c>
      <c r="C560" s="7">
        <v>0.13</v>
      </c>
      <c r="D560" s="7">
        <f t="shared" si="56"/>
        <v>0.5</v>
      </c>
      <c r="E560" s="7">
        <v>0.78</v>
      </c>
      <c r="F560" s="7">
        <f t="shared" si="57"/>
        <v>1</v>
      </c>
      <c r="G560" s="7">
        <f>Output_Data1[[#This Row],[Weight slab charged by Courier Company (KG)]]/0.5</f>
        <v>2</v>
      </c>
      <c r="H560" s="10" t="s">
        <v>2</v>
      </c>
      <c r="I560" s="11">
        <f>VLOOKUP("*"&amp;CONCATENATE("d_",H560,"_f")&amp;"*",Rough_data!$A$12:$B$31,2,FALSE)</f>
        <v>33</v>
      </c>
      <c r="J560" s="11">
        <f>VLOOKUP("*"&amp;CONCATENATE("d_",H560,"_a")&amp;"*",Rough_data!$A$12:$B$31,2,FALSE)</f>
        <v>28.3</v>
      </c>
      <c r="K560" s="11">
        <f>VLOOKUP("*"&amp;CONCATENATE("o_",H560,"_f")&amp;"*",Rough_data!$A$12:$B$31,2,FALSE)</f>
        <v>20.5</v>
      </c>
      <c r="L560" s="11">
        <f>VLOOKUP("*"&amp;CONCATENATE("o_",H560,"_a")&amp;"*",Rough_data!$A$12:$B$31,2,FALSE)</f>
        <v>28.3</v>
      </c>
      <c r="M560" s="8" t="str">
        <f t="shared" si="58"/>
        <v>1-Times Additional charges</v>
      </c>
      <c r="N560" s="8">
        <f t="shared" si="59"/>
        <v>1</v>
      </c>
      <c r="O560" s="8">
        <f t="shared" si="60"/>
        <v>28.3</v>
      </c>
      <c r="P560" s="10" t="s">
        <v>13</v>
      </c>
      <c r="Q560" s="10">
        <f t="shared" si="61"/>
        <v>1</v>
      </c>
      <c r="R560" s="10" cm="1">
        <f t="array" ref="R560">_xlfn.IFS(AND(P560=$P$2,N560&gt;0),((F560/0.5)-1)*J560, AND(P560=$P$2,N560=0),I560,AND(P560=$P$22,N560&gt;0),((F560/0.5)-1)*(L560+J560),AND(P560=$P$22,N560=0),(I560+K560))</f>
        <v>28.3</v>
      </c>
      <c r="S560" s="10" t="s">
        <v>2</v>
      </c>
      <c r="T560" s="7">
        <v>61.3</v>
      </c>
      <c r="U560" s="11">
        <f>VLOOKUP("*"&amp;CONCATENATE("d_",S560,"_f")&amp;"*",Rough_data!$A$12:$B$31,2,FALSE)</f>
        <v>33</v>
      </c>
      <c r="V560" s="11">
        <f>VLOOKUP("*"&amp;CONCATENATE("d_",S560,"_a")&amp;"*",Rough_data!$A$12:$B$31,2,FALSE)</f>
        <v>28.3</v>
      </c>
      <c r="W560" s="11">
        <f>VLOOKUP("*"&amp;CONCATENATE("o_",S560,"_f")&amp;"*",Rough_data!$A$12:$B$31,2,FALSE)</f>
        <v>20.5</v>
      </c>
      <c r="X560" s="11">
        <f>VLOOKUP("*"&amp;CONCATENATE("o_",S560,"_a")&amp;"*",Rough_data!$A$12:$B$31,2,FALSE)</f>
        <v>28.3</v>
      </c>
      <c r="Y560" s="7" cm="1">
        <f t="array" ref="Y560">_xlfn.IFS(AND(P560=$P$2,N560&gt;0),((F560/0.5)-1)*U560, AND(P560=$P$2,N560=0),V560,AND(P560=$P$22,N560&gt;0),((F560/0.5)-1)*(V560+X560),AND(P560=$P$22,N560=0),(W560+U560))</f>
        <v>33</v>
      </c>
      <c r="Z560" s="13" t="str" cm="1">
        <f t="array" ref="Z560">_xlfn.IFS(Y560=T560,"Correctly Charged",Y560&gt;T560,"Under Charge",Y560&lt;T560,"Over Charge")</f>
        <v>Over Charge</v>
      </c>
      <c r="AA560" s="11">
        <f t="shared" si="62"/>
        <v>-28.299999999999997</v>
      </c>
    </row>
    <row r="561" spans="1:27" x14ac:dyDescent="0.3">
      <c r="A561" s="7">
        <v>2001806232</v>
      </c>
      <c r="B561" s="8">
        <v>1091117222124</v>
      </c>
      <c r="C561" s="7">
        <v>0.13700000000000001</v>
      </c>
      <c r="D561" s="7">
        <f t="shared" si="56"/>
        <v>0.5</v>
      </c>
      <c r="E561" s="7">
        <v>1.3</v>
      </c>
      <c r="F561" s="7">
        <f t="shared" si="57"/>
        <v>1.5</v>
      </c>
      <c r="G561" s="7">
        <f>Output_Data1[[#This Row],[Weight slab charged by Courier Company (KG)]]/0.5</f>
        <v>3</v>
      </c>
      <c r="H561" s="10" t="s">
        <v>3</v>
      </c>
      <c r="I561" s="11">
        <f>VLOOKUP("*"&amp;CONCATENATE("d_",H561,"_f")&amp;"*",Rough_data!$A$12:$B$31,2,FALSE)</f>
        <v>45.4</v>
      </c>
      <c r="J561" s="11">
        <f>VLOOKUP("*"&amp;CONCATENATE("d_",H561,"_a")&amp;"*",Rough_data!$A$12:$B$31,2,FALSE)</f>
        <v>44.8</v>
      </c>
      <c r="K561" s="11">
        <f>VLOOKUP("*"&amp;CONCATENATE("o_",H561,"_f")&amp;"*",Rough_data!$A$12:$B$31,2,FALSE)</f>
        <v>41.3</v>
      </c>
      <c r="L561" s="11">
        <f>VLOOKUP("*"&amp;CONCATENATE("o_",H561,"_a")&amp;"*",Rough_data!$A$12:$B$31,2,FALSE)</f>
        <v>44.8</v>
      </c>
      <c r="M561" s="8" t="str">
        <f t="shared" si="58"/>
        <v>2-Times Additional charges</v>
      </c>
      <c r="N561" s="8">
        <f t="shared" si="59"/>
        <v>2</v>
      </c>
      <c r="O561" s="8">
        <f t="shared" si="60"/>
        <v>89.6</v>
      </c>
      <c r="P561" s="10" t="s">
        <v>13</v>
      </c>
      <c r="Q561" s="10">
        <f t="shared" si="61"/>
        <v>2</v>
      </c>
      <c r="R561" s="10" cm="1">
        <f t="array" ref="R561">_xlfn.IFS(AND(P561=$P$2,N561&gt;0),((F561/0.5)-1)*J561, AND(P561=$P$2,N561=0),I561,AND(P561=$P$22,N561&gt;0),((F561/0.5)-1)*(L561+J561),AND(P561=$P$22,N561=0),(I561+K561))</f>
        <v>89.6</v>
      </c>
      <c r="S561" s="10" t="s">
        <v>3</v>
      </c>
      <c r="T561" s="7">
        <v>135</v>
      </c>
      <c r="U561" s="11">
        <f>VLOOKUP("*"&amp;CONCATENATE("d_",S561,"_f")&amp;"*",Rough_data!$A$12:$B$31,2,FALSE)</f>
        <v>45.4</v>
      </c>
      <c r="V561" s="11">
        <f>VLOOKUP("*"&amp;CONCATENATE("d_",S561,"_a")&amp;"*",Rough_data!$A$12:$B$31,2,FALSE)</f>
        <v>44.8</v>
      </c>
      <c r="W561" s="11">
        <f>VLOOKUP("*"&amp;CONCATENATE("o_",S561,"_f")&amp;"*",Rough_data!$A$12:$B$31,2,FALSE)</f>
        <v>41.3</v>
      </c>
      <c r="X561" s="11">
        <f>VLOOKUP("*"&amp;CONCATENATE("o_",S561,"_a")&amp;"*",Rough_data!$A$12:$B$31,2,FALSE)</f>
        <v>44.8</v>
      </c>
      <c r="Y561" s="7" cm="1">
        <f t="array" ref="Y561">_xlfn.IFS(AND(P561=$P$2,N561&gt;0),((F561/0.5)-1)*U561, AND(P561=$P$2,N561=0),V561,AND(P561=$P$22,N561&gt;0),((F561/0.5)-1)*(V561+X561),AND(P561=$P$22,N561=0),(W561+U561))</f>
        <v>90.8</v>
      </c>
      <c r="Z561" s="13" t="str" cm="1">
        <f t="array" ref="Z561">_xlfn.IFS(Y561=T561,"Correctly Charged",Y561&gt;T561,"Under Charge",Y561&lt;T561,"Over Charge")</f>
        <v>Over Charge</v>
      </c>
      <c r="AA561" s="11">
        <f t="shared" si="62"/>
        <v>-44.2</v>
      </c>
    </row>
    <row r="562" spans="1:27" x14ac:dyDescent="0.3">
      <c r="A562" s="7">
        <v>2001806232</v>
      </c>
      <c r="B562" s="8">
        <v>1091117222124</v>
      </c>
      <c r="C562" s="7">
        <v>0.24</v>
      </c>
      <c r="D562" s="7">
        <f t="shared" si="56"/>
        <v>0.5</v>
      </c>
      <c r="E562" s="7">
        <v>1.3</v>
      </c>
      <c r="F562" s="7">
        <f t="shared" si="57"/>
        <v>1.5</v>
      </c>
      <c r="G562" s="7">
        <f>Output_Data1[[#This Row],[Weight slab charged by Courier Company (KG)]]/0.5</f>
        <v>3</v>
      </c>
      <c r="H562" s="10" t="s">
        <v>3</v>
      </c>
      <c r="I562" s="11">
        <f>VLOOKUP("*"&amp;CONCATENATE("d_",H562,"_f")&amp;"*",Rough_data!$A$12:$B$31,2,FALSE)</f>
        <v>45.4</v>
      </c>
      <c r="J562" s="11">
        <f>VLOOKUP("*"&amp;CONCATENATE("d_",H562,"_a")&amp;"*",Rough_data!$A$12:$B$31,2,FALSE)</f>
        <v>44.8</v>
      </c>
      <c r="K562" s="11">
        <f>VLOOKUP("*"&amp;CONCATENATE("o_",H562,"_f")&amp;"*",Rough_data!$A$12:$B$31,2,FALSE)</f>
        <v>41.3</v>
      </c>
      <c r="L562" s="11">
        <f>VLOOKUP("*"&amp;CONCATENATE("o_",H562,"_a")&amp;"*",Rough_data!$A$12:$B$31,2,FALSE)</f>
        <v>44.8</v>
      </c>
      <c r="M562" s="8" t="str">
        <f t="shared" si="58"/>
        <v>2-Times Additional charges</v>
      </c>
      <c r="N562" s="8">
        <f t="shared" si="59"/>
        <v>2</v>
      </c>
      <c r="O562" s="8">
        <f t="shared" si="60"/>
        <v>89.6</v>
      </c>
      <c r="P562" s="10" t="s">
        <v>13</v>
      </c>
      <c r="Q562" s="10">
        <f t="shared" si="61"/>
        <v>2</v>
      </c>
      <c r="R562" s="10" cm="1">
        <f t="array" ref="R562">_xlfn.IFS(AND(P562=$P$2,N562&gt;0),((F562/0.5)-1)*J562, AND(P562=$P$2,N562=0),I562,AND(P562=$P$22,N562&gt;0),((F562/0.5)-1)*(L562+J562),AND(P562=$P$22,N562=0),(I562+K562))</f>
        <v>89.6</v>
      </c>
      <c r="S562" s="10" t="s">
        <v>3</v>
      </c>
      <c r="T562" s="7">
        <v>135</v>
      </c>
      <c r="U562" s="11">
        <f>VLOOKUP("*"&amp;CONCATENATE("d_",S562,"_f")&amp;"*",Rough_data!$A$12:$B$31,2,FALSE)</f>
        <v>45.4</v>
      </c>
      <c r="V562" s="11">
        <f>VLOOKUP("*"&amp;CONCATENATE("d_",S562,"_a")&amp;"*",Rough_data!$A$12:$B$31,2,FALSE)</f>
        <v>44.8</v>
      </c>
      <c r="W562" s="11">
        <f>VLOOKUP("*"&amp;CONCATENATE("o_",S562,"_f")&amp;"*",Rough_data!$A$12:$B$31,2,FALSE)</f>
        <v>41.3</v>
      </c>
      <c r="X562" s="11">
        <f>VLOOKUP("*"&amp;CONCATENATE("o_",S562,"_a")&amp;"*",Rough_data!$A$12:$B$31,2,FALSE)</f>
        <v>44.8</v>
      </c>
      <c r="Y562" s="7" cm="1">
        <f t="array" ref="Y562">_xlfn.IFS(AND(P562=$P$2,N562&gt;0),((F562/0.5)-1)*U562, AND(P562=$P$2,N562=0),V562,AND(P562=$P$22,N562&gt;0),((F562/0.5)-1)*(V562+X562),AND(P562=$P$22,N562=0),(W562+U562))</f>
        <v>90.8</v>
      </c>
      <c r="Z562" s="13" t="str" cm="1">
        <f t="array" ref="Z562">_xlfn.IFS(Y562=T562,"Correctly Charged",Y562&gt;T562,"Under Charge",Y562&lt;T562,"Over Charge")</f>
        <v>Over Charge</v>
      </c>
      <c r="AA562" s="11">
        <f t="shared" si="62"/>
        <v>-44.2</v>
      </c>
    </row>
    <row r="563" spans="1:27" x14ac:dyDescent="0.3">
      <c r="A563" s="7">
        <v>2001806229</v>
      </c>
      <c r="B563" s="8">
        <v>1091117222080</v>
      </c>
      <c r="C563" s="7">
        <v>0.127</v>
      </c>
      <c r="D563" s="7">
        <f t="shared" si="56"/>
        <v>0.5</v>
      </c>
      <c r="E563" s="7">
        <v>0.71</v>
      </c>
      <c r="F563" s="7">
        <f t="shared" si="57"/>
        <v>1</v>
      </c>
      <c r="G563" s="7">
        <f>Output_Data1[[#This Row],[Weight slab charged by Courier Company (KG)]]/0.5</f>
        <v>2</v>
      </c>
      <c r="H563" s="10" t="s">
        <v>3</v>
      </c>
      <c r="I563" s="11">
        <f>VLOOKUP("*"&amp;CONCATENATE("d_",H563,"_f")&amp;"*",Rough_data!$A$12:$B$31,2,FALSE)</f>
        <v>45.4</v>
      </c>
      <c r="J563" s="11">
        <f>VLOOKUP("*"&amp;CONCATENATE("d_",H563,"_a")&amp;"*",Rough_data!$A$12:$B$31,2,FALSE)</f>
        <v>44.8</v>
      </c>
      <c r="K563" s="11">
        <f>VLOOKUP("*"&amp;CONCATENATE("o_",H563,"_f")&amp;"*",Rough_data!$A$12:$B$31,2,FALSE)</f>
        <v>41.3</v>
      </c>
      <c r="L563" s="11">
        <f>VLOOKUP("*"&amp;CONCATENATE("o_",H563,"_a")&amp;"*",Rough_data!$A$12:$B$31,2,FALSE)</f>
        <v>44.8</v>
      </c>
      <c r="M563" s="8" t="str">
        <f t="shared" si="58"/>
        <v>1-Times Additional charges</v>
      </c>
      <c r="N563" s="8">
        <f t="shared" si="59"/>
        <v>1</v>
      </c>
      <c r="O563" s="8">
        <f t="shared" si="60"/>
        <v>44.8</v>
      </c>
      <c r="P563" s="10" t="s">
        <v>13</v>
      </c>
      <c r="Q563" s="10">
        <f t="shared" si="61"/>
        <v>1</v>
      </c>
      <c r="R563" s="10" cm="1">
        <f t="array" ref="R563">_xlfn.IFS(AND(P563=$P$2,N563&gt;0),((F563/0.5)-1)*J563, AND(P563=$P$2,N563=0),I563,AND(P563=$P$22,N563&gt;0),((F563/0.5)-1)*(L563+J563),AND(P563=$P$22,N563=0),(I563+K563))</f>
        <v>44.8</v>
      </c>
      <c r="S563" s="10" t="s">
        <v>3</v>
      </c>
      <c r="T563" s="7">
        <v>90.2</v>
      </c>
      <c r="U563" s="11">
        <f>VLOOKUP("*"&amp;CONCATENATE("d_",S563,"_f")&amp;"*",Rough_data!$A$12:$B$31,2,FALSE)</f>
        <v>45.4</v>
      </c>
      <c r="V563" s="11">
        <f>VLOOKUP("*"&amp;CONCATENATE("d_",S563,"_a")&amp;"*",Rough_data!$A$12:$B$31,2,FALSE)</f>
        <v>44.8</v>
      </c>
      <c r="W563" s="11">
        <f>VLOOKUP("*"&amp;CONCATENATE("o_",S563,"_f")&amp;"*",Rough_data!$A$12:$B$31,2,FALSE)</f>
        <v>41.3</v>
      </c>
      <c r="X563" s="11">
        <f>VLOOKUP("*"&amp;CONCATENATE("o_",S563,"_a")&amp;"*",Rough_data!$A$12:$B$31,2,FALSE)</f>
        <v>44.8</v>
      </c>
      <c r="Y563" s="7" cm="1">
        <f t="array" ref="Y563">_xlfn.IFS(AND(P563=$P$2,N563&gt;0),((F563/0.5)-1)*U563, AND(P563=$P$2,N563=0),V563,AND(P563=$P$22,N563&gt;0),((F563/0.5)-1)*(V563+X563),AND(P563=$P$22,N563=0),(W563+U563))</f>
        <v>45.4</v>
      </c>
      <c r="Z563" s="13" t="str" cm="1">
        <f t="array" ref="Z563">_xlfn.IFS(Y563=T563,"Correctly Charged",Y563&gt;T563,"Under Charge",Y563&lt;T563,"Over Charge")</f>
        <v>Over Charge</v>
      </c>
      <c r="AA563" s="11">
        <f t="shared" si="62"/>
        <v>-44.800000000000004</v>
      </c>
    </row>
    <row r="564" spans="1:27" x14ac:dyDescent="0.3">
      <c r="A564" s="7">
        <v>2001806229</v>
      </c>
      <c r="B564" s="8">
        <v>1091117222080</v>
      </c>
      <c r="C564" s="7">
        <v>0.13300000000000001</v>
      </c>
      <c r="D564" s="7">
        <f t="shared" si="56"/>
        <v>0.5</v>
      </c>
      <c r="E564" s="7">
        <v>0.71</v>
      </c>
      <c r="F564" s="7">
        <f t="shared" si="57"/>
        <v>1</v>
      </c>
      <c r="G564" s="7">
        <f>Output_Data1[[#This Row],[Weight slab charged by Courier Company (KG)]]/0.5</f>
        <v>2</v>
      </c>
      <c r="H564" s="10" t="s">
        <v>3</v>
      </c>
      <c r="I564" s="11">
        <f>VLOOKUP("*"&amp;CONCATENATE("d_",H564,"_f")&amp;"*",Rough_data!$A$12:$B$31,2,FALSE)</f>
        <v>45.4</v>
      </c>
      <c r="J564" s="11">
        <f>VLOOKUP("*"&amp;CONCATENATE("d_",H564,"_a")&amp;"*",Rough_data!$A$12:$B$31,2,FALSE)</f>
        <v>44.8</v>
      </c>
      <c r="K564" s="11">
        <f>VLOOKUP("*"&amp;CONCATENATE("o_",H564,"_f")&amp;"*",Rough_data!$A$12:$B$31,2,FALSE)</f>
        <v>41.3</v>
      </c>
      <c r="L564" s="11">
        <f>VLOOKUP("*"&amp;CONCATENATE("o_",H564,"_a")&amp;"*",Rough_data!$A$12:$B$31,2,FALSE)</f>
        <v>44.8</v>
      </c>
      <c r="M564" s="8" t="str">
        <f t="shared" si="58"/>
        <v>1-Times Additional charges</v>
      </c>
      <c r="N564" s="8">
        <f t="shared" si="59"/>
        <v>1</v>
      </c>
      <c r="O564" s="8">
        <f t="shared" si="60"/>
        <v>44.8</v>
      </c>
      <c r="P564" s="10" t="s">
        <v>13</v>
      </c>
      <c r="Q564" s="10">
        <f t="shared" si="61"/>
        <v>1</v>
      </c>
      <c r="R564" s="10" cm="1">
        <f t="array" ref="R564">_xlfn.IFS(AND(P564=$P$2,N564&gt;0),((F564/0.5)-1)*J564, AND(P564=$P$2,N564=0),I564,AND(P564=$P$22,N564&gt;0),((F564/0.5)-1)*(L564+J564),AND(P564=$P$22,N564=0),(I564+K564))</f>
        <v>44.8</v>
      </c>
      <c r="S564" s="10" t="s">
        <v>3</v>
      </c>
      <c r="T564" s="7">
        <v>90.2</v>
      </c>
      <c r="U564" s="11">
        <f>VLOOKUP("*"&amp;CONCATENATE("d_",S564,"_f")&amp;"*",Rough_data!$A$12:$B$31,2,FALSE)</f>
        <v>45.4</v>
      </c>
      <c r="V564" s="11">
        <f>VLOOKUP("*"&amp;CONCATENATE("d_",S564,"_a")&amp;"*",Rough_data!$A$12:$B$31,2,FALSE)</f>
        <v>44.8</v>
      </c>
      <c r="W564" s="11">
        <f>VLOOKUP("*"&amp;CONCATENATE("o_",S564,"_f")&amp;"*",Rough_data!$A$12:$B$31,2,FALSE)</f>
        <v>41.3</v>
      </c>
      <c r="X564" s="11">
        <f>VLOOKUP("*"&amp;CONCATENATE("o_",S564,"_a")&amp;"*",Rough_data!$A$12:$B$31,2,FALSE)</f>
        <v>44.8</v>
      </c>
      <c r="Y564" s="7" cm="1">
        <f t="array" ref="Y564">_xlfn.IFS(AND(P564=$P$2,N564&gt;0),((F564/0.5)-1)*U564, AND(P564=$P$2,N564=0),V564,AND(P564=$P$22,N564&gt;0),((F564/0.5)-1)*(V564+X564),AND(P564=$P$22,N564=0),(W564+U564))</f>
        <v>45.4</v>
      </c>
      <c r="Z564" s="13" t="str" cm="1">
        <f t="array" ref="Z564">_xlfn.IFS(Y564=T564,"Correctly Charged",Y564&gt;T564,"Under Charge",Y564&lt;T564,"Over Charge")</f>
        <v>Over Charge</v>
      </c>
      <c r="AA564" s="11">
        <f t="shared" si="62"/>
        <v>-44.800000000000004</v>
      </c>
    </row>
    <row r="565" spans="1:27" x14ac:dyDescent="0.3">
      <c r="A565" s="7">
        <v>2001806229</v>
      </c>
      <c r="B565" s="8">
        <v>1091117222080</v>
      </c>
      <c r="C565" s="7">
        <v>0.24</v>
      </c>
      <c r="D565" s="7">
        <f t="shared" si="56"/>
        <v>0.5</v>
      </c>
      <c r="E565" s="7">
        <v>0.71</v>
      </c>
      <c r="F565" s="7">
        <f t="shared" si="57"/>
        <v>1</v>
      </c>
      <c r="G565" s="7">
        <f>Output_Data1[[#This Row],[Weight slab charged by Courier Company (KG)]]/0.5</f>
        <v>2</v>
      </c>
      <c r="H565" s="10" t="s">
        <v>3</v>
      </c>
      <c r="I565" s="11">
        <f>VLOOKUP("*"&amp;CONCATENATE("d_",H565,"_f")&amp;"*",Rough_data!$A$12:$B$31,2,FALSE)</f>
        <v>45.4</v>
      </c>
      <c r="J565" s="11">
        <f>VLOOKUP("*"&amp;CONCATENATE("d_",H565,"_a")&amp;"*",Rough_data!$A$12:$B$31,2,FALSE)</f>
        <v>44.8</v>
      </c>
      <c r="K565" s="11">
        <f>VLOOKUP("*"&amp;CONCATENATE("o_",H565,"_f")&amp;"*",Rough_data!$A$12:$B$31,2,FALSE)</f>
        <v>41.3</v>
      </c>
      <c r="L565" s="11">
        <f>VLOOKUP("*"&amp;CONCATENATE("o_",H565,"_a")&amp;"*",Rough_data!$A$12:$B$31,2,FALSE)</f>
        <v>44.8</v>
      </c>
      <c r="M565" s="8" t="str">
        <f t="shared" si="58"/>
        <v>1-Times Additional charges</v>
      </c>
      <c r="N565" s="8">
        <f t="shared" si="59"/>
        <v>1</v>
      </c>
      <c r="O565" s="8">
        <f t="shared" si="60"/>
        <v>44.8</v>
      </c>
      <c r="P565" s="10" t="s">
        <v>13</v>
      </c>
      <c r="Q565" s="10">
        <f t="shared" si="61"/>
        <v>1</v>
      </c>
      <c r="R565" s="10" cm="1">
        <f t="array" ref="R565">_xlfn.IFS(AND(P565=$P$2,N565&gt;0),((F565/0.5)-1)*J565, AND(P565=$P$2,N565=0),I565,AND(P565=$P$22,N565&gt;0),((F565/0.5)-1)*(L565+J565),AND(P565=$P$22,N565=0),(I565+K565))</f>
        <v>44.8</v>
      </c>
      <c r="S565" s="10" t="s">
        <v>3</v>
      </c>
      <c r="T565" s="7">
        <v>90.2</v>
      </c>
      <c r="U565" s="11">
        <f>VLOOKUP("*"&amp;CONCATENATE("d_",S565,"_f")&amp;"*",Rough_data!$A$12:$B$31,2,FALSE)</f>
        <v>45.4</v>
      </c>
      <c r="V565" s="11">
        <f>VLOOKUP("*"&amp;CONCATENATE("d_",S565,"_a")&amp;"*",Rough_data!$A$12:$B$31,2,FALSE)</f>
        <v>44.8</v>
      </c>
      <c r="W565" s="11">
        <f>VLOOKUP("*"&amp;CONCATENATE("o_",S565,"_f")&amp;"*",Rough_data!$A$12:$B$31,2,FALSE)</f>
        <v>41.3</v>
      </c>
      <c r="X565" s="11">
        <f>VLOOKUP("*"&amp;CONCATENATE("o_",S565,"_a")&amp;"*",Rough_data!$A$12:$B$31,2,FALSE)</f>
        <v>44.8</v>
      </c>
      <c r="Y565" s="7" cm="1">
        <f t="array" ref="Y565">_xlfn.IFS(AND(P565=$P$2,N565&gt;0),((F565/0.5)-1)*U565, AND(P565=$P$2,N565=0),V565,AND(P565=$P$22,N565&gt;0),((F565/0.5)-1)*(V565+X565),AND(P565=$P$22,N565=0),(W565+U565))</f>
        <v>45.4</v>
      </c>
      <c r="Z565" s="13" t="str" cm="1">
        <f t="array" ref="Z565">_xlfn.IFS(Y565=T565,"Correctly Charged",Y565&gt;T565,"Under Charge",Y565&lt;T565,"Over Charge")</f>
        <v>Over Charge</v>
      </c>
      <c r="AA565" s="11">
        <f t="shared" si="62"/>
        <v>-44.800000000000004</v>
      </c>
    </row>
    <row r="566" spans="1:27" x14ac:dyDescent="0.3">
      <c r="A566" s="7">
        <v>2001806226</v>
      </c>
      <c r="B566" s="8">
        <v>1091117222065</v>
      </c>
      <c r="C566" s="7">
        <v>0.24</v>
      </c>
      <c r="D566" s="7">
        <f t="shared" si="56"/>
        <v>0.5</v>
      </c>
      <c r="E566" s="7">
        <v>0.68</v>
      </c>
      <c r="F566" s="7">
        <f t="shared" si="57"/>
        <v>1</v>
      </c>
      <c r="G566" s="7">
        <f>Output_Data1[[#This Row],[Weight slab charged by Courier Company (KG)]]/0.5</f>
        <v>2</v>
      </c>
      <c r="H566" s="10" t="s">
        <v>3</v>
      </c>
      <c r="I566" s="11">
        <f>VLOOKUP("*"&amp;CONCATENATE("d_",H566,"_f")&amp;"*",Rough_data!$A$12:$B$31,2,FALSE)</f>
        <v>45.4</v>
      </c>
      <c r="J566" s="11">
        <f>VLOOKUP("*"&amp;CONCATENATE("d_",H566,"_a")&amp;"*",Rough_data!$A$12:$B$31,2,FALSE)</f>
        <v>44.8</v>
      </c>
      <c r="K566" s="11">
        <f>VLOOKUP("*"&amp;CONCATENATE("o_",H566,"_f")&amp;"*",Rough_data!$A$12:$B$31,2,FALSE)</f>
        <v>41.3</v>
      </c>
      <c r="L566" s="11">
        <f>VLOOKUP("*"&amp;CONCATENATE("o_",H566,"_a")&amp;"*",Rough_data!$A$12:$B$31,2,FALSE)</f>
        <v>44.8</v>
      </c>
      <c r="M566" s="8" t="str">
        <f t="shared" si="58"/>
        <v>1-Times Additional charges</v>
      </c>
      <c r="N566" s="8">
        <f t="shared" si="59"/>
        <v>1</v>
      </c>
      <c r="O566" s="8">
        <f t="shared" si="60"/>
        <v>44.8</v>
      </c>
      <c r="P566" s="10" t="s">
        <v>13</v>
      </c>
      <c r="Q566" s="10">
        <f t="shared" si="61"/>
        <v>1</v>
      </c>
      <c r="R566" s="10" cm="1">
        <f t="array" ref="R566">_xlfn.IFS(AND(P566=$P$2,N566&gt;0),((F566/0.5)-1)*J566, AND(P566=$P$2,N566=0),I566,AND(P566=$P$22,N566&gt;0),((F566/0.5)-1)*(L566+J566),AND(P566=$P$22,N566=0),(I566+K566))</f>
        <v>44.8</v>
      </c>
      <c r="S566" s="10" t="s">
        <v>3</v>
      </c>
      <c r="T566" s="7">
        <v>90.2</v>
      </c>
      <c r="U566" s="11">
        <f>VLOOKUP("*"&amp;CONCATENATE("d_",S566,"_f")&amp;"*",Rough_data!$A$12:$B$31,2,FALSE)</f>
        <v>45.4</v>
      </c>
      <c r="V566" s="11">
        <f>VLOOKUP("*"&amp;CONCATENATE("d_",S566,"_a")&amp;"*",Rough_data!$A$12:$B$31,2,FALSE)</f>
        <v>44.8</v>
      </c>
      <c r="W566" s="11">
        <f>VLOOKUP("*"&amp;CONCATENATE("o_",S566,"_f")&amp;"*",Rough_data!$A$12:$B$31,2,FALSE)</f>
        <v>41.3</v>
      </c>
      <c r="X566" s="11">
        <f>VLOOKUP("*"&amp;CONCATENATE("o_",S566,"_a")&amp;"*",Rough_data!$A$12:$B$31,2,FALSE)</f>
        <v>44.8</v>
      </c>
      <c r="Y566" s="7" cm="1">
        <f t="array" ref="Y566">_xlfn.IFS(AND(P566=$P$2,N566&gt;0),((F566/0.5)-1)*U566, AND(P566=$P$2,N566=0),V566,AND(P566=$P$22,N566&gt;0),((F566/0.5)-1)*(V566+X566),AND(P566=$P$22,N566=0),(W566+U566))</f>
        <v>45.4</v>
      </c>
      <c r="Z566" s="13" t="str" cm="1">
        <f t="array" ref="Z566">_xlfn.IFS(Y566=T566,"Correctly Charged",Y566&gt;T566,"Under Charge",Y566&lt;T566,"Over Charge")</f>
        <v>Over Charge</v>
      </c>
      <c r="AA566" s="11">
        <f t="shared" si="62"/>
        <v>-44.800000000000004</v>
      </c>
    </row>
    <row r="567" spans="1:27" x14ac:dyDescent="0.3">
      <c r="A567" s="7">
        <v>2001806210</v>
      </c>
      <c r="B567" s="8">
        <v>1091117221940</v>
      </c>
      <c r="C567" s="7">
        <v>0.12</v>
      </c>
      <c r="D567" s="7">
        <f t="shared" si="56"/>
        <v>0.5</v>
      </c>
      <c r="E567" s="7">
        <v>2.92</v>
      </c>
      <c r="F567" s="7">
        <f t="shared" si="57"/>
        <v>3</v>
      </c>
      <c r="G567" s="7">
        <f>Output_Data1[[#This Row],[Weight slab charged by Courier Company (KG)]]/0.5</f>
        <v>6</v>
      </c>
      <c r="H567" s="10" t="s">
        <v>2</v>
      </c>
      <c r="I567" s="11">
        <f>VLOOKUP("*"&amp;CONCATENATE("d_",H567,"_f")&amp;"*",Rough_data!$A$12:$B$31,2,FALSE)</f>
        <v>33</v>
      </c>
      <c r="J567" s="11">
        <f>VLOOKUP("*"&amp;CONCATENATE("d_",H567,"_a")&amp;"*",Rough_data!$A$12:$B$31,2,FALSE)</f>
        <v>28.3</v>
      </c>
      <c r="K567" s="11">
        <f>VLOOKUP("*"&amp;CONCATENATE("o_",H567,"_f")&amp;"*",Rough_data!$A$12:$B$31,2,FALSE)</f>
        <v>20.5</v>
      </c>
      <c r="L567" s="11">
        <f>VLOOKUP("*"&amp;CONCATENATE("o_",H567,"_a")&amp;"*",Rough_data!$A$12:$B$31,2,FALSE)</f>
        <v>28.3</v>
      </c>
      <c r="M567" s="8" t="str">
        <f t="shared" si="58"/>
        <v>5-Times Additional charges</v>
      </c>
      <c r="N567" s="8">
        <f t="shared" si="59"/>
        <v>5</v>
      </c>
      <c r="O567" s="8">
        <f t="shared" si="60"/>
        <v>141.5</v>
      </c>
      <c r="P567" s="10" t="s">
        <v>13</v>
      </c>
      <c r="Q567" s="10">
        <f t="shared" si="61"/>
        <v>5</v>
      </c>
      <c r="R567" s="10" cm="1">
        <f t="array" ref="R567">_xlfn.IFS(AND(P567=$P$2,N567&gt;0),((F567/0.5)-1)*J567, AND(P567=$P$2,N567=0),I567,AND(P567=$P$22,N567&gt;0),((F567/0.5)-1)*(L567+J567),AND(P567=$P$22,N567=0),(I567+K567))</f>
        <v>141.5</v>
      </c>
      <c r="S567" s="10" t="s">
        <v>2</v>
      </c>
      <c r="T567" s="7">
        <v>174.5</v>
      </c>
      <c r="U567" s="11">
        <f>VLOOKUP("*"&amp;CONCATENATE("d_",S567,"_f")&amp;"*",Rough_data!$A$12:$B$31,2,FALSE)</f>
        <v>33</v>
      </c>
      <c r="V567" s="11">
        <f>VLOOKUP("*"&amp;CONCATENATE("d_",S567,"_a")&amp;"*",Rough_data!$A$12:$B$31,2,FALSE)</f>
        <v>28.3</v>
      </c>
      <c r="W567" s="11">
        <f>VLOOKUP("*"&amp;CONCATENATE("o_",S567,"_f")&amp;"*",Rough_data!$A$12:$B$31,2,FALSE)</f>
        <v>20.5</v>
      </c>
      <c r="X567" s="11">
        <f>VLOOKUP("*"&amp;CONCATENATE("o_",S567,"_a")&amp;"*",Rough_data!$A$12:$B$31,2,FALSE)</f>
        <v>28.3</v>
      </c>
      <c r="Y567" s="7" cm="1">
        <f t="array" ref="Y567">_xlfn.IFS(AND(P567=$P$2,N567&gt;0),((F567/0.5)-1)*U567, AND(P567=$P$2,N567=0),V567,AND(P567=$P$22,N567&gt;0),((F567/0.5)-1)*(V567+X567),AND(P567=$P$22,N567=0),(W567+U567))</f>
        <v>165</v>
      </c>
      <c r="Z567" s="13" t="str" cm="1">
        <f t="array" ref="Z567">_xlfn.IFS(Y567=T567,"Correctly Charged",Y567&gt;T567,"Under Charge",Y567&lt;T567,"Over Charge")</f>
        <v>Over Charge</v>
      </c>
      <c r="AA567" s="11">
        <f t="shared" si="62"/>
        <v>-9.5</v>
      </c>
    </row>
    <row r="568" spans="1:27" x14ac:dyDescent="0.3">
      <c r="A568" s="7">
        <v>2001806210</v>
      </c>
      <c r="B568" s="8">
        <v>1091117221940</v>
      </c>
      <c r="C568" s="7">
        <v>0.1</v>
      </c>
      <c r="D568" s="7">
        <f t="shared" si="56"/>
        <v>0.5</v>
      </c>
      <c r="E568" s="7">
        <v>2.92</v>
      </c>
      <c r="F568" s="7">
        <f t="shared" si="57"/>
        <v>3</v>
      </c>
      <c r="G568" s="7">
        <f>Output_Data1[[#This Row],[Weight slab charged by Courier Company (KG)]]/0.5</f>
        <v>6</v>
      </c>
      <c r="H568" s="10" t="s">
        <v>2</v>
      </c>
      <c r="I568" s="11">
        <f>VLOOKUP("*"&amp;CONCATENATE("d_",H568,"_f")&amp;"*",Rough_data!$A$12:$B$31,2,FALSE)</f>
        <v>33</v>
      </c>
      <c r="J568" s="11">
        <f>VLOOKUP("*"&amp;CONCATENATE("d_",H568,"_a")&amp;"*",Rough_data!$A$12:$B$31,2,FALSE)</f>
        <v>28.3</v>
      </c>
      <c r="K568" s="11">
        <f>VLOOKUP("*"&amp;CONCATENATE("o_",H568,"_f")&amp;"*",Rough_data!$A$12:$B$31,2,FALSE)</f>
        <v>20.5</v>
      </c>
      <c r="L568" s="11">
        <f>VLOOKUP("*"&amp;CONCATENATE("o_",H568,"_a")&amp;"*",Rough_data!$A$12:$B$31,2,FALSE)</f>
        <v>28.3</v>
      </c>
      <c r="M568" s="8" t="str">
        <f t="shared" si="58"/>
        <v>5-Times Additional charges</v>
      </c>
      <c r="N568" s="8">
        <f t="shared" si="59"/>
        <v>5</v>
      </c>
      <c r="O568" s="8">
        <f t="shared" si="60"/>
        <v>141.5</v>
      </c>
      <c r="P568" s="10" t="s">
        <v>13</v>
      </c>
      <c r="Q568" s="10">
        <f t="shared" si="61"/>
        <v>5</v>
      </c>
      <c r="R568" s="10" cm="1">
        <f t="array" ref="R568">_xlfn.IFS(AND(P568=$P$2,N568&gt;0),((F568/0.5)-1)*J568, AND(P568=$P$2,N568=0),I568,AND(P568=$P$22,N568&gt;0),((F568/0.5)-1)*(L568+J568),AND(P568=$P$22,N568=0),(I568+K568))</f>
        <v>141.5</v>
      </c>
      <c r="S568" s="10" t="s">
        <v>2</v>
      </c>
      <c r="T568" s="7">
        <v>174.5</v>
      </c>
      <c r="U568" s="11">
        <f>VLOOKUP("*"&amp;CONCATENATE("d_",S568,"_f")&amp;"*",Rough_data!$A$12:$B$31,2,FALSE)</f>
        <v>33</v>
      </c>
      <c r="V568" s="11">
        <f>VLOOKUP("*"&amp;CONCATENATE("d_",S568,"_a")&amp;"*",Rough_data!$A$12:$B$31,2,FALSE)</f>
        <v>28.3</v>
      </c>
      <c r="W568" s="11">
        <f>VLOOKUP("*"&amp;CONCATENATE("o_",S568,"_f")&amp;"*",Rough_data!$A$12:$B$31,2,FALSE)</f>
        <v>20.5</v>
      </c>
      <c r="X568" s="11">
        <f>VLOOKUP("*"&amp;CONCATENATE("o_",S568,"_a")&amp;"*",Rough_data!$A$12:$B$31,2,FALSE)</f>
        <v>28.3</v>
      </c>
      <c r="Y568" s="7" cm="1">
        <f t="array" ref="Y568">_xlfn.IFS(AND(P568=$P$2,N568&gt;0),((F568/0.5)-1)*U568, AND(P568=$P$2,N568=0),V568,AND(P568=$P$22,N568&gt;0),((F568/0.5)-1)*(V568+X568),AND(P568=$P$22,N568=0),(W568+U568))</f>
        <v>165</v>
      </c>
      <c r="Z568" s="13" t="str" cm="1">
        <f t="array" ref="Z568">_xlfn.IFS(Y568=T568,"Correctly Charged",Y568&gt;T568,"Under Charge",Y568&lt;T568,"Over Charge")</f>
        <v>Over Charge</v>
      </c>
      <c r="AA568" s="11">
        <f t="shared" si="62"/>
        <v>-9.5</v>
      </c>
    </row>
  </sheetData>
  <sheetProtection algorithmName="SHA-512" hashValue="1fCx7egEVuxD/z5IEad2ywA1d5Avl1ITb/Ub0zge7PEGP5FTKOPnkEBpcWqKtixp+wo2of0/LXS+Or+aH+jTTA==" saltValue="9weCsvpLILiqHfj7MuQTWw==" spinCount="100000" sheet="1" objects="1" scenarios="1"/>
  <mergeCells count="1">
    <mergeCell ref="AD15:AD16"/>
  </mergeCells>
  <phoneticPr fontId="1" type="noConversion"/>
  <conditionalFormatting sqref="Z2:Z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{52104238-9EFA-4B92-B2C1-2A2A7D0AD1B7}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104238-9EFA-4B92-B2C1-2A2A7D0AD1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Z2:Z1048576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D86F-090F-4B41-A345-C09AB84AA5CC}">
  <dimension ref="A1:T31"/>
  <sheetViews>
    <sheetView topLeftCell="G1" zoomScale="85" zoomScaleNormal="85" workbookViewId="0">
      <selection activeCell="E16" sqref="E16"/>
    </sheetView>
  </sheetViews>
  <sheetFormatPr defaultRowHeight="14.4" x14ac:dyDescent="0.3"/>
  <cols>
    <col min="1" max="2" width="15.77734375" bestFit="1" customWidth="1"/>
    <col min="3" max="3" width="12.109375" bestFit="1" customWidth="1"/>
    <col min="4" max="4" width="16.6640625" bestFit="1" customWidth="1"/>
    <col min="5" max="5" width="11.88671875" bestFit="1" customWidth="1"/>
    <col min="6" max="6" width="16.44140625" bestFit="1" customWidth="1"/>
    <col min="7" max="7" width="12.109375" bestFit="1" customWidth="1"/>
    <col min="8" max="8" width="16.6640625" bestFit="1" customWidth="1"/>
    <col min="9" max="9" width="12.109375" bestFit="1" customWidth="1"/>
    <col min="10" max="10" width="16.6640625" bestFit="1" customWidth="1"/>
    <col min="11" max="11" width="29.33203125" bestFit="1" customWidth="1"/>
    <col min="12" max="12" width="15.6640625" bestFit="1" customWidth="1"/>
    <col min="13" max="13" width="11.33203125" bestFit="1" customWidth="1"/>
    <col min="14" max="14" width="15.88671875" bestFit="1" customWidth="1"/>
    <col min="15" max="15" width="11" bestFit="1" customWidth="1"/>
    <col min="16" max="16" width="15.5546875" bestFit="1" customWidth="1"/>
    <col min="17" max="17" width="11.33203125" bestFit="1" customWidth="1"/>
    <col min="18" max="18" width="15.88671875" bestFit="1" customWidth="1"/>
    <col min="19" max="19" width="11.33203125" bestFit="1" customWidth="1"/>
    <col min="20" max="20" width="15.88671875" bestFit="1" customWidth="1"/>
  </cols>
  <sheetData>
    <row r="1" spans="1:20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16</v>
      </c>
    </row>
    <row r="2" spans="1:20" x14ac:dyDescent="0.3">
      <c r="A2" s="1">
        <v>29.5</v>
      </c>
      <c r="B2" s="1">
        <v>23.6</v>
      </c>
      <c r="C2" s="1">
        <v>33</v>
      </c>
      <c r="D2" s="1">
        <v>28.3</v>
      </c>
      <c r="E2" s="1">
        <v>40.1</v>
      </c>
      <c r="F2" s="1">
        <v>38.9</v>
      </c>
      <c r="G2" s="1">
        <v>45.4</v>
      </c>
      <c r="H2" s="1">
        <v>44.8</v>
      </c>
      <c r="I2" s="1">
        <v>56.6</v>
      </c>
      <c r="J2" s="1">
        <v>55.5</v>
      </c>
      <c r="K2" s="1">
        <v>13.6</v>
      </c>
      <c r="L2" s="1">
        <v>23.6</v>
      </c>
      <c r="M2" s="1">
        <v>20.5</v>
      </c>
      <c r="N2" s="1">
        <v>28.3</v>
      </c>
      <c r="O2" s="1">
        <v>31.9</v>
      </c>
      <c r="P2" s="1">
        <v>38.9</v>
      </c>
      <c r="Q2" s="1">
        <v>41.3</v>
      </c>
      <c r="R2" s="1">
        <v>44.8</v>
      </c>
      <c r="S2" s="1">
        <v>50.7</v>
      </c>
      <c r="T2" s="1">
        <v>55.5</v>
      </c>
    </row>
    <row r="6" spans="1:20" x14ac:dyDescent="0.3">
      <c r="J6" t="s">
        <v>38</v>
      </c>
      <c r="K6">
        <f>FIND(D12,A12,4)</f>
        <v>5</v>
      </c>
      <c r="L6" t="str">
        <f>MID(A12,K6,1)</f>
        <v>a</v>
      </c>
      <c r="M6" t="e">
        <f>VLOOKUP(D12,A12:B31,2,FALSE)</f>
        <v>#N/A</v>
      </c>
    </row>
    <row r="7" spans="1:20" x14ac:dyDescent="0.3">
      <c r="C7" t="s">
        <v>38</v>
      </c>
      <c r="J7" t="s">
        <v>2</v>
      </c>
      <c r="K7">
        <f t="shared" ref="K7:K14" si="0">FIND(D13,A13,4)</f>
        <v>5</v>
      </c>
      <c r="L7" t="str">
        <f t="shared" ref="L7:L14" si="1">MID(A13,K7,1)</f>
        <v>a</v>
      </c>
      <c r="M7" t="e">
        <f t="shared" ref="M7:M14" si="2">VLOOKUP(D13,A13:B32,2,FALSE)</f>
        <v>#N/A</v>
      </c>
    </row>
    <row r="8" spans="1:20" x14ac:dyDescent="0.3">
      <c r="C8" t="s">
        <v>3</v>
      </c>
      <c r="J8" t="s">
        <v>3</v>
      </c>
      <c r="K8">
        <f t="shared" si="0"/>
        <v>5</v>
      </c>
      <c r="L8" t="str">
        <f t="shared" si="1"/>
        <v>b</v>
      </c>
      <c r="M8" t="e">
        <f t="shared" si="2"/>
        <v>#N/A</v>
      </c>
    </row>
    <row r="9" spans="1:20" x14ac:dyDescent="0.3">
      <c r="J9" t="s">
        <v>39</v>
      </c>
      <c r="K9">
        <f t="shared" si="0"/>
        <v>5</v>
      </c>
      <c r="L9" t="str">
        <f t="shared" si="1"/>
        <v>b</v>
      </c>
      <c r="M9" t="e">
        <f t="shared" si="2"/>
        <v>#N/A</v>
      </c>
    </row>
    <row r="10" spans="1:20" x14ac:dyDescent="0.3">
      <c r="J10" t="s">
        <v>38</v>
      </c>
      <c r="K10">
        <f t="shared" si="0"/>
        <v>5</v>
      </c>
      <c r="L10" t="str">
        <f t="shared" si="1"/>
        <v>c</v>
      </c>
      <c r="M10" t="e">
        <f t="shared" si="2"/>
        <v>#N/A</v>
      </c>
    </row>
    <row r="11" spans="1:20" x14ac:dyDescent="0.3">
      <c r="C11" t="s">
        <v>37</v>
      </c>
      <c r="J11" t="s">
        <v>2</v>
      </c>
      <c r="K11">
        <f t="shared" si="0"/>
        <v>5</v>
      </c>
      <c r="L11" t="str">
        <f t="shared" si="1"/>
        <v>c</v>
      </c>
      <c r="M11" t="e">
        <f t="shared" si="2"/>
        <v>#N/A</v>
      </c>
    </row>
    <row r="12" spans="1:20" x14ac:dyDescent="0.3">
      <c r="A12" t="str" cm="1">
        <f t="array" ref="A12:B31">TRANSPOSE(A1:T2)</f>
        <v>fwd_a_fixed</v>
      </c>
      <c r="B12">
        <v>29.5</v>
      </c>
      <c r="C12" t="e">
        <f>FIND(Output_Data1!H2,A12,4)</f>
        <v>#VALUE!</v>
      </c>
      <c r="D12" t="str">
        <f>MID(A12,5,3)</f>
        <v>a_f</v>
      </c>
      <c r="E12">
        <f>VLOOKUP("*"&amp;D12&amp;"*",$A$12:$B$31,2,FALSE)</f>
        <v>29.5</v>
      </c>
      <c r="F12" t="str">
        <f>MID(A12,5,3)</f>
        <v>a_f</v>
      </c>
      <c r="J12" t="s">
        <v>4</v>
      </c>
      <c r="K12">
        <f t="shared" si="0"/>
        <v>5</v>
      </c>
      <c r="L12" t="str">
        <f t="shared" si="1"/>
        <v>d</v>
      </c>
      <c r="M12" t="e">
        <f t="shared" si="2"/>
        <v>#N/A</v>
      </c>
    </row>
    <row r="13" spans="1:20" x14ac:dyDescent="0.3">
      <c r="A13" t="str">
        <v>fwd_a_additional</v>
      </c>
      <c r="B13">
        <v>23.6</v>
      </c>
      <c r="C13" t="e">
        <f>FIND(Output_Data1!H3,A13,4)</f>
        <v>#VALUE!</v>
      </c>
      <c r="D13" t="str">
        <f t="shared" ref="D13:D31" si="3">MID(A13,5,3)</f>
        <v>a_a</v>
      </c>
      <c r="E13">
        <f t="shared" ref="E13:E31" si="4">VLOOKUP("*"&amp;D13&amp;"*",$A$12:$B$31,2,FALSE)</f>
        <v>23.6</v>
      </c>
      <c r="G13">
        <f>VLOOKUP("*"&amp;CONCATENATE(C8,"_f")&amp;"*",$A$12:$B$31,2,FALSE)</f>
        <v>45.4</v>
      </c>
      <c r="J13" t="s">
        <v>4</v>
      </c>
      <c r="K13">
        <f t="shared" si="0"/>
        <v>5</v>
      </c>
      <c r="L13" t="str">
        <f t="shared" si="1"/>
        <v>d</v>
      </c>
      <c r="M13" t="e">
        <f t="shared" si="2"/>
        <v>#N/A</v>
      </c>
    </row>
    <row r="14" spans="1:20" x14ac:dyDescent="0.3">
      <c r="A14" t="str">
        <v>fwd_b_fixed</v>
      </c>
      <c r="B14">
        <v>33</v>
      </c>
      <c r="C14">
        <f>FIND(Output_Data1!H4,A14,4)</f>
        <v>5</v>
      </c>
      <c r="D14" t="str">
        <f t="shared" si="3"/>
        <v>b_f</v>
      </c>
      <c r="E14">
        <f t="shared" si="4"/>
        <v>33</v>
      </c>
      <c r="J14" t="s">
        <v>3</v>
      </c>
      <c r="K14">
        <f t="shared" si="0"/>
        <v>5</v>
      </c>
      <c r="L14" t="str">
        <f t="shared" si="1"/>
        <v>e</v>
      </c>
      <c r="M14" t="e">
        <f t="shared" si="2"/>
        <v>#N/A</v>
      </c>
    </row>
    <row r="15" spans="1:20" x14ac:dyDescent="0.3">
      <c r="A15" t="str">
        <v>fwd_b_additional</v>
      </c>
      <c r="B15">
        <v>28.3</v>
      </c>
      <c r="C15">
        <f>FIND(Output_Data1!H5,A15,4)</f>
        <v>5</v>
      </c>
      <c r="D15" t="str">
        <f t="shared" si="3"/>
        <v>b_a</v>
      </c>
      <c r="E15">
        <f t="shared" si="4"/>
        <v>28.3</v>
      </c>
      <c r="G15">
        <f>VLOOKUP("*"&amp;D26&amp;"*",$A$12:$B$31,2,FALSE)</f>
        <v>40.1</v>
      </c>
    </row>
    <row r="16" spans="1:20" x14ac:dyDescent="0.3">
      <c r="A16" t="str">
        <v>fwd_c_fixed</v>
      </c>
      <c r="B16">
        <v>40.1</v>
      </c>
      <c r="C16" t="e">
        <f>FIND(Output_Data1!H6,A16,4)</f>
        <v>#VALUE!</v>
      </c>
      <c r="D16" t="str">
        <f t="shared" si="3"/>
        <v>c_f</v>
      </c>
      <c r="E16">
        <f t="shared" si="4"/>
        <v>40.1</v>
      </c>
    </row>
    <row r="17" spans="1:11" x14ac:dyDescent="0.3">
      <c r="A17" t="str">
        <v>fwd_c_additional</v>
      </c>
      <c r="B17">
        <v>38.9</v>
      </c>
      <c r="C17" t="e">
        <f>FIND(Output_Data1!H7,A17,4)</f>
        <v>#VALUE!</v>
      </c>
      <c r="D17" t="str">
        <f t="shared" si="3"/>
        <v>c_a</v>
      </c>
      <c r="E17">
        <f t="shared" si="4"/>
        <v>38.9</v>
      </c>
    </row>
    <row r="18" spans="1:11" x14ac:dyDescent="0.3">
      <c r="A18" t="str">
        <v>fwd_d_fixed</v>
      </c>
      <c r="B18">
        <v>45.4</v>
      </c>
      <c r="C18" t="e">
        <f>FIND(Output_Data1!H8,A18,4)</f>
        <v>#VALUE!</v>
      </c>
      <c r="D18" t="str">
        <f t="shared" si="3"/>
        <v>d_f</v>
      </c>
      <c r="E18">
        <f t="shared" si="4"/>
        <v>45.4</v>
      </c>
    </row>
    <row r="19" spans="1:11" x14ac:dyDescent="0.3">
      <c r="A19" t="str">
        <v>fwd_d_additional</v>
      </c>
      <c r="B19">
        <v>44.8</v>
      </c>
      <c r="C19" t="e">
        <f>FIND(Output_Data1!H9,A19,4)</f>
        <v>#VALUE!</v>
      </c>
      <c r="D19" t="str">
        <f t="shared" si="3"/>
        <v>d_a</v>
      </c>
      <c r="E19">
        <f t="shared" si="4"/>
        <v>29.5</v>
      </c>
    </row>
    <row r="20" spans="1:11" x14ac:dyDescent="0.3">
      <c r="A20" t="str">
        <v>fwd_e_fixed</v>
      </c>
      <c r="B20">
        <v>56.6</v>
      </c>
      <c r="C20" t="e">
        <f>FIND(Output_Data1!H10,A20,4)</f>
        <v>#VALUE!</v>
      </c>
      <c r="D20" t="str">
        <f t="shared" si="3"/>
        <v>e_f</v>
      </c>
      <c r="E20">
        <f t="shared" si="4"/>
        <v>56.6</v>
      </c>
    </row>
    <row r="21" spans="1:11" x14ac:dyDescent="0.3">
      <c r="A21" t="str">
        <v>fwd_e_additional</v>
      </c>
      <c r="B21">
        <v>55.5</v>
      </c>
      <c r="C21">
        <f>FIND(Output_Data1!H11,A21,4)</f>
        <v>8</v>
      </c>
      <c r="D21" t="str">
        <f t="shared" si="3"/>
        <v>e_a</v>
      </c>
      <c r="E21">
        <f t="shared" si="4"/>
        <v>55.5</v>
      </c>
    </row>
    <row r="22" spans="1:11" x14ac:dyDescent="0.3">
      <c r="A22" t="str">
        <v>rto_a_fixed</v>
      </c>
      <c r="B22">
        <v>13.6</v>
      </c>
      <c r="C22">
        <f>FIND(Output_Data1!H12,A22,4)</f>
        <v>11</v>
      </c>
      <c r="D22" t="str">
        <f t="shared" si="3"/>
        <v>a_f</v>
      </c>
      <c r="E22">
        <f t="shared" si="4"/>
        <v>29.5</v>
      </c>
    </row>
    <row r="23" spans="1:11" x14ac:dyDescent="0.3">
      <c r="A23" t="str">
        <v>rto_a_additional</v>
      </c>
      <c r="B23">
        <v>23.6</v>
      </c>
      <c r="C23" t="e">
        <f>FIND(Output_Data1!H13,A23,4)</f>
        <v>#VALUE!</v>
      </c>
      <c r="D23" t="str">
        <f t="shared" si="3"/>
        <v>a_a</v>
      </c>
      <c r="E23">
        <f t="shared" si="4"/>
        <v>23.6</v>
      </c>
      <c r="H23" t="s">
        <v>40</v>
      </c>
      <c r="I23" t="s">
        <v>41</v>
      </c>
      <c r="J23" t="s">
        <v>42</v>
      </c>
      <c r="K23" t="s">
        <v>43</v>
      </c>
    </row>
    <row r="24" spans="1:11" x14ac:dyDescent="0.3">
      <c r="A24" t="str">
        <v>rto_b_fixed</v>
      </c>
      <c r="B24">
        <v>20.5</v>
      </c>
      <c r="C24">
        <f>FIND(Output_Data1!H14,A24,4)</f>
        <v>5</v>
      </c>
      <c r="D24" t="str">
        <f t="shared" si="3"/>
        <v>b_f</v>
      </c>
      <c r="E24">
        <f t="shared" si="4"/>
        <v>33</v>
      </c>
      <c r="H24">
        <f>FIND(J6,A12,5)</f>
        <v>5</v>
      </c>
      <c r="I24" t="str">
        <f>MID(A12,H24,3)</f>
        <v>a_f</v>
      </c>
      <c r="J24">
        <f>VLOOKUP("*"&amp;I24&amp;"*",A12:B31,2,FALSE)</f>
        <v>29.5</v>
      </c>
    </row>
    <row r="25" spans="1:11" x14ac:dyDescent="0.3">
      <c r="A25" t="str">
        <v>rto_b_additional</v>
      </c>
      <c r="B25">
        <v>28.3</v>
      </c>
      <c r="C25">
        <f>FIND(Output_Data1!H15,A25,4)</f>
        <v>5</v>
      </c>
      <c r="D25" t="str">
        <f t="shared" si="3"/>
        <v>b_a</v>
      </c>
      <c r="E25">
        <f t="shared" si="4"/>
        <v>28.3</v>
      </c>
    </row>
    <row r="26" spans="1:11" x14ac:dyDescent="0.3">
      <c r="A26" t="str">
        <v>rto_c_fixed</v>
      </c>
      <c r="B26">
        <v>31.9</v>
      </c>
      <c r="C26">
        <f>FIND(Output_Data1!H16,A26,4)</f>
        <v>11</v>
      </c>
      <c r="D26" t="str">
        <f t="shared" si="3"/>
        <v>c_f</v>
      </c>
      <c r="E26">
        <f t="shared" si="4"/>
        <v>40.1</v>
      </c>
    </row>
    <row r="27" spans="1:11" x14ac:dyDescent="0.3">
      <c r="A27" t="str">
        <v>rto_c_additional</v>
      </c>
      <c r="B27">
        <v>38.9</v>
      </c>
      <c r="C27">
        <f>FIND(Output_Data1!H17,A27,4)</f>
        <v>8</v>
      </c>
      <c r="D27" t="str">
        <f t="shared" si="3"/>
        <v>c_a</v>
      </c>
      <c r="E27">
        <f t="shared" si="4"/>
        <v>38.9</v>
      </c>
      <c r="J27" t="s">
        <v>44</v>
      </c>
    </row>
    <row r="28" spans="1:11" x14ac:dyDescent="0.3">
      <c r="A28" t="str">
        <v>rto_d_fixed</v>
      </c>
      <c r="B28">
        <v>41.3</v>
      </c>
      <c r="C28">
        <f>FIND(Output_Data1!H18,A28,4)</f>
        <v>5</v>
      </c>
      <c r="D28" t="str">
        <f t="shared" si="3"/>
        <v>d_f</v>
      </c>
      <c r="E28">
        <f t="shared" si="4"/>
        <v>45.4</v>
      </c>
    </row>
    <row r="29" spans="1:11" x14ac:dyDescent="0.3">
      <c r="A29" t="str">
        <v>rto_d_additional</v>
      </c>
      <c r="B29">
        <v>44.8</v>
      </c>
      <c r="C29">
        <f>FIND(Output_Data1!H19,A29,4)</f>
        <v>5</v>
      </c>
      <c r="D29" t="str">
        <f t="shared" si="3"/>
        <v>d_a</v>
      </c>
      <c r="E29">
        <f t="shared" si="4"/>
        <v>29.5</v>
      </c>
    </row>
    <row r="30" spans="1:11" x14ac:dyDescent="0.3">
      <c r="A30" t="str">
        <v>rto_e_fixed</v>
      </c>
      <c r="B30">
        <v>50.7</v>
      </c>
      <c r="C30">
        <f>FIND(Output_Data1!H20,A30,4)</f>
        <v>11</v>
      </c>
      <c r="D30" t="str">
        <f t="shared" si="3"/>
        <v>e_f</v>
      </c>
      <c r="E30">
        <f t="shared" si="4"/>
        <v>56.6</v>
      </c>
    </row>
    <row r="31" spans="1:11" x14ac:dyDescent="0.3">
      <c r="A31" t="str">
        <v>rto_e_additional</v>
      </c>
      <c r="B31">
        <v>55.5</v>
      </c>
      <c r="C31">
        <f>FIND(Output_Data1!H21,A31,4)</f>
        <v>8</v>
      </c>
      <c r="D31" t="str">
        <f t="shared" si="3"/>
        <v>e_a</v>
      </c>
      <c r="E31">
        <f t="shared" si="4"/>
        <v>55.5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8A30A-953F-47B1-8037-FA18B67A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Output_Data1</vt:lpstr>
      <vt:lpstr>Rough_data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Verma</dc:creator>
  <cp:lastModifiedBy>Ankit Verma</cp:lastModifiedBy>
  <dcterms:created xsi:type="dcterms:W3CDTF">2015-06-05T18:17:20Z</dcterms:created>
  <dcterms:modified xsi:type="dcterms:W3CDTF">2023-01-08T14:12:25Z</dcterms:modified>
</cp:coreProperties>
</file>