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epleaf_by_masai\Revision\Placement Assignment\Cloudify\New\"/>
    </mc:Choice>
  </mc:AlternateContent>
  <xr:revisionPtr revIDLastSave="0" documentId="13_ncr:20001_{0D6764F9-7485-43EC-9E81-F20A5FA3653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sactions" sheetId="1" r:id="rId1"/>
    <sheet name="Balance History" sheetId="2" r:id="rId2"/>
    <sheet name="Categories" sheetId="3" r:id="rId3"/>
    <sheet name="Accounts" sheetId="4" state="hidden" r:id="rId4"/>
  </sheets>
  <definedNames>
    <definedName name="accountsHeader" localSheetId="3">Accounts!$F$1:$Q$1</definedName>
    <definedName name="accountsHeader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2" i="4" l="1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T11" i="4"/>
  <c r="N11" i="4"/>
  <c r="M11" i="4"/>
  <c r="L11" i="4"/>
  <c r="K11" i="4"/>
  <c r="J11" i="4"/>
  <c r="I11" i="4"/>
  <c r="H11" i="4"/>
  <c r="G11" i="4"/>
  <c r="N10" i="4"/>
  <c r="M10" i="4"/>
  <c r="L10" i="4"/>
  <c r="K10" i="4"/>
  <c r="J10" i="4"/>
  <c r="I10" i="4"/>
  <c r="H10" i="4"/>
  <c r="G10" i="4"/>
  <c r="N9" i="4"/>
  <c r="M9" i="4"/>
  <c r="L9" i="4"/>
  <c r="K9" i="4"/>
  <c r="J9" i="4"/>
  <c r="I9" i="4"/>
  <c r="H9" i="4"/>
  <c r="G9" i="4"/>
  <c r="N8" i="4"/>
  <c r="M8" i="4"/>
  <c r="L8" i="4"/>
  <c r="K8" i="4"/>
  <c r="J8" i="4"/>
  <c r="I8" i="4"/>
  <c r="H8" i="4"/>
  <c r="G8" i="4"/>
  <c r="N7" i="4"/>
  <c r="M7" i="4"/>
  <c r="L7" i="4"/>
  <c r="K7" i="4"/>
  <c r="J7" i="4"/>
  <c r="I7" i="4"/>
  <c r="H7" i="4"/>
  <c r="G7" i="4"/>
  <c r="N6" i="4"/>
  <c r="M6" i="4"/>
  <c r="L6" i="4"/>
  <c r="K6" i="4"/>
  <c r="J6" i="4"/>
  <c r="I6" i="4"/>
  <c r="H6" i="4"/>
  <c r="G6" i="4"/>
  <c r="N5" i="4"/>
  <c r="M5" i="4"/>
  <c r="L5" i="4"/>
  <c r="K5" i="4"/>
  <c r="J5" i="4"/>
  <c r="I5" i="4"/>
  <c r="H5" i="4"/>
  <c r="G5" i="4"/>
  <c r="N4" i="4"/>
  <c r="M4" i="4"/>
  <c r="L4" i="4"/>
  <c r="K4" i="4"/>
  <c r="J4" i="4"/>
  <c r="I4" i="4"/>
  <c r="H4" i="4"/>
  <c r="G4" i="4"/>
  <c r="N3" i="4"/>
  <c r="M3" i="4"/>
  <c r="L3" i="4"/>
  <c r="K3" i="4"/>
  <c r="J3" i="4"/>
  <c r="I3" i="4"/>
  <c r="H3" i="4"/>
  <c r="G3" i="4"/>
  <c r="N2" i="4"/>
  <c r="M2" i="4"/>
  <c r="L2" i="4"/>
  <c r="K2" i="4"/>
  <c r="J2" i="4"/>
  <c r="I2" i="4"/>
  <c r="H2" i="4"/>
  <c r="G2" i="4"/>
  <c r="P175" i="3"/>
  <c r="F175" i="3"/>
  <c r="G175" i="3" s="1"/>
  <c r="H175" i="3" s="1"/>
  <c r="I175" i="3" s="1"/>
  <c r="J175" i="3" s="1"/>
  <c r="K175" i="3" s="1"/>
  <c r="L175" i="3" s="1"/>
  <c r="M175" i="3" s="1"/>
  <c r="N175" i="3" s="1"/>
  <c r="O175" i="3" s="1"/>
  <c r="F174" i="3"/>
  <c r="G174" i="3" s="1"/>
  <c r="H174" i="3" s="1"/>
  <c r="I174" i="3" s="1"/>
  <c r="J174" i="3" s="1"/>
  <c r="K174" i="3" s="1"/>
  <c r="L174" i="3" s="1"/>
  <c r="M174" i="3" s="1"/>
  <c r="N174" i="3" s="1"/>
  <c r="O174" i="3" s="1"/>
  <c r="P174" i="3" s="1"/>
  <c r="K173" i="3"/>
  <c r="L173" i="3" s="1"/>
  <c r="M173" i="3" s="1"/>
  <c r="N173" i="3" s="1"/>
  <c r="O173" i="3" s="1"/>
  <c r="P173" i="3" s="1"/>
  <c r="G173" i="3"/>
  <c r="H173" i="3" s="1"/>
  <c r="I173" i="3" s="1"/>
  <c r="J173" i="3" s="1"/>
  <c r="F173" i="3"/>
  <c r="L172" i="3"/>
  <c r="M172" i="3" s="1"/>
  <c r="N172" i="3" s="1"/>
  <c r="O172" i="3" s="1"/>
  <c r="P172" i="3" s="1"/>
  <c r="G172" i="3"/>
  <c r="H172" i="3" s="1"/>
  <c r="I172" i="3" s="1"/>
  <c r="J172" i="3" s="1"/>
  <c r="K172" i="3" s="1"/>
  <c r="F172" i="3"/>
  <c r="G171" i="3"/>
  <c r="H171" i="3" s="1"/>
  <c r="I171" i="3" s="1"/>
  <c r="J171" i="3" s="1"/>
  <c r="K171" i="3" s="1"/>
  <c r="L171" i="3" s="1"/>
  <c r="M171" i="3" s="1"/>
  <c r="N171" i="3" s="1"/>
  <c r="O171" i="3" s="1"/>
  <c r="P171" i="3" s="1"/>
  <c r="F171" i="3"/>
  <c r="G170" i="3"/>
  <c r="H170" i="3" s="1"/>
  <c r="I170" i="3" s="1"/>
  <c r="J170" i="3" s="1"/>
  <c r="K170" i="3" s="1"/>
  <c r="L170" i="3" s="1"/>
  <c r="M170" i="3" s="1"/>
  <c r="N170" i="3" s="1"/>
  <c r="O170" i="3" s="1"/>
  <c r="P170" i="3" s="1"/>
  <c r="F170" i="3"/>
  <c r="H169" i="3"/>
  <c r="I169" i="3" s="1"/>
  <c r="J169" i="3" s="1"/>
  <c r="K169" i="3" s="1"/>
  <c r="L169" i="3" s="1"/>
  <c r="M169" i="3" s="1"/>
  <c r="N169" i="3" s="1"/>
  <c r="O169" i="3" s="1"/>
  <c r="P169" i="3" s="1"/>
  <c r="G169" i="3"/>
  <c r="F169" i="3"/>
  <c r="N168" i="3"/>
  <c r="O168" i="3" s="1"/>
  <c r="P168" i="3" s="1"/>
  <c r="F168" i="3"/>
  <c r="G168" i="3" s="1"/>
  <c r="H168" i="3" s="1"/>
  <c r="I168" i="3" s="1"/>
  <c r="J168" i="3" s="1"/>
  <c r="K168" i="3" s="1"/>
  <c r="L168" i="3" s="1"/>
  <c r="M168" i="3" s="1"/>
  <c r="F167" i="3"/>
  <c r="G167" i="3" s="1"/>
  <c r="H167" i="3" s="1"/>
  <c r="I167" i="3" s="1"/>
  <c r="J167" i="3" s="1"/>
  <c r="K167" i="3" s="1"/>
  <c r="L167" i="3" s="1"/>
  <c r="M167" i="3" s="1"/>
  <c r="N167" i="3" s="1"/>
  <c r="O167" i="3" s="1"/>
  <c r="P167" i="3" s="1"/>
  <c r="K166" i="3"/>
  <c r="L166" i="3" s="1"/>
  <c r="M166" i="3" s="1"/>
  <c r="N166" i="3" s="1"/>
  <c r="O166" i="3" s="1"/>
  <c r="P166" i="3" s="1"/>
  <c r="H166" i="3"/>
  <c r="I166" i="3" s="1"/>
  <c r="J166" i="3" s="1"/>
  <c r="F166" i="3"/>
  <c r="G166" i="3" s="1"/>
  <c r="K165" i="3"/>
  <c r="L165" i="3" s="1"/>
  <c r="M165" i="3" s="1"/>
  <c r="N165" i="3" s="1"/>
  <c r="O165" i="3" s="1"/>
  <c r="P165" i="3" s="1"/>
  <c r="G165" i="3"/>
  <c r="H165" i="3" s="1"/>
  <c r="I165" i="3" s="1"/>
  <c r="J165" i="3" s="1"/>
  <c r="F165" i="3"/>
  <c r="F164" i="3"/>
  <c r="G164" i="3" s="1"/>
  <c r="H164" i="3" s="1"/>
  <c r="I164" i="3" s="1"/>
  <c r="J164" i="3" s="1"/>
  <c r="K164" i="3" s="1"/>
  <c r="L164" i="3" s="1"/>
  <c r="M164" i="3" s="1"/>
  <c r="N164" i="3" s="1"/>
  <c r="O164" i="3" s="1"/>
  <c r="P164" i="3" s="1"/>
  <c r="L163" i="3"/>
  <c r="M163" i="3" s="1"/>
  <c r="N163" i="3" s="1"/>
  <c r="O163" i="3" s="1"/>
  <c r="P163" i="3" s="1"/>
  <c r="G163" i="3"/>
  <c r="H163" i="3" s="1"/>
  <c r="I163" i="3" s="1"/>
  <c r="J163" i="3" s="1"/>
  <c r="K163" i="3" s="1"/>
  <c r="F163" i="3"/>
  <c r="N162" i="3"/>
  <c r="O162" i="3" s="1"/>
  <c r="P162" i="3" s="1"/>
  <c r="J162" i="3"/>
  <c r="K162" i="3" s="1"/>
  <c r="L162" i="3" s="1"/>
  <c r="M162" i="3" s="1"/>
  <c r="H162" i="3"/>
  <c r="I162" i="3" s="1"/>
  <c r="G162" i="3"/>
  <c r="F162" i="3"/>
  <c r="M161" i="3"/>
  <c r="N161" i="3" s="1"/>
  <c r="O161" i="3" s="1"/>
  <c r="P161" i="3" s="1"/>
  <c r="I161" i="3"/>
  <c r="J161" i="3" s="1"/>
  <c r="K161" i="3" s="1"/>
  <c r="L161" i="3" s="1"/>
  <c r="H161" i="3"/>
  <c r="G161" i="3"/>
  <c r="F161" i="3"/>
  <c r="N160" i="3"/>
  <c r="O160" i="3" s="1"/>
  <c r="P160" i="3" s="1"/>
  <c r="L160" i="3"/>
  <c r="M160" i="3" s="1"/>
  <c r="J160" i="3"/>
  <c r="K160" i="3" s="1"/>
  <c r="F160" i="3"/>
  <c r="G160" i="3" s="1"/>
  <c r="H160" i="3" s="1"/>
  <c r="I160" i="3" s="1"/>
  <c r="I159" i="3"/>
  <c r="J159" i="3" s="1"/>
  <c r="K159" i="3" s="1"/>
  <c r="L159" i="3" s="1"/>
  <c r="M159" i="3" s="1"/>
  <c r="N159" i="3" s="1"/>
  <c r="O159" i="3" s="1"/>
  <c r="P159" i="3" s="1"/>
  <c r="F159" i="3"/>
  <c r="G159" i="3" s="1"/>
  <c r="H159" i="3" s="1"/>
  <c r="F158" i="3"/>
  <c r="G158" i="3" s="1"/>
  <c r="H158" i="3" s="1"/>
  <c r="I158" i="3" s="1"/>
  <c r="J158" i="3" s="1"/>
  <c r="K158" i="3" s="1"/>
  <c r="L158" i="3" s="1"/>
  <c r="M158" i="3" s="1"/>
  <c r="N158" i="3" s="1"/>
  <c r="O158" i="3" s="1"/>
  <c r="P158" i="3" s="1"/>
  <c r="M157" i="3"/>
  <c r="N157" i="3" s="1"/>
  <c r="O157" i="3" s="1"/>
  <c r="P157" i="3" s="1"/>
  <c r="F157" i="3"/>
  <c r="G157" i="3" s="1"/>
  <c r="H157" i="3" s="1"/>
  <c r="I157" i="3" s="1"/>
  <c r="J157" i="3" s="1"/>
  <c r="K157" i="3" s="1"/>
  <c r="L157" i="3" s="1"/>
  <c r="F156" i="3"/>
  <c r="G156" i="3" s="1"/>
  <c r="H156" i="3" s="1"/>
  <c r="I156" i="3" s="1"/>
  <c r="J156" i="3" s="1"/>
  <c r="K156" i="3" s="1"/>
  <c r="L156" i="3" s="1"/>
  <c r="M156" i="3" s="1"/>
  <c r="N156" i="3" s="1"/>
  <c r="O156" i="3" s="1"/>
  <c r="P156" i="3" s="1"/>
  <c r="K155" i="3"/>
  <c r="L155" i="3" s="1"/>
  <c r="M155" i="3" s="1"/>
  <c r="N155" i="3" s="1"/>
  <c r="O155" i="3" s="1"/>
  <c r="P155" i="3" s="1"/>
  <c r="G155" i="3"/>
  <c r="H155" i="3" s="1"/>
  <c r="I155" i="3" s="1"/>
  <c r="J155" i="3" s="1"/>
  <c r="F155" i="3"/>
  <c r="J154" i="3"/>
  <c r="K154" i="3" s="1"/>
  <c r="L154" i="3" s="1"/>
  <c r="M154" i="3" s="1"/>
  <c r="N154" i="3" s="1"/>
  <c r="O154" i="3" s="1"/>
  <c r="P154" i="3" s="1"/>
  <c r="H154" i="3"/>
  <c r="I154" i="3" s="1"/>
  <c r="G154" i="3"/>
  <c r="F154" i="3"/>
  <c r="H153" i="3"/>
  <c r="I153" i="3" s="1"/>
  <c r="J153" i="3" s="1"/>
  <c r="K153" i="3" s="1"/>
  <c r="L153" i="3" s="1"/>
  <c r="M153" i="3" s="1"/>
  <c r="N153" i="3" s="1"/>
  <c r="O153" i="3" s="1"/>
  <c r="P153" i="3" s="1"/>
  <c r="G153" i="3"/>
  <c r="F153" i="3"/>
  <c r="J152" i="3"/>
  <c r="K152" i="3" s="1"/>
  <c r="L152" i="3" s="1"/>
  <c r="M152" i="3" s="1"/>
  <c r="N152" i="3" s="1"/>
  <c r="O152" i="3" s="1"/>
  <c r="P152" i="3" s="1"/>
  <c r="F152" i="3"/>
  <c r="G152" i="3" s="1"/>
  <c r="H152" i="3" s="1"/>
  <c r="I152" i="3" s="1"/>
  <c r="O151" i="3"/>
  <c r="P151" i="3" s="1"/>
  <c r="F151" i="3"/>
  <c r="G151" i="3" s="1"/>
  <c r="H151" i="3" s="1"/>
  <c r="I151" i="3" s="1"/>
  <c r="J151" i="3" s="1"/>
  <c r="K151" i="3" s="1"/>
  <c r="L151" i="3" s="1"/>
  <c r="M151" i="3" s="1"/>
  <c r="N151" i="3" s="1"/>
  <c r="F150" i="3"/>
  <c r="G150" i="3" s="1"/>
  <c r="H150" i="3" s="1"/>
  <c r="I150" i="3" s="1"/>
  <c r="J150" i="3" s="1"/>
  <c r="K150" i="3" s="1"/>
  <c r="L150" i="3" s="1"/>
  <c r="M150" i="3" s="1"/>
  <c r="N150" i="3" s="1"/>
  <c r="O150" i="3" s="1"/>
  <c r="P150" i="3" s="1"/>
  <c r="M149" i="3"/>
  <c r="N149" i="3" s="1"/>
  <c r="O149" i="3" s="1"/>
  <c r="P149" i="3" s="1"/>
  <c r="G149" i="3"/>
  <c r="H149" i="3" s="1"/>
  <c r="I149" i="3" s="1"/>
  <c r="J149" i="3" s="1"/>
  <c r="K149" i="3" s="1"/>
  <c r="L149" i="3" s="1"/>
  <c r="F149" i="3"/>
  <c r="H148" i="3"/>
  <c r="I148" i="3" s="1"/>
  <c r="J148" i="3" s="1"/>
  <c r="K148" i="3" s="1"/>
  <c r="L148" i="3" s="1"/>
  <c r="M148" i="3" s="1"/>
  <c r="N148" i="3" s="1"/>
  <c r="O148" i="3" s="1"/>
  <c r="P148" i="3" s="1"/>
  <c r="F148" i="3"/>
  <c r="G148" i="3" s="1"/>
  <c r="I147" i="3"/>
  <c r="J147" i="3" s="1"/>
  <c r="K147" i="3" s="1"/>
  <c r="L147" i="3" s="1"/>
  <c r="M147" i="3" s="1"/>
  <c r="N147" i="3" s="1"/>
  <c r="O147" i="3" s="1"/>
  <c r="P147" i="3" s="1"/>
  <c r="G147" i="3"/>
  <c r="H147" i="3" s="1"/>
  <c r="F147" i="3"/>
  <c r="N146" i="3"/>
  <c r="O146" i="3" s="1"/>
  <c r="P146" i="3" s="1"/>
  <c r="G146" i="3"/>
  <c r="H146" i="3" s="1"/>
  <c r="I146" i="3" s="1"/>
  <c r="J146" i="3" s="1"/>
  <c r="K146" i="3" s="1"/>
  <c r="L146" i="3" s="1"/>
  <c r="M146" i="3" s="1"/>
  <c r="F146" i="3"/>
  <c r="P145" i="3"/>
  <c r="H145" i="3"/>
  <c r="I145" i="3" s="1"/>
  <c r="J145" i="3" s="1"/>
  <c r="K145" i="3" s="1"/>
  <c r="L145" i="3" s="1"/>
  <c r="M145" i="3" s="1"/>
  <c r="N145" i="3" s="1"/>
  <c r="O145" i="3" s="1"/>
  <c r="G145" i="3"/>
  <c r="F145" i="3"/>
  <c r="P144" i="3"/>
  <c r="F144" i="3"/>
  <c r="G144" i="3" s="1"/>
  <c r="H144" i="3" s="1"/>
  <c r="I144" i="3" s="1"/>
  <c r="J144" i="3" s="1"/>
  <c r="K144" i="3" s="1"/>
  <c r="L144" i="3" s="1"/>
  <c r="M144" i="3" s="1"/>
  <c r="N144" i="3" s="1"/>
  <c r="O144" i="3" s="1"/>
  <c r="P143" i="3"/>
  <c r="M143" i="3"/>
  <c r="N143" i="3" s="1"/>
  <c r="O143" i="3" s="1"/>
  <c r="I143" i="3"/>
  <c r="J143" i="3" s="1"/>
  <c r="K143" i="3" s="1"/>
  <c r="L143" i="3" s="1"/>
  <c r="G143" i="3"/>
  <c r="H143" i="3" s="1"/>
  <c r="F143" i="3"/>
  <c r="K142" i="3"/>
  <c r="L142" i="3" s="1"/>
  <c r="M142" i="3" s="1"/>
  <c r="N142" i="3" s="1"/>
  <c r="O142" i="3" s="1"/>
  <c r="P142" i="3" s="1"/>
  <c r="J142" i="3"/>
  <c r="F142" i="3"/>
  <c r="G142" i="3" s="1"/>
  <c r="H142" i="3" s="1"/>
  <c r="I142" i="3" s="1"/>
  <c r="F141" i="3"/>
  <c r="G141" i="3" s="1"/>
  <c r="H141" i="3" s="1"/>
  <c r="I141" i="3" s="1"/>
  <c r="J141" i="3" s="1"/>
  <c r="K141" i="3" s="1"/>
  <c r="L141" i="3" s="1"/>
  <c r="M141" i="3" s="1"/>
  <c r="N141" i="3" s="1"/>
  <c r="O141" i="3" s="1"/>
  <c r="P141" i="3" s="1"/>
  <c r="N140" i="3"/>
  <c r="O140" i="3" s="1"/>
  <c r="P140" i="3" s="1"/>
  <c r="F140" i="3"/>
  <c r="G140" i="3" s="1"/>
  <c r="H140" i="3" s="1"/>
  <c r="I140" i="3" s="1"/>
  <c r="J140" i="3" s="1"/>
  <c r="K140" i="3" s="1"/>
  <c r="L140" i="3" s="1"/>
  <c r="M140" i="3" s="1"/>
  <c r="M139" i="3"/>
  <c r="N139" i="3" s="1"/>
  <c r="O139" i="3" s="1"/>
  <c r="P139" i="3" s="1"/>
  <c r="K139" i="3"/>
  <c r="L139" i="3" s="1"/>
  <c r="I139" i="3"/>
  <c r="J139" i="3" s="1"/>
  <c r="G139" i="3"/>
  <c r="H139" i="3" s="1"/>
  <c r="F139" i="3"/>
  <c r="M138" i="3"/>
  <c r="N138" i="3" s="1"/>
  <c r="O138" i="3" s="1"/>
  <c r="P138" i="3" s="1"/>
  <c r="H138" i="3"/>
  <c r="I138" i="3" s="1"/>
  <c r="J138" i="3" s="1"/>
  <c r="K138" i="3" s="1"/>
  <c r="L138" i="3" s="1"/>
  <c r="G138" i="3"/>
  <c r="F138" i="3"/>
  <c r="M137" i="3"/>
  <c r="N137" i="3" s="1"/>
  <c r="O137" i="3" s="1"/>
  <c r="P137" i="3" s="1"/>
  <c r="J137" i="3"/>
  <c r="K137" i="3" s="1"/>
  <c r="L137" i="3" s="1"/>
  <c r="H137" i="3"/>
  <c r="I137" i="3" s="1"/>
  <c r="G137" i="3"/>
  <c r="F137" i="3"/>
  <c r="F136" i="3"/>
  <c r="G136" i="3" s="1"/>
  <c r="H136" i="3" s="1"/>
  <c r="I136" i="3" s="1"/>
  <c r="J136" i="3" s="1"/>
  <c r="K136" i="3" s="1"/>
  <c r="L136" i="3" s="1"/>
  <c r="M136" i="3" s="1"/>
  <c r="N136" i="3" s="1"/>
  <c r="O136" i="3" s="1"/>
  <c r="P136" i="3" s="1"/>
  <c r="K135" i="3"/>
  <c r="L135" i="3" s="1"/>
  <c r="M135" i="3" s="1"/>
  <c r="N135" i="3" s="1"/>
  <c r="O135" i="3" s="1"/>
  <c r="P135" i="3" s="1"/>
  <c r="G135" i="3"/>
  <c r="H135" i="3" s="1"/>
  <c r="I135" i="3" s="1"/>
  <c r="J135" i="3" s="1"/>
  <c r="F135" i="3"/>
  <c r="H134" i="3"/>
  <c r="I134" i="3" s="1"/>
  <c r="J134" i="3" s="1"/>
  <c r="K134" i="3" s="1"/>
  <c r="L134" i="3" s="1"/>
  <c r="M134" i="3" s="1"/>
  <c r="N134" i="3" s="1"/>
  <c r="O134" i="3" s="1"/>
  <c r="P134" i="3" s="1"/>
  <c r="F134" i="3"/>
  <c r="G134" i="3" s="1"/>
  <c r="O133" i="3"/>
  <c r="P133" i="3" s="1"/>
  <c r="L133" i="3"/>
  <c r="M133" i="3" s="1"/>
  <c r="N133" i="3" s="1"/>
  <c r="F133" i="3"/>
  <c r="G133" i="3" s="1"/>
  <c r="H133" i="3" s="1"/>
  <c r="I133" i="3" s="1"/>
  <c r="J133" i="3" s="1"/>
  <c r="K133" i="3" s="1"/>
  <c r="P132" i="3"/>
  <c r="N132" i="3"/>
  <c r="O132" i="3" s="1"/>
  <c r="H132" i="3"/>
  <c r="I132" i="3" s="1"/>
  <c r="J132" i="3" s="1"/>
  <c r="K132" i="3" s="1"/>
  <c r="L132" i="3" s="1"/>
  <c r="M132" i="3" s="1"/>
  <c r="G132" i="3"/>
  <c r="F132" i="3"/>
  <c r="L131" i="3"/>
  <c r="M131" i="3" s="1"/>
  <c r="N131" i="3" s="1"/>
  <c r="O131" i="3" s="1"/>
  <c r="P131" i="3" s="1"/>
  <c r="I131" i="3"/>
  <c r="J131" i="3" s="1"/>
  <c r="K131" i="3" s="1"/>
  <c r="G131" i="3"/>
  <c r="H131" i="3" s="1"/>
  <c r="F131" i="3"/>
  <c r="J130" i="3"/>
  <c r="K130" i="3" s="1"/>
  <c r="L130" i="3" s="1"/>
  <c r="M130" i="3" s="1"/>
  <c r="N130" i="3" s="1"/>
  <c r="O130" i="3" s="1"/>
  <c r="P130" i="3" s="1"/>
  <c r="G130" i="3"/>
  <c r="H130" i="3" s="1"/>
  <c r="I130" i="3" s="1"/>
  <c r="F130" i="3"/>
  <c r="H129" i="3"/>
  <c r="I129" i="3" s="1"/>
  <c r="J129" i="3" s="1"/>
  <c r="K129" i="3" s="1"/>
  <c r="L129" i="3" s="1"/>
  <c r="M129" i="3" s="1"/>
  <c r="N129" i="3" s="1"/>
  <c r="O129" i="3" s="1"/>
  <c r="P129" i="3" s="1"/>
  <c r="G129" i="3"/>
  <c r="F129" i="3"/>
  <c r="J128" i="3"/>
  <c r="K128" i="3" s="1"/>
  <c r="L128" i="3" s="1"/>
  <c r="M128" i="3" s="1"/>
  <c r="N128" i="3" s="1"/>
  <c r="O128" i="3" s="1"/>
  <c r="P128" i="3" s="1"/>
  <c r="F128" i="3"/>
  <c r="G128" i="3" s="1"/>
  <c r="H128" i="3" s="1"/>
  <c r="I128" i="3" s="1"/>
  <c r="F127" i="3"/>
  <c r="G127" i="3" s="1"/>
  <c r="H127" i="3" s="1"/>
  <c r="I127" i="3" s="1"/>
  <c r="J127" i="3" s="1"/>
  <c r="K127" i="3" s="1"/>
  <c r="L127" i="3" s="1"/>
  <c r="M127" i="3" s="1"/>
  <c r="N127" i="3" s="1"/>
  <c r="O127" i="3" s="1"/>
  <c r="P127" i="3" s="1"/>
  <c r="L126" i="3"/>
  <c r="M126" i="3" s="1"/>
  <c r="N126" i="3" s="1"/>
  <c r="O126" i="3" s="1"/>
  <c r="P126" i="3" s="1"/>
  <c r="J126" i="3"/>
  <c r="K126" i="3" s="1"/>
  <c r="H126" i="3"/>
  <c r="I126" i="3" s="1"/>
  <c r="F126" i="3"/>
  <c r="G126" i="3" s="1"/>
  <c r="L125" i="3"/>
  <c r="M125" i="3" s="1"/>
  <c r="N125" i="3" s="1"/>
  <c r="O125" i="3" s="1"/>
  <c r="P125" i="3" s="1"/>
  <c r="K125" i="3"/>
  <c r="F125" i="3"/>
  <c r="G125" i="3" s="1"/>
  <c r="H125" i="3" s="1"/>
  <c r="I125" i="3" s="1"/>
  <c r="J125" i="3" s="1"/>
  <c r="J124" i="3"/>
  <c r="K124" i="3" s="1"/>
  <c r="L124" i="3" s="1"/>
  <c r="M124" i="3" s="1"/>
  <c r="N124" i="3" s="1"/>
  <c r="O124" i="3" s="1"/>
  <c r="P124" i="3" s="1"/>
  <c r="G124" i="3"/>
  <c r="H124" i="3" s="1"/>
  <c r="I124" i="3" s="1"/>
  <c r="F124" i="3"/>
  <c r="G123" i="3"/>
  <c r="H123" i="3" s="1"/>
  <c r="I123" i="3" s="1"/>
  <c r="J123" i="3" s="1"/>
  <c r="K123" i="3" s="1"/>
  <c r="L123" i="3" s="1"/>
  <c r="M123" i="3" s="1"/>
  <c r="N123" i="3" s="1"/>
  <c r="O123" i="3" s="1"/>
  <c r="P123" i="3" s="1"/>
  <c r="F123" i="3"/>
  <c r="M122" i="3"/>
  <c r="N122" i="3" s="1"/>
  <c r="O122" i="3" s="1"/>
  <c r="P122" i="3" s="1"/>
  <c r="G122" i="3"/>
  <c r="H122" i="3" s="1"/>
  <c r="I122" i="3" s="1"/>
  <c r="J122" i="3" s="1"/>
  <c r="K122" i="3" s="1"/>
  <c r="L122" i="3" s="1"/>
  <c r="F122" i="3"/>
  <c r="P121" i="3"/>
  <c r="J121" i="3"/>
  <c r="K121" i="3" s="1"/>
  <c r="L121" i="3" s="1"/>
  <c r="M121" i="3" s="1"/>
  <c r="N121" i="3" s="1"/>
  <c r="O121" i="3" s="1"/>
  <c r="I121" i="3"/>
  <c r="H121" i="3"/>
  <c r="G121" i="3"/>
  <c r="F121" i="3"/>
  <c r="P120" i="3"/>
  <c r="N120" i="3"/>
  <c r="O120" i="3" s="1"/>
  <c r="K120" i="3"/>
  <c r="L120" i="3" s="1"/>
  <c r="M120" i="3" s="1"/>
  <c r="J120" i="3"/>
  <c r="F120" i="3"/>
  <c r="G120" i="3" s="1"/>
  <c r="H120" i="3" s="1"/>
  <c r="I120" i="3" s="1"/>
  <c r="G119" i="3"/>
  <c r="H119" i="3" s="1"/>
  <c r="I119" i="3" s="1"/>
  <c r="J119" i="3" s="1"/>
  <c r="K119" i="3" s="1"/>
  <c r="L119" i="3" s="1"/>
  <c r="M119" i="3" s="1"/>
  <c r="N119" i="3" s="1"/>
  <c r="O119" i="3" s="1"/>
  <c r="P119" i="3" s="1"/>
  <c r="F119" i="3"/>
  <c r="J118" i="3"/>
  <c r="K118" i="3" s="1"/>
  <c r="L118" i="3" s="1"/>
  <c r="M118" i="3" s="1"/>
  <c r="N118" i="3" s="1"/>
  <c r="O118" i="3" s="1"/>
  <c r="P118" i="3" s="1"/>
  <c r="H118" i="3"/>
  <c r="I118" i="3" s="1"/>
  <c r="F118" i="3"/>
  <c r="G118" i="3" s="1"/>
  <c r="G117" i="3"/>
  <c r="H117" i="3" s="1"/>
  <c r="I117" i="3" s="1"/>
  <c r="J117" i="3" s="1"/>
  <c r="K117" i="3" s="1"/>
  <c r="L117" i="3" s="1"/>
  <c r="M117" i="3" s="1"/>
  <c r="N117" i="3" s="1"/>
  <c r="O117" i="3" s="1"/>
  <c r="P117" i="3" s="1"/>
  <c r="F117" i="3"/>
  <c r="F116" i="3"/>
  <c r="G116" i="3" s="1"/>
  <c r="H116" i="3" s="1"/>
  <c r="I116" i="3" s="1"/>
  <c r="J116" i="3" s="1"/>
  <c r="K116" i="3" s="1"/>
  <c r="L116" i="3" s="1"/>
  <c r="M116" i="3" s="1"/>
  <c r="N116" i="3" s="1"/>
  <c r="O116" i="3" s="1"/>
  <c r="P116" i="3" s="1"/>
  <c r="L115" i="3"/>
  <c r="M115" i="3" s="1"/>
  <c r="N115" i="3" s="1"/>
  <c r="O115" i="3" s="1"/>
  <c r="P115" i="3" s="1"/>
  <c r="F115" i="3"/>
  <c r="G115" i="3" s="1"/>
  <c r="H115" i="3" s="1"/>
  <c r="I115" i="3" s="1"/>
  <c r="J115" i="3" s="1"/>
  <c r="K115" i="3" s="1"/>
  <c r="G114" i="3"/>
  <c r="H114" i="3" s="1"/>
  <c r="I114" i="3" s="1"/>
  <c r="J114" i="3" s="1"/>
  <c r="K114" i="3" s="1"/>
  <c r="L114" i="3" s="1"/>
  <c r="M114" i="3" s="1"/>
  <c r="N114" i="3" s="1"/>
  <c r="O114" i="3" s="1"/>
  <c r="P114" i="3" s="1"/>
  <c r="F114" i="3"/>
  <c r="G113" i="3"/>
  <c r="H113" i="3" s="1"/>
  <c r="I113" i="3" s="1"/>
  <c r="J113" i="3" s="1"/>
  <c r="K113" i="3" s="1"/>
  <c r="L113" i="3" s="1"/>
  <c r="M113" i="3" s="1"/>
  <c r="N113" i="3" s="1"/>
  <c r="O113" i="3" s="1"/>
  <c r="P113" i="3" s="1"/>
  <c r="F113" i="3"/>
  <c r="L112" i="3"/>
  <c r="M112" i="3" s="1"/>
  <c r="N112" i="3" s="1"/>
  <c r="O112" i="3" s="1"/>
  <c r="P112" i="3" s="1"/>
  <c r="G112" i="3"/>
  <c r="H112" i="3" s="1"/>
  <c r="I112" i="3" s="1"/>
  <c r="J112" i="3" s="1"/>
  <c r="K112" i="3" s="1"/>
  <c r="F112" i="3"/>
  <c r="K111" i="3"/>
  <c r="L111" i="3" s="1"/>
  <c r="M111" i="3" s="1"/>
  <c r="N111" i="3" s="1"/>
  <c r="O111" i="3" s="1"/>
  <c r="P111" i="3" s="1"/>
  <c r="F111" i="3"/>
  <c r="G111" i="3" s="1"/>
  <c r="H111" i="3" s="1"/>
  <c r="I111" i="3" s="1"/>
  <c r="J111" i="3" s="1"/>
  <c r="F110" i="3"/>
  <c r="G110" i="3" s="1"/>
  <c r="H110" i="3" s="1"/>
  <c r="I110" i="3" s="1"/>
  <c r="J110" i="3" s="1"/>
  <c r="K110" i="3" s="1"/>
  <c r="L110" i="3" s="1"/>
  <c r="M110" i="3" s="1"/>
  <c r="N110" i="3" s="1"/>
  <c r="O110" i="3" s="1"/>
  <c r="P110" i="3" s="1"/>
  <c r="M109" i="3"/>
  <c r="N109" i="3" s="1"/>
  <c r="O109" i="3" s="1"/>
  <c r="P109" i="3" s="1"/>
  <c r="I109" i="3"/>
  <c r="J109" i="3" s="1"/>
  <c r="K109" i="3" s="1"/>
  <c r="L109" i="3" s="1"/>
  <c r="H109" i="3"/>
  <c r="F109" i="3"/>
  <c r="G109" i="3" s="1"/>
  <c r="L108" i="3"/>
  <c r="M108" i="3" s="1"/>
  <c r="N108" i="3" s="1"/>
  <c r="O108" i="3" s="1"/>
  <c r="P108" i="3" s="1"/>
  <c r="H108" i="3"/>
  <c r="I108" i="3" s="1"/>
  <c r="J108" i="3" s="1"/>
  <c r="K108" i="3" s="1"/>
  <c r="G108" i="3"/>
  <c r="F108" i="3"/>
  <c r="N107" i="3"/>
  <c r="O107" i="3" s="1"/>
  <c r="P107" i="3" s="1"/>
  <c r="I107" i="3"/>
  <c r="J107" i="3" s="1"/>
  <c r="K107" i="3" s="1"/>
  <c r="L107" i="3" s="1"/>
  <c r="M107" i="3" s="1"/>
  <c r="G107" i="3"/>
  <c r="H107" i="3" s="1"/>
  <c r="F107" i="3"/>
  <c r="L106" i="3"/>
  <c r="M106" i="3" s="1"/>
  <c r="N106" i="3" s="1"/>
  <c r="O106" i="3" s="1"/>
  <c r="P106" i="3" s="1"/>
  <c r="I106" i="3"/>
  <c r="J106" i="3" s="1"/>
  <c r="K106" i="3" s="1"/>
  <c r="H106" i="3"/>
  <c r="F106" i="3"/>
  <c r="G106" i="3" s="1"/>
  <c r="L105" i="3"/>
  <c r="M105" i="3" s="1"/>
  <c r="N105" i="3" s="1"/>
  <c r="O105" i="3" s="1"/>
  <c r="P105" i="3" s="1"/>
  <c r="I105" i="3"/>
  <c r="J105" i="3" s="1"/>
  <c r="K105" i="3" s="1"/>
  <c r="H105" i="3"/>
  <c r="G105" i="3"/>
  <c r="F105" i="3"/>
  <c r="P104" i="3"/>
  <c r="K104" i="3"/>
  <c r="L104" i="3" s="1"/>
  <c r="M104" i="3" s="1"/>
  <c r="N104" i="3" s="1"/>
  <c r="O104" i="3" s="1"/>
  <c r="F104" i="3"/>
  <c r="G104" i="3" s="1"/>
  <c r="H104" i="3" s="1"/>
  <c r="I104" i="3" s="1"/>
  <c r="J104" i="3" s="1"/>
  <c r="F103" i="3"/>
  <c r="G103" i="3" s="1"/>
  <c r="H103" i="3" s="1"/>
  <c r="I103" i="3" s="1"/>
  <c r="J103" i="3" s="1"/>
  <c r="K103" i="3" s="1"/>
  <c r="L103" i="3" s="1"/>
  <c r="M103" i="3" s="1"/>
  <c r="N103" i="3" s="1"/>
  <c r="O103" i="3" s="1"/>
  <c r="P103" i="3" s="1"/>
  <c r="L102" i="3"/>
  <c r="M102" i="3" s="1"/>
  <c r="N102" i="3" s="1"/>
  <c r="O102" i="3" s="1"/>
  <c r="P102" i="3" s="1"/>
  <c r="F102" i="3"/>
  <c r="G102" i="3" s="1"/>
  <c r="H102" i="3" s="1"/>
  <c r="I102" i="3" s="1"/>
  <c r="J102" i="3" s="1"/>
  <c r="K102" i="3" s="1"/>
  <c r="G101" i="3"/>
  <c r="H101" i="3" s="1"/>
  <c r="I101" i="3" s="1"/>
  <c r="J101" i="3" s="1"/>
  <c r="K101" i="3" s="1"/>
  <c r="L101" i="3" s="1"/>
  <c r="M101" i="3" s="1"/>
  <c r="N101" i="3" s="1"/>
  <c r="O101" i="3" s="1"/>
  <c r="P101" i="3" s="1"/>
  <c r="F101" i="3"/>
  <c r="G100" i="3"/>
  <c r="H100" i="3" s="1"/>
  <c r="I100" i="3" s="1"/>
  <c r="J100" i="3" s="1"/>
  <c r="K100" i="3" s="1"/>
  <c r="L100" i="3" s="1"/>
  <c r="M100" i="3" s="1"/>
  <c r="N100" i="3" s="1"/>
  <c r="O100" i="3" s="1"/>
  <c r="P100" i="3" s="1"/>
  <c r="F100" i="3"/>
  <c r="F99" i="3"/>
  <c r="G99" i="3" s="1"/>
  <c r="H99" i="3" s="1"/>
  <c r="I99" i="3" s="1"/>
  <c r="J99" i="3" s="1"/>
  <c r="K99" i="3" s="1"/>
  <c r="L99" i="3" s="1"/>
  <c r="M99" i="3" s="1"/>
  <c r="N99" i="3" s="1"/>
  <c r="O99" i="3" s="1"/>
  <c r="P99" i="3" s="1"/>
  <c r="F98" i="3"/>
  <c r="G98" i="3" s="1"/>
  <c r="H98" i="3" s="1"/>
  <c r="I98" i="3" s="1"/>
  <c r="J98" i="3" s="1"/>
  <c r="K98" i="3" s="1"/>
  <c r="L98" i="3" s="1"/>
  <c r="M98" i="3" s="1"/>
  <c r="N98" i="3" s="1"/>
  <c r="O98" i="3" s="1"/>
  <c r="P98" i="3" s="1"/>
  <c r="G97" i="3"/>
  <c r="H97" i="3" s="1"/>
  <c r="I97" i="3" s="1"/>
  <c r="J97" i="3" s="1"/>
  <c r="K97" i="3" s="1"/>
  <c r="L97" i="3" s="1"/>
  <c r="M97" i="3" s="1"/>
  <c r="N97" i="3" s="1"/>
  <c r="O97" i="3" s="1"/>
  <c r="P97" i="3" s="1"/>
  <c r="F97" i="3"/>
  <c r="J96" i="3"/>
  <c r="K96" i="3" s="1"/>
  <c r="L96" i="3" s="1"/>
  <c r="M96" i="3" s="1"/>
  <c r="N96" i="3" s="1"/>
  <c r="O96" i="3" s="1"/>
  <c r="P96" i="3" s="1"/>
  <c r="F96" i="3"/>
  <c r="G96" i="3" s="1"/>
  <c r="H96" i="3" s="1"/>
  <c r="I96" i="3" s="1"/>
  <c r="I95" i="3"/>
  <c r="J95" i="3" s="1"/>
  <c r="K95" i="3" s="1"/>
  <c r="L95" i="3" s="1"/>
  <c r="M95" i="3" s="1"/>
  <c r="N95" i="3" s="1"/>
  <c r="O95" i="3" s="1"/>
  <c r="P95" i="3" s="1"/>
  <c r="F95" i="3"/>
  <c r="G95" i="3" s="1"/>
  <c r="H95" i="3" s="1"/>
  <c r="F94" i="3"/>
  <c r="G94" i="3" s="1"/>
  <c r="H94" i="3" s="1"/>
  <c r="I94" i="3" s="1"/>
  <c r="J94" i="3" s="1"/>
  <c r="K94" i="3" s="1"/>
  <c r="L94" i="3" s="1"/>
  <c r="M94" i="3" s="1"/>
  <c r="N94" i="3" s="1"/>
  <c r="O94" i="3" s="1"/>
  <c r="P94" i="3" s="1"/>
  <c r="I93" i="3"/>
  <c r="J93" i="3" s="1"/>
  <c r="K93" i="3" s="1"/>
  <c r="L93" i="3" s="1"/>
  <c r="M93" i="3" s="1"/>
  <c r="N93" i="3" s="1"/>
  <c r="O93" i="3" s="1"/>
  <c r="P93" i="3" s="1"/>
  <c r="G93" i="3"/>
  <c r="H93" i="3" s="1"/>
  <c r="F93" i="3"/>
  <c r="L92" i="3"/>
  <c r="M92" i="3" s="1"/>
  <c r="N92" i="3" s="1"/>
  <c r="O92" i="3" s="1"/>
  <c r="P92" i="3" s="1"/>
  <c r="F92" i="3"/>
  <c r="G92" i="3" s="1"/>
  <c r="H92" i="3" s="1"/>
  <c r="I92" i="3" s="1"/>
  <c r="J92" i="3" s="1"/>
  <c r="K92" i="3" s="1"/>
  <c r="I91" i="3"/>
  <c r="J91" i="3" s="1"/>
  <c r="K91" i="3" s="1"/>
  <c r="L91" i="3" s="1"/>
  <c r="M91" i="3" s="1"/>
  <c r="N91" i="3" s="1"/>
  <c r="O91" i="3" s="1"/>
  <c r="P91" i="3" s="1"/>
  <c r="G91" i="3"/>
  <c r="H91" i="3" s="1"/>
  <c r="F91" i="3"/>
  <c r="L90" i="3"/>
  <c r="M90" i="3" s="1"/>
  <c r="N90" i="3" s="1"/>
  <c r="O90" i="3" s="1"/>
  <c r="P90" i="3" s="1"/>
  <c r="H90" i="3"/>
  <c r="I90" i="3" s="1"/>
  <c r="J90" i="3" s="1"/>
  <c r="K90" i="3" s="1"/>
  <c r="G90" i="3"/>
  <c r="F90" i="3"/>
  <c r="G89" i="3"/>
  <c r="H89" i="3" s="1"/>
  <c r="I89" i="3" s="1"/>
  <c r="J89" i="3" s="1"/>
  <c r="K89" i="3" s="1"/>
  <c r="L89" i="3" s="1"/>
  <c r="M89" i="3" s="1"/>
  <c r="N89" i="3" s="1"/>
  <c r="O89" i="3" s="1"/>
  <c r="P89" i="3" s="1"/>
  <c r="F89" i="3"/>
  <c r="J88" i="3"/>
  <c r="K88" i="3" s="1"/>
  <c r="L88" i="3" s="1"/>
  <c r="M88" i="3" s="1"/>
  <c r="N88" i="3" s="1"/>
  <c r="O88" i="3" s="1"/>
  <c r="P88" i="3" s="1"/>
  <c r="F88" i="3"/>
  <c r="G88" i="3" s="1"/>
  <c r="H88" i="3" s="1"/>
  <c r="I88" i="3" s="1"/>
  <c r="K87" i="3"/>
  <c r="L87" i="3" s="1"/>
  <c r="M87" i="3" s="1"/>
  <c r="N87" i="3" s="1"/>
  <c r="O87" i="3" s="1"/>
  <c r="P87" i="3" s="1"/>
  <c r="F87" i="3"/>
  <c r="G87" i="3" s="1"/>
  <c r="H87" i="3" s="1"/>
  <c r="I87" i="3" s="1"/>
  <c r="J87" i="3" s="1"/>
  <c r="H86" i="3"/>
  <c r="I86" i="3" s="1"/>
  <c r="J86" i="3" s="1"/>
  <c r="K86" i="3" s="1"/>
  <c r="L86" i="3" s="1"/>
  <c r="M86" i="3" s="1"/>
  <c r="N86" i="3" s="1"/>
  <c r="O86" i="3" s="1"/>
  <c r="P86" i="3" s="1"/>
  <c r="F86" i="3"/>
  <c r="G86" i="3" s="1"/>
  <c r="O85" i="3"/>
  <c r="P85" i="3" s="1"/>
  <c r="G85" i="3"/>
  <c r="H85" i="3" s="1"/>
  <c r="I85" i="3" s="1"/>
  <c r="J85" i="3" s="1"/>
  <c r="K85" i="3" s="1"/>
  <c r="L85" i="3" s="1"/>
  <c r="M85" i="3" s="1"/>
  <c r="N85" i="3" s="1"/>
  <c r="F85" i="3"/>
  <c r="F84" i="3"/>
  <c r="G84" i="3" s="1"/>
  <c r="H84" i="3" s="1"/>
  <c r="I84" i="3" s="1"/>
  <c r="J84" i="3" s="1"/>
  <c r="K84" i="3" s="1"/>
  <c r="L84" i="3" s="1"/>
  <c r="M84" i="3" s="1"/>
  <c r="N84" i="3" s="1"/>
  <c r="O84" i="3" s="1"/>
  <c r="P84" i="3" s="1"/>
  <c r="H83" i="3"/>
  <c r="I83" i="3" s="1"/>
  <c r="J83" i="3" s="1"/>
  <c r="K83" i="3" s="1"/>
  <c r="L83" i="3" s="1"/>
  <c r="M83" i="3" s="1"/>
  <c r="N83" i="3" s="1"/>
  <c r="O83" i="3" s="1"/>
  <c r="P83" i="3" s="1"/>
  <c r="F83" i="3"/>
  <c r="G83" i="3" s="1"/>
  <c r="P82" i="3"/>
  <c r="L82" i="3"/>
  <c r="M82" i="3" s="1"/>
  <c r="N82" i="3" s="1"/>
  <c r="O82" i="3" s="1"/>
  <c r="G82" i="3"/>
  <c r="H82" i="3" s="1"/>
  <c r="I82" i="3" s="1"/>
  <c r="J82" i="3" s="1"/>
  <c r="K82" i="3" s="1"/>
  <c r="F82" i="3"/>
  <c r="F81" i="3"/>
  <c r="G81" i="3" s="1"/>
  <c r="H81" i="3" s="1"/>
  <c r="I81" i="3" s="1"/>
  <c r="J81" i="3" s="1"/>
  <c r="K81" i="3" s="1"/>
  <c r="L81" i="3" s="1"/>
  <c r="M81" i="3" s="1"/>
  <c r="N81" i="3" s="1"/>
  <c r="O81" i="3" s="1"/>
  <c r="P81" i="3" s="1"/>
  <c r="K80" i="3"/>
  <c r="L80" i="3" s="1"/>
  <c r="M80" i="3" s="1"/>
  <c r="N80" i="3" s="1"/>
  <c r="O80" i="3" s="1"/>
  <c r="P80" i="3" s="1"/>
  <c r="H80" i="3"/>
  <c r="I80" i="3" s="1"/>
  <c r="J80" i="3" s="1"/>
  <c r="F80" i="3"/>
  <c r="G80" i="3" s="1"/>
  <c r="K79" i="3"/>
  <c r="L79" i="3" s="1"/>
  <c r="M79" i="3" s="1"/>
  <c r="N79" i="3" s="1"/>
  <c r="O79" i="3" s="1"/>
  <c r="P79" i="3" s="1"/>
  <c r="H79" i="3"/>
  <c r="I79" i="3" s="1"/>
  <c r="J79" i="3" s="1"/>
  <c r="F79" i="3"/>
  <c r="G79" i="3" s="1"/>
  <c r="L78" i="3"/>
  <c r="M78" i="3" s="1"/>
  <c r="N78" i="3" s="1"/>
  <c r="O78" i="3" s="1"/>
  <c r="P78" i="3" s="1"/>
  <c r="I78" i="3"/>
  <c r="J78" i="3" s="1"/>
  <c r="K78" i="3" s="1"/>
  <c r="G78" i="3"/>
  <c r="H78" i="3" s="1"/>
  <c r="F78" i="3"/>
  <c r="I77" i="3"/>
  <c r="J77" i="3" s="1"/>
  <c r="K77" i="3" s="1"/>
  <c r="L77" i="3" s="1"/>
  <c r="M77" i="3" s="1"/>
  <c r="N77" i="3" s="1"/>
  <c r="O77" i="3" s="1"/>
  <c r="P77" i="3" s="1"/>
  <c r="F77" i="3"/>
  <c r="G77" i="3" s="1"/>
  <c r="H77" i="3" s="1"/>
  <c r="M76" i="3"/>
  <c r="N76" i="3" s="1"/>
  <c r="O76" i="3" s="1"/>
  <c r="P76" i="3" s="1"/>
  <c r="J76" i="3"/>
  <c r="K76" i="3" s="1"/>
  <c r="L76" i="3" s="1"/>
  <c r="G76" i="3"/>
  <c r="H76" i="3" s="1"/>
  <c r="I76" i="3" s="1"/>
  <c r="F76" i="3"/>
  <c r="H75" i="3"/>
  <c r="I75" i="3" s="1"/>
  <c r="J75" i="3" s="1"/>
  <c r="K75" i="3" s="1"/>
  <c r="L75" i="3" s="1"/>
  <c r="M75" i="3" s="1"/>
  <c r="N75" i="3" s="1"/>
  <c r="O75" i="3" s="1"/>
  <c r="P75" i="3" s="1"/>
  <c r="F75" i="3"/>
  <c r="G75" i="3" s="1"/>
  <c r="O74" i="3"/>
  <c r="P74" i="3" s="1"/>
  <c r="K74" i="3"/>
  <c r="L74" i="3" s="1"/>
  <c r="M74" i="3" s="1"/>
  <c r="N74" i="3" s="1"/>
  <c r="G74" i="3"/>
  <c r="H74" i="3" s="1"/>
  <c r="I74" i="3" s="1"/>
  <c r="J74" i="3" s="1"/>
  <c r="F74" i="3"/>
  <c r="G73" i="3"/>
  <c r="H73" i="3" s="1"/>
  <c r="I73" i="3" s="1"/>
  <c r="J73" i="3" s="1"/>
  <c r="K73" i="3" s="1"/>
  <c r="L73" i="3" s="1"/>
  <c r="M73" i="3" s="1"/>
  <c r="N73" i="3" s="1"/>
  <c r="O73" i="3" s="1"/>
  <c r="P73" i="3" s="1"/>
  <c r="F73" i="3"/>
  <c r="O72" i="3"/>
  <c r="P72" i="3" s="1"/>
  <c r="K72" i="3"/>
  <c r="L72" i="3" s="1"/>
  <c r="M72" i="3" s="1"/>
  <c r="N72" i="3" s="1"/>
  <c r="G72" i="3"/>
  <c r="H72" i="3" s="1"/>
  <c r="I72" i="3" s="1"/>
  <c r="J72" i="3" s="1"/>
  <c r="F72" i="3"/>
  <c r="H71" i="3"/>
  <c r="I71" i="3" s="1"/>
  <c r="J71" i="3" s="1"/>
  <c r="K71" i="3" s="1"/>
  <c r="L71" i="3" s="1"/>
  <c r="M71" i="3" s="1"/>
  <c r="N71" i="3" s="1"/>
  <c r="O71" i="3" s="1"/>
  <c r="P71" i="3" s="1"/>
  <c r="F71" i="3"/>
  <c r="G71" i="3" s="1"/>
  <c r="F70" i="3"/>
  <c r="G70" i="3" s="1"/>
  <c r="H70" i="3" s="1"/>
  <c r="I70" i="3" s="1"/>
  <c r="J70" i="3" s="1"/>
  <c r="K70" i="3" s="1"/>
  <c r="L70" i="3" s="1"/>
  <c r="M70" i="3" s="1"/>
  <c r="N70" i="3" s="1"/>
  <c r="O70" i="3" s="1"/>
  <c r="P70" i="3" s="1"/>
  <c r="F69" i="3"/>
  <c r="G69" i="3" s="1"/>
  <c r="H69" i="3" s="1"/>
  <c r="I69" i="3" s="1"/>
  <c r="J69" i="3" s="1"/>
  <c r="K69" i="3" s="1"/>
  <c r="L69" i="3" s="1"/>
  <c r="M69" i="3" s="1"/>
  <c r="N69" i="3" s="1"/>
  <c r="O69" i="3" s="1"/>
  <c r="P69" i="3" s="1"/>
  <c r="F68" i="3"/>
  <c r="G68" i="3" s="1"/>
  <c r="H68" i="3" s="1"/>
  <c r="I68" i="3" s="1"/>
  <c r="J68" i="3" s="1"/>
  <c r="K68" i="3" s="1"/>
  <c r="L68" i="3" s="1"/>
  <c r="M68" i="3" s="1"/>
  <c r="N68" i="3" s="1"/>
  <c r="O68" i="3" s="1"/>
  <c r="P68" i="3" s="1"/>
  <c r="G67" i="3"/>
  <c r="H67" i="3" s="1"/>
  <c r="I67" i="3" s="1"/>
  <c r="J67" i="3" s="1"/>
  <c r="K67" i="3" s="1"/>
  <c r="L67" i="3" s="1"/>
  <c r="M67" i="3" s="1"/>
  <c r="N67" i="3" s="1"/>
  <c r="O67" i="3" s="1"/>
  <c r="P67" i="3" s="1"/>
  <c r="F67" i="3"/>
  <c r="I66" i="3"/>
  <c r="J66" i="3" s="1"/>
  <c r="K66" i="3" s="1"/>
  <c r="L66" i="3" s="1"/>
  <c r="M66" i="3" s="1"/>
  <c r="N66" i="3" s="1"/>
  <c r="O66" i="3" s="1"/>
  <c r="P66" i="3" s="1"/>
  <c r="G66" i="3"/>
  <c r="H66" i="3" s="1"/>
  <c r="F66" i="3"/>
  <c r="M65" i="3"/>
  <c r="N65" i="3" s="1"/>
  <c r="O65" i="3" s="1"/>
  <c r="P65" i="3" s="1"/>
  <c r="I65" i="3"/>
  <c r="J65" i="3" s="1"/>
  <c r="K65" i="3" s="1"/>
  <c r="L65" i="3" s="1"/>
  <c r="G65" i="3"/>
  <c r="H65" i="3" s="1"/>
  <c r="F65" i="3"/>
  <c r="I64" i="3"/>
  <c r="J64" i="3" s="1"/>
  <c r="K64" i="3" s="1"/>
  <c r="L64" i="3" s="1"/>
  <c r="M64" i="3" s="1"/>
  <c r="N64" i="3" s="1"/>
  <c r="O64" i="3" s="1"/>
  <c r="P64" i="3" s="1"/>
  <c r="H64" i="3"/>
  <c r="G64" i="3"/>
  <c r="F64" i="3"/>
  <c r="J63" i="3"/>
  <c r="K63" i="3" s="1"/>
  <c r="L63" i="3" s="1"/>
  <c r="M63" i="3" s="1"/>
  <c r="N63" i="3" s="1"/>
  <c r="O63" i="3" s="1"/>
  <c r="P63" i="3" s="1"/>
  <c r="G63" i="3"/>
  <c r="H63" i="3" s="1"/>
  <c r="I63" i="3" s="1"/>
  <c r="F63" i="3"/>
  <c r="M62" i="3"/>
  <c r="N62" i="3" s="1"/>
  <c r="O62" i="3" s="1"/>
  <c r="P62" i="3" s="1"/>
  <c r="K62" i="3"/>
  <c r="L62" i="3" s="1"/>
  <c r="H62" i="3"/>
  <c r="I62" i="3" s="1"/>
  <c r="J62" i="3" s="1"/>
  <c r="F62" i="3"/>
  <c r="G62" i="3" s="1"/>
  <c r="I61" i="3"/>
  <c r="J61" i="3" s="1"/>
  <c r="K61" i="3" s="1"/>
  <c r="L61" i="3" s="1"/>
  <c r="M61" i="3" s="1"/>
  <c r="N61" i="3" s="1"/>
  <c r="O61" i="3" s="1"/>
  <c r="P61" i="3" s="1"/>
  <c r="F61" i="3"/>
  <c r="G61" i="3" s="1"/>
  <c r="H61" i="3" s="1"/>
  <c r="M60" i="3"/>
  <c r="N60" i="3" s="1"/>
  <c r="O60" i="3" s="1"/>
  <c r="P60" i="3" s="1"/>
  <c r="L60" i="3"/>
  <c r="I60" i="3"/>
  <c r="J60" i="3" s="1"/>
  <c r="K60" i="3" s="1"/>
  <c r="F60" i="3"/>
  <c r="G60" i="3" s="1"/>
  <c r="H60" i="3" s="1"/>
  <c r="I59" i="3"/>
  <c r="J59" i="3" s="1"/>
  <c r="K59" i="3" s="1"/>
  <c r="L59" i="3" s="1"/>
  <c r="M59" i="3" s="1"/>
  <c r="N59" i="3" s="1"/>
  <c r="O59" i="3" s="1"/>
  <c r="P59" i="3" s="1"/>
  <c r="G59" i="3"/>
  <c r="H59" i="3" s="1"/>
  <c r="F59" i="3"/>
  <c r="G58" i="3"/>
  <c r="H58" i="3" s="1"/>
  <c r="I58" i="3" s="1"/>
  <c r="J58" i="3" s="1"/>
  <c r="K58" i="3" s="1"/>
  <c r="L58" i="3" s="1"/>
  <c r="M58" i="3" s="1"/>
  <c r="N58" i="3" s="1"/>
  <c r="O58" i="3" s="1"/>
  <c r="P58" i="3" s="1"/>
  <c r="F58" i="3"/>
  <c r="J57" i="3"/>
  <c r="K57" i="3" s="1"/>
  <c r="L57" i="3" s="1"/>
  <c r="M57" i="3" s="1"/>
  <c r="N57" i="3" s="1"/>
  <c r="O57" i="3" s="1"/>
  <c r="P57" i="3" s="1"/>
  <c r="G57" i="3"/>
  <c r="H57" i="3" s="1"/>
  <c r="I57" i="3" s="1"/>
  <c r="F57" i="3"/>
  <c r="H56" i="3"/>
  <c r="I56" i="3" s="1"/>
  <c r="J56" i="3" s="1"/>
  <c r="K56" i="3" s="1"/>
  <c r="L56" i="3" s="1"/>
  <c r="M56" i="3" s="1"/>
  <c r="N56" i="3" s="1"/>
  <c r="O56" i="3" s="1"/>
  <c r="P56" i="3" s="1"/>
  <c r="G56" i="3"/>
  <c r="F56" i="3"/>
  <c r="J55" i="3"/>
  <c r="K55" i="3" s="1"/>
  <c r="L55" i="3" s="1"/>
  <c r="M55" i="3" s="1"/>
  <c r="N55" i="3" s="1"/>
  <c r="O55" i="3" s="1"/>
  <c r="P55" i="3" s="1"/>
  <c r="G55" i="3"/>
  <c r="H55" i="3" s="1"/>
  <c r="I55" i="3" s="1"/>
  <c r="F55" i="3"/>
  <c r="N54" i="3"/>
  <c r="O54" i="3" s="1"/>
  <c r="P54" i="3" s="1"/>
  <c r="K54" i="3"/>
  <c r="L54" i="3" s="1"/>
  <c r="M54" i="3" s="1"/>
  <c r="G54" i="3"/>
  <c r="H54" i="3" s="1"/>
  <c r="I54" i="3" s="1"/>
  <c r="J54" i="3" s="1"/>
  <c r="F54" i="3"/>
  <c r="H53" i="3"/>
  <c r="I53" i="3" s="1"/>
  <c r="J53" i="3" s="1"/>
  <c r="K53" i="3" s="1"/>
  <c r="L53" i="3" s="1"/>
  <c r="M53" i="3" s="1"/>
  <c r="N53" i="3" s="1"/>
  <c r="O53" i="3" s="1"/>
  <c r="P53" i="3" s="1"/>
  <c r="F53" i="3"/>
  <c r="G53" i="3" s="1"/>
  <c r="N52" i="3"/>
  <c r="O52" i="3" s="1"/>
  <c r="P52" i="3" s="1"/>
  <c r="L52" i="3"/>
  <c r="M52" i="3" s="1"/>
  <c r="H52" i="3"/>
  <c r="I52" i="3" s="1"/>
  <c r="J52" i="3" s="1"/>
  <c r="K52" i="3" s="1"/>
  <c r="F52" i="3"/>
  <c r="G52" i="3" s="1"/>
  <c r="H51" i="3"/>
  <c r="I51" i="3" s="1"/>
  <c r="J51" i="3" s="1"/>
  <c r="K51" i="3" s="1"/>
  <c r="L51" i="3" s="1"/>
  <c r="M51" i="3" s="1"/>
  <c r="N51" i="3" s="1"/>
  <c r="O51" i="3" s="1"/>
  <c r="P51" i="3" s="1"/>
  <c r="G51" i="3"/>
  <c r="F51" i="3"/>
  <c r="G50" i="3"/>
  <c r="H50" i="3" s="1"/>
  <c r="I50" i="3" s="1"/>
  <c r="J50" i="3" s="1"/>
  <c r="K50" i="3" s="1"/>
  <c r="L50" i="3" s="1"/>
  <c r="M50" i="3" s="1"/>
  <c r="N50" i="3" s="1"/>
  <c r="O50" i="3" s="1"/>
  <c r="P50" i="3" s="1"/>
  <c r="F50" i="3"/>
  <c r="I49" i="3"/>
  <c r="J49" i="3" s="1"/>
  <c r="K49" i="3" s="1"/>
  <c r="L49" i="3" s="1"/>
  <c r="M49" i="3" s="1"/>
  <c r="N49" i="3" s="1"/>
  <c r="O49" i="3" s="1"/>
  <c r="P49" i="3" s="1"/>
  <c r="G49" i="3"/>
  <c r="H49" i="3" s="1"/>
  <c r="F49" i="3"/>
  <c r="H48" i="3"/>
  <c r="I48" i="3" s="1"/>
  <c r="J48" i="3" s="1"/>
  <c r="K48" i="3" s="1"/>
  <c r="L48" i="3" s="1"/>
  <c r="M48" i="3" s="1"/>
  <c r="N48" i="3" s="1"/>
  <c r="O48" i="3" s="1"/>
  <c r="P48" i="3" s="1"/>
  <c r="G48" i="3"/>
  <c r="F48" i="3"/>
  <c r="G47" i="3"/>
  <c r="H47" i="3" s="1"/>
  <c r="I47" i="3" s="1"/>
  <c r="J47" i="3" s="1"/>
  <c r="K47" i="3" s="1"/>
  <c r="L47" i="3" s="1"/>
  <c r="M47" i="3" s="1"/>
  <c r="N47" i="3" s="1"/>
  <c r="O47" i="3" s="1"/>
  <c r="P47" i="3" s="1"/>
  <c r="F47" i="3"/>
  <c r="K46" i="3"/>
  <c r="L46" i="3" s="1"/>
  <c r="M46" i="3" s="1"/>
  <c r="N46" i="3" s="1"/>
  <c r="O46" i="3" s="1"/>
  <c r="P46" i="3" s="1"/>
  <c r="H46" i="3"/>
  <c r="I46" i="3" s="1"/>
  <c r="J46" i="3" s="1"/>
  <c r="F46" i="3"/>
  <c r="G46" i="3" s="1"/>
  <c r="F45" i="3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L44" i="3"/>
  <c r="M44" i="3" s="1"/>
  <c r="N44" i="3" s="1"/>
  <c r="O44" i="3" s="1"/>
  <c r="P44" i="3" s="1"/>
  <c r="I44" i="3"/>
  <c r="J44" i="3" s="1"/>
  <c r="K44" i="3" s="1"/>
  <c r="H44" i="3"/>
  <c r="F44" i="3"/>
  <c r="G44" i="3" s="1"/>
  <c r="G43" i="3"/>
  <c r="H43" i="3" s="1"/>
  <c r="I43" i="3" s="1"/>
  <c r="J43" i="3" s="1"/>
  <c r="K43" i="3" s="1"/>
  <c r="L43" i="3" s="1"/>
  <c r="M43" i="3" s="1"/>
  <c r="N43" i="3" s="1"/>
  <c r="O43" i="3" s="1"/>
  <c r="P43" i="3" s="1"/>
  <c r="F43" i="3"/>
  <c r="G42" i="3"/>
  <c r="H42" i="3" s="1"/>
  <c r="I42" i="3" s="1"/>
  <c r="J42" i="3" s="1"/>
  <c r="K42" i="3" s="1"/>
  <c r="L42" i="3" s="1"/>
  <c r="M42" i="3" s="1"/>
  <c r="N42" i="3" s="1"/>
  <c r="O42" i="3" s="1"/>
  <c r="P42" i="3" s="1"/>
  <c r="F42" i="3"/>
  <c r="G41" i="3"/>
  <c r="H41" i="3" s="1"/>
  <c r="I41" i="3" s="1"/>
  <c r="J41" i="3" s="1"/>
  <c r="K41" i="3" s="1"/>
  <c r="L41" i="3" s="1"/>
  <c r="M41" i="3" s="1"/>
  <c r="N41" i="3" s="1"/>
  <c r="O41" i="3" s="1"/>
  <c r="P41" i="3" s="1"/>
  <c r="F41" i="3"/>
  <c r="J40" i="3"/>
  <c r="K40" i="3" s="1"/>
  <c r="L40" i="3" s="1"/>
  <c r="M40" i="3" s="1"/>
  <c r="N40" i="3" s="1"/>
  <c r="O40" i="3" s="1"/>
  <c r="P40" i="3" s="1"/>
  <c r="I40" i="3"/>
  <c r="H40" i="3"/>
  <c r="G40" i="3"/>
  <c r="F40" i="3"/>
  <c r="K39" i="3"/>
  <c r="L39" i="3" s="1"/>
  <c r="M39" i="3" s="1"/>
  <c r="N39" i="3" s="1"/>
  <c r="O39" i="3" s="1"/>
  <c r="P39" i="3" s="1"/>
  <c r="J39" i="3"/>
  <c r="G39" i="3"/>
  <c r="H39" i="3" s="1"/>
  <c r="I39" i="3" s="1"/>
  <c r="F39" i="3"/>
  <c r="G38" i="3"/>
  <c r="H38" i="3" s="1"/>
  <c r="I38" i="3" s="1"/>
  <c r="J38" i="3" s="1"/>
  <c r="K38" i="3" s="1"/>
  <c r="L38" i="3" s="1"/>
  <c r="M38" i="3" s="1"/>
  <c r="N38" i="3" s="1"/>
  <c r="O38" i="3" s="1"/>
  <c r="P38" i="3" s="1"/>
  <c r="F38" i="3"/>
  <c r="H37" i="3"/>
  <c r="I37" i="3" s="1"/>
  <c r="J37" i="3" s="1"/>
  <c r="K37" i="3" s="1"/>
  <c r="L37" i="3" s="1"/>
  <c r="M37" i="3" s="1"/>
  <c r="N37" i="3" s="1"/>
  <c r="O37" i="3" s="1"/>
  <c r="P37" i="3" s="1"/>
  <c r="F37" i="3"/>
  <c r="G37" i="3" s="1"/>
  <c r="G36" i="3"/>
  <c r="H36" i="3" s="1"/>
  <c r="I36" i="3" s="1"/>
  <c r="J36" i="3" s="1"/>
  <c r="K36" i="3" s="1"/>
  <c r="L36" i="3" s="1"/>
  <c r="M36" i="3" s="1"/>
  <c r="N36" i="3" s="1"/>
  <c r="O36" i="3" s="1"/>
  <c r="P36" i="3" s="1"/>
  <c r="F36" i="3"/>
  <c r="F35" i="3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G34" i="3"/>
  <c r="H34" i="3" s="1"/>
  <c r="I34" i="3" s="1"/>
  <c r="J34" i="3" s="1"/>
  <c r="K34" i="3" s="1"/>
  <c r="L34" i="3" s="1"/>
  <c r="M34" i="3" s="1"/>
  <c r="N34" i="3" s="1"/>
  <c r="O34" i="3" s="1"/>
  <c r="P34" i="3" s="1"/>
  <c r="F34" i="3"/>
  <c r="F33" i="3"/>
  <c r="G33" i="3" s="1"/>
  <c r="H33" i="3" s="1"/>
  <c r="I33" i="3" s="1"/>
  <c r="J33" i="3" s="1"/>
  <c r="K33" i="3" s="1"/>
  <c r="L33" i="3" s="1"/>
  <c r="M33" i="3" s="1"/>
  <c r="N33" i="3" s="1"/>
  <c r="O33" i="3" s="1"/>
  <c r="P33" i="3" s="1"/>
  <c r="L32" i="3"/>
  <c r="M32" i="3" s="1"/>
  <c r="N32" i="3" s="1"/>
  <c r="O32" i="3" s="1"/>
  <c r="P32" i="3" s="1"/>
  <c r="K32" i="3"/>
  <c r="H32" i="3"/>
  <c r="I32" i="3" s="1"/>
  <c r="J32" i="3" s="1"/>
  <c r="G32" i="3"/>
  <c r="F32" i="3"/>
  <c r="F31" i="3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J30" i="3"/>
  <c r="K30" i="3" s="1"/>
  <c r="L30" i="3" s="1"/>
  <c r="M30" i="3" s="1"/>
  <c r="N30" i="3" s="1"/>
  <c r="O30" i="3" s="1"/>
  <c r="P30" i="3" s="1"/>
  <c r="I30" i="3"/>
  <c r="F30" i="3"/>
  <c r="G30" i="3" s="1"/>
  <c r="H30" i="3" s="1"/>
  <c r="H29" i="3"/>
  <c r="I29" i="3" s="1"/>
  <c r="J29" i="3" s="1"/>
  <c r="K29" i="3" s="1"/>
  <c r="L29" i="3" s="1"/>
  <c r="M29" i="3" s="1"/>
  <c r="N29" i="3" s="1"/>
  <c r="O29" i="3" s="1"/>
  <c r="P29" i="3" s="1"/>
  <c r="F29" i="3"/>
  <c r="G29" i="3" s="1"/>
  <c r="G28" i="3"/>
  <c r="H28" i="3" s="1"/>
  <c r="I28" i="3" s="1"/>
  <c r="J28" i="3" s="1"/>
  <c r="K28" i="3" s="1"/>
  <c r="L28" i="3" s="1"/>
  <c r="M28" i="3" s="1"/>
  <c r="N28" i="3" s="1"/>
  <c r="O28" i="3" s="1"/>
  <c r="P28" i="3" s="1"/>
  <c r="F28" i="3"/>
  <c r="F27" i="3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G26" i="3"/>
  <c r="H26" i="3" s="1"/>
  <c r="I26" i="3" s="1"/>
  <c r="J26" i="3" s="1"/>
  <c r="K26" i="3" s="1"/>
  <c r="L26" i="3" s="1"/>
  <c r="M26" i="3" s="1"/>
  <c r="N26" i="3" s="1"/>
  <c r="O26" i="3" s="1"/>
  <c r="P26" i="3" s="1"/>
  <c r="F26" i="3"/>
  <c r="I25" i="3"/>
  <c r="J25" i="3" s="1"/>
  <c r="K25" i="3" s="1"/>
  <c r="L25" i="3" s="1"/>
  <c r="M25" i="3" s="1"/>
  <c r="N25" i="3" s="1"/>
  <c r="O25" i="3" s="1"/>
  <c r="P25" i="3" s="1"/>
  <c r="H25" i="3"/>
  <c r="F25" i="3"/>
  <c r="G25" i="3" s="1"/>
  <c r="F24" i="3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F22" i="3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G21" i="3"/>
  <c r="H21" i="3" s="1"/>
  <c r="I21" i="3" s="1"/>
  <c r="J21" i="3" s="1"/>
  <c r="K21" i="3" s="1"/>
  <c r="L21" i="3" s="1"/>
  <c r="M21" i="3" s="1"/>
  <c r="N21" i="3" s="1"/>
  <c r="O21" i="3" s="1"/>
  <c r="P21" i="3" s="1"/>
  <c r="F21" i="3"/>
  <c r="G20" i="3"/>
  <c r="H20" i="3" s="1"/>
  <c r="I20" i="3" s="1"/>
  <c r="J20" i="3" s="1"/>
  <c r="K20" i="3" s="1"/>
  <c r="L20" i="3" s="1"/>
  <c r="M20" i="3" s="1"/>
  <c r="N20" i="3" s="1"/>
  <c r="O20" i="3" s="1"/>
  <c r="P20" i="3" s="1"/>
  <c r="F20" i="3"/>
  <c r="I19" i="3"/>
  <c r="J19" i="3" s="1"/>
  <c r="K19" i="3" s="1"/>
  <c r="L19" i="3" s="1"/>
  <c r="M19" i="3" s="1"/>
  <c r="N19" i="3" s="1"/>
  <c r="O19" i="3" s="1"/>
  <c r="P19" i="3" s="1"/>
  <c r="H19" i="3"/>
  <c r="G19" i="3"/>
  <c r="F19" i="3"/>
  <c r="G18" i="3"/>
  <c r="H18" i="3" s="1"/>
  <c r="I18" i="3" s="1"/>
  <c r="J18" i="3" s="1"/>
  <c r="K18" i="3" s="1"/>
  <c r="L18" i="3" s="1"/>
  <c r="M18" i="3" s="1"/>
  <c r="N18" i="3" s="1"/>
  <c r="O18" i="3" s="1"/>
  <c r="P18" i="3" s="1"/>
  <c r="F18" i="3"/>
  <c r="G17" i="3"/>
  <c r="H17" i="3" s="1"/>
  <c r="I17" i="3" s="1"/>
  <c r="J17" i="3" s="1"/>
  <c r="K17" i="3" s="1"/>
  <c r="L17" i="3" s="1"/>
  <c r="M17" i="3" s="1"/>
  <c r="N17" i="3" s="1"/>
  <c r="O17" i="3" s="1"/>
  <c r="P17" i="3" s="1"/>
  <c r="F17" i="3"/>
  <c r="F16" i="3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H15" i="3"/>
  <c r="I15" i="3" s="1"/>
  <c r="J15" i="3" s="1"/>
  <c r="K15" i="3" s="1"/>
  <c r="L15" i="3" s="1"/>
  <c r="M15" i="3" s="1"/>
  <c r="N15" i="3" s="1"/>
  <c r="O15" i="3" s="1"/>
  <c r="P15" i="3" s="1"/>
  <c r="G15" i="3"/>
  <c r="F15" i="3"/>
  <c r="F14" i="3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G13" i="3"/>
  <c r="H13" i="3" s="1"/>
  <c r="I13" i="3" s="1"/>
  <c r="J13" i="3" s="1"/>
  <c r="K13" i="3" s="1"/>
  <c r="L13" i="3" s="1"/>
  <c r="M13" i="3" s="1"/>
  <c r="N13" i="3" s="1"/>
  <c r="O13" i="3" s="1"/>
  <c r="P13" i="3" s="1"/>
  <c r="F13" i="3"/>
  <c r="N12" i="3"/>
  <c r="O12" i="3" s="1"/>
  <c r="P12" i="3" s="1"/>
  <c r="G12" i="3"/>
  <c r="H12" i="3" s="1"/>
  <c r="I12" i="3" s="1"/>
  <c r="J12" i="3" s="1"/>
  <c r="K12" i="3" s="1"/>
  <c r="F12" i="3"/>
  <c r="G11" i="3"/>
  <c r="H11" i="3" s="1"/>
  <c r="I11" i="3" s="1"/>
  <c r="J11" i="3" s="1"/>
  <c r="K11" i="3" s="1"/>
  <c r="L11" i="3" s="1"/>
  <c r="M11" i="3" s="1"/>
  <c r="N11" i="3" s="1"/>
  <c r="O11" i="3" s="1"/>
  <c r="P11" i="3" s="1"/>
  <c r="F11" i="3"/>
  <c r="F10" i="3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H9" i="3"/>
  <c r="I9" i="3" s="1"/>
  <c r="J9" i="3" s="1"/>
  <c r="K9" i="3" s="1"/>
  <c r="L9" i="3" s="1"/>
  <c r="M9" i="3" s="1"/>
  <c r="N9" i="3" s="1"/>
  <c r="O9" i="3" s="1"/>
  <c r="P9" i="3" s="1"/>
  <c r="G9" i="3"/>
  <c r="F9" i="3"/>
  <c r="G8" i="3"/>
  <c r="H8" i="3" s="1"/>
  <c r="I8" i="3" s="1"/>
  <c r="J8" i="3" s="1"/>
  <c r="K8" i="3" s="1"/>
  <c r="L8" i="3" s="1"/>
  <c r="M8" i="3" s="1"/>
  <c r="N8" i="3" s="1"/>
  <c r="O8" i="3" s="1"/>
  <c r="P8" i="3" s="1"/>
  <c r="F8" i="3"/>
  <c r="F7" i="3"/>
  <c r="G7" i="3" s="1"/>
  <c r="H7" i="3" s="1"/>
  <c r="I7" i="3" s="1"/>
  <c r="J7" i="3" s="1"/>
  <c r="K7" i="3" s="1"/>
  <c r="L7" i="3" s="1"/>
  <c r="M7" i="3" s="1"/>
  <c r="N7" i="3" s="1"/>
  <c r="O7" i="3" s="1"/>
  <c r="P7" i="3" s="1"/>
  <c r="I6" i="3"/>
  <c r="J6" i="3" s="1"/>
  <c r="K6" i="3" s="1"/>
  <c r="L6" i="3" s="1"/>
  <c r="M6" i="3" s="1"/>
  <c r="N6" i="3" s="1"/>
  <c r="O6" i="3" s="1"/>
  <c r="P6" i="3" s="1"/>
  <c r="H6" i="3"/>
  <c r="G6" i="3"/>
  <c r="F6" i="3"/>
  <c r="F5" i="3"/>
  <c r="G5" i="3" s="1"/>
  <c r="H5" i="3" s="1"/>
  <c r="I5" i="3" s="1"/>
  <c r="J5" i="3" s="1"/>
  <c r="K5" i="3" s="1"/>
  <c r="L5" i="3" s="1"/>
  <c r="M5" i="3" s="1"/>
  <c r="N5" i="3" s="1"/>
  <c r="O5" i="3" s="1"/>
  <c r="P5" i="3" s="1"/>
  <c r="G4" i="3"/>
  <c r="H4" i="3" s="1"/>
  <c r="I4" i="3" s="1"/>
  <c r="J4" i="3" s="1"/>
  <c r="K4" i="3" s="1"/>
  <c r="L4" i="3" s="1"/>
  <c r="M4" i="3" s="1"/>
  <c r="N4" i="3" s="1"/>
  <c r="O4" i="3" s="1"/>
  <c r="P4" i="3" s="1"/>
  <c r="F4" i="3"/>
  <c r="F3" i="3"/>
  <c r="G3" i="3" s="1"/>
  <c r="H3" i="3" s="1"/>
  <c r="I3" i="3" s="1"/>
  <c r="J3" i="3" s="1"/>
  <c r="K3" i="3" s="1"/>
  <c r="L3" i="3" s="1"/>
  <c r="M3" i="3" s="1"/>
  <c r="N3" i="3" s="1"/>
  <c r="O3" i="3" s="1"/>
  <c r="P3" i="3" s="1"/>
  <c r="G2" i="3"/>
  <c r="H2" i="3" s="1"/>
  <c r="I2" i="3" s="1"/>
  <c r="J2" i="3" s="1"/>
  <c r="K2" i="3" s="1"/>
  <c r="L2" i="3" s="1"/>
  <c r="M2" i="3" s="1"/>
  <c r="N2" i="3" s="1"/>
  <c r="O2" i="3" s="1"/>
  <c r="P2" i="3" s="1"/>
  <c r="F2" i="3"/>
  <c r="P1" i="3"/>
  <c r="O1" i="3" s="1"/>
  <c r="N1" i="3" s="1"/>
  <c r="M1" i="3" s="1"/>
  <c r="L1" i="3" s="1"/>
  <c r="K1" i="3" s="1"/>
  <c r="J1" i="3" s="1"/>
  <c r="I1" i="3" s="1"/>
  <c r="H1" i="3" s="1"/>
  <c r="G1" i="3" s="1"/>
  <c r="F1" i="3" s="1"/>
  <c r="E1" i="3" s="1"/>
  <c r="C954" i="2"/>
  <c r="A954" i="2"/>
  <c r="C949" i="2"/>
  <c r="A949" i="2"/>
  <c r="C947" i="2"/>
  <c r="C946" i="2"/>
  <c r="A946" i="2"/>
  <c r="A947" i="2" s="1"/>
  <c r="C945" i="2"/>
  <c r="A945" i="2"/>
  <c r="A943" i="2"/>
  <c r="C929" i="2"/>
  <c r="A929" i="2"/>
  <c r="C927" i="2"/>
  <c r="A927" i="2"/>
  <c r="C926" i="2"/>
  <c r="A926" i="2"/>
  <c r="C925" i="2"/>
  <c r="A925" i="2"/>
  <c r="C923" i="2"/>
  <c r="A923" i="2"/>
  <c r="C909" i="2"/>
  <c r="A909" i="2"/>
  <c r="C907" i="2"/>
  <c r="C906" i="2"/>
  <c r="C905" i="2"/>
  <c r="A905" i="2"/>
  <c r="A906" i="2" s="1"/>
  <c r="A907" i="2" s="1"/>
  <c r="C903" i="2"/>
  <c r="A903" i="2"/>
  <c r="C887" i="2"/>
  <c r="A887" i="2"/>
  <c r="C883" i="2"/>
  <c r="C882" i="2"/>
  <c r="C881" i="2"/>
  <c r="A881" i="2"/>
  <c r="A882" i="2" s="1"/>
  <c r="A883" i="2" s="1"/>
  <c r="C879" i="2"/>
  <c r="A879" i="2"/>
  <c r="C857" i="2"/>
  <c r="C943" i="2" s="1"/>
  <c r="A857" i="2"/>
  <c r="C842" i="2"/>
  <c r="A842" i="2"/>
  <c r="C832" i="2"/>
  <c r="A832" i="2"/>
  <c r="C821" i="2"/>
  <c r="A821" i="2"/>
  <c r="C809" i="2"/>
  <c r="A809" i="2"/>
  <c r="C791" i="2"/>
  <c r="A791" i="2"/>
  <c r="C782" i="2"/>
  <c r="A782" i="2"/>
  <c r="C769" i="2"/>
  <c r="A769" i="2"/>
  <c r="C760" i="2"/>
  <c r="A760" i="2"/>
  <c r="C750" i="2"/>
  <c r="A750" i="2"/>
  <c r="C727" i="2"/>
  <c r="A727" i="2"/>
  <c r="C720" i="2"/>
  <c r="A720" i="2"/>
  <c r="C712" i="2"/>
  <c r="A712" i="2"/>
  <c r="C699" i="2"/>
  <c r="A699" i="2"/>
  <c r="C689" i="2"/>
  <c r="A689" i="2"/>
  <c r="C667" i="2"/>
  <c r="A667" i="2"/>
  <c r="C651" i="2"/>
  <c r="A651" i="2"/>
  <c r="C638" i="2"/>
  <c r="A638" i="2"/>
  <c r="C628" i="2"/>
  <c r="A628" i="2"/>
  <c r="C618" i="2"/>
  <c r="A618" i="2"/>
  <c r="C597" i="2"/>
  <c r="A597" i="2"/>
  <c r="C582" i="2"/>
  <c r="A582" i="2"/>
  <c r="C571" i="2"/>
  <c r="A571" i="2"/>
  <c r="C560" i="2"/>
  <c r="A560" i="2"/>
  <c r="C553" i="2"/>
  <c r="A553" i="2"/>
  <c r="C534" i="2"/>
  <c r="A534" i="2"/>
  <c r="C523" i="2"/>
  <c r="A523" i="2"/>
  <c r="C517" i="2"/>
  <c r="A517" i="2"/>
  <c r="C509" i="2"/>
  <c r="A509" i="2"/>
  <c r="A500" i="2"/>
  <c r="C478" i="2"/>
  <c r="A478" i="2"/>
  <c r="C462" i="2"/>
  <c r="A462" i="2"/>
  <c r="C455" i="2"/>
  <c r="A455" i="2"/>
  <c r="C443" i="2"/>
  <c r="A443" i="2"/>
  <c r="C433" i="2"/>
  <c r="A433" i="2"/>
  <c r="C414" i="2"/>
  <c r="C500" i="2" s="1"/>
  <c r="A414" i="2"/>
  <c r="C403" i="2"/>
  <c r="A403" i="2"/>
  <c r="C394" i="2"/>
  <c r="A394" i="2"/>
  <c r="C382" i="2"/>
  <c r="A382" i="2"/>
  <c r="C373" i="2"/>
  <c r="A373" i="2"/>
  <c r="C344" i="2"/>
  <c r="A344" i="2"/>
  <c r="C327" i="2"/>
  <c r="A327" i="2"/>
  <c r="C312" i="2"/>
  <c r="A312" i="2"/>
  <c r="C298" i="2"/>
  <c r="A298" i="2"/>
  <c r="C283" i="2"/>
  <c r="A283" i="2"/>
  <c r="C252" i="2"/>
  <c r="A252" i="2"/>
  <c r="A233" i="2"/>
  <c r="C221" i="2"/>
  <c r="A221" i="2"/>
  <c r="C207" i="2"/>
  <c r="A207" i="2"/>
  <c r="C191" i="2"/>
  <c r="A191" i="2"/>
  <c r="C163" i="2"/>
  <c r="A163" i="2"/>
  <c r="C147" i="2"/>
  <c r="C233" i="2" s="1"/>
  <c r="A147" i="2"/>
  <c r="C131" i="2"/>
  <c r="A131" i="2"/>
  <c r="C114" i="2"/>
  <c r="A114" i="2"/>
  <c r="C100" i="2"/>
  <c r="A100" i="2"/>
  <c r="C62" i="2"/>
  <c r="A62" i="2"/>
  <c r="C47" i="2"/>
  <c r="A47" i="2"/>
  <c r="C30" i="2"/>
  <c r="A30" i="2"/>
  <c r="A1" i="2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</rPr>
          <t>Each category must be unique. If a category is duplicated in this list it will be highlighted in yellow.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</rPr>
          <t>Create as many category groups as you want. If you've entered a category, you must enter a group.</t>
        </r>
      </text>
    </comment>
    <comment ref="C1" authorId="0" shapeId="0" xr:uid="{00000000-0006-0000-0200-000003000000}">
      <text>
        <r>
          <rPr>
            <sz val="10"/>
            <color rgb="FF000000"/>
            <rFont val="Arial"/>
          </rPr>
          <t>Three category types are supported: income, expense, and transfer. By default, Transfer categories are hidden from the Budget sheet.</t>
        </r>
      </text>
    </comment>
    <comment ref="D1" authorId="0" shapeId="0" xr:uid="{00000000-0006-0000-0200-000004000000}">
      <text>
        <r>
          <rPr>
            <sz val="10"/>
            <color rgb="FF000000"/>
            <rFont val="Arial"/>
          </rPr>
          <t xml:space="preserve">Choose specific categories to be hidden from the Budget sheet.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" authorId="0" shapeId="0" xr:uid="{00000000-0006-0000-0300-000001000000}">
      <text>
        <r>
          <rPr>
            <sz val="10"/>
            <color rgb="FF000000"/>
            <rFont val="Arial"/>
          </rPr>
          <t>Dynamic lookups to external reference data (in Balance History)</t>
        </r>
      </text>
    </comment>
    <comment ref="S2" authorId="0" shapeId="0" xr:uid="{00000000-0006-0000-0300-000002000000}">
      <text>
        <r>
          <rPr>
            <sz val="10"/>
            <color rgb="FF000000"/>
            <rFont val="Arial"/>
          </rPr>
          <t>Balance History core sheet lookups</t>
        </r>
      </text>
    </comment>
  </commentList>
</comments>
</file>

<file path=xl/sharedStrings.xml><?xml version="1.0" encoding="utf-8"?>
<sst xmlns="http://schemas.openxmlformats.org/spreadsheetml/2006/main" count="9011" uniqueCount="1402">
  <si>
    <t>Description</t>
  </si>
  <si>
    <t>Category</t>
  </si>
  <si>
    <t>Amount</t>
  </si>
  <si>
    <t>Account</t>
  </si>
  <si>
    <t>Transaction ID</t>
  </si>
  <si>
    <t>Check Number</t>
  </si>
  <si>
    <t>Community Co-op</t>
  </si>
  <si>
    <t>Groceries</t>
  </si>
  <si>
    <t>Primary Checking</t>
  </si>
  <si>
    <t>xxxx2077</t>
  </si>
  <si>
    <t>Bank of America</t>
  </si>
  <si>
    <t>a760a8168be31d78d0000002</t>
  </si>
  <si>
    <t>3f51b3a49fc877001b437371</t>
  </si>
  <si>
    <t>Nature Conservancy</t>
  </si>
  <si>
    <t>Donations</t>
  </si>
  <si>
    <t>Wells Fargo Mastercard</t>
  </si>
  <si>
    <t>xxxx5701</t>
  </si>
  <si>
    <t>Wells Fargo</t>
  </si>
  <si>
    <t>1cf8aebbfe509e41d3900003</t>
  </si>
  <si>
    <t>5c4a36f54d7015001bf0cdff</t>
  </si>
  <si>
    <t>Lowe's</t>
  </si>
  <si>
    <t>Household</t>
  </si>
  <si>
    <t>a6dd7e54e977b1eaf3a00004</t>
  </si>
  <si>
    <t>Credit card payment</t>
  </si>
  <si>
    <t>CC Payment</t>
  </si>
  <si>
    <t>0a090ffa8a554b1f48400005</t>
  </si>
  <si>
    <t>Chase card payment</t>
  </si>
  <si>
    <t>6e6e24966a2b8f177f000006</t>
  </si>
  <si>
    <t>82387fb595c9cde0d3000007</t>
  </si>
  <si>
    <t>Second Gear</t>
  </si>
  <si>
    <t>Gear &amp; Clothing</t>
  </si>
  <si>
    <t>ad86f863d27a93956c300011</t>
  </si>
  <si>
    <t>AT&amp;T</t>
  </si>
  <si>
    <t>Cell Phone</t>
  </si>
  <si>
    <t>21bae9d2402d66b1ec200012</t>
  </si>
  <si>
    <t>Automatic Payment - Thank</t>
  </si>
  <si>
    <t>bbb0640ba83b5ffb4c800013</t>
  </si>
  <si>
    <t>Paycheck</t>
  </si>
  <si>
    <t>b65aa46d1cad892589f00014</t>
  </si>
  <si>
    <t>Barberitos</t>
  </si>
  <si>
    <t>Restaurants</t>
  </si>
  <si>
    <t>dd01de6da5fd2dc423400015</t>
  </si>
  <si>
    <t>Shell Oil</t>
  </si>
  <si>
    <t>Auto &amp; Gas</t>
  </si>
  <si>
    <t>a86c6666411a1d453b200016</t>
  </si>
  <si>
    <t>Swamp Rabbit Cafe</t>
  </si>
  <si>
    <t>84f8a7a879957df30a900017</t>
  </si>
  <si>
    <t>8a4879d4ff4f60329de00018</t>
  </si>
  <si>
    <t>All Day Darling Cafe</t>
  </si>
  <si>
    <t>d72275423e3e6f3e2ff00019</t>
  </si>
  <si>
    <t>Planet Smoothie</t>
  </si>
  <si>
    <t>63cbcaab2903009775200020</t>
  </si>
  <si>
    <t>Whole Foods</t>
  </si>
  <si>
    <t>a7b59977a79b76abe1400021</t>
  </si>
  <si>
    <t>Citgo</t>
  </si>
  <si>
    <t>ddc7bb429398fe9b18f00022</t>
  </si>
  <si>
    <t>Earth Fare</t>
  </si>
  <si>
    <t>31540f5ecb2e34d1f8700023</t>
  </si>
  <si>
    <t>9befa0b33b01b1d8fa600024</t>
  </si>
  <si>
    <t xml:space="preserve">Blue Cross Blue Shield </t>
  </si>
  <si>
    <t>Health/Dental Insurance</t>
  </si>
  <si>
    <t>22b90082f3d515d999100025</t>
  </si>
  <si>
    <t>Rent Check</t>
  </si>
  <si>
    <t>Rent</t>
  </si>
  <si>
    <t>f1e70de1f74d4d91f7a00026</t>
  </si>
  <si>
    <t>6cba8509937da7786ee00027</t>
  </si>
  <si>
    <t>Rosetta's kitchen</t>
  </si>
  <si>
    <t>b26c621506af63c6f4800028</t>
  </si>
  <si>
    <t>Duke Energy</t>
  </si>
  <si>
    <t>Utilities</t>
  </si>
  <si>
    <t>629fb580ded0d05f14100029</t>
  </si>
  <si>
    <t>Ace Hardware</t>
  </si>
  <si>
    <t>8e7f3be532673dc71b100030</t>
  </si>
  <si>
    <t>c88d4fd37787587935400031</t>
  </si>
  <si>
    <t>f012c6e710a80c3dbd100032</t>
  </si>
  <si>
    <t>1df9846fc28967d12ff00033</t>
  </si>
  <si>
    <t>f6980967e46e41e4b4000034</t>
  </si>
  <si>
    <t>20f1b222c93bef4adb000035</t>
  </si>
  <si>
    <t>edb4a0ea366da3bc5a700036</t>
  </si>
  <si>
    <t>52c31d9c67ab20fe7f500037</t>
  </si>
  <si>
    <t>5e0e99735c2dd62d8d200038</t>
  </si>
  <si>
    <t>Progressive</t>
  </si>
  <si>
    <t>5b89f2a7cdd967adae500039</t>
  </si>
  <si>
    <t>Appalachian Coffee Company</t>
  </si>
  <si>
    <t>Coffee</t>
  </si>
  <si>
    <t>7f764a236c4179b22ef00040</t>
  </si>
  <si>
    <t>French Broad Food Co-op</t>
  </si>
  <si>
    <t>008817f02f9e89110c800041</t>
  </si>
  <si>
    <t>112364f254861cdc47700042</t>
  </si>
  <si>
    <t>Dominion Energy</t>
  </si>
  <si>
    <t>fd2fa496be72dde391100043</t>
  </si>
  <si>
    <t>Exxon</t>
  </si>
  <si>
    <t>5272a31ef1c994b639200044</t>
  </si>
  <si>
    <t>40c30163797ecbe079a00045</t>
  </si>
  <si>
    <t>52d5bea9bb4b84dca9f00046</t>
  </si>
  <si>
    <t>b68f01a9f48eedc6cf600047</t>
  </si>
  <si>
    <t>0cb79f2e3098234e60d00048</t>
  </si>
  <si>
    <t>fd51817a4c6197d60cf00049</t>
  </si>
  <si>
    <t>BP</t>
  </si>
  <si>
    <t>a332ea2e296b84cb90f00050</t>
  </si>
  <si>
    <t>ff99536720629f0b1cd00051</t>
  </si>
  <si>
    <t>b7e1622c25eafe8a41700052</t>
  </si>
  <si>
    <t>bb128a428d96954a89300053</t>
  </si>
  <si>
    <t>a2febf680dcc6508c6900054</t>
  </si>
  <si>
    <t>3c046cafee6ee32b9b700055</t>
  </si>
  <si>
    <t>8ed9eea37f393b24acd00056</t>
  </si>
  <si>
    <t>Luella's BBQ</t>
  </si>
  <si>
    <t>bd049a391dc46aa61e600057</t>
  </si>
  <si>
    <t>265be268fe9e16da28f00058</t>
  </si>
  <si>
    <t>Pizza Mind</t>
  </si>
  <si>
    <t>5d4d33756286a25024700059</t>
  </si>
  <si>
    <t>ef8362f76f64cb0fc7a00060</t>
  </si>
  <si>
    <t>Baba Nahm mediterranean grill</t>
  </si>
  <si>
    <t>2a7a0ca0240951eb3ed00061</t>
  </si>
  <si>
    <t>3c5987152f1220a2f0900062</t>
  </si>
  <si>
    <t>88f339b966835ae1fb300063</t>
  </si>
  <si>
    <t>River Street Sweets</t>
  </si>
  <si>
    <t>3152c61cb8a62e601c000064</t>
  </si>
  <si>
    <t>e1397ce092853f38c0a00065</t>
  </si>
  <si>
    <t>fd8cc7cba9b0959fb3e00066</t>
  </si>
  <si>
    <t>f3e367ea9b2e4bda97900067</t>
  </si>
  <si>
    <t>7a216694758835d552900068</t>
  </si>
  <si>
    <t>32a036878bf395b765800069</t>
  </si>
  <si>
    <t>d81b8a0ea9c01fc4e2400070</t>
  </si>
  <si>
    <t>e647b5316224357253400071</t>
  </si>
  <si>
    <t>5abac72fd189d3de70600072</t>
  </si>
  <si>
    <t>f91cb778c63a6c8aabc00073</t>
  </si>
  <si>
    <t>cbdef444407719f4ecb00074</t>
  </si>
  <si>
    <t>USPS</t>
  </si>
  <si>
    <t>Misc</t>
  </si>
  <si>
    <t>b531f21757b9a3f57c600075</t>
  </si>
  <si>
    <t>Black Dome Mountain Sports</t>
  </si>
  <si>
    <t>04ed1b76203bfd4479400076</t>
  </si>
  <si>
    <t>399740d6521565e5b0800077</t>
  </si>
  <si>
    <t>9d8374155cebb89f1f500078</t>
  </si>
  <si>
    <t>71d7a1bb0c25cee49e100079</t>
  </si>
  <si>
    <t>4d22570d97f19cf236600080</t>
  </si>
  <si>
    <t>Harris Teeter</t>
  </si>
  <si>
    <t>e29e79225442121ce1900081</t>
  </si>
  <si>
    <t>73cc52524ff9434658f00082</t>
  </si>
  <si>
    <t>Sunny Point Cafe</t>
  </si>
  <si>
    <t>1854e263bb7a06a2b5000083</t>
  </si>
  <si>
    <t>Amazon Prime Membership</t>
  </si>
  <si>
    <t>Subscriptions</t>
  </si>
  <si>
    <t>61c7ca8e6357921290f00084</t>
  </si>
  <si>
    <t>316e1de438d3e74a53500085</t>
  </si>
  <si>
    <t>9660d9f9ff905f6c4da00086</t>
  </si>
  <si>
    <t>2a2c68710c2bb05e84d00087</t>
  </si>
  <si>
    <t>330a5052c38ac4ed80900088</t>
  </si>
  <si>
    <t>d325c455bd95c65db6800089</t>
  </si>
  <si>
    <t>21c90c362f2867a1da100090</t>
  </si>
  <si>
    <t xml:space="preserve">BP </t>
  </si>
  <si>
    <t>dafa86497c36d51659f00091</t>
  </si>
  <si>
    <t>edad0af29a824674ef300092</t>
  </si>
  <si>
    <t>fec5ab3cdc9f0fb92e100093</t>
  </si>
  <si>
    <t>US Bank payment</t>
  </si>
  <si>
    <t>787fe7cb8d47d7281bf00094</t>
  </si>
  <si>
    <t>481147ec1d1f3e6731000095</t>
  </si>
  <si>
    <t>ac00b13febe381ca30f00096</t>
  </si>
  <si>
    <t>82c79caa2482493f9d000097</t>
  </si>
  <si>
    <t>05413cf09859c2468ef00098</t>
  </si>
  <si>
    <t>9df39a348f56245d82c00099</t>
  </si>
  <si>
    <t>98416e10b0967f2dc3300100</t>
  </si>
  <si>
    <t>1769dfbb67bb540b7a100101</t>
  </si>
  <si>
    <t>86f91351e74660ad4a900102</t>
  </si>
  <si>
    <t>90e5858bd5ca6a52d3800103</t>
  </si>
  <si>
    <t>2be14bf3bfb033abf2500104</t>
  </si>
  <si>
    <t>350238e5e14331cfbd600105</t>
  </si>
  <si>
    <t>Trader Joe's</t>
  </si>
  <si>
    <t>9afa9fb0f484a5b4b8900106</t>
  </si>
  <si>
    <t>2807781a9aa96da398f00107</t>
  </si>
  <si>
    <t>Homegrown</t>
  </si>
  <si>
    <t>ff85330d8d88e3fac8600108</t>
  </si>
  <si>
    <t>33eefd0ff86f5a8c21100109</t>
  </si>
  <si>
    <t>8e64c909349aeb2ba9200110</t>
  </si>
  <si>
    <t>White Duck Tacos</t>
  </si>
  <si>
    <t>8cb29d80d69661be1a100111</t>
  </si>
  <si>
    <t>bfba7750181494e445a00112</t>
  </si>
  <si>
    <t>99fc31b6b282a0d9a7300113</t>
  </si>
  <si>
    <t>abda3f630344aa1a94e00114</t>
  </si>
  <si>
    <t>5a0c49b17bde3e7f90000115</t>
  </si>
  <si>
    <t>52aaf53785d38dd356400116</t>
  </si>
  <si>
    <t>IRS Tax Refund</t>
  </si>
  <si>
    <t>2f52bf109c95a95129f00117</t>
  </si>
  <si>
    <t>NC tax refund</t>
  </si>
  <si>
    <t>3ef31f1fccb344601b100118</t>
  </si>
  <si>
    <t>cb06717acf6e3db210700119</t>
  </si>
  <si>
    <t>Hopey &amp; Co</t>
  </si>
  <si>
    <t>0b55bebac2f0e9ae45000120</t>
  </si>
  <si>
    <t>c347b1e48cbcee34a4a00121</t>
  </si>
  <si>
    <t>Climbmax Climbing - Am</t>
  </si>
  <si>
    <t>Gym Membership</t>
  </si>
  <si>
    <t>630e2804ca9fde3262b00122</t>
  </si>
  <si>
    <t>1f4334cc7992e8249d600123</t>
  </si>
  <si>
    <t>ef125a94c66538b590300124</t>
  </si>
  <si>
    <t>6fa18bcb0592565ae6a00125</t>
  </si>
  <si>
    <t>67678292b72447f7f7a00126</t>
  </si>
  <si>
    <t>a19178c410c5b41f26400127</t>
  </si>
  <si>
    <t>Spectrum</t>
  </si>
  <si>
    <t>926490fb1f33311400900128</t>
  </si>
  <si>
    <t>Gifts</t>
  </si>
  <si>
    <t>a729a69f4b885a087cd00129</t>
  </si>
  <si>
    <t>SAN JOSE Yoga Center</t>
  </si>
  <si>
    <t>Yoga</t>
  </si>
  <si>
    <t>1e9b156cf990f69501a00130</t>
  </si>
  <si>
    <t>e4f88fa1f10f31674b800131</t>
  </si>
  <si>
    <t>Mastercard payment</t>
  </si>
  <si>
    <t>ea66c792f814722fb7f00132</t>
  </si>
  <si>
    <t>729fa3cc57acb89bcd600133</t>
  </si>
  <si>
    <t>d3f869f80bb60f5456f00134</t>
  </si>
  <si>
    <t>0f88f2d79ac3c7de55700135</t>
  </si>
  <si>
    <t>a050f19fe62c541497d00136</t>
  </si>
  <si>
    <t>ed64ef76c7c0bd8bafb00137</t>
  </si>
  <si>
    <t>dd4e232428557ef2e1700138</t>
  </si>
  <si>
    <t>64680d5a93a1042c02c00139</t>
  </si>
  <si>
    <t>Second Gear Inc SAN JOSE NC</t>
  </si>
  <si>
    <t>fce20b789596caa7e6300140</t>
  </si>
  <si>
    <t>59765130b7cd16c029300141</t>
  </si>
  <si>
    <t>d41302ffbdb423821ff00142</t>
  </si>
  <si>
    <t>b0cd13e1dd9176aea4d00143</t>
  </si>
  <si>
    <t>Usa*oakley Coin Laundr SAN JOSE NC</t>
  </si>
  <si>
    <t>61b228b2bce9563071d00144</t>
  </si>
  <si>
    <t>00898d8f1597397475100145</t>
  </si>
  <si>
    <t>Trader Joe's #740 Qps SAN JOSE NC</t>
  </si>
  <si>
    <t>6d127e1fa18007e133600146</t>
  </si>
  <si>
    <t>c9e4ef51869d1ec563600147</t>
  </si>
  <si>
    <t>7eb311c8aefc049cabc00148</t>
  </si>
  <si>
    <t>Focus Centers</t>
  </si>
  <si>
    <t>8e6518e97a9e57ce0ba00149</t>
  </si>
  <si>
    <t>aa02e40c9d81aabeea000150</t>
  </si>
  <si>
    <t>ebd336909dcc6b5080600151</t>
  </si>
  <si>
    <t>Shell Oil x6006 Flat Rock NC</t>
  </si>
  <si>
    <t>026571ca6890844138600152</t>
  </si>
  <si>
    <t>9ec7d58eed85e6ee0c300153</t>
  </si>
  <si>
    <t>bcab12b49ece594390c00154</t>
  </si>
  <si>
    <t>84463607f903c4a90bc00155</t>
  </si>
  <si>
    <t>6b88931115ad44bd5ee00156</t>
  </si>
  <si>
    <t>df76e9d31813b32b2ba00157</t>
  </si>
  <si>
    <t>677dbc619b71997005200158</t>
  </si>
  <si>
    <t>c5540c0db01dacaaa3900159</t>
  </si>
  <si>
    <t>e34aadb5c0c2a6e578600160</t>
  </si>
  <si>
    <t>65479d4d8327877f24e00161</t>
  </si>
  <si>
    <t>f3d03da924c3a15589400162</t>
  </si>
  <si>
    <t>4796cf8d01c96bc8a5300163</t>
  </si>
  <si>
    <t>FB Food Co-op</t>
  </si>
  <si>
    <t>9f3fc3f42bf0418417900164</t>
  </si>
  <si>
    <t>a93b4daf465260419c200165</t>
  </si>
  <si>
    <t>fa13025996e2e2de3ba00166</t>
  </si>
  <si>
    <t>04bdcbd17ef44e0490000167</t>
  </si>
  <si>
    <t>3aa51095bb002fc40a400168</t>
  </si>
  <si>
    <t>11036d534cf3347d6db00169</t>
  </si>
  <si>
    <t>FTW Automotive</t>
  </si>
  <si>
    <t>34b17bffe806a3d3cd300170</t>
  </si>
  <si>
    <t>0e09c847d9c3706a53400171</t>
  </si>
  <si>
    <t>beb7048bd2ee74b89d500172</t>
  </si>
  <si>
    <t>ec839778deff473485400173</t>
  </si>
  <si>
    <t>6a7fa58244a0a85820c00174</t>
  </si>
  <si>
    <t>946a635c8d641ec7cbb00175</t>
  </si>
  <si>
    <t>b21fd3482a126b1ca6400176</t>
  </si>
  <si>
    <t>7027aff57fdc102a93600177</t>
  </si>
  <si>
    <t>29db1b30e783eb60e5100178</t>
  </si>
  <si>
    <t>22327af2c438c140df800179</t>
  </si>
  <si>
    <t>7fc491cf32404900ca400180</t>
  </si>
  <si>
    <t>Napa Auto Parts</t>
  </si>
  <si>
    <t>6a24155771f0afed4b500181</t>
  </si>
  <si>
    <t>91e5bd77f786690bfec00182</t>
  </si>
  <si>
    <t>4899a6ac6a285a4761900183</t>
  </si>
  <si>
    <t>Staples</t>
  </si>
  <si>
    <t>d576e32a0c78afb247000184</t>
  </si>
  <si>
    <t>3ef5e26d41d4f4f43a500185</t>
  </si>
  <si>
    <t>c37fe8b6a653f82eaac00186</t>
  </si>
  <si>
    <t>7d80c0a5391692c93e100187</t>
  </si>
  <si>
    <t>4351354b53fc4d3a25d00188</t>
  </si>
  <si>
    <t>1fb93f7ba843f29fcee00189</t>
  </si>
  <si>
    <t>c7e839b1566832cdb7900190</t>
  </si>
  <si>
    <t>782f7f80c5ca58e060000191</t>
  </si>
  <si>
    <t>64c390a084d98e023d400192</t>
  </si>
  <si>
    <t>6b2bc3ccd63824cabf200193</t>
  </si>
  <si>
    <t>c726e2a93065714cf6a00194</t>
  </si>
  <si>
    <t>0601206423c90cbf44500195</t>
  </si>
  <si>
    <t>IRS Stimulus check</t>
  </si>
  <si>
    <t>3496f3d6d04a6019baa00196</t>
  </si>
  <si>
    <t>c070e7bcdad727eaaff00197</t>
  </si>
  <si>
    <t>4caa91cf4a3ed1fa2b700198</t>
  </si>
  <si>
    <t>12361ef29eec3e024f600199</t>
  </si>
  <si>
    <t>dd6d4206d778015818300200</t>
  </si>
  <si>
    <t>78ee85924712fb35c8700201</t>
  </si>
  <si>
    <t>14bce69f54eb53ec34100202</t>
  </si>
  <si>
    <t>7660ffce49b7fad0ae300203</t>
  </si>
  <si>
    <t>6083bf8a037ae47169d00204</t>
  </si>
  <si>
    <t>04d76afc7f26d88fc0d00205</t>
  </si>
  <si>
    <t>Chase Card Payment</t>
  </si>
  <si>
    <t>71b476a4af980018f7900206</t>
  </si>
  <si>
    <t>1b242aa4b7b7aadfdc400207</t>
  </si>
  <si>
    <t>ccbe20b607ac9f20c5200208</t>
  </si>
  <si>
    <t>0439fb044e559a2bf4600209</t>
  </si>
  <si>
    <t>c40a6350c18f235dcfa00210</t>
  </si>
  <si>
    <t>fb36d2a32b677e7ccc500211</t>
  </si>
  <si>
    <t>7840260789a1ee4b3fc00212</t>
  </si>
  <si>
    <t>eca8dff74d8fadd511b00213</t>
  </si>
  <si>
    <t>c4b9802b964a9667a1300214</t>
  </si>
  <si>
    <t>bce6f049c7706bb330800215</t>
  </si>
  <si>
    <t>bf1bcac7f062c66e89800216</t>
  </si>
  <si>
    <t>99d3caf481e69d422dd00217</t>
  </si>
  <si>
    <t>7d8d0702e967193fb3200218</t>
  </si>
  <si>
    <t>d08e4ad7f33cbbbd76300219</t>
  </si>
  <si>
    <t>31da01a7fab674f68c600220</t>
  </si>
  <si>
    <t>REI</t>
  </si>
  <si>
    <t>4da647a743f4211341e00221</t>
  </si>
  <si>
    <t>bf44df221a6ebac87ea00222</t>
  </si>
  <si>
    <t>Malaprops Bookstore</t>
  </si>
  <si>
    <t>54b092811b2b293ab5300223</t>
  </si>
  <si>
    <t>dee40254f299d164ba600224</t>
  </si>
  <si>
    <t>62c29c93059ac80b74100225</t>
  </si>
  <si>
    <t>b1b57110e2b0553d40e00226</t>
  </si>
  <si>
    <t>Zips car wash</t>
  </si>
  <si>
    <t>6ab888fd44e68bef1b500227</t>
  </si>
  <si>
    <t>7a132848223580b2c2500228</t>
  </si>
  <si>
    <t>4a6ebd04e7c62bfd00800229</t>
  </si>
  <si>
    <t>be490cf0219a1339f2500230</t>
  </si>
  <si>
    <t>298a3aef98a818aa39900231</t>
  </si>
  <si>
    <t>Second Gear Inc</t>
  </si>
  <si>
    <t>95ed5e6e94ea43e754400232</t>
  </si>
  <si>
    <t>5d494afe4610b66a1f200233</t>
  </si>
  <si>
    <t>9188dfc8a64d0d7683000234</t>
  </si>
  <si>
    <t>Blue Cross Dental</t>
  </si>
  <si>
    <t>f5604aa6006a2c7e0e800235</t>
  </si>
  <si>
    <t>ea541d282d495cb460100236</t>
  </si>
  <si>
    <t>8c5ca66d6a74f7eee7900237</t>
  </si>
  <si>
    <t>44937a0d875ff22aca600238</t>
  </si>
  <si>
    <t>b6aa48c85651aba7b9800239</t>
  </si>
  <si>
    <t>c4abf93caf0efc66d6400240</t>
  </si>
  <si>
    <t>1e66123a7f708bc0ecc00241</t>
  </si>
  <si>
    <t>eba6e3475c06be4c80500242</t>
  </si>
  <si>
    <t>33e21d5f4bd3eeaa65e00243</t>
  </si>
  <si>
    <t>35c2bef08a74c6f566600244</t>
  </si>
  <si>
    <t>5b66e2d5933e8f3d1d700245</t>
  </si>
  <si>
    <t>cb2440ac8415890dd7f00246</t>
  </si>
  <si>
    <t>b48e82443b5f3fa83e200247</t>
  </si>
  <si>
    <t>61fa21eafc72637503f00248</t>
  </si>
  <si>
    <t>56d5c1a2130fa4a360a00249</t>
  </si>
  <si>
    <t>50b30aa39e945ad1ea600250</t>
  </si>
  <si>
    <t>0de88c13768be8120b400251</t>
  </si>
  <si>
    <t>807cf8f875c21e4f1da00252</t>
  </si>
  <si>
    <t>ef05fce891658bf666b00253</t>
  </si>
  <si>
    <t>a269d22d58da181211100254</t>
  </si>
  <si>
    <t>4bda437d5b1bce5e94500255</t>
  </si>
  <si>
    <t>96850bcc30bf9b6a6fe00256</t>
  </si>
  <si>
    <t>969aea65eef845af43100257</t>
  </si>
  <si>
    <t>22229586e2647b7998200258</t>
  </si>
  <si>
    <t>534c4f8a894ea333d7600259</t>
  </si>
  <si>
    <t>d3f771c06c7695952f200260</t>
  </si>
  <si>
    <t>931d58af19cac91993e00261</t>
  </si>
  <si>
    <t>Time</t>
  </si>
  <si>
    <t>Account #</t>
  </si>
  <si>
    <t>Account ID</t>
  </si>
  <si>
    <t>Balance ID</t>
  </si>
  <si>
    <t>Institution</t>
  </si>
  <si>
    <t>Balance</t>
  </si>
  <si>
    <t>Type</t>
  </si>
  <si>
    <t>Class</t>
  </si>
  <si>
    <t>Investment Portfolio</t>
  </si>
  <si>
    <t>xxxx4677</t>
  </si>
  <si>
    <t>2ea392abf761d73e9dfa2511</t>
  </si>
  <si>
    <t>6f1e412b9dc8f9058c700003</t>
  </si>
  <si>
    <t>Fidelity Investments</t>
  </si>
  <si>
    <t>Investment</t>
  </si>
  <si>
    <t>Asset</t>
  </si>
  <si>
    <t>91c3a6c3ca8189cde23dc4c8</t>
  </si>
  <si>
    <t>Credit</t>
  </si>
  <si>
    <t>Liability</t>
  </si>
  <si>
    <t>Microsoft 401k Plan</t>
  </si>
  <si>
    <t>xxxx9766</t>
  </si>
  <si>
    <t>2ea392abf761d73e9dfa251d</t>
  </si>
  <si>
    <t>6f1e412b9dc8f9058c700004</t>
  </si>
  <si>
    <t>Retirement</t>
  </si>
  <si>
    <t>320a5cdfa67085b79da11d9f</t>
  </si>
  <si>
    <t>Checking</t>
  </si>
  <si>
    <t>7fc8ba682ba04e5b10c276cf</t>
  </si>
  <si>
    <t>Starbucks MDCP plan</t>
  </si>
  <si>
    <t>xxxx9472</t>
  </si>
  <si>
    <t>3ea392abf761d73e9dfa251c</t>
  </si>
  <si>
    <t>6f1e412b9dc8f9058c700005</t>
  </si>
  <si>
    <t>Charles Schwab</t>
  </si>
  <si>
    <t>9fa51078e89d987e5e0c13c6</t>
  </si>
  <si>
    <t>Drake Mortgage</t>
  </si>
  <si>
    <t>xxxx9507</t>
  </si>
  <si>
    <t>4ea392abf761d73e9dfa251c</t>
  </si>
  <si>
    <t>6f1e412b9dc8f9058c700006</t>
  </si>
  <si>
    <t>Mortgage</t>
  </si>
  <si>
    <t>e2220297072218d18c0a3c04</t>
  </si>
  <si>
    <t>7b02cf456dc4574ed29e1897</t>
  </si>
  <si>
    <t>Santander Visa</t>
  </si>
  <si>
    <t>xxxx5887</t>
  </si>
  <si>
    <t>6195dbc61cb3ca001a7dcecb</t>
  </si>
  <si>
    <t>1ce806af3512326d85797a50</t>
  </si>
  <si>
    <t>Santander Bank</t>
  </si>
  <si>
    <t>Wells Fargo Visa</t>
  </si>
  <si>
    <t>xxxx3667</t>
  </si>
  <si>
    <t>5ea392abf761d73e9dfa251c</t>
  </si>
  <si>
    <t>9ed8c51f969fcbc1e1294581</t>
  </si>
  <si>
    <t>6f1e412b9dc8f9058c700007</t>
  </si>
  <si>
    <t>Credit Card</t>
  </si>
  <si>
    <t>Bank of America Visa</t>
  </si>
  <si>
    <t>xxxx9373</t>
  </si>
  <si>
    <t>6ea392abf761d73e9dfa251c</t>
  </si>
  <si>
    <t>6f1e412b9dc8f9058c700011</t>
  </si>
  <si>
    <t>bdf80d0dd0c8e78efe51d912</t>
  </si>
  <si>
    <t>7e1d0c6a335c31830c005017</t>
  </si>
  <si>
    <t>BECU Checking</t>
  </si>
  <si>
    <t>xxxx6225</t>
  </si>
  <si>
    <t>7ea392abf761d73e9dfa251c</t>
  </si>
  <si>
    <t>6f1e412b9dc8f9058c700012</t>
  </si>
  <si>
    <t>BECU</t>
  </si>
  <si>
    <t>Banking</t>
  </si>
  <si>
    <t>3ba8df2e66b97fff6455cc9b</t>
  </si>
  <si>
    <t>948bef6f0ac2cb49f210bb7f</t>
  </si>
  <si>
    <t>1da138310ece3b45530deb40</t>
  </si>
  <si>
    <t>36c5d78942272654014c9f11</t>
  </si>
  <si>
    <t>826e604084d0b63c3e1ca704</t>
  </si>
  <si>
    <t>55aef44cb36ddf3ff1d88723</t>
  </si>
  <si>
    <t>8ed3a70ee05743cccef3e79e</t>
  </si>
  <si>
    <t>51edb326b45c874f5f76e5d8</t>
  </si>
  <si>
    <t>efa4f69328a1b45bf2864872</t>
  </si>
  <si>
    <t>5e5c8d9b08dc5a8ae4dcf514</t>
  </si>
  <si>
    <t>92bbd6cd94ec8c1a20b64ea3</t>
  </si>
  <si>
    <t>0d9408b0fbb0d5d27d358c4d</t>
  </si>
  <si>
    <t>fb7bf905fac5380490145168</t>
  </si>
  <si>
    <t>06cf85283eb7dae3649bd034</t>
  </si>
  <si>
    <t>337a2aa11cf7ebc7958db60a</t>
  </si>
  <si>
    <t>2a774d85269831703c61a5b0</t>
  </si>
  <si>
    <t>c1974247f965fbe11195e8a5</t>
  </si>
  <si>
    <t>40098712df695ba74e70cf6e</t>
  </si>
  <si>
    <t>c3f063dc051eb918c4fcac2a</t>
  </si>
  <si>
    <t>5471ed02ed109171ecbbd873</t>
  </si>
  <si>
    <t>a6f6e3014602e5119549d2ed</t>
  </si>
  <si>
    <t>08d1519d4c38298b1423fbfd</t>
  </si>
  <si>
    <t>838fd98e1e36966a28e8dc2f</t>
  </si>
  <si>
    <t>1cd5e5643998f9870171b8d4</t>
  </si>
  <si>
    <t>fb5ff67ffe4eb49133ce6ca2</t>
  </si>
  <si>
    <t>8e4d3d6d6342b4ad1d8661d3</t>
  </si>
  <si>
    <t>3ce05e46e238617d87241ac7</t>
  </si>
  <si>
    <t>3788ddf3bc473505cbab0e98</t>
  </si>
  <si>
    <t>e8e7654dd2cbaa8778d21acf</t>
  </si>
  <si>
    <t>cef1306af3605bbb9889bb69</t>
  </si>
  <si>
    <t>8c423a57eb81125a04c52396</t>
  </si>
  <si>
    <t>7ed79b6f5356b866c5204df5</t>
  </si>
  <si>
    <t>c7514431f6408479e5c4a0de</t>
  </si>
  <si>
    <t>abecff688b14ceff8a40dbbe</t>
  </si>
  <si>
    <t>b44d074c2264209b9af3be7a</t>
  </si>
  <si>
    <t>8b0f2dcaac243cc23a34cb6d</t>
  </si>
  <si>
    <t>ae4b9287fb0b0bb800a17986</t>
  </si>
  <si>
    <t>be64a607059184a49a584922</t>
  </si>
  <si>
    <t>4682b8816636dd9c7a04a77f</t>
  </si>
  <si>
    <t>3bd62b4d4dec16e6cba6626f</t>
  </si>
  <si>
    <t>b45bc689eccc40b88cf3baa4</t>
  </si>
  <si>
    <t>2b8567bcb17e4f83e392cc13</t>
  </si>
  <si>
    <t>ab8c5c2b24cac1f49d670303</t>
  </si>
  <si>
    <t>ce419de460afe6bfd6bdfc21</t>
  </si>
  <si>
    <t>daca70cfbb83a4331a039e1c</t>
  </si>
  <si>
    <t>f1c2b85e40563ff6cf23c5b4</t>
  </si>
  <si>
    <t>4bee1d045ae8e3c97e296677</t>
  </si>
  <si>
    <t>d94a7721f469c932d14f3644</t>
  </si>
  <si>
    <t>4440970531303679c840d774</t>
  </si>
  <si>
    <t>0313c08ff1b0d909883dcceb</t>
  </si>
  <si>
    <t>ea2031137c47c7b8e3a9efdb</t>
  </si>
  <si>
    <t>1b6a8617d3c9d0a920c0c6ec</t>
  </si>
  <si>
    <t>0175ac0c2f10d575d926a20e</t>
  </si>
  <si>
    <t>d51edf54637cbbb0ca75110e</t>
  </si>
  <si>
    <t>686ffd9f47e3aa1e14281880</t>
  </si>
  <si>
    <t>6dac3523bbf156ee9e31c19f</t>
  </si>
  <si>
    <t>1e8fdc6614e1bac38ddefcf9</t>
  </si>
  <si>
    <t>69967aef7a011c553aefcb98</t>
  </si>
  <si>
    <t>75dbc15fb341c4d803ba3887</t>
  </si>
  <si>
    <t>c227b77d1e2f40570e4929b6</t>
  </si>
  <si>
    <t>a7f168c758159d355e4fcf5c</t>
  </si>
  <si>
    <t>6f1e412b9dc8f9058c700013</t>
  </si>
  <si>
    <t>6f1e412b9dc8f9058c700014</t>
  </si>
  <si>
    <t>338d60e749af40a604a72f58</t>
  </si>
  <si>
    <t>d4352e54ce7725e7cb0a7069</t>
  </si>
  <si>
    <t>6f1e412b9dc8f9058c700015</t>
  </si>
  <si>
    <t>220082f2d64128ff6456dde7</t>
  </si>
  <si>
    <t>1d508b8c8969c34b724e2f5b</t>
  </si>
  <si>
    <t>997a62c1f385a9fe98f45758</t>
  </si>
  <si>
    <t>6d6ebc321d1a3ae5c00b0335</t>
  </si>
  <si>
    <t>4a49ed18f8a0dbb07c088fff</t>
  </si>
  <si>
    <t>6f1e412b9dc8f9058c700016</t>
  </si>
  <si>
    <t>6f1e412b9dc8f9058c700017</t>
  </si>
  <si>
    <t>acb18c31dd2d0500e8678b02</t>
  </si>
  <si>
    <t>60f8ced4f00c78e30178c840</t>
  </si>
  <si>
    <t>d1163c7fe8c024c3a49c1dfc</t>
  </si>
  <si>
    <t>23242b9e2a7d832c90e2b867</t>
  </si>
  <si>
    <t>5dc57d24b11c8fa6f37e7165</t>
  </si>
  <si>
    <t>6f1e412b9dc8f9058c700018</t>
  </si>
  <si>
    <t>6f1e412b9dc8f9058c700019</t>
  </si>
  <si>
    <t>6e9b54a9f74a36345ef12715</t>
  </si>
  <si>
    <t>82c1792e3e86899cd2f7e0e4</t>
  </si>
  <si>
    <t>6f1e412b9dc8f9058c700020</t>
  </si>
  <si>
    <t>f096608e063c3a8997941bf2</t>
  </si>
  <si>
    <t>679c70568be42083c03c802e</t>
  </si>
  <si>
    <t>1cbcc0fe289a6ae0a7254a97</t>
  </si>
  <si>
    <t>777324ef3b5f27bae33b78cf</t>
  </si>
  <si>
    <t>d8d39997837232c2b251a5b9</t>
  </si>
  <si>
    <t>a6e20d00cbedb43937a92abf</t>
  </si>
  <si>
    <t>b699539ba10899f72fd2a4a1</t>
  </si>
  <si>
    <t>e9d38b66535fa9344c8cb0ac</t>
  </si>
  <si>
    <t>e67385bc5d389cdfdc13cdb1</t>
  </si>
  <si>
    <t>3cc13cd01c742dbf7bdd961a</t>
  </si>
  <si>
    <t>d6ce8bd28f11dcdd4ab8db35</t>
  </si>
  <si>
    <t>e13f80c0eaae78156a550a78</t>
  </si>
  <si>
    <t>4210c3da2e559050358edfd3</t>
  </si>
  <si>
    <t>715a204624d38087d226cd2b</t>
  </si>
  <si>
    <t>cd0dcb6e19a24a5108e40f37</t>
  </si>
  <si>
    <t>452af0a61f5acb7c272cca28</t>
  </si>
  <si>
    <t>27c09c81c94502f57680cade</t>
  </si>
  <si>
    <t>74a7cd87a74e035676f0ed09</t>
  </si>
  <si>
    <t>9fbeffb242f876577e35d2bb</t>
  </si>
  <si>
    <t>e90f80ac73dd2213bfbda044</t>
  </si>
  <si>
    <t>1016006e19742c869715be56</t>
  </si>
  <si>
    <t>ae823e1d1e57975d6359ebc9</t>
  </si>
  <si>
    <t>86a7657cb3b22958d80abbf1</t>
  </si>
  <si>
    <t>9ec9a36f604e18f016767051</t>
  </si>
  <si>
    <t>f16547d5be8a4c51776c00e2</t>
  </si>
  <si>
    <t>50cb55fc3cf209deac63dd4a</t>
  </si>
  <si>
    <t>e94cb783b82f67d0096e8aba</t>
  </si>
  <si>
    <t>d6e7b179b64bd57befb9eb4f</t>
  </si>
  <si>
    <t>34fa01783f91bd5a0556eede</t>
  </si>
  <si>
    <t>b22f0f61295a0ebd6f0ec78e</t>
  </si>
  <si>
    <t>7f78a73e86ade4c6c4536061</t>
  </si>
  <si>
    <t>b1ddc0adbd400733a89e60b7</t>
  </si>
  <si>
    <t>1a8e62cda06faed391cb4af7</t>
  </si>
  <si>
    <t>822a8a527bcd2dd92261b56a</t>
  </si>
  <si>
    <t>4b0018404de571ec22be64db</t>
  </si>
  <si>
    <t>0e1a769d9f7af878b404d920</t>
  </si>
  <si>
    <t>e330941279f2deacb49071b5</t>
  </si>
  <si>
    <t>535fe07dce9b717edf615f7f</t>
  </si>
  <si>
    <t>211d223c424acc540aa7709a</t>
  </si>
  <si>
    <t>55eea49a58b42d5796e7b4c6</t>
  </si>
  <si>
    <t>49aca79cb2c0c8f75f43e002</t>
  </si>
  <si>
    <t>5c939c3684dbdd223de4e9b5</t>
  </si>
  <si>
    <t>7fa3f5bee3726ba398b2a6fb</t>
  </si>
  <si>
    <t>c82a3ce420c1fb1664b9cecd</t>
  </si>
  <si>
    <t>6eba086e25e93002194176a3</t>
  </si>
  <si>
    <t>296820d179326d0f2416d903</t>
  </si>
  <si>
    <t>84cb8cdb0cd970a1475642c7</t>
  </si>
  <si>
    <t>09e9367d6f4c778982e5b1bf</t>
  </si>
  <si>
    <t>5e70058bc4a682d6182e06a7</t>
  </si>
  <si>
    <t>95e09f5335099a22f96bf082</t>
  </si>
  <si>
    <t>537f7f8f2ec7bacb05888088</t>
  </si>
  <si>
    <t>7feeb9831027fb218ef3ba21</t>
  </si>
  <si>
    <t>b9a33b17c8ed533bc3e26943</t>
  </si>
  <si>
    <t>97762962898549f6b3b63cbf</t>
  </si>
  <si>
    <t>d0e356c40c22f47e7749e829</t>
  </si>
  <si>
    <t>92052162ebc5afb211529684</t>
  </si>
  <si>
    <t>7a98e5a29fa4a213429449c7</t>
  </si>
  <si>
    <t>da74af2b0506faab3a8e6596</t>
  </si>
  <si>
    <t>4f9b4e11b1c5d4d3b6be4d29</t>
  </si>
  <si>
    <t>49febced388a6d47a196e490</t>
  </si>
  <si>
    <t>22b8ced2660a69c9d2e15e86</t>
  </si>
  <si>
    <t>0c433b0c82c8104b3217d4ae</t>
  </si>
  <si>
    <t>2a37c146f4497e923ff0e41c</t>
  </si>
  <si>
    <t>534e31c16a4e37a71f5c7e16</t>
  </si>
  <si>
    <t>6f1e412b9dc8f9058c700021</t>
  </si>
  <si>
    <t>6f1e412b9dc8f9058c700022</t>
  </si>
  <si>
    <t>def2ebf1b43877c8cb2bb11a</t>
  </si>
  <si>
    <t>62f669cb5054eaf9d00a8d70</t>
  </si>
  <si>
    <t>6f1e412b9dc8f9058c700023</t>
  </si>
  <si>
    <t>858df5fdfcaca17e452abf69</t>
  </si>
  <si>
    <t>a876b8f264e051d1e26f8d0e</t>
  </si>
  <si>
    <t>6866949316eea588aec00e1f</t>
  </si>
  <si>
    <t>f3353ce98bc3c352b11d05dd</t>
  </si>
  <si>
    <t>e1ffa7aff3825804334ad068</t>
  </si>
  <si>
    <t>34fc3d80f7ef700020b35dbe</t>
  </si>
  <si>
    <t>6f1e412b9dc8f9058c700024</t>
  </si>
  <si>
    <t>6f1e412b9dc8f9058c700025</t>
  </si>
  <si>
    <t>c9e332cd160ef85dbbaba217</t>
  </si>
  <si>
    <t>c62ae80d2898dda365aeaf2c</t>
  </si>
  <si>
    <t>ab1c0be84925481e545e3a15</t>
  </si>
  <si>
    <t>e908991bb6ddc533a51fa7fe</t>
  </si>
  <si>
    <t>094b8d04656263a9fbd8cac7</t>
  </si>
  <si>
    <t>2c5b9461a75ba297918ece69</t>
  </si>
  <si>
    <t>1a9d76c3796d0674b018e8d2</t>
  </si>
  <si>
    <t>6f1e412b9dc8f9058c700026</t>
  </si>
  <si>
    <t>6f1e412b9dc8f9058c700027</t>
  </si>
  <si>
    <t>d100bcd1302c53186571481c</t>
  </si>
  <si>
    <t>56d6283eef7ea5deb0695419</t>
  </si>
  <si>
    <t>f0c732f0aef547e3dbf54c87</t>
  </si>
  <si>
    <t>07b9d635332a4b83cf0da916</t>
  </si>
  <si>
    <t>6f1e412b9dc8f9058c700028</t>
  </si>
  <si>
    <t>68258aa2ec9f709234df9873</t>
  </si>
  <si>
    <t>b6700a3c9be4161fcae7e75f</t>
  </si>
  <si>
    <t>6dda32531a8c46ed056e18bb</t>
  </si>
  <si>
    <t>8e8c558feb5f3c7e91eca31c</t>
  </si>
  <si>
    <t>e5384278f3555df10b497f6b</t>
  </si>
  <si>
    <t>2d9fc11a200703d8ef1e748f</t>
  </si>
  <si>
    <t>6b97e7d6cb112b07774b14f3</t>
  </si>
  <si>
    <t>3f9355c886bd65e8fe287251</t>
  </si>
  <si>
    <t>d38ab059949f3ba72c8c24e7</t>
  </si>
  <si>
    <t>ff2153d2964786a774454a4a</t>
  </si>
  <si>
    <t>de872709861a9434001c908d</t>
  </si>
  <si>
    <t>817ce3ce1325bf08db190d20</t>
  </si>
  <si>
    <t>57e0a054f5474fb88890c378</t>
  </si>
  <si>
    <t>72167653f95f86f8e6449258</t>
  </si>
  <si>
    <t>5d247d3595d42be8ef2f5990</t>
  </si>
  <si>
    <t>b138593f15413c16a0e8048c</t>
  </si>
  <si>
    <t>56614b7eb1d79f73aabcfa48</t>
  </si>
  <si>
    <t>29048c8c5967e29edd00c5da</t>
  </si>
  <si>
    <t>78c04662fc5f6decd5984291</t>
  </si>
  <si>
    <t>7b62f102cff706b14eb0c52a</t>
  </si>
  <si>
    <t>06380e63fe586df00a7bfc41</t>
  </si>
  <si>
    <t>f3e01815fab7b23b4a4a1d49</t>
  </si>
  <si>
    <t>1daf96df982393112ed5a518</t>
  </si>
  <si>
    <t>35addabb50ea74d3a215ec14</t>
  </si>
  <si>
    <t>9bd8ac45c134a93c532bc3cf</t>
  </si>
  <si>
    <t>494241c05195fce24b9fd923</t>
  </si>
  <si>
    <t>456a79dc9b9f162f95c171b0</t>
  </si>
  <si>
    <t>cd4d5fd8fc947fc7b5108a12</t>
  </si>
  <si>
    <t>1ec58332e02af7601b3dd790</t>
  </si>
  <si>
    <t>191d1475c86e0b712bfca732</t>
  </si>
  <si>
    <t>4d02065499350f91108ba10c</t>
  </si>
  <si>
    <t>b62f52870502109bccbe9c5d</t>
  </si>
  <si>
    <t>3812729bf66b93591cb78feb</t>
  </si>
  <si>
    <t>7329b16a5381793b50306ae5</t>
  </si>
  <si>
    <t>ccc10c836caf44e3f4e02ce3</t>
  </si>
  <si>
    <t>366281e1f856b7698fd995df</t>
  </si>
  <si>
    <t>f469a624455827e0807d6901</t>
  </si>
  <si>
    <t>77594055f6babe0a8cbf61a6</t>
  </si>
  <si>
    <t>286bb67ca3cde13ccca811da</t>
  </si>
  <si>
    <t>0905f9609a95b899ff99bff2</t>
  </si>
  <si>
    <t>60148b4e1caf308fb641468c</t>
  </si>
  <si>
    <t>9312c6375ea82c2729361142</t>
  </si>
  <si>
    <t>938784ab132ac5c2f8e13087</t>
  </si>
  <si>
    <t>762f8ebb2a4299b78b45a45b</t>
  </si>
  <si>
    <t>a2fb71cf2c45f3080917dd9c</t>
  </si>
  <si>
    <t>b006d168cc3d27c6e88576b7</t>
  </si>
  <si>
    <t>521e947c1f7a7e0b79ba8fed</t>
  </si>
  <si>
    <t>4de93d80aac2a3233cc3254a</t>
  </si>
  <si>
    <t>f4ea11d6df64306f81cc460e</t>
  </si>
  <si>
    <t>6255c3b3e3ccdf5a44d305a2</t>
  </si>
  <si>
    <t>39641d76d30847ec4f83b721</t>
  </si>
  <si>
    <t>208d52f246adc8d469f9838b</t>
  </si>
  <si>
    <t>1aed5d11d770c647d5750382</t>
  </si>
  <si>
    <t>734ccc5314696d909f6be78b</t>
  </si>
  <si>
    <t>5f55351b0e432e774c4fc98c</t>
  </si>
  <si>
    <t>d130d9f1bcb8e0ce8b916551</t>
  </si>
  <si>
    <t>16cffc7547294e05c1bb0bb3</t>
  </si>
  <si>
    <t>7bd7bfc0c39d054da219392a</t>
  </si>
  <si>
    <t>ef2397d5cbd8947ccd0e8dc7</t>
  </si>
  <si>
    <t>8188a747eed0241eb70f5319</t>
  </si>
  <si>
    <t>d39d334308ac3c9c38f005e7</t>
  </si>
  <si>
    <t>13372dc9d8423244743ba609</t>
  </si>
  <si>
    <t>ba6ea9837b40fc3b214065a7</t>
  </si>
  <si>
    <t>f5d314caabfa79fc68f663a4</t>
  </si>
  <si>
    <t>6f1e412b9dc8f9058c700029</t>
  </si>
  <si>
    <t>6f1e412b9dc8f9058c700030</t>
  </si>
  <si>
    <t>15e24083cb44bfc347e2a774</t>
  </si>
  <si>
    <t>b9a4f42cba3749e0fb9f66c5</t>
  </si>
  <si>
    <t>96534ee583f711a721b014b7</t>
  </si>
  <si>
    <t>6f1e412b9dc8f9058c700031</t>
  </si>
  <si>
    <t>5c036d2d8f6e59d2a62eb5f7</t>
  </si>
  <si>
    <t>680390eda6184f7396764992</t>
  </si>
  <si>
    <t>036a409b86d909266d812ba1</t>
  </si>
  <si>
    <t>8faa11df214fe77ebb5d1b7b</t>
  </si>
  <si>
    <t>295bd92a0c36ee6ebe8f3910</t>
  </si>
  <si>
    <t>598a8afbdc9122b4b351686a</t>
  </si>
  <si>
    <t>8fe8de99100264255f03f025</t>
  </si>
  <si>
    <t>6f1e412b9dc8f9058c700032</t>
  </si>
  <si>
    <t>8b4f2ba9c14c58fbe1688226</t>
  </si>
  <si>
    <t>6f1e412b9dc8f9058c700033</t>
  </si>
  <si>
    <t>710248d3a23ab25fb9f12083</t>
  </si>
  <si>
    <t>f22e791f44937a021b06642d</t>
  </si>
  <si>
    <t>83a01a2aff7767d67f8a2322</t>
  </si>
  <si>
    <t>4077459e9d49a946d1ba89b5</t>
  </si>
  <si>
    <t>a5a8e9eda76f154a02cd7f6c</t>
  </si>
  <si>
    <t>f5376c17baa8b52d78ba8f63</t>
  </si>
  <si>
    <t>6f1e412b9dc8f9058c700034</t>
  </si>
  <si>
    <t>6f1e412b9dc8f9058c700035</t>
  </si>
  <si>
    <t>19aad50bd5f0e979f1e59850</t>
  </si>
  <si>
    <t>064914fc4e1e28616b9e38c2</t>
  </si>
  <si>
    <t>dfcd87a68ef08f3700f0a469</t>
  </si>
  <si>
    <t>6f1e412b9dc8f9058c700036</t>
  </si>
  <si>
    <t>62619271b36d28c1d20fd32a</t>
  </si>
  <si>
    <t>b8f4a5d32d2e9616c11f5fb0</t>
  </si>
  <si>
    <t>c27f692986f06896ba5c650c</t>
  </si>
  <si>
    <t>2d9a614ca96cb0798c9a7f33</t>
  </si>
  <si>
    <t>8e237559542f29d8dc9a2edb</t>
  </si>
  <si>
    <t>6f8c9a31af69d81cc72817b9</t>
  </si>
  <si>
    <t>e32ce0d56598f0bbbe11d3f1</t>
  </si>
  <si>
    <t>5809568d4ba4e271cdb55d2f</t>
  </si>
  <si>
    <t>403f93e968ecc6eacaa41d19</t>
  </si>
  <si>
    <t>0bdca34e9ac8dd65313bf297</t>
  </si>
  <si>
    <t>0974a05e7def07fcd96dde89</t>
  </si>
  <si>
    <t>cb879f909f48a83f33234150</t>
  </si>
  <si>
    <t>2c9ac6c06e65a7750285d1f7</t>
  </si>
  <si>
    <t>fa230d640cdf49a3e555f8b6</t>
  </si>
  <si>
    <t>437b4e0324f5752edba49960</t>
  </si>
  <si>
    <t>ec2f1acfa35d66a11db3bf3e</t>
  </si>
  <si>
    <t>5792ba5bfd930303135b5880</t>
  </si>
  <si>
    <t>a1aa0f7937c300c26104c9d4</t>
  </si>
  <si>
    <t>3ed6e2a31f62f12b3488b8e1</t>
  </si>
  <si>
    <t>49d89268cdf3579e9889948a</t>
  </si>
  <si>
    <t>ca11622d86756bdd2e5833b1</t>
  </si>
  <si>
    <t>8ce3c298c25d5f42cdc2937f</t>
  </si>
  <si>
    <t>ac7d2dace040a6dc1cb669b9</t>
  </si>
  <si>
    <t>1a6ac819934236f712a9dd4d</t>
  </si>
  <si>
    <t>0466ef6ac45ed4d368eb4b8c</t>
  </si>
  <si>
    <t>b7b5a6c9d5faad164535395a</t>
  </si>
  <si>
    <t>a55183dc9230d3e10c9d7a0a</t>
  </si>
  <si>
    <t>e52cec2684d23540c5fdc230</t>
  </si>
  <si>
    <t>c8491f891cf9931a8b55b654</t>
  </si>
  <si>
    <t>d8eb02f8b6e77014c1cf21b7</t>
  </si>
  <si>
    <t>92dbb40d866c8e1324dbce90</t>
  </si>
  <si>
    <t>98c2089368eee115c3dc400e</t>
  </si>
  <si>
    <t>b13bf5381436b70f8e990f13</t>
  </si>
  <si>
    <t>1917a5fdb95d701c66bb3a06</t>
  </si>
  <si>
    <t>7830307612af378d2de6e536</t>
  </si>
  <si>
    <t>5bffd59ccda1c5dbbc9e681e</t>
  </si>
  <si>
    <t>a8865578a5f9b634bed5c5da</t>
  </si>
  <si>
    <t>16209733d22918ff7a5aa979</t>
  </si>
  <si>
    <t>dccb95850d3b96a761d7c86e</t>
  </si>
  <si>
    <t>c0de60b8c6c6141644e2e894</t>
  </si>
  <si>
    <t>e0cde33128be449450827896</t>
  </si>
  <si>
    <t>0fb966b6a7296d12fc767fce</t>
  </si>
  <si>
    <t>d6c52e34b14c7be847332bfe</t>
  </si>
  <si>
    <t>9bcfb171c6867e3e4857d660</t>
  </si>
  <si>
    <t>ecea83defe59a2520ddb4721</t>
  </si>
  <si>
    <t>f85a73dc5aaf35e0f2ce0699</t>
  </si>
  <si>
    <t>48959e86ebbb6535a8e71d03</t>
  </si>
  <si>
    <t>89ab58b9ab4b498993053e5a</t>
  </si>
  <si>
    <t>4f8380d0911279b229c3af2a</t>
  </si>
  <si>
    <t>d8a8732d5dfd6e7ad55e716d</t>
  </si>
  <si>
    <t>a99d57615ebd8320aa63bff6</t>
  </si>
  <si>
    <t>3abff29e7fbdad85c83f520b</t>
  </si>
  <si>
    <t>43513bc6a70ace651a0771e5</t>
  </si>
  <si>
    <t>b930a580b8f54d76d9d9820e</t>
  </si>
  <si>
    <t>87eec49d3ad335b16a9d9fdb</t>
  </si>
  <si>
    <t>5e88701f99626e9239dbce3c</t>
  </si>
  <si>
    <t>ea33eb7aa238b2838caf6a5c</t>
  </si>
  <si>
    <t>1ae4d504b71dad0ef4e870be</t>
  </si>
  <si>
    <t>caca2d5b6f54ba5a67ad2303</t>
  </si>
  <si>
    <t>1672bd20377785280b60e5ee</t>
  </si>
  <si>
    <t>5039a500ee4cc2e853cb16f5</t>
  </si>
  <si>
    <t>69c37670f66845977513d1ee</t>
  </si>
  <si>
    <t>6f1e412b9dc8f9058c700037</t>
  </si>
  <si>
    <t>6f1e412b9dc8f9058c700038</t>
  </si>
  <si>
    <t>d5ec5a763151f83de60b9462</t>
  </si>
  <si>
    <t>efc3e17db3b42ec68f7a68cc</t>
  </si>
  <si>
    <t>e110d7137af4495527e44560</t>
  </si>
  <si>
    <t>335338721ddf47fef71ff97d</t>
  </si>
  <si>
    <t>6f1e412b9dc8f9058c700039</t>
  </si>
  <si>
    <t>ecabaaa3125a6150c5e2e758</t>
  </si>
  <si>
    <t>7e2c11d2de36693312fe797f</t>
  </si>
  <si>
    <t>ea8ce58eff923c01f68c0a1a</t>
  </si>
  <si>
    <t>6f1e412b9dc8f9058c700040</t>
  </si>
  <si>
    <t>b3edbb5f43916c72c1f0a6c9</t>
  </si>
  <si>
    <t>0a249a268d55fb4d318bd705</t>
  </si>
  <si>
    <t>6f1e412b9dc8f9058c700041</t>
  </si>
  <si>
    <t>41cf062085bcc2a97a60abe9</t>
  </si>
  <si>
    <t>fb5311c63841a994fa7af662</t>
  </si>
  <si>
    <t>7d4fe8908a50a40a32b1d522</t>
  </si>
  <si>
    <t>5fb5580871dc6527308c832c</t>
  </si>
  <si>
    <t>4613d7e7ed8b92da2ab3cc89</t>
  </si>
  <si>
    <t>5f71df299443cb8a2b617652</t>
  </si>
  <si>
    <t>1e12c653bd5f0342b57c3434</t>
  </si>
  <si>
    <t>6f1e412b9dc8f9058c700042</t>
  </si>
  <si>
    <t>6f1e412b9dc8f9058c700043</t>
  </si>
  <si>
    <t>a27a409326383be93bff21bd</t>
  </si>
  <si>
    <t>0f41734204922432ae0bf6f8</t>
  </si>
  <si>
    <t>af341323dc6060d125c07001</t>
  </si>
  <si>
    <t>e59ab452606b8b28f571f045</t>
  </si>
  <si>
    <t>6f1e412b9dc8f9058c700044</t>
  </si>
  <si>
    <t>86bca52c199709b7e2f6b4dd</t>
  </si>
  <si>
    <t>31af9f4dd0130e60f4f028a2</t>
  </si>
  <si>
    <t>92a6f62108993ecad1733326</t>
  </si>
  <si>
    <t>b2bd6a44295025161e9fec06</t>
  </si>
  <si>
    <t>de733a97f25113799464f0da</t>
  </si>
  <si>
    <t>0d6c7f367024c8ba4d9a53cb</t>
  </si>
  <si>
    <t>60d96741f42b8c16fcc76f89</t>
  </si>
  <si>
    <t>c855cb4b53a851e66f2586b5</t>
  </si>
  <si>
    <t>9fa47e70b10b5262c01c27d1</t>
  </si>
  <si>
    <t>79aa09c44de93faa842f104b</t>
  </si>
  <si>
    <t>ad1c826a769dd9972db3c768</t>
  </si>
  <si>
    <t>87c592de2958b19e1963030b</t>
  </si>
  <si>
    <t>3e66e6c81fd623eeb883e554</t>
  </si>
  <si>
    <t>2564fdefa7aa6e1aa26752e8</t>
  </si>
  <si>
    <t>4fa0b4a333bc74aab390451e</t>
  </si>
  <si>
    <t>3507f166f14347d44d299253</t>
  </si>
  <si>
    <t>245137aef586af4a39173c8f</t>
  </si>
  <si>
    <t>16a0ab5696a90ae4cf90730d</t>
  </si>
  <si>
    <t>98728cb8fdda36dea4bba78a</t>
  </si>
  <si>
    <t>c8cb8e9b5b4ef9c8f4e929b3</t>
  </si>
  <si>
    <t>2191f5bf29fc4f19bc2ece94</t>
  </si>
  <si>
    <t>844abf85a043456ce042ee91</t>
  </si>
  <si>
    <t>177c39c6a6550271f6a0585c</t>
  </si>
  <si>
    <t>65f0552302e766bf0e1a4446</t>
  </si>
  <si>
    <t>e5d78d961e062244ca7aadf0</t>
  </si>
  <si>
    <t>22cef3be1ab506b9c22c16e8</t>
  </si>
  <si>
    <t>ca19e8107c7f624f2a58ef28</t>
  </si>
  <si>
    <t>13c9965f55ce2ff2bfc29fe4</t>
  </si>
  <si>
    <t>c41411c437d50f4f0b14606a</t>
  </si>
  <si>
    <t>23fa1ea82dabcb6d67fc111f</t>
  </si>
  <si>
    <t>03a2bef81e2cc73c77d4fdf0</t>
  </si>
  <si>
    <t>808cae0412690a6db4550521</t>
  </si>
  <si>
    <t>c65b3b4719c26092412dccd0</t>
  </si>
  <si>
    <t>95b953169623181d61945657</t>
  </si>
  <si>
    <t>738297f689fe6582b8d83d83</t>
  </si>
  <si>
    <t>af7e869fb133123898afffd5</t>
  </si>
  <si>
    <t>13c87f89a58c4c843e210d49</t>
  </si>
  <si>
    <t>3de2ba6dbac27f96d707f8e4</t>
  </si>
  <si>
    <t>901a50d47b95a7130b5dee1e</t>
  </si>
  <si>
    <t>98623dcf7d609033575ff474</t>
  </si>
  <si>
    <t>90d875040579a05ada7c1a38</t>
  </si>
  <si>
    <t>6f1e412b9dc8f9058c700045</t>
  </si>
  <si>
    <t>6f1e412b9dc8f9058c700046</t>
  </si>
  <si>
    <t>16f501104322e2077604c1dc</t>
  </si>
  <si>
    <t>edfc67383275bcf388251a4d</t>
  </si>
  <si>
    <t>6f1e412b9dc8f9058c700047</t>
  </si>
  <si>
    <t>a40f1cf17ab12e36c1135798</t>
  </si>
  <si>
    <t>090bdb4f6fbb4716342fcb7d</t>
  </si>
  <si>
    <t>6f1e412b9dc8f9058c700048</t>
  </si>
  <si>
    <t>6f1e412b9dc8f9058c700049</t>
  </si>
  <si>
    <t>ab17e4fae0424545864e5440</t>
  </si>
  <si>
    <t>99875379cee9cec50017832d</t>
  </si>
  <si>
    <t>4cd14aaeedb33b3ab9958dbc</t>
  </si>
  <si>
    <t>8218e8fefbe5e65b098c365c</t>
  </si>
  <si>
    <t>6f1e412b9dc8f9058c700050</t>
  </si>
  <si>
    <t>6f1e412b9dc8f9058c700051</t>
  </si>
  <si>
    <t>6cb1cbace3d291f60f6b9514</t>
  </si>
  <si>
    <t>8b5f9ac8da68b03bbaa12325</t>
  </si>
  <si>
    <t>b6b87cb331f19f5517a8eb62</t>
  </si>
  <si>
    <t>6f1e412b9dc8f9058c700052</t>
  </si>
  <si>
    <t>f6741d12bd9ba6cadc3b7f91</t>
  </si>
  <si>
    <t>fc8eb95bac1e2f12bc475787</t>
  </si>
  <si>
    <t>c36205d2833e79727b7fad4d</t>
  </si>
  <si>
    <t>48dd1e8c67146f6a416e183d</t>
  </si>
  <si>
    <t>2b629d3f4ffae1d371b9feee</t>
  </si>
  <si>
    <t>f03da9ee0b6b06b8b48443df</t>
  </si>
  <si>
    <t>c2364634980237aacde6a64e</t>
  </si>
  <si>
    <t>d498cb87fbffa27f54dac01d</t>
  </si>
  <si>
    <t>6a6646ded3359de5f16c40a0</t>
  </si>
  <si>
    <t>5854eefdb6b1572be15cff8b</t>
  </si>
  <si>
    <t>4745824f3d57795d622df93c</t>
  </si>
  <si>
    <t>eb0b3cc1266da9edca7ec160</t>
  </si>
  <si>
    <t>dad62170be6eab813ac983be</t>
  </si>
  <si>
    <t>980a6c0107e28b5d136b0a3c</t>
  </si>
  <si>
    <t>64adced163ffebae9ce257ce</t>
  </si>
  <si>
    <t>e75cc61197c64651a5a4420e</t>
  </si>
  <si>
    <t>e02f96c40cb5b6a3fc2c1996</t>
  </si>
  <si>
    <t>dc5fe90e3924f6a6a8216fbf</t>
  </si>
  <si>
    <t>1000d4df390381e976929155</t>
  </si>
  <si>
    <t>adb475075acce6399bc4e38d</t>
  </si>
  <si>
    <t>364da314b3f869f95be90458</t>
  </si>
  <si>
    <t>a93d234de21c47b73842f8c8</t>
  </si>
  <si>
    <t>3f0ef7e4514b1255ad738228</t>
  </si>
  <si>
    <t>174ab7627cc67f6c8e48c1cd</t>
  </si>
  <si>
    <t>6a0197a8b3dd0da37a93bb1f</t>
  </si>
  <si>
    <t>0914fa457752f654711ecc46</t>
  </si>
  <si>
    <t>5925bc7b101e57c89105182a</t>
  </si>
  <si>
    <t>a805f789cfc33370680c1969</t>
  </si>
  <si>
    <t>2c98c118f11b34ba8620e176</t>
  </si>
  <si>
    <t>cd99c0296d1e19b1220dd2cc</t>
  </si>
  <si>
    <t>7b1d17c09d8b8f982b32ad3a</t>
  </si>
  <si>
    <t>f9ebf29bf4f0e61489aea2d6</t>
  </si>
  <si>
    <t>522ebb3e0952501a5221da4b</t>
  </si>
  <si>
    <t>5cd785b7fcd819781f7a0ee9</t>
  </si>
  <si>
    <t>059c82844cc9d902733a6248</t>
  </si>
  <si>
    <t>55264e18036cfefcbcd84b7b</t>
  </si>
  <si>
    <t>21ce404ef5d14295725cbb6b</t>
  </si>
  <si>
    <t>842723d3525f70fdae8e518c</t>
  </si>
  <si>
    <t>254daef73c10da389885fd08</t>
  </si>
  <si>
    <t>8cc549693039abd61488e822</t>
  </si>
  <si>
    <t>3279fedf1e33a537c78847a0</t>
  </si>
  <si>
    <t>6070f1f6f7f37fbaa697bd2f</t>
  </si>
  <si>
    <t>c02a37bbc8d7f1a011a419ed</t>
  </si>
  <si>
    <t>6ddf4294b8f7aa2b29bbd0ab</t>
  </si>
  <si>
    <t>a720cd7ed5e3a0a0b16bb69d</t>
  </si>
  <si>
    <t>01313f696b46972839322280</t>
  </si>
  <si>
    <t>6f1e412b9dc8f9058c700053</t>
  </si>
  <si>
    <t>6f1e412b9dc8f9058c700054</t>
  </si>
  <si>
    <t>2357bdf7f555c512964606d7</t>
  </si>
  <si>
    <t>6e6589f0ff957078b040c076</t>
  </si>
  <si>
    <t>1659b1a5fba14ae257d1da91</t>
  </si>
  <si>
    <t>6f1e412b9dc8f9058c700055</t>
  </si>
  <si>
    <t>5471ebd4441bcd854fd7d183</t>
  </si>
  <si>
    <t>f5ab4c0d3153d8c8880ed17a</t>
  </si>
  <si>
    <t>a23d97373ef147e1f1e36076</t>
  </si>
  <si>
    <t>8328afd1ca57835a1a66cccc</t>
  </si>
  <si>
    <t>6f1e412b9dc8f9058c700056</t>
  </si>
  <si>
    <t>6f1e412b9dc8f9058c700057</t>
  </si>
  <si>
    <t>71cb7e1a8ea03ea39d3f906f</t>
  </si>
  <si>
    <t>9e9e02d8b8d7d7c7105aac75</t>
  </si>
  <si>
    <t>711c375a1d0d99b49043ce39</t>
  </si>
  <si>
    <t>6f1e412b9dc8f9058c700058</t>
  </si>
  <si>
    <t>6f1e412b9dc8f9058c700059</t>
  </si>
  <si>
    <t>4abb855014c8c588aa7b19b2</t>
  </si>
  <si>
    <t>ff24182493a5dcc712f52878</t>
  </si>
  <si>
    <t>1382ec5319a4dfc2d48e48cf</t>
  </si>
  <si>
    <t>6f1e412b9dc8f9058c700060</t>
  </si>
  <si>
    <t>1fe92d9c2b45559d05e4d129</t>
  </si>
  <si>
    <t>f008512f0b54d86a2bd73349</t>
  </si>
  <si>
    <t>51556a312a9cf7058da22046</t>
  </si>
  <si>
    <t>521f638466d7e42fede36ec4</t>
  </si>
  <si>
    <t>1211e8880f4dceef79316def</t>
  </si>
  <si>
    <t>10f7f332ab3e65c0c3aea11f</t>
  </si>
  <si>
    <t>a446299f89513cfa927d3005</t>
  </si>
  <si>
    <t>c14286ee9ea72068cd8f29cf</t>
  </si>
  <si>
    <t>8b4f5f8cadbd6b5468e26a01</t>
  </si>
  <si>
    <t>c47ee6a34af589c6360c2fd1</t>
  </si>
  <si>
    <t>20088e4f50edc64b1714d6cf</t>
  </si>
  <si>
    <t>94f86fd2e61801157f48ba15</t>
  </si>
  <si>
    <t>59e9d227f7a0f867eaf58aa7</t>
  </si>
  <si>
    <t>7cdec454b8ef3acfabf8a894</t>
  </si>
  <si>
    <t>17907edc618bfa2758da1a84</t>
  </si>
  <si>
    <t>7bf8fb186d62bf4e64ff403a</t>
  </si>
  <si>
    <t>a54652b65838eb2e33a2669c</t>
  </si>
  <si>
    <t>689959d7a4481fbfce4e6341</t>
  </si>
  <si>
    <t>c0dc212dc0f250483afb1a57</t>
  </si>
  <si>
    <t>d0d2308537e657c81eac42f2</t>
  </si>
  <si>
    <t>2de7a06d7c445541e6a359d4</t>
  </si>
  <si>
    <t>11df68259aec8f45acb92024</t>
  </si>
  <si>
    <t>175d732fcb030ef4d576e804</t>
  </si>
  <si>
    <t>20a0f8f43da78ae4bdeb5b5c</t>
  </si>
  <si>
    <t>b2d14763ae2b19b6e738dbeb</t>
  </si>
  <si>
    <t>632c3db2b84ad6eede415de0</t>
  </si>
  <si>
    <t>b8b1a542e123b6df6a580626</t>
  </si>
  <si>
    <t>d9fee09926858ee12fdc42b4</t>
  </si>
  <si>
    <t>7acf4cb03395549daa780999</t>
  </si>
  <si>
    <t>cc3ad52bee1dea734c1e14da</t>
  </si>
  <si>
    <t>0c74e177351abe2c3b37283f</t>
  </si>
  <si>
    <t>47821c88e9702555a74ad457</t>
  </si>
  <si>
    <t>6c477a1a83c9e3b628fb730d</t>
  </si>
  <si>
    <t>f9ce31e3d9076e190b3eba03</t>
  </si>
  <si>
    <t>6f1e412b9dc8f9058c700061</t>
  </si>
  <si>
    <t>6f1e412b9dc8f9058c700062</t>
  </si>
  <si>
    <t>3647218e9f50ebf92b32de76</t>
  </si>
  <si>
    <t>5503ca53383a547e9669d47e</t>
  </si>
  <si>
    <t>6f1e412b9dc8f9058c700063</t>
  </si>
  <si>
    <t>fa61df2debb17adf9bb49a46</t>
  </si>
  <si>
    <t>28a715d188e2388919a30306</t>
  </si>
  <si>
    <t>f592e8ad1545f739360838b5</t>
  </si>
  <si>
    <t>bd0c53b0fcdca059d4376f0b</t>
  </si>
  <si>
    <t>6f1e412b9dc8f9058c700064</t>
  </si>
  <si>
    <t>6f1e412b9dc8f9058c700065</t>
  </si>
  <si>
    <t>de1c60ac9e8264ae42f63f9d</t>
  </si>
  <si>
    <t>f87afbdc77f48a63a118ab6c</t>
  </si>
  <si>
    <t>c8101adc325cefc46edc9bfb</t>
  </si>
  <si>
    <t>6f1e412b9dc8f9058c700066</t>
  </si>
  <si>
    <t>6f1e412b9dc8f9058c700067</t>
  </si>
  <si>
    <t>b8601e0f0badbc65fba2ba95</t>
  </si>
  <si>
    <t>0663af362fa9b516144d5965</t>
  </si>
  <si>
    <t>6f1e412b9dc8f9058c700068</t>
  </si>
  <si>
    <t>c86ffd2bafeb6fc3d58257cb</t>
  </si>
  <si>
    <t>a86f109817e0e0ea7b500730</t>
  </si>
  <si>
    <t>647800a89cfc66d50bf25f74</t>
  </si>
  <si>
    <t>862dae1469fb80657c4fcb28</t>
  </si>
  <si>
    <t>7222811030bc118e99021b59</t>
  </si>
  <si>
    <t>afa10414d8bc67d5c8c09299</t>
  </si>
  <si>
    <t>0fa3a15718a21721ee385b34</t>
  </si>
  <si>
    <t>204784102b40edee01b1afa2</t>
  </si>
  <si>
    <t>0f0594155b1d88b6bc496760</t>
  </si>
  <si>
    <t>12cce48133ba2e5e83386e02</t>
  </si>
  <si>
    <t>745759522b9df2d946ca3b93</t>
  </si>
  <si>
    <t>15312c92a96b9f5db50e6d55</t>
  </si>
  <si>
    <t>3e9d280484c476c3224877a7</t>
  </si>
  <si>
    <t>0bd4007fd8646d56dc7e1cb1</t>
  </si>
  <si>
    <t>7e70814087076c6e0b3652e6</t>
  </si>
  <si>
    <t>fc36fd113f3130ff2ef17a36</t>
  </si>
  <si>
    <t>a4a269d3bbeeaa7602545f56</t>
  </si>
  <si>
    <t>1f77a1607d39da52e169747f</t>
  </si>
  <si>
    <t>b67ff764846f80d362e03aef</t>
  </si>
  <si>
    <t>b0ade44ad1f18724ef86e49e</t>
  </si>
  <si>
    <t>c14032c2d339744077e287e0</t>
  </si>
  <si>
    <t>ee915ec4994353b2b6a2cf4c</t>
  </si>
  <si>
    <t>fe593135d48c1e65982c9421</t>
  </si>
  <si>
    <t>606d64067b456d574a0aa8db</t>
  </si>
  <si>
    <t>9b81a42e28e7815fff93547e</t>
  </si>
  <si>
    <t>48e04432f5a7edcef7dcc475</t>
  </si>
  <si>
    <t>33e81840f9a09e39258a4739</t>
  </si>
  <si>
    <t>82ce2e6c6f9cb795c4db4f0d</t>
  </si>
  <si>
    <t>a3a2043dde13a8478a70b355</t>
  </si>
  <si>
    <t>446806d084cee4fd45e14a45</t>
  </si>
  <si>
    <t>723c9aec3ffe6d565d9f7d37</t>
  </si>
  <si>
    <t>ab5e325d47c08f5566b317ea</t>
  </si>
  <si>
    <t>33152225dca2e7b99528141d</t>
  </si>
  <si>
    <t>43ceb25927c66e1f73c07966</t>
  </si>
  <si>
    <t>e505e37407358655d19a6767</t>
  </si>
  <si>
    <t>ba4c1957e6e7f60874bd0138</t>
  </si>
  <si>
    <t>d5b5d6baa1831fd63fea81d7</t>
  </si>
  <si>
    <t>afc005c6cc1a25df409936df</t>
  </si>
  <si>
    <t>4c58f0fcc9c92cc279ab0378</t>
  </si>
  <si>
    <t>c8908bb75f983eaed83ed1b0</t>
  </si>
  <si>
    <t>a0e157c38fc1c9adf35899c9</t>
  </si>
  <si>
    <t>c2de75f57603017136ad5014</t>
  </si>
  <si>
    <t>4f28da319e77d41319b52590</t>
  </si>
  <si>
    <t>5b039e501c671dd4f32896ca</t>
  </si>
  <si>
    <t>7723212a93b8eece19cb8445</t>
  </si>
  <si>
    <t>6f1e412b9dc8f9058c700069</t>
  </si>
  <si>
    <t>6f1e412b9dc8f9058c700070</t>
  </si>
  <si>
    <t>f18cf382c456e331781389ff</t>
  </si>
  <si>
    <t>723768cf0b7516608fea8de6</t>
  </si>
  <si>
    <t>6f1e412b9dc8f9058c700071</t>
  </si>
  <si>
    <t>5d7dd33555706b1652c371d0</t>
  </si>
  <si>
    <t>de0781d937cdd89d87e83d01</t>
  </si>
  <si>
    <t>432c1f55aa3807c55b923d16</t>
  </si>
  <si>
    <t>6f1e412b9dc8f9058c700072</t>
  </si>
  <si>
    <t>6f1e412b9dc8f9058c700073</t>
  </si>
  <si>
    <t>26faf1eb8b0a6ab90494ce84</t>
  </si>
  <si>
    <t>2f7ab45f697582edca82d580</t>
  </si>
  <si>
    <t>681adc04904ea20724d62c76</t>
  </si>
  <si>
    <t>fcb9bb8efe9f4488a6ba54e2</t>
  </si>
  <si>
    <t>6f1e412b9dc8f9058c700074</t>
  </si>
  <si>
    <t>6f1e412b9dc8f9058c700075</t>
  </si>
  <si>
    <t>460eb4f81a597984cfba00b1</t>
  </si>
  <si>
    <t>aa54242a00691c2604651cec</t>
  </si>
  <si>
    <t>5343d62eaae1d4334a1f933c</t>
  </si>
  <si>
    <t>6f1e412b9dc8f9058c700076</t>
  </si>
  <si>
    <t>8991d14fa51cc489c8030854</t>
  </si>
  <si>
    <t>3e1851a461cbe8baacfbbac2</t>
  </si>
  <si>
    <t>b647e44ab7fd59016e30add0</t>
  </si>
  <si>
    <t>29f53e57bfc686c73d4d3d76</t>
  </si>
  <si>
    <t>43bd32a00f57605604ba3f40</t>
  </si>
  <si>
    <t>26d3201bc85da2c8d2fa1213</t>
  </si>
  <si>
    <t>96b3ed49fd3788628d68d085</t>
  </si>
  <si>
    <t>3d1970b1878c8b5ad07635b4</t>
  </si>
  <si>
    <t>7b842fcc8c76d29addef5182</t>
  </si>
  <si>
    <t>182835ecaac697235d20ad4d</t>
  </si>
  <si>
    <t>79fa45b591a1140fa143a134</t>
  </si>
  <si>
    <t>cc2269d436990f1a400cd4c7</t>
  </si>
  <si>
    <t>c1e739c8923ae2c03bdccfb2</t>
  </si>
  <si>
    <t>fb8dce41d2ebfbeca42c162f</t>
  </si>
  <si>
    <t>80de1b38720def605f4bca98</t>
  </si>
  <si>
    <t>eb89de9d3d2e1765fe7ec19e</t>
  </si>
  <si>
    <t>a82d0f3bc716bd08c374fa4f</t>
  </si>
  <si>
    <t>3bbf81faa944acbd67a0b22f</t>
  </si>
  <si>
    <t>4f0df6d42cb8a8d9c5f5602b</t>
  </si>
  <si>
    <t>ff8960a4ee32261b91605c07</t>
  </si>
  <si>
    <t>b5983de2529c67c51d42cc37</t>
  </si>
  <si>
    <t>36b9756ff1182aa71ac9b947</t>
  </si>
  <si>
    <t>0399592aeffbb9919cc10252</t>
  </si>
  <si>
    <t>aefa4869cc3e046f5c95bfab</t>
  </si>
  <si>
    <t>77d1afd933cce8bec9776a17</t>
  </si>
  <si>
    <t>f67eb687d9bac3569ab509ab</t>
  </si>
  <si>
    <t>d8d7e5f71e1482f504646d93</t>
  </si>
  <si>
    <t>a10c352fbf89be9874a30a5a</t>
  </si>
  <si>
    <t>41cc92d0a98b9668d4bf24ab</t>
  </si>
  <si>
    <t>55d01c218c91a42a1a03990a</t>
  </si>
  <si>
    <t>e25251f2002c8a533497375e</t>
  </si>
  <si>
    <t>33119403774a1ad83b3f15d9</t>
  </si>
  <si>
    <t>4ae3dc668cf934f9612a8716</t>
  </si>
  <si>
    <t>45b5a91f709fb936e38cea20</t>
  </si>
  <si>
    <t>9e9165c7f5c721ab6500dbc8</t>
  </si>
  <si>
    <t>fa534ba67e3bad759983b0bc</t>
  </si>
  <si>
    <t>4ec783cf92cdef4298dcc82a</t>
  </si>
  <si>
    <t>51cd4541625f614173a24c3a</t>
  </si>
  <si>
    <t>9c2cbdf2389c26ae46a969a6</t>
  </si>
  <si>
    <t>6df62ba9a18089624458af8d</t>
  </si>
  <si>
    <t>6240bcd3e918c6ffc6919ee0</t>
  </si>
  <si>
    <t>cdd382b6925afebdeacbe64b</t>
  </si>
  <si>
    <t>a550f7912a51f51a1c46f028</t>
  </si>
  <si>
    <t>8ee1fdad13ff692ba1dbfe4b</t>
  </si>
  <si>
    <t>d4a423806f39695d0f109319</t>
  </si>
  <si>
    <t>90fcf36d6dfe46e165223003</t>
  </si>
  <si>
    <t>08fb038986c685bcdd298337</t>
  </si>
  <si>
    <t>f87c30e3bb18b6f28cacb7c9</t>
  </si>
  <si>
    <t>d365aa78a2ce5fd5f9900ae3</t>
  </si>
  <si>
    <t>29c3d21ce4016acbacb6717f</t>
  </si>
  <si>
    <t>69335ea6dcd7a942deed6079</t>
  </si>
  <si>
    <t>9af103525a4025bcd1feb61b</t>
  </si>
  <si>
    <t>6f1e412b9dc8f9058c700077</t>
  </si>
  <si>
    <t>6f1e412b9dc8f9058c700078</t>
  </si>
  <si>
    <t>29dfbd1a7a8fc808e5d20bdf</t>
  </si>
  <si>
    <t>cdfdc0cd5f57682b9f82dd0e</t>
  </si>
  <si>
    <t>6f1e412b9dc8f9058c700079</t>
  </si>
  <si>
    <t>7e3ed35e903bf740ce2e1c78</t>
  </si>
  <si>
    <t>73dd8c1c04602db50ea4e020</t>
  </si>
  <si>
    <t>6f1e412b9dc8f9058c700080</t>
  </si>
  <si>
    <t>75ecf2c4da205d92e4874c36</t>
  </si>
  <si>
    <t>6f1e412b9dc8f9058c700081</t>
  </si>
  <si>
    <t>36335c1032e48c29915de11f</t>
  </si>
  <si>
    <t>5c9a0c9a7daf5cd374e7e2d7</t>
  </si>
  <si>
    <t>599e09a92387a34247d9aab7</t>
  </si>
  <si>
    <t>2317b1b49738adeeb2d727f2</t>
  </si>
  <si>
    <t>6f1e412b9dc8f9058c700082</t>
  </si>
  <si>
    <t>6f1e412b9dc8f9058c700083</t>
  </si>
  <si>
    <t>17343eae1f8605f6fa692b17</t>
  </si>
  <si>
    <t>2abc5727f63728330229a7c0</t>
  </si>
  <si>
    <t>6f1e412b9dc8f9058c700084</t>
  </si>
  <si>
    <t>2d9ce31c032018a6c5456dd0</t>
  </si>
  <si>
    <t>e38b8f885ef932ab3ea6cda6</t>
  </si>
  <si>
    <t>c8957ea94f0e365fcd30cfb8</t>
  </si>
  <si>
    <t>6c4875b90f4230729e57d3c9</t>
  </si>
  <si>
    <t>e8b090df43d63b29ace6dea6</t>
  </si>
  <si>
    <t>0873a2ac2cfd990ec13e2f01</t>
  </si>
  <si>
    <t>ab849edb9ab26b887ba7fdc7</t>
  </si>
  <si>
    <t>a6b1dfb423af6bbe15f726aa</t>
  </si>
  <si>
    <t>d0b56f7fd2a0a3c4ccbf42c4</t>
  </si>
  <si>
    <t>9e00bb846e3a2c26f0e7fc18</t>
  </si>
  <si>
    <t>27e6c60002397be75304bf87</t>
  </si>
  <si>
    <t>f9013f7bb68b5910b5d558c3</t>
  </si>
  <si>
    <t>4e2ed26787b294017772f3a8</t>
  </si>
  <si>
    <t>ede1df23d8e09814af4f646e</t>
  </si>
  <si>
    <t>0389d311b0800096d2790436</t>
  </si>
  <si>
    <t>644de28f2ab92b9017bdccac</t>
  </si>
  <si>
    <t>f3feac391e2c1ec4c3abae31</t>
  </si>
  <si>
    <t>0111d56026410d6b7ef3249b</t>
  </si>
  <si>
    <t>7709ba5b3cb8d585e800dc2e</t>
  </si>
  <si>
    <t>ee7e3932517c6d3438f707d9</t>
  </si>
  <si>
    <t>a404bdfa7085a5e07226474f</t>
  </si>
  <si>
    <t>468448f1ecb76c4127039e74</t>
  </si>
  <si>
    <t>8f0b65aa66d40d2a4df73959</t>
  </si>
  <si>
    <t>f43b472fc7a3310cf1cd3b2f</t>
  </si>
  <si>
    <t>759528f9d66b569bcecccdab</t>
  </si>
  <si>
    <t>28d8868aa11312181070afcb</t>
  </si>
  <si>
    <t>88cc9dbf1e8335c4a22c882d</t>
  </si>
  <si>
    <t>b214e402be826be89d2fed1d</t>
  </si>
  <si>
    <t>1898f384f204a59c67f631d2</t>
  </si>
  <si>
    <t>cb1c5782052979f320e699c1</t>
  </si>
  <si>
    <t>abe0b0e2ff0135c18c8d5941</t>
  </si>
  <si>
    <t>a523ef8d83cd17a08e2e79b2</t>
  </si>
  <si>
    <t>12794dc5542d45abeec0d8a9</t>
  </si>
  <si>
    <t>68d9004bb58d6c9ff80fbcd6</t>
  </si>
  <si>
    <t>4186283ecc4e9cf042c11d9a</t>
  </si>
  <si>
    <t>35acc074616f94af7d2b1ec4</t>
  </si>
  <si>
    <t>10488b3184b072155f00c3ed</t>
  </si>
  <si>
    <t>1edf930f726fb98e9f4b8965</t>
  </si>
  <si>
    <t>6f1e412b9dc8f9058c700085</t>
  </si>
  <si>
    <t>6f1e412b9dc8f9058c700086</t>
  </si>
  <si>
    <t>43cb95a69634607904b85dbf</t>
  </si>
  <si>
    <t>8e1d39a29f206fbe822442e3</t>
  </si>
  <si>
    <t>c2fea35a61035f58fb4c5b24</t>
  </si>
  <si>
    <t>6f1e412b9dc8f9058c700087</t>
  </si>
  <si>
    <t>52b971f8d003598c240037da</t>
  </si>
  <si>
    <t>32694145a821552a9ab2422f</t>
  </si>
  <si>
    <t>8027289890dd30c0a7d2102f</t>
  </si>
  <si>
    <t>3cb7c6137c4e96c920ab6357</t>
  </si>
  <si>
    <t>48c8c78faee4a41abb264fae</t>
  </si>
  <si>
    <t>6f1e412b9dc8f9058c700089</t>
  </si>
  <si>
    <t>cb8b5d8fe94d0d1ca3faddac</t>
  </si>
  <si>
    <t>e358c8d224a3bf4478c7d69f</t>
  </si>
  <si>
    <t>f29271d82347f8cc864f1b9e</t>
  </si>
  <si>
    <t>ce4f537a977b5c9bb21d06ef</t>
  </si>
  <si>
    <t>4f7bf76df6282c33a15b4361</t>
  </si>
  <si>
    <t>6f1e412b9dc8f9058c700090</t>
  </si>
  <si>
    <t>6f1e412b9dc8f9058c700091</t>
  </si>
  <si>
    <t>12cea30a559b4a1a69a44b60</t>
  </si>
  <si>
    <t>9144cb1d2c82f2af7d144891</t>
  </si>
  <si>
    <t>12fe6f7c5385a45eadfa63e4</t>
  </si>
  <si>
    <t>6f1e412b9dc8f9058c700092</t>
  </si>
  <si>
    <t>c144ed67e18d5f7826b72693</t>
  </si>
  <si>
    <t>b6ab32237d20a9965ce62094</t>
  </si>
  <si>
    <t>d59a17ebb1910d82c11a4016</t>
  </si>
  <si>
    <t>64e30ddebe4286fd6c7e66eb</t>
  </si>
  <si>
    <t>3fb1fceaacd9920de8975ad5</t>
  </si>
  <si>
    <t>a208d0798e3956f5834746ca</t>
  </si>
  <si>
    <t>0f6304a79d0e4d82492249f5</t>
  </si>
  <si>
    <t>d7bb4111c0b3fc2613d37192</t>
  </si>
  <si>
    <t>ae6166186c43d71ac1072a63</t>
  </si>
  <si>
    <t>f9fe809995a61ae4fe564a25</t>
  </si>
  <si>
    <t>8058f2809e1e64c7220f59d9</t>
  </si>
  <si>
    <t>12dfd0b873490c77f53dec48</t>
  </si>
  <si>
    <t>5566ea2b546765e409d99eb9</t>
  </si>
  <si>
    <t>799bc8a44da0866f8ec20f46</t>
  </si>
  <si>
    <t>3b6ba6fa7d6e0d3b83cb165e</t>
  </si>
  <si>
    <t>eebb887c377677284ef4e91e</t>
  </si>
  <si>
    <t>1cd758744cb2d57c7804a1e7</t>
  </si>
  <si>
    <t>23a425015192f4f35ae1b171</t>
  </si>
  <si>
    <t>b27f99941a72320132a4ee19</t>
  </si>
  <si>
    <t>3a29f3871226a62c43d9fe79</t>
  </si>
  <si>
    <t>14cf4f5a945efdd829bc144a</t>
  </si>
  <si>
    <t>5f02014636b8a705d9e670a6</t>
  </si>
  <si>
    <t>99af08a48bf8afd59e5c0245</t>
  </si>
  <si>
    <t>85d0e0f3e5282acc356c8d9b</t>
  </si>
  <si>
    <t>0667713b9f697e2b7fa012d4</t>
  </si>
  <si>
    <t>ba37c146cdd6ee2d8d1f516a</t>
  </si>
  <si>
    <t>fb31e5391ad026d2e4435a7b</t>
  </si>
  <si>
    <t>bdea31ef98668e864fdfc19a</t>
  </si>
  <si>
    <t>887fd8e2b5fa8931828eb0a5</t>
  </si>
  <si>
    <t>2164c3ef2a5b68e2b25cc0d9</t>
  </si>
  <si>
    <t>724def5a23040c79d1158901</t>
  </si>
  <si>
    <t>4d377f6e36c7ab2228d70f5e</t>
  </si>
  <si>
    <t>21f088265003954cb266cbd6</t>
  </si>
  <si>
    <t>23f0b1e265c9f0c285ebdb6a</t>
  </si>
  <si>
    <t>f870b2a82542eb2ee2e16549</t>
  </si>
  <si>
    <t>6271acece3b4edf1067a3637</t>
  </si>
  <si>
    <t>e630d491405867f79bbc74cc</t>
  </si>
  <si>
    <t>7f27504be52be741673f89f8</t>
  </si>
  <si>
    <t>d29357f38b1a28480ad3feef</t>
  </si>
  <si>
    <t>dac026ab48e539ea46c742ed</t>
  </si>
  <si>
    <t>57a3e2568e021ad894753599</t>
  </si>
  <si>
    <t>6f1e412b9dc8f9058c700093</t>
  </si>
  <si>
    <t>6f1e412b9dc8f9058c700094</t>
  </si>
  <si>
    <t>77073a7ca4572ae306c66422</t>
  </si>
  <si>
    <t>221e48d30c9faffb4b156ecd</t>
  </si>
  <si>
    <t>31322cb53744e5985811ba9d</t>
  </si>
  <si>
    <t>6f1e412b9dc8f9058c700095</t>
  </si>
  <si>
    <t>9a451ba04b38f0d83bebb3a8</t>
  </si>
  <si>
    <t>1da942ce3ac8ea8b94746c7f</t>
  </si>
  <si>
    <t>f1802147cee11193f2c7b85f</t>
  </si>
  <si>
    <t>3058563187a50db9597f95fa</t>
  </si>
  <si>
    <t>6f1e412b9dc8f9058c700097</t>
  </si>
  <si>
    <t>29c0e4d084837214684f15c1</t>
  </si>
  <si>
    <t>74cdb1e5bad73c9deb6f2583</t>
  </si>
  <si>
    <t>6f1e412b9dc8f9058c700098</t>
  </si>
  <si>
    <t>6f1e412b9dc8f9058c700099</t>
  </si>
  <si>
    <t>e440b8cec28bf61158378968</t>
  </si>
  <si>
    <t>2a608b6178870ad04dcf3522</t>
  </si>
  <si>
    <t>6f1e412b9dc8f9058c700100</t>
  </si>
  <si>
    <t>494a0e54bbfece1f6c5e8a2a</t>
  </si>
  <si>
    <t>3b43bf550b20ddab3e098412</t>
  </si>
  <si>
    <t>7d50fe6c06a0546045451ca3</t>
  </si>
  <si>
    <t>2e3b6664fd937714ef814b2f</t>
  </si>
  <si>
    <t>ebdc4279aea4dae8bb0e5902</t>
  </si>
  <si>
    <t>db8d2b0e8bc4bff83899c93a</t>
  </si>
  <si>
    <t>b0fbdd43747b6cf1a632e2c9</t>
  </si>
  <si>
    <t>d41a40c912007eef86736d58</t>
  </si>
  <si>
    <t>369fb82787b0f7aee3475f90</t>
  </si>
  <si>
    <t>93a4e6d606680ed6b8af7d15</t>
  </si>
  <si>
    <t>04b0b1907d1939f3c670a477</t>
  </si>
  <si>
    <t>a7b95f6a933ec1be6313399d</t>
  </si>
  <si>
    <t>9e3b15faeaa9f2a24d5e3616</t>
  </si>
  <si>
    <t>6b00208a1302251104ced5c3</t>
  </si>
  <si>
    <t>4128ed5b626b37648e5d369b</t>
  </si>
  <si>
    <t>973b8e72518535157c272a37</t>
  </si>
  <si>
    <t>33c164b43afe490c57aacaec</t>
  </si>
  <si>
    <t>550605697f97509ff0fffb0b</t>
  </si>
  <si>
    <t>6f511056060c57acebd49a00</t>
  </si>
  <si>
    <t>984aa94521d5b9c01c387f47</t>
  </si>
  <si>
    <t>fbc295f5b0b08a4f8f079088</t>
  </si>
  <si>
    <t>07279872d0c863ea00ee3d51</t>
  </si>
  <si>
    <t>7d29975c8d09930b6a296402</t>
  </si>
  <si>
    <t>46a9aba4c91f7c331d201d02</t>
  </si>
  <si>
    <t>9cb049395001d9c01aa26e83</t>
  </si>
  <si>
    <t>bf12bf7d2eacbbc307af25c0</t>
  </si>
  <si>
    <t>ff3366eca78d3cccfc19389c</t>
  </si>
  <si>
    <t>f8daa067a813500b41794954</t>
  </si>
  <si>
    <t>49527f9fbab0e9f245c1bf20</t>
  </si>
  <si>
    <t>f9b2c8a14395767c54c34cbb</t>
  </si>
  <si>
    <t>37056a9dc96eafc0ffacc499</t>
  </si>
  <si>
    <t>9345cb21bd9616896b544b39</t>
  </si>
  <si>
    <t>97942100a1131c9dd407d012</t>
  </si>
  <si>
    <t>f7526aeb89cc3529f85131b1</t>
  </si>
  <si>
    <t>e77b5e2f00ddcf1438b7a6ec</t>
  </si>
  <si>
    <t>02c646b3729e0d7e1a074081</t>
  </si>
  <si>
    <t>ab1f4ce49014182c2ca76e9a</t>
  </si>
  <si>
    <t>8ce7400c9de7093b795a9465</t>
  </si>
  <si>
    <t>81d88614ed976679401fbabf</t>
  </si>
  <si>
    <t>873a57c41cc90d6eca7156bb</t>
  </si>
  <si>
    <t>14c9499ccd74af2caea46f87</t>
  </si>
  <si>
    <t>d822b4334ded8df6d80a414f</t>
  </si>
  <si>
    <t>9142c5d16f09e76235bb4303</t>
  </si>
  <si>
    <t>ba509acfa9dc06a6aa92a00b</t>
  </si>
  <si>
    <t>1789cdd99b5e4796ec2cace0</t>
  </si>
  <si>
    <t>affb1b3db9fdb5b6d9c7ef72</t>
  </si>
  <si>
    <t>768dcc5c5fd05dff093674a8</t>
  </si>
  <si>
    <t>0ada156b794f27927c10230e</t>
  </si>
  <si>
    <t>e0e817648325d43ecab96a68</t>
  </si>
  <si>
    <t>e21bb7e6286b749b8b21428a</t>
  </si>
  <si>
    <t>6f1e412b9dc8f9058c700101</t>
  </si>
  <si>
    <t>6f1e412b9dc8f9058c700102</t>
  </si>
  <si>
    <t>977b3247d08ad7055e42af6b</t>
  </si>
  <si>
    <t>0cc154c57c3c69fb7c5fdba1</t>
  </si>
  <si>
    <t>8c08630fae9b5bbe5e9a76b6</t>
  </si>
  <si>
    <t>cb644851286f6b64794e25f9</t>
  </si>
  <si>
    <t>6f1e412b9dc8f9058c700103</t>
  </si>
  <si>
    <t>90d18ae1a5b33cc1e5aa494b</t>
  </si>
  <si>
    <t>4ef8d839f6789a9e327f27d1</t>
  </si>
  <si>
    <t>8a1ff6e5d5d0aa195bab5794</t>
  </si>
  <si>
    <t>e64a531be30877f89d11ed7b</t>
  </si>
  <si>
    <t>6f1e412b9dc8f9058c700105</t>
  </si>
  <si>
    <t>7b1f4711f363bc82b477d35b</t>
  </si>
  <si>
    <t>d576766ad575d1c82864e75d</t>
  </si>
  <si>
    <t>a525156a50c7c4381a5c2c1a</t>
  </si>
  <si>
    <t>b6d1a40a8e23b0a48863ee84</t>
  </si>
  <si>
    <t>6f1e412b9dc8f9058c700106</t>
  </si>
  <si>
    <t>6f1e412b9dc8f9058c700107</t>
  </si>
  <si>
    <t>d10b88b32f656c289813237e</t>
  </si>
  <si>
    <t>6f1e412b9dc8f9058c700108</t>
  </si>
  <si>
    <t>b79815a40fe60578b74a7c15</t>
  </si>
  <si>
    <t>36afd7289718b1c00c8e3624</t>
  </si>
  <si>
    <t>ca7d0316d26e623652b61198</t>
  </si>
  <si>
    <t>1eef250a6e959e39415fcb18</t>
  </si>
  <si>
    <t>af45d0d851ee2060ea9117fd</t>
  </si>
  <si>
    <t>0645f73233249d3aea0cff0b</t>
  </si>
  <si>
    <t>3c3f6d97daacabc56a315734</t>
  </si>
  <si>
    <t>66de3def72dbbef6daba9922</t>
  </si>
  <si>
    <t>32567c0366cd3b6d51e51eed</t>
  </si>
  <si>
    <t>6f1e412b9dc8f9058c700109</t>
  </si>
  <si>
    <t>6f1e412b9dc8f9058c700110</t>
  </si>
  <si>
    <t>65b81f262b614256e184bbb8</t>
  </si>
  <si>
    <t>6f1e412b9dc8f9058c700111</t>
  </si>
  <si>
    <t>80c1f758004e0de8b75e2f74</t>
  </si>
  <si>
    <t>e1121dd96bace015f7be732c</t>
  </si>
  <si>
    <t>6f1e412b9dc8f9058c700113</t>
  </si>
  <si>
    <t>2a829425233952a491638da7</t>
  </si>
  <si>
    <t>3b45b2edfc5a4980f0c66786</t>
  </si>
  <si>
    <t>a3d6b2d37ed7c91f247fdfea</t>
  </si>
  <si>
    <t>70508e1a12a5b1ce5b7cb3bf</t>
  </si>
  <si>
    <t>6f1e412b9dc8f9058c700114</t>
  </si>
  <si>
    <t>6f1e412b9dc8f9058c700115</t>
  </si>
  <si>
    <t>7dd40b3985c339f569df362e</t>
  </si>
  <si>
    <t>6f1e412b9dc8f9058c700116</t>
  </si>
  <si>
    <t>6ee5d5743641fa12ad78031b</t>
  </si>
  <si>
    <t>bb09301ca0000b81b299f1b5</t>
  </si>
  <si>
    <t>03d8b2e800940dc0de69de6d</t>
  </si>
  <si>
    <t>0bbc9402f79156be378a2257</t>
  </si>
  <si>
    <t>6e5bdaf85a4434dbca10c46f</t>
  </si>
  <si>
    <t>84d115b9ba79edf54d92993d</t>
  </si>
  <si>
    <t>6f1e412b9dc8f9058c700117</t>
  </si>
  <si>
    <t>6f1e412b9dc8f9058c700118</t>
  </si>
  <si>
    <t>73905e95f692286bc124cfe4</t>
  </si>
  <si>
    <t>6f1e412b9dc8f9058c700119</t>
  </si>
  <si>
    <t>b250c040863bc60c4ba14783</t>
  </si>
  <si>
    <t>6f1e412b9dc8f9058c700121</t>
  </si>
  <si>
    <t>d3988fce107706f3cb8fce06</t>
  </si>
  <si>
    <t>e594cdac7cbc7c634197babd</t>
  </si>
  <si>
    <t>b98594204da2b7a6a8fd8041</t>
  </si>
  <si>
    <t>f653d04b66a47cc8fb2e9859</t>
  </si>
  <si>
    <t>6f1e412b9dc8f9058c700122</t>
  </si>
  <si>
    <t>6f1e412b9dc8f9058c700123</t>
  </si>
  <si>
    <t>045ebff27596155215107ba2</t>
  </si>
  <si>
    <t>6f1e412b9dc8f9058c700124</t>
  </si>
  <si>
    <t>d9b5ecf9ff7564cb2dd610e2</t>
  </si>
  <si>
    <t>63b71d81f2c7a6375af85b2c</t>
  </si>
  <si>
    <t>39da5e074765d1e3bd8108f7</t>
  </si>
  <si>
    <t>2314d54dfa01085be1ad0f9e</t>
  </si>
  <si>
    <t>e045ed1051e933fad5eb4956</t>
  </si>
  <si>
    <t>c0b9a9cdb97e27778250d40d</t>
  </si>
  <si>
    <t>6f1e412b9dc8f9058c700125</t>
  </si>
  <si>
    <t>6f1e412b9dc8f9058c700126</t>
  </si>
  <si>
    <t>591771fefed62dd236cf9fd1</t>
  </si>
  <si>
    <t>6f1e412b9dc8f9058c700127</t>
  </si>
  <si>
    <t>2c06641a7d0b0a917369a894</t>
  </si>
  <si>
    <t>6f1e412b9dc8f9058c700129</t>
  </si>
  <si>
    <t>88263c54619e02eb543ccc92</t>
  </si>
  <si>
    <t>a7ace382c1e33ae0fcac5d72</t>
  </si>
  <si>
    <t>1d36bb25932f0115c00ee275</t>
  </si>
  <si>
    <t>16edbdc6fe901f64a517d308</t>
  </si>
  <si>
    <t>6f1e412b9dc8f9058c700130</t>
  </si>
  <si>
    <t>6f1e412b9dc8f9058c700131</t>
  </si>
  <si>
    <t>1b08ec8eb9a5d572a872eb82</t>
  </si>
  <si>
    <t>6f1e412b9dc8f9058c700132</t>
  </si>
  <si>
    <t>74175c2297faa0c8147a8f80</t>
  </si>
  <si>
    <t>d17eaeff0c78e1395e87a023</t>
  </si>
  <si>
    <t>6fc28d08481c708ac8e39b05</t>
  </si>
  <si>
    <t>fe5fab4cb72c899d7924bf20</t>
  </si>
  <si>
    <t>53718eea5aa1f5d678c6f74f</t>
  </si>
  <si>
    <t>674b36feefe6379ac57686ff</t>
  </si>
  <si>
    <t>44ffcb8ae9568cd7f2a2c939</t>
  </si>
  <si>
    <t>67bc54d419890fc2e1c045a9</t>
  </si>
  <si>
    <t>8c18caff9d13f647a3d40e56</t>
  </si>
  <si>
    <t>b43a0bbd28466c4fe49a0cfa</t>
  </si>
  <si>
    <t>2e14916f06f141700d32a11c</t>
  </si>
  <si>
    <t>e31e3393020f63dbe478f4d2</t>
  </si>
  <si>
    <t>Group</t>
  </si>
  <si>
    <t>Hide From Reports</t>
  </si>
  <si>
    <t>Bills</t>
  </si>
  <si>
    <t>Expense</t>
  </si>
  <si>
    <t>Discretionary</t>
  </si>
  <si>
    <t>Travel</t>
  </si>
  <si>
    <t>Giving</t>
  </si>
  <si>
    <t>Living</t>
  </si>
  <si>
    <t>Pets</t>
  </si>
  <si>
    <t>Primary Income</t>
  </si>
  <si>
    <t>Income</t>
  </si>
  <si>
    <t>Transfers</t>
  </si>
  <si>
    <t>Transfer</t>
  </si>
  <si>
    <t>Hide</t>
  </si>
  <si>
    <t>Class Override</t>
  </si>
  <si>
    <t>Unique Account Identifier</t>
  </si>
  <si>
    <t>Account Id</t>
  </si>
  <si>
    <t>Last Balance</t>
  </si>
  <si>
    <t>Last Update</t>
  </si>
  <si>
    <t>Class (BH)</t>
  </si>
  <si>
    <t>Sheet References</t>
  </si>
  <si>
    <t>Investment Portfolio - xxxx4677 (2511)</t>
  </si>
  <si>
    <t>Investements</t>
  </si>
  <si>
    <t>Balance History</t>
  </si>
  <si>
    <t>Becu Checking - xxxx6225 (251C)</t>
  </si>
  <si>
    <t>Microsoft 401K Plan - xxxx9766 (251D)</t>
  </si>
  <si>
    <t>Starbucks Mdcp Plan - xxxx9472 (251C)</t>
  </si>
  <si>
    <t>Date</t>
  </si>
  <si>
    <t>Primary Checking - xxxx2077 (7371)</t>
  </si>
  <si>
    <t>Drake Mortgage - xxxx9507 (251C)</t>
  </si>
  <si>
    <t>Credit Cards</t>
  </si>
  <si>
    <t>Wells Fargo Mastercard - xxxx5701 (CDFF)</t>
  </si>
  <si>
    <t>Wells Fargo Visa - xxxx3667 (251C)</t>
  </si>
  <si>
    <t>Santander Visa - xxxx5887 (CECB)</t>
  </si>
  <si>
    <t>Bank Of America Visa - xxxx9373 (251C)</t>
  </si>
  <si>
    <t>Account Column</t>
  </si>
  <si>
    <t>Month</t>
  </si>
  <si>
    <t>Week</t>
  </si>
  <si>
    <t>Full Description</t>
  </si>
  <si>
    <t>Date Added</t>
  </si>
  <si>
    <t>D</t>
  </si>
  <si>
    <t>I</t>
  </si>
  <si>
    <t>B</t>
  </si>
  <si>
    <t>E</t>
  </si>
  <si>
    <t>F</t>
  </si>
  <si>
    <t>H</t>
  </si>
  <si>
    <t>L</t>
  </si>
  <si>
    <t>M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</si>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</sst>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/d/yyyy"/>
    <numFmt numFmtId="165" formatCode="\$#,###,##0.00"/>
    <numFmt numFmtId="166" formatCode="m/d/yy"/>
    <numFmt numFmtId="167" formatCode="h&quot;:&quot;mm&quot; &quot;AM/PM"/>
    <numFmt numFmtId="168" formatCode="&quot;$&quot;#,##0"/>
    <numFmt numFmtId="169" formatCode="mmm&quot; &quot;yyyy"/>
    <numFmt numFmtId="170" formatCode="&quot;$&quot;#,##0.00"/>
  </numFmts>
  <fonts count="12">
    <font>
      <sz val="10"/>
      <color rgb="FF000000"/>
      <name val="Arial"/>
    </font>
    <font>
      <sz val="10"/>
      <color rgb="FFFDFDFD"/>
      <name val="Overpass"/>
    </font>
    <font>
      <sz val="10"/>
      <color rgb="FFFFFFFF"/>
      <name val="Overpass"/>
    </font>
    <font>
      <sz val="10"/>
      <color rgb="FF1C2436"/>
      <name val="Overpass"/>
    </font>
    <font>
      <sz val="10"/>
      <color rgb="FF1C2436"/>
      <name val="Docs-Overpass"/>
    </font>
    <font>
      <sz val="10"/>
      <color rgb="FF1C2436"/>
      <name val="Overpass"/>
    </font>
    <font>
      <sz val="10"/>
      <color rgb="FFFFFFFF"/>
      <name val="Overpass"/>
    </font>
    <font>
      <sz val="10"/>
      <color rgb="FF343E47"/>
      <name val="Overpass"/>
    </font>
    <font>
      <b/>
      <sz val="10"/>
      <color rgb="FFFFFFFF"/>
      <name val="Overpass"/>
    </font>
    <font>
      <sz val="8"/>
      <color rgb="FF80889A"/>
      <name val="Overpass"/>
    </font>
    <font>
      <sz val="10"/>
      <color rgb="FF343E47"/>
      <name val="Overpass"/>
    </font>
    <font>
      <b/>
      <sz val="10"/>
      <name val="Overpass"/>
    </font>
  </fonts>
  <fills count="8">
    <fill>
      <patternFill patternType="none"/>
    </fill>
    <fill>
      <patternFill patternType="gray125"/>
    </fill>
    <fill>
      <patternFill patternType="solid">
        <fgColor rgb="FF2E86DE"/>
        <bgColor rgb="FF2E86DE"/>
      </patternFill>
    </fill>
    <fill>
      <patternFill patternType="solid">
        <fgColor rgb="FFFFFFFF"/>
        <bgColor rgb="FFFFFFFF"/>
      </patternFill>
    </fill>
    <fill>
      <patternFill patternType="solid">
        <fgColor rgb="FFEBFFEC"/>
        <bgColor rgb="FFEBFFEC"/>
      </patternFill>
    </fill>
    <fill>
      <patternFill patternType="solid">
        <fgColor rgb="FF1273FF"/>
        <bgColor rgb="FF1273FF"/>
      </patternFill>
    </fill>
    <fill>
      <patternFill patternType="solid">
        <fgColor rgb="FFF3F3F3"/>
        <bgColor rgb="FFF3F3F3"/>
      </patternFill>
    </fill>
    <fill>
      <patternFill patternType="solid">
        <fgColor rgb="FFE2FFE2"/>
        <bgColor rgb="FFE2FF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left" vertical="center"/>
    </xf>
    <xf numFmtId="49" fontId="3" fillId="3" borderId="0" xfId="0" applyNumberFormat="1" applyFont="1" applyFill="1" applyAlignment="1">
      <alignment vertical="center"/>
    </xf>
    <xf numFmtId="49" fontId="3" fillId="3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166" fontId="3" fillId="3" borderId="0" xfId="0" applyNumberFormat="1" applyFont="1" applyFill="1" applyAlignment="1">
      <alignment horizontal="right" vertical="center"/>
    </xf>
    <xf numFmtId="164" fontId="3" fillId="3" borderId="0" xfId="0" applyNumberFormat="1" applyFont="1" applyFill="1" applyAlignment="1">
      <alignment horizontal="right" vertical="center"/>
    </xf>
    <xf numFmtId="49" fontId="4" fillId="3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49" fontId="1" fillId="2" borderId="0" xfId="0" applyNumberFormat="1" applyFont="1" applyFill="1" applyAlignment="1">
      <alignment vertical="center"/>
    </xf>
    <xf numFmtId="166" fontId="5" fillId="3" borderId="0" xfId="0" applyNumberFormat="1" applyFont="1" applyFill="1"/>
    <xf numFmtId="167" fontId="5" fillId="3" borderId="0" xfId="0" applyNumberFormat="1" applyFont="1" applyFill="1"/>
    <xf numFmtId="49" fontId="5" fillId="3" borderId="0" xfId="0" applyNumberFormat="1" applyFont="1" applyFill="1"/>
    <xf numFmtId="49" fontId="5" fillId="3" borderId="0" xfId="0" applyNumberFormat="1" applyFont="1" applyFill="1"/>
    <xf numFmtId="165" fontId="5" fillId="3" borderId="0" xfId="0" applyNumberFormat="1" applyFont="1" applyFill="1" applyAlignment="1">
      <alignment horizontal="right"/>
    </xf>
    <xf numFmtId="18" fontId="3" fillId="3" borderId="0" xfId="0" applyNumberFormat="1" applyFont="1" applyFill="1" applyAlignment="1">
      <alignment horizontal="right" vertical="center"/>
    </xf>
    <xf numFmtId="49" fontId="3" fillId="3" borderId="0" xfId="0" applyNumberFormat="1" applyFont="1" applyFill="1" applyAlignment="1">
      <alignment vertical="center"/>
    </xf>
    <xf numFmtId="49" fontId="5" fillId="3" borderId="0" xfId="0" applyNumberFormat="1" applyFont="1" applyFill="1" applyAlignment="1"/>
    <xf numFmtId="0" fontId="2" fillId="3" borderId="0" xfId="0" applyFont="1" applyFill="1" applyAlignment="1">
      <alignment horizontal="center" vertical="center"/>
    </xf>
    <xf numFmtId="166" fontId="5" fillId="3" borderId="0" xfId="0" applyNumberFormat="1" applyFont="1" applyFill="1" applyAlignment="1">
      <alignment horizontal="right"/>
    </xf>
    <xf numFmtId="167" fontId="5" fillId="3" borderId="0" xfId="0" applyNumberFormat="1" applyFont="1" applyFill="1" applyAlignment="1">
      <alignment horizontal="right"/>
    </xf>
    <xf numFmtId="49" fontId="5" fillId="3" borderId="0" xfId="0" applyNumberFormat="1" applyFont="1" applyFill="1" applyAlignment="1"/>
    <xf numFmtId="49" fontId="5" fillId="3" borderId="0" xfId="0" applyNumberFormat="1" applyFont="1" applyFill="1" applyAlignment="1"/>
    <xf numFmtId="49" fontId="6" fillId="2" borderId="0" xfId="0" applyNumberFormat="1" applyFont="1" applyFill="1" applyAlignment="1">
      <alignment horizontal="left" vertical="center" wrapText="1"/>
    </xf>
    <xf numFmtId="49" fontId="6" fillId="2" borderId="0" xfId="0" applyNumberFormat="1" applyFont="1" applyFill="1" applyAlignment="1">
      <alignment horizontal="left" vertical="center" wrapText="1"/>
    </xf>
    <xf numFmtId="168" fontId="6" fillId="2" borderId="0" xfId="0" applyNumberFormat="1" applyFont="1" applyFill="1" applyAlignment="1">
      <alignment horizontal="left" vertical="center" wrapText="1"/>
    </xf>
    <xf numFmtId="169" fontId="6" fillId="2" borderId="0" xfId="0" applyNumberFormat="1" applyFont="1" applyFill="1" applyAlignment="1">
      <alignment horizontal="center" vertical="center" wrapText="1"/>
    </xf>
    <xf numFmtId="49" fontId="7" fillId="4" borderId="0" xfId="0" applyNumberFormat="1" applyFont="1" applyFill="1" applyAlignment="1">
      <alignment vertical="center"/>
    </xf>
    <xf numFmtId="49" fontId="7" fillId="4" borderId="0" xfId="0" applyNumberFormat="1" applyFont="1" applyFill="1" applyAlignment="1">
      <alignment vertical="center"/>
    </xf>
    <xf numFmtId="170" fontId="7" fillId="4" borderId="0" xfId="0" applyNumberFormat="1" applyFont="1" applyFill="1" applyAlignment="1">
      <alignment vertical="center"/>
    </xf>
    <xf numFmtId="49" fontId="7" fillId="4" borderId="0" xfId="0" applyNumberFormat="1" applyFont="1" applyFill="1" applyAlignment="1">
      <alignment horizontal="right" vertical="center"/>
    </xf>
    <xf numFmtId="0" fontId="8" fillId="5" borderId="0" xfId="0" applyFont="1" applyFill="1" applyAlignment="1">
      <alignment horizontal="left" vertical="center"/>
    </xf>
    <xf numFmtId="0" fontId="9" fillId="0" borderId="0" xfId="0" applyFont="1" applyAlignment="1">
      <alignment horizontal="right"/>
    </xf>
    <xf numFmtId="170" fontId="8" fillId="5" borderId="0" xfId="0" applyNumberFormat="1" applyFont="1" applyFill="1" applyAlignment="1">
      <alignment horizontal="left" vertical="center"/>
    </xf>
    <xf numFmtId="164" fontId="8" fillId="5" borderId="0" xfId="0" applyNumberFormat="1" applyFont="1" applyFill="1" applyAlignment="1">
      <alignment horizontal="left" vertical="center"/>
    </xf>
    <xf numFmtId="0" fontId="10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70" fontId="7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7" fillId="7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7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/>
    <xf numFmtId="0" fontId="8" fillId="5" borderId="0" xfId="0" applyFont="1" applyFill="1" applyAlignment="1">
      <alignment horizontal="left" vertical="center"/>
    </xf>
    <xf numFmtId="0" fontId="0" fillId="0" borderId="0" xfId="0" applyFont="1" applyAlignment="1"/>
    <xf numFmtId="0" fontId="11" fillId="6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E2FFE2"/>
          <bgColor rgb="FFE2FFE2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58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5.77734375" customWidth="1"/>
    <col min="2" max="2" width="10.109375" customWidth="1"/>
    <col min="3" max="3" width="42.6640625" customWidth="1"/>
    <col min="4" max="4" width="19.6640625" customWidth="1"/>
    <col min="5" max="5" width="10.109375" customWidth="1"/>
    <col min="6" max="6" width="25.109375" customWidth="1"/>
    <col min="7" max="7" width="13.6640625" customWidth="1"/>
    <col min="8" max="8" width="25.109375" customWidth="1"/>
    <col min="9" max="10" width="10.109375" customWidth="1"/>
    <col min="11" max="12" width="24.33203125" hidden="1" customWidth="1"/>
    <col min="13" max="13" width="13.6640625" customWidth="1"/>
    <col min="14" max="14" width="25.109375" customWidth="1"/>
    <col min="15" max="15" width="10.109375" customWidth="1"/>
  </cols>
  <sheetData>
    <row r="1" spans="1:15" ht="33.75" customHeight="1">
      <c r="A1" s="1" t="e">
        <f ca="1">image("https://storage.googleapis.com/assets.templates.tillermoney.com/Tiller_Icon_Reverse%402x.png")</f>
        <v>#NAME?</v>
      </c>
      <c r="B1" s="2" t="s">
        <v>1380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354</v>
      </c>
      <c r="H1" s="3" t="s">
        <v>357</v>
      </c>
      <c r="I1" s="4" t="s">
        <v>1389</v>
      </c>
      <c r="J1" s="2" t="s">
        <v>1390</v>
      </c>
      <c r="K1" s="3" t="s">
        <v>4</v>
      </c>
      <c r="L1" s="3" t="s">
        <v>355</v>
      </c>
      <c r="M1" s="3" t="s">
        <v>5</v>
      </c>
      <c r="N1" s="3" t="s">
        <v>1391</v>
      </c>
      <c r="O1" s="4" t="s">
        <v>1392</v>
      </c>
    </row>
    <row r="2" spans="1:15" ht="13.2">
      <c r="A2" s="5">
        <v>2</v>
      </c>
      <c r="B2" s="6">
        <v>44924</v>
      </c>
      <c r="C2" s="7" t="s">
        <v>6</v>
      </c>
      <c r="D2" s="8" t="s">
        <v>7</v>
      </c>
      <c r="E2" s="9">
        <v>-39.4</v>
      </c>
      <c r="F2" s="7" t="s">
        <v>8</v>
      </c>
      <c r="G2" s="7" t="s">
        <v>9</v>
      </c>
      <c r="H2" s="7" t="s">
        <v>10</v>
      </c>
      <c r="I2" s="10">
        <v>44896</v>
      </c>
      <c r="J2" s="11">
        <v>44920</v>
      </c>
      <c r="K2" s="7" t="s">
        <v>11</v>
      </c>
      <c r="L2" s="7" t="s">
        <v>12</v>
      </c>
      <c r="M2" s="7"/>
      <c r="N2" s="7" t="s">
        <v>6</v>
      </c>
      <c r="O2" s="10">
        <v>44924</v>
      </c>
    </row>
    <row r="3" spans="1:15" ht="13.2">
      <c r="A3" s="5">
        <v>2</v>
      </c>
      <c r="B3" s="6">
        <v>44924</v>
      </c>
      <c r="C3" s="7" t="s">
        <v>13</v>
      </c>
      <c r="D3" s="8" t="s">
        <v>14</v>
      </c>
      <c r="E3" s="9">
        <v>-30</v>
      </c>
      <c r="F3" s="7" t="s">
        <v>15</v>
      </c>
      <c r="G3" s="7" t="s">
        <v>16</v>
      </c>
      <c r="H3" s="7" t="s">
        <v>17</v>
      </c>
      <c r="I3" s="10">
        <v>44896</v>
      </c>
      <c r="J3" s="11">
        <v>44920</v>
      </c>
      <c r="K3" s="7" t="s">
        <v>18</v>
      </c>
      <c r="L3" s="7" t="s">
        <v>19</v>
      </c>
      <c r="M3" s="7"/>
      <c r="N3" s="7" t="s">
        <v>13</v>
      </c>
      <c r="O3" s="10">
        <v>44924</v>
      </c>
    </row>
    <row r="4" spans="1:15" ht="13.2">
      <c r="A4" s="5">
        <v>7</v>
      </c>
      <c r="B4" s="6">
        <v>44919</v>
      </c>
      <c r="C4" s="7" t="s">
        <v>20</v>
      </c>
      <c r="D4" s="8" t="s">
        <v>21</v>
      </c>
      <c r="E4" s="9">
        <v>-43.31</v>
      </c>
      <c r="F4" s="7" t="s">
        <v>8</v>
      </c>
      <c r="G4" s="7" t="s">
        <v>9</v>
      </c>
      <c r="H4" s="7" t="s">
        <v>10</v>
      </c>
      <c r="I4" s="10">
        <v>44896</v>
      </c>
      <c r="J4" s="11">
        <v>44913</v>
      </c>
      <c r="K4" s="7" t="s">
        <v>22</v>
      </c>
      <c r="L4" s="7" t="s">
        <v>12</v>
      </c>
      <c r="M4" s="7"/>
      <c r="N4" s="7" t="s">
        <v>20</v>
      </c>
      <c r="O4" s="10">
        <v>44919</v>
      </c>
    </row>
    <row r="5" spans="1:15" ht="13.2">
      <c r="A5" s="5">
        <v>7</v>
      </c>
      <c r="B5" s="6">
        <v>44919</v>
      </c>
      <c r="C5" s="7" t="s">
        <v>23</v>
      </c>
      <c r="D5" s="8" t="s">
        <v>24</v>
      </c>
      <c r="E5" s="9">
        <v>-852.64</v>
      </c>
      <c r="F5" s="7" t="s">
        <v>8</v>
      </c>
      <c r="G5" s="7" t="s">
        <v>9</v>
      </c>
      <c r="H5" s="7" t="s">
        <v>10</v>
      </c>
      <c r="I5" s="10">
        <v>44896</v>
      </c>
      <c r="J5" s="11">
        <v>44913</v>
      </c>
      <c r="K5" s="7" t="s">
        <v>25</v>
      </c>
      <c r="L5" s="7" t="s">
        <v>12</v>
      </c>
      <c r="M5" s="7"/>
      <c r="N5" s="7" t="s">
        <v>23</v>
      </c>
      <c r="O5" s="10">
        <v>44919</v>
      </c>
    </row>
    <row r="6" spans="1:15" ht="13.2">
      <c r="A6" s="5">
        <v>7</v>
      </c>
      <c r="B6" s="6">
        <v>44919</v>
      </c>
      <c r="C6" s="7" t="s">
        <v>26</v>
      </c>
      <c r="D6" s="8" t="s">
        <v>24</v>
      </c>
      <c r="E6" s="9">
        <v>-68.02</v>
      </c>
      <c r="F6" s="7" t="s">
        <v>8</v>
      </c>
      <c r="G6" s="7" t="s">
        <v>9</v>
      </c>
      <c r="H6" s="7" t="s">
        <v>10</v>
      </c>
      <c r="I6" s="10">
        <v>44896</v>
      </c>
      <c r="J6" s="11">
        <v>44913</v>
      </c>
      <c r="K6" s="7" t="s">
        <v>27</v>
      </c>
      <c r="L6" s="7" t="s">
        <v>12</v>
      </c>
      <c r="M6" s="7"/>
      <c r="N6" s="7" t="s">
        <v>26</v>
      </c>
      <c r="O6" s="10">
        <v>44919</v>
      </c>
    </row>
    <row r="7" spans="1:15" ht="13.2">
      <c r="A7" s="5">
        <v>7</v>
      </c>
      <c r="B7" s="6">
        <v>44919</v>
      </c>
      <c r="C7" s="12" t="s">
        <v>6</v>
      </c>
      <c r="D7" s="8" t="s">
        <v>7</v>
      </c>
      <c r="E7" s="9">
        <v>-66.41</v>
      </c>
      <c r="F7" s="7" t="s">
        <v>8</v>
      </c>
      <c r="G7" s="7" t="s">
        <v>9</v>
      </c>
      <c r="H7" s="7" t="s">
        <v>10</v>
      </c>
      <c r="I7" s="10">
        <v>44896</v>
      </c>
      <c r="J7" s="11">
        <v>44913</v>
      </c>
      <c r="K7" s="7" t="s">
        <v>28</v>
      </c>
      <c r="L7" s="7" t="s">
        <v>12</v>
      </c>
      <c r="M7" s="7"/>
      <c r="N7" s="7" t="s">
        <v>6</v>
      </c>
      <c r="O7" s="10">
        <v>44919</v>
      </c>
    </row>
    <row r="8" spans="1:15" ht="13.2">
      <c r="A8" s="5">
        <v>8</v>
      </c>
      <c r="B8" s="6">
        <v>44918</v>
      </c>
      <c r="C8" s="7" t="s">
        <v>29</v>
      </c>
      <c r="D8" s="8" t="s">
        <v>30</v>
      </c>
      <c r="E8" s="9">
        <v>-35.729999999999997</v>
      </c>
      <c r="F8" s="7" t="s">
        <v>8</v>
      </c>
      <c r="G8" s="7" t="s">
        <v>9</v>
      </c>
      <c r="H8" s="7" t="s">
        <v>10</v>
      </c>
      <c r="I8" s="10">
        <v>44896</v>
      </c>
      <c r="J8" s="11">
        <v>44913</v>
      </c>
      <c r="K8" s="7" t="s">
        <v>31</v>
      </c>
      <c r="L8" s="7" t="s">
        <v>12</v>
      </c>
      <c r="M8" s="7"/>
      <c r="N8" s="7" t="s">
        <v>29</v>
      </c>
      <c r="O8" s="10">
        <v>44918</v>
      </c>
    </row>
    <row r="9" spans="1:15" ht="13.2">
      <c r="A9" s="5">
        <v>8</v>
      </c>
      <c r="B9" s="6">
        <v>44918</v>
      </c>
      <c r="C9" s="7" t="s">
        <v>32</v>
      </c>
      <c r="D9" s="8" t="s">
        <v>33</v>
      </c>
      <c r="E9" s="9">
        <v>-63.72</v>
      </c>
      <c r="F9" s="7" t="s">
        <v>8</v>
      </c>
      <c r="G9" s="7" t="s">
        <v>9</v>
      </c>
      <c r="H9" s="7" t="s">
        <v>10</v>
      </c>
      <c r="I9" s="10">
        <v>44896</v>
      </c>
      <c r="J9" s="11">
        <v>44913</v>
      </c>
      <c r="K9" s="7" t="s">
        <v>34</v>
      </c>
      <c r="L9" s="7" t="s">
        <v>12</v>
      </c>
      <c r="M9" s="7"/>
      <c r="N9" s="7" t="s">
        <v>32</v>
      </c>
      <c r="O9" s="10">
        <v>44918</v>
      </c>
    </row>
    <row r="10" spans="1:15" ht="13.2">
      <c r="A10" s="5">
        <v>8</v>
      </c>
      <c r="B10" s="6">
        <v>44918</v>
      </c>
      <c r="C10" s="7" t="s">
        <v>35</v>
      </c>
      <c r="D10" s="8" t="s">
        <v>24</v>
      </c>
      <c r="E10" s="9">
        <v>68.02</v>
      </c>
      <c r="F10" s="7" t="s">
        <v>15</v>
      </c>
      <c r="G10" s="7" t="s">
        <v>16</v>
      </c>
      <c r="H10" s="7" t="s">
        <v>17</v>
      </c>
      <c r="I10" s="10">
        <v>44896</v>
      </c>
      <c r="J10" s="11">
        <v>44913</v>
      </c>
      <c r="K10" s="7" t="s">
        <v>36</v>
      </c>
      <c r="L10" s="7" t="s">
        <v>19</v>
      </c>
      <c r="M10" s="7"/>
      <c r="N10" s="7" t="s">
        <v>35</v>
      </c>
      <c r="O10" s="10">
        <v>44918</v>
      </c>
    </row>
    <row r="11" spans="1:15" ht="13.2">
      <c r="A11" s="5">
        <v>9</v>
      </c>
      <c r="B11" s="6">
        <v>44917</v>
      </c>
      <c r="C11" s="7" t="s">
        <v>37</v>
      </c>
      <c r="D11" s="8" t="s">
        <v>37</v>
      </c>
      <c r="E11" s="9">
        <v>4000</v>
      </c>
      <c r="F11" s="7" t="s">
        <v>8</v>
      </c>
      <c r="G11" s="7" t="s">
        <v>9</v>
      </c>
      <c r="H11" s="7" t="s">
        <v>10</v>
      </c>
      <c r="I11" s="10">
        <v>44896</v>
      </c>
      <c r="J11" s="11">
        <v>44913</v>
      </c>
      <c r="K11" s="7" t="s">
        <v>38</v>
      </c>
      <c r="L11" s="7" t="s">
        <v>12</v>
      </c>
      <c r="M11" s="7"/>
      <c r="N11" s="7" t="s">
        <v>37</v>
      </c>
      <c r="O11" s="10">
        <v>44917</v>
      </c>
    </row>
    <row r="12" spans="1:15" ht="13.2">
      <c r="A12" s="5">
        <v>10</v>
      </c>
      <c r="B12" s="6">
        <v>44916</v>
      </c>
      <c r="C12" s="7" t="s">
        <v>39</v>
      </c>
      <c r="D12" s="8" t="s">
        <v>40</v>
      </c>
      <c r="E12" s="9">
        <v>-33.72</v>
      </c>
      <c r="F12" s="7" t="s">
        <v>8</v>
      </c>
      <c r="G12" s="7" t="s">
        <v>9</v>
      </c>
      <c r="H12" s="7" t="s">
        <v>10</v>
      </c>
      <c r="I12" s="10">
        <v>44896</v>
      </c>
      <c r="J12" s="11">
        <v>44913</v>
      </c>
      <c r="K12" s="7" t="s">
        <v>41</v>
      </c>
      <c r="L12" s="7" t="s">
        <v>12</v>
      </c>
      <c r="M12" s="7"/>
      <c r="N12" s="7" t="s">
        <v>39</v>
      </c>
      <c r="O12" s="10">
        <v>44916</v>
      </c>
    </row>
    <row r="13" spans="1:15" ht="13.2">
      <c r="A13" s="5">
        <v>10</v>
      </c>
      <c r="B13" s="6">
        <v>44916</v>
      </c>
      <c r="C13" s="7" t="s">
        <v>42</v>
      </c>
      <c r="D13" s="8" t="s">
        <v>43</v>
      </c>
      <c r="E13" s="9">
        <v>-44.39</v>
      </c>
      <c r="F13" s="7" t="s">
        <v>8</v>
      </c>
      <c r="G13" s="7" t="s">
        <v>9</v>
      </c>
      <c r="H13" s="7" t="s">
        <v>10</v>
      </c>
      <c r="I13" s="10">
        <v>44896</v>
      </c>
      <c r="J13" s="11">
        <v>44913</v>
      </c>
      <c r="K13" s="7" t="s">
        <v>44</v>
      </c>
      <c r="L13" s="7" t="s">
        <v>12</v>
      </c>
      <c r="M13" s="7"/>
      <c r="N13" s="7" t="s">
        <v>42</v>
      </c>
      <c r="O13" s="10">
        <v>44916</v>
      </c>
    </row>
    <row r="14" spans="1:15" ht="13.2">
      <c r="A14" s="5">
        <v>12</v>
      </c>
      <c r="B14" s="6">
        <v>44914</v>
      </c>
      <c r="C14" s="7" t="s">
        <v>45</v>
      </c>
      <c r="D14" s="8" t="s">
        <v>40</v>
      </c>
      <c r="E14" s="9">
        <v>-21.6</v>
      </c>
      <c r="F14" s="7" t="s">
        <v>8</v>
      </c>
      <c r="G14" s="7" t="s">
        <v>9</v>
      </c>
      <c r="H14" s="7" t="s">
        <v>10</v>
      </c>
      <c r="I14" s="10">
        <v>44896</v>
      </c>
      <c r="J14" s="11">
        <v>44913</v>
      </c>
      <c r="K14" s="7" t="s">
        <v>46</v>
      </c>
      <c r="L14" s="7" t="s">
        <v>12</v>
      </c>
      <c r="M14" s="7"/>
      <c r="N14" s="7" t="s">
        <v>45</v>
      </c>
      <c r="O14" s="10">
        <v>44914</v>
      </c>
    </row>
    <row r="15" spans="1:15" ht="13.2">
      <c r="A15" s="5">
        <v>13</v>
      </c>
      <c r="B15" s="6">
        <v>44913</v>
      </c>
      <c r="C15" s="7" t="s">
        <v>6</v>
      </c>
      <c r="D15" s="8" t="s">
        <v>7</v>
      </c>
      <c r="E15" s="9">
        <v>-33.89</v>
      </c>
      <c r="F15" s="7" t="s">
        <v>8</v>
      </c>
      <c r="G15" s="7" t="s">
        <v>9</v>
      </c>
      <c r="H15" s="7" t="s">
        <v>10</v>
      </c>
      <c r="I15" s="10">
        <v>44896</v>
      </c>
      <c r="J15" s="11">
        <v>44913</v>
      </c>
      <c r="K15" s="7" t="s">
        <v>47</v>
      </c>
      <c r="L15" s="7" t="s">
        <v>12</v>
      </c>
      <c r="M15" s="7"/>
      <c r="N15" s="7" t="s">
        <v>6</v>
      </c>
      <c r="O15" s="10">
        <v>44913</v>
      </c>
    </row>
    <row r="16" spans="1:15" ht="13.2">
      <c r="A16" s="5">
        <v>14</v>
      </c>
      <c r="B16" s="6">
        <v>44912</v>
      </c>
      <c r="C16" s="7" t="s">
        <v>48</v>
      </c>
      <c r="D16" s="8" t="s">
        <v>40</v>
      </c>
      <c r="E16" s="9">
        <v>-40.01</v>
      </c>
      <c r="F16" s="7" t="s">
        <v>8</v>
      </c>
      <c r="G16" s="7" t="s">
        <v>9</v>
      </c>
      <c r="H16" s="7" t="s">
        <v>10</v>
      </c>
      <c r="I16" s="10">
        <v>44896</v>
      </c>
      <c r="J16" s="11">
        <v>44906</v>
      </c>
      <c r="K16" s="7" t="s">
        <v>49</v>
      </c>
      <c r="L16" s="7" t="s">
        <v>12</v>
      </c>
      <c r="M16" s="7"/>
      <c r="N16" s="7" t="s">
        <v>48</v>
      </c>
      <c r="O16" s="10">
        <v>44912</v>
      </c>
    </row>
    <row r="17" spans="1:15" ht="13.2">
      <c r="A17" s="5">
        <v>18</v>
      </c>
      <c r="B17" s="6">
        <v>44908</v>
      </c>
      <c r="C17" s="7" t="s">
        <v>50</v>
      </c>
      <c r="D17" s="8" t="s">
        <v>40</v>
      </c>
      <c r="E17" s="9">
        <v>-13.25</v>
      </c>
      <c r="F17" s="7" t="s">
        <v>8</v>
      </c>
      <c r="G17" s="7" t="s">
        <v>9</v>
      </c>
      <c r="H17" s="7" t="s">
        <v>10</v>
      </c>
      <c r="I17" s="10">
        <v>44896</v>
      </c>
      <c r="J17" s="11">
        <v>44906</v>
      </c>
      <c r="K17" s="7" t="s">
        <v>51</v>
      </c>
      <c r="L17" s="7" t="s">
        <v>12</v>
      </c>
      <c r="M17" s="7"/>
      <c r="N17" s="7" t="s">
        <v>50</v>
      </c>
      <c r="O17" s="10">
        <v>44908</v>
      </c>
    </row>
    <row r="18" spans="1:15" ht="13.2">
      <c r="A18" s="5">
        <v>18</v>
      </c>
      <c r="B18" s="6">
        <v>44908</v>
      </c>
      <c r="C18" s="7" t="s">
        <v>52</v>
      </c>
      <c r="D18" s="8" t="s">
        <v>7</v>
      </c>
      <c r="E18" s="9">
        <v>-32.159999999999997</v>
      </c>
      <c r="F18" s="7" t="s">
        <v>15</v>
      </c>
      <c r="G18" s="7" t="s">
        <v>16</v>
      </c>
      <c r="H18" s="7" t="s">
        <v>17</v>
      </c>
      <c r="I18" s="10">
        <v>44896</v>
      </c>
      <c r="J18" s="11">
        <v>44906</v>
      </c>
      <c r="K18" s="7" t="s">
        <v>53</v>
      </c>
      <c r="L18" s="7" t="s">
        <v>19</v>
      </c>
      <c r="M18" s="7"/>
      <c r="N18" s="7" t="s">
        <v>52</v>
      </c>
      <c r="O18" s="10">
        <v>44908</v>
      </c>
    </row>
    <row r="19" spans="1:15" ht="13.2">
      <c r="A19" s="5">
        <v>20</v>
      </c>
      <c r="B19" s="6">
        <v>44906</v>
      </c>
      <c r="C19" s="7" t="s">
        <v>54</v>
      </c>
      <c r="D19" s="8" t="s">
        <v>43</v>
      </c>
      <c r="E19" s="9">
        <v>-50.24</v>
      </c>
      <c r="F19" s="7" t="s">
        <v>8</v>
      </c>
      <c r="G19" s="7" t="s">
        <v>9</v>
      </c>
      <c r="H19" s="7" t="s">
        <v>10</v>
      </c>
      <c r="I19" s="10">
        <v>44896</v>
      </c>
      <c r="J19" s="11">
        <v>44906</v>
      </c>
      <c r="K19" s="7" t="s">
        <v>55</v>
      </c>
      <c r="L19" s="7" t="s">
        <v>12</v>
      </c>
      <c r="M19" s="7"/>
      <c r="N19" s="7" t="s">
        <v>54</v>
      </c>
      <c r="O19" s="10">
        <v>44906</v>
      </c>
    </row>
    <row r="20" spans="1:15" ht="13.2">
      <c r="A20" s="5">
        <v>21</v>
      </c>
      <c r="B20" s="6">
        <v>44905</v>
      </c>
      <c r="C20" s="7" t="s">
        <v>56</v>
      </c>
      <c r="D20" s="8" t="s">
        <v>7</v>
      </c>
      <c r="E20" s="9">
        <v>-22.4</v>
      </c>
      <c r="F20" s="7" t="s">
        <v>8</v>
      </c>
      <c r="G20" s="7" t="s">
        <v>9</v>
      </c>
      <c r="H20" s="7" t="s">
        <v>10</v>
      </c>
      <c r="I20" s="10">
        <v>44896</v>
      </c>
      <c r="J20" s="11">
        <v>44899</v>
      </c>
      <c r="K20" s="7" t="s">
        <v>57</v>
      </c>
      <c r="L20" s="7" t="s">
        <v>12</v>
      </c>
      <c r="M20" s="7"/>
      <c r="N20" s="7" t="s">
        <v>56</v>
      </c>
      <c r="O20" s="10">
        <v>44905</v>
      </c>
    </row>
    <row r="21" spans="1:15" ht="13.2">
      <c r="A21" s="5">
        <v>23</v>
      </c>
      <c r="B21" s="6">
        <v>44903</v>
      </c>
      <c r="C21" s="7" t="s">
        <v>23</v>
      </c>
      <c r="D21" s="8" t="s">
        <v>24</v>
      </c>
      <c r="E21" s="9">
        <v>-248.28</v>
      </c>
      <c r="F21" s="7" t="s">
        <v>8</v>
      </c>
      <c r="G21" s="7" t="s">
        <v>9</v>
      </c>
      <c r="H21" s="7" t="s">
        <v>10</v>
      </c>
      <c r="I21" s="10">
        <v>44896</v>
      </c>
      <c r="J21" s="11">
        <v>44899</v>
      </c>
      <c r="K21" s="7" t="s">
        <v>58</v>
      </c>
      <c r="L21" s="7" t="s">
        <v>12</v>
      </c>
      <c r="M21" s="7"/>
      <c r="N21" s="7" t="s">
        <v>23</v>
      </c>
      <c r="O21" s="10">
        <v>44903</v>
      </c>
    </row>
    <row r="22" spans="1:15" ht="13.2">
      <c r="A22" s="5">
        <v>27</v>
      </c>
      <c r="B22" s="6">
        <v>44899</v>
      </c>
      <c r="C22" s="7" t="s">
        <v>59</v>
      </c>
      <c r="D22" s="8" t="s">
        <v>60</v>
      </c>
      <c r="E22" s="9">
        <v>-35.950000000000003</v>
      </c>
      <c r="F22" s="7" t="s">
        <v>8</v>
      </c>
      <c r="G22" s="7" t="s">
        <v>9</v>
      </c>
      <c r="H22" s="7" t="s">
        <v>10</v>
      </c>
      <c r="I22" s="10">
        <v>44896</v>
      </c>
      <c r="J22" s="11">
        <v>44899</v>
      </c>
      <c r="K22" s="7" t="s">
        <v>61</v>
      </c>
      <c r="L22" s="7" t="s">
        <v>12</v>
      </c>
      <c r="M22" s="7"/>
      <c r="N22" s="7" t="s">
        <v>59</v>
      </c>
      <c r="O22" s="10">
        <v>44899</v>
      </c>
    </row>
    <row r="23" spans="1:15" ht="13.2">
      <c r="A23" s="5">
        <v>28</v>
      </c>
      <c r="B23" s="6">
        <v>44898</v>
      </c>
      <c r="C23" s="7" t="s">
        <v>62</v>
      </c>
      <c r="D23" s="8" t="s">
        <v>63</v>
      </c>
      <c r="E23" s="9">
        <v>-840</v>
      </c>
      <c r="F23" s="7" t="s">
        <v>8</v>
      </c>
      <c r="G23" s="7" t="s">
        <v>9</v>
      </c>
      <c r="H23" s="7" t="s">
        <v>10</v>
      </c>
      <c r="I23" s="10">
        <v>44896</v>
      </c>
      <c r="J23" s="11">
        <v>44892</v>
      </c>
      <c r="K23" s="7" t="s">
        <v>64</v>
      </c>
      <c r="L23" s="7" t="s">
        <v>12</v>
      </c>
      <c r="M23" s="7"/>
      <c r="N23" s="7" t="s">
        <v>62</v>
      </c>
      <c r="O23" s="10">
        <v>44898</v>
      </c>
    </row>
    <row r="24" spans="1:15" ht="13.2">
      <c r="A24" s="5">
        <v>30</v>
      </c>
      <c r="B24" s="6">
        <v>44896</v>
      </c>
      <c r="C24" s="7" t="s">
        <v>52</v>
      </c>
      <c r="D24" s="8" t="s">
        <v>7</v>
      </c>
      <c r="E24" s="9">
        <v>-15.73</v>
      </c>
      <c r="F24" s="7" t="s">
        <v>15</v>
      </c>
      <c r="G24" s="7" t="s">
        <v>16</v>
      </c>
      <c r="H24" s="7" t="s">
        <v>17</v>
      </c>
      <c r="I24" s="10">
        <v>44896</v>
      </c>
      <c r="J24" s="11">
        <v>44892</v>
      </c>
      <c r="K24" s="7" t="s">
        <v>65</v>
      </c>
      <c r="L24" s="7" t="s">
        <v>19</v>
      </c>
      <c r="M24" s="7"/>
      <c r="N24" s="7" t="s">
        <v>52</v>
      </c>
      <c r="O24" s="10">
        <v>44896</v>
      </c>
    </row>
    <row r="25" spans="1:15" ht="13.2">
      <c r="A25" s="5">
        <v>31</v>
      </c>
      <c r="B25" s="6">
        <v>44895</v>
      </c>
      <c r="C25" s="7" t="s">
        <v>66</v>
      </c>
      <c r="D25" s="8" t="s">
        <v>40</v>
      </c>
      <c r="E25" s="9">
        <v>-50.68</v>
      </c>
      <c r="F25" s="7" t="s">
        <v>8</v>
      </c>
      <c r="G25" s="7" t="s">
        <v>9</v>
      </c>
      <c r="H25" s="7" t="s">
        <v>10</v>
      </c>
      <c r="I25" s="10">
        <v>44866</v>
      </c>
      <c r="J25" s="11">
        <v>44892</v>
      </c>
      <c r="K25" s="7" t="s">
        <v>67</v>
      </c>
      <c r="L25" s="7" t="s">
        <v>12</v>
      </c>
      <c r="M25" s="7"/>
      <c r="N25" s="7" t="s">
        <v>66</v>
      </c>
      <c r="O25" s="10">
        <v>44895</v>
      </c>
    </row>
    <row r="26" spans="1:15" ht="13.2">
      <c r="A26" s="5">
        <v>31</v>
      </c>
      <c r="B26" s="6">
        <v>44895</v>
      </c>
      <c r="C26" s="7" t="s">
        <v>68</v>
      </c>
      <c r="D26" s="8" t="s">
        <v>69</v>
      </c>
      <c r="E26" s="9">
        <v>-32.5</v>
      </c>
      <c r="F26" s="7" t="s">
        <v>8</v>
      </c>
      <c r="G26" s="7" t="s">
        <v>9</v>
      </c>
      <c r="H26" s="7" t="s">
        <v>10</v>
      </c>
      <c r="I26" s="10">
        <v>44866</v>
      </c>
      <c r="J26" s="11">
        <v>44892</v>
      </c>
      <c r="K26" s="7" t="s">
        <v>70</v>
      </c>
      <c r="L26" s="7" t="s">
        <v>12</v>
      </c>
      <c r="M26" s="7"/>
      <c r="N26" s="7" t="s">
        <v>68</v>
      </c>
      <c r="O26" s="10">
        <v>44895</v>
      </c>
    </row>
    <row r="27" spans="1:15" ht="13.2">
      <c r="A27" s="5">
        <v>32</v>
      </c>
      <c r="B27" s="6">
        <v>44894</v>
      </c>
      <c r="C27" s="7" t="s">
        <v>71</v>
      </c>
      <c r="D27" s="8" t="s">
        <v>21</v>
      </c>
      <c r="E27" s="9">
        <v>19.25</v>
      </c>
      <c r="F27" s="7" t="s">
        <v>8</v>
      </c>
      <c r="G27" s="7" t="s">
        <v>9</v>
      </c>
      <c r="H27" s="7" t="s">
        <v>10</v>
      </c>
      <c r="I27" s="10">
        <v>44866</v>
      </c>
      <c r="J27" s="11">
        <v>44892</v>
      </c>
      <c r="K27" s="7" t="s">
        <v>72</v>
      </c>
      <c r="L27" s="7" t="s">
        <v>12</v>
      </c>
      <c r="M27" s="7"/>
      <c r="N27" s="7" t="s">
        <v>71</v>
      </c>
      <c r="O27" s="10">
        <v>44894</v>
      </c>
    </row>
    <row r="28" spans="1:15" ht="13.2">
      <c r="A28" s="5">
        <v>32</v>
      </c>
      <c r="B28" s="6">
        <v>44894</v>
      </c>
      <c r="C28" s="7" t="s">
        <v>13</v>
      </c>
      <c r="D28" s="8" t="s">
        <v>14</v>
      </c>
      <c r="E28" s="9">
        <v>-30</v>
      </c>
      <c r="F28" s="7" t="s">
        <v>15</v>
      </c>
      <c r="G28" s="7" t="s">
        <v>16</v>
      </c>
      <c r="H28" s="7" t="s">
        <v>17</v>
      </c>
      <c r="I28" s="10">
        <v>44866</v>
      </c>
      <c r="J28" s="11">
        <v>44892</v>
      </c>
      <c r="K28" s="7" t="s">
        <v>73</v>
      </c>
      <c r="L28" s="7" t="s">
        <v>19</v>
      </c>
      <c r="M28" s="7"/>
      <c r="N28" s="7" t="s">
        <v>13</v>
      </c>
      <c r="O28" s="10">
        <v>44894</v>
      </c>
    </row>
    <row r="29" spans="1:15" ht="13.2">
      <c r="A29" s="5">
        <v>36</v>
      </c>
      <c r="B29" s="6">
        <v>44890</v>
      </c>
      <c r="C29" s="7" t="s">
        <v>52</v>
      </c>
      <c r="D29" s="8" t="s">
        <v>7</v>
      </c>
      <c r="E29" s="9">
        <v>-31.82</v>
      </c>
      <c r="F29" s="7" t="s">
        <v>15</v>
      </c>
      <c r="G29" s="7" t="s">
        <v>16</v>
      </c>
      <c r="H29" s="7" t="s">
        <v>17</v>
      </c>
      <c r="I29" s="10">
        <v>44866</v>
      </c>
      <c r="J29" s="11">
        <v>44885</v>
      </c>
      <c r="K29" s="7" t="s">
        <v>74</v>
      </c>
      <c r="L29" s="7" t="s">
        <v>19</v>
      </c>
      <c r="M29" s="7"/>
      <c r="N29" s="7" t="s">
        <v>52</v>
      </c>
      <c r="O29" s="10">
        <v>44890</v>
      </c>
    </row>
    <row r="30" spans="1:15" ht="13.2">
      <c r="A30" s="5">
        <v>37</v>
      </c>
      <c r="B30" s="6">
        <v>44889</v>
      </c>
      <c r="C30" s="7" t="s">
        <v>32</v>
      </c>
      <c r="D30" s="8" t="s">
        <v>33</v>
      </c>
      <c r="E30" s="9">
        <v>-63.72</v>
      </c>
      <c r="F30" s="7" t="s">
        <v>8</v>
      </c>
      <c r="G30" s="7" t="s">
        <v>9</v>
      </c>
      <c r="H30" s="7" t="s">
        <v>10</v>
      </c>
      <c r="I30" s="10">
        <v>44866</v>
      </c>
      <c r="J30" s="11">
        <v>44885</v>
      </c>
      <c r="K30" s="7" t="s">
        <v>75</v>
      </c>
      <c r="L30" s="7" t="s">
        <v>12</v>
      </c>
      <c r="M30" s="7"/>
      <c r="N30" s="7" t="s">
        <v>32</v>
      </c>
      <c r="O30" s="10">
        <v>44889</v>
      </c>
    </row>
    <row r="31" spans="1:15" ht="13.2">
      <c r="A31" s="5">
        <v>38</v>
      </c>
      <c r="B31" s="6">
        <v>44888</v>
      </c>
      <c r="C31" s="7" t="s">
        <v>71</v>
      </c>
      <c r="D31" s="8" t="s">
        <v>21</v>
      </c>
      <c r="E31" s="9">
        <v>-29.94</v>
      </c>
      <c r="F31" s="7" t="s">
        <v>8</v>
      </c>
      <c r="G31" s="7" t="s">
        <v>9</v>
      </c>
      <c r="H31" s="7" t="s">
        <v>10</v>
      </c>
      <c r="I31" s="10">
        <v>44866</v>
      </c>
      <c r="J31" s="11">
        <v>44885</v>
      </c>
      <c r="K31" s="7" t="s">
        <v>76</v>
      </c>
      <c r="L31" s="7" t="s">
        <v>12</v>
      </c>
      <c r="M31" s="7"/>
      <c r="N31" s="7" t="s">
        <v>71</v>
      </c>
      <c r="O31" s="10">
        <v>44888</v>
      </c>
    </row>
    <row r="32" spans="1:15" ht="13.2">
      <c r="A32" s="5">
        <v>38</v>
      </c>
      <c r="B32" s="6">
        <v>44888</v>
      </c>
      <c r="C32" s="7" t="s">
        <v>26</v>
      </c>
      <c r="D32" s="8" t="s">
        <v>24</v>
      </c>
      <c r="E32" s="9">
        <v>-72</v>
      </c>
      <c r="F32" s="7" t="s">
        <v>8</v>
      </c>
      <c r="G32" s="7" t="s">
        <v>9</v>
      </c>
      <c r="H32" s="7" t="s">
        <v>10</v>
      </c>
      <c r="I32" s="10">
        <v>44866</v>
      </c>
      <c r="J32" s="11">
        <v>44885</v>
      </c>
      <c r="K32" s="7" t="s">
        <v>77</v>
      </c>
      <c r="L32" s="7" t="s">
        <v>12</v>
      </c>
      <c r="M32" s="7"/>
      <c r="N32" s="7" t="s">
        <v>26</v>
      </c>
      <c r="O32" s="10">
        <v>44888</v>
      </c>
    </row>
    <row r="33" spans="1:15" ht="13.2">
      <c r="A33" s="5">
        <v>39</v>
      </c>
      <c r="B33" s="6">
        <v>44887</v>
      </c>
      <c r="C33" s="7" t="s">
        <v>35</v>
      </c>
      <c r="D33" s="8" t="s">
        <v>24</v>
      </c>
      <c r="E33" s="9">
        <v>72</v>
      </c>
      <c r="F33" s="7" t="s">
        <v>15</v>
      </c>
      <c r="G33" s="7" t="s">
        <v>16</v>
      </c>
      <c r="H33" s="7" t="s">
        <v>17</v>
      </c>
      <c r="I33" s="10">
        <v>44866</v>
      </c>
      <c r="J33" s="11">
        <v>44885</v>
      </c>
      <c r="K33" s="7" t="s">
        <v>78</v>
      </c>
      <c r="L33" s="7" t="s">
        <v>19</v>
      </c>
      <c r="M33" s="7"/>
      <c r="N33" s="7" t="s">
        <v>35</v>
      </c>
      <c r="O33" s="10">
        <v>44887</v>
      </c>
    </row>
    <row r="34" spans="1:15" ht="13.2">
      <c r="A34" s="5">
        <v>41</v>
      </c>
      <c r="B34" s="6">
        <v>44885</v>
      </c>
      <c r="C34" s="7" t="s">
        <v>37</v>
      </c>
      <c r="D34" s="8" t="s">
        <v>37</v>
      </c>
      <c r="E34" s="9">
        <v>4000</v>
      </c>
      <c r="F34" s="7" t="s">
        <v>8</v>
      </c>
      <c r="G34" s="7" t="s">
        <v>9</v>
      </c>
      <c r="H34" s="7" t="s">
        <v>10</v>
      </c>
      <c r="I34" s="10">
        <v>44866</v>
      </c>
      <c r="J34" s="11">
        <v>44885</v>
      </c>
      <c r="K34" s="7" t="s">
        <v>79</v>
      </c>
      <c r="L34" s="7" t="s">
        <v>12</v>
      </c>
      <c r="M34" s="7"/>
      <c r="N34" s="7" t="s">
        <v>37</v>
      </c>
      <c r="O34" s="10">
        <v>44885</v>
      </c>
    </row>
    <row r="35" spans="1:15" ht="13.2">
      <c r="A35" s="5">
        <v>41</v>
      </c>
      <c r="B35" s="6">
        <v>44885</v>
      </c>
      <c r="C35" s="7" t="s">
        <v>52</v>
      </c>
      <c r="D35" s="8" t="s">
        <v>7</v>
      </c>
      <c r="E35" s="9">
        <v>-6.2</v>
      </c>
      <c r="F35" s="7" t="s">
        <v>15</v>
      </c>
      <c r="G35" s="7" t="s">
        <v>16</v>
      </c>
      <c r="H35" s="7" t="s">
        <v>17</v>
      </c>
      <c r="I35" s="10">
        <v>44866</v>
      </c>
      <c r="J35" s="11">
        <v>44885</v>
      </c>
      <c r="K35" s="7" t="s">
        <v>80</v>
      </c>
      <c r="L35" s="7" t="s">
        <v>19</v>
      </c>
      <c r="M35" s="7"/>
      <c r="N35" s="7" t="s">
        <v>52</v>
      </c>
      <c r="O35" s="10">
        <v>44885</v>
      </c>
    </row>
    <row r="36" spans="1:15" ht="13.2">
      <c r="A36" s="5">
        <v>42</v>
      </c>
      <c r="B36" s="6">
        <v>44884</v>
      </c>
      <c r="C36" s="7" t="s">
        <v>81</v>
      </c>
      <c r="D36" s="8" t="s">
        <v>43</v>
      </c>
      <c r="E36" s="9">
        <v>-187.81</v>
      </c>
      <c r="F36" s="7" t="s">
        <v>8</v>
      </c>
      <c r="G36" s="7" t="s">
        <v>9</v>
      </c>
      <c r="H36" s="7" t="s">
        <v>10</v>
      </c>
      <c r="I36" s="10">
        <v>44866</v>
      </c>
      <c r="J36" s="11">
        <v>44878</v>
      </c>
      <c r="K36" s="7" t="s">
        <v>82</v>
      </c>
      <c r="L36" s="7" t="s">
        <v>12</v>
      </c>
      <c r="M36" s="7"/>
      <c r="N36" s="7" t="s">
        <v>81</v>
      </c>
      <c r="O36" s="10">
        <v>44884</v>
      </c>
    </row>
    <row r="37" spans="1:15" ht="13.2">
      <c r="A37" s="5">
        <v>48</v>
      </c>
      <c r="B37" s="6">
        <v>44878</v>
      </c>
      <c r="C37" s="7" t="s">
        <v>83</v>
      </c>
      <c r="D37" s="8" t="s">
        <v>84</v>
      </c>
      <c r="E37" s="9">
        <v>-2.5</v>
      </c>
      <c r="F37" s="7" t="s">
        <v>8</v>
      </c>
      <c r="G37" s="7" t="s">
        <v>9</v>
      </c>
      <c r="H37" s="7" t="s">
        <v>10</v>
      </c>
      <c r="I37" s="10">
        <v>44866</v>
      </c>
      <c r="J37" s="11">
        <v>44878</v>
      </c>
      <c r="K37" s="7" t="s">
        <v>85</v>
      </c>
      <c r="L37" s="7" t="s">
        <v>12</v>
      </c>
      <c r="M37" s="7"/>
      <c r="N37" s="7" t="s">
        <v>83</v>
      </c>
      <c r="O37" s="10">
        <v>44878</v>
      </c>
    </row>
    <row r="38" spans="1:15" ht="13.2">
      <c r="A38" s="5">
        <v>50</v>
      </c>
      <c r="B38" s="6">
        <v>44876</v>
      </c>
      <c r="C38" s="7" t="s">
        <v>86</v>
      </c>
      <c r="D38" s="8" t="s">
        <v>7</v>
      </c>
      <c r="E38" s="9">
        <v>-111.82</v>
      </c>
      <c r="F38" s="7" t="s">
        <v>8</v>
      </c>
      <c r="G38" s="7" t="s">
        <v>9</v>
      </c>
      <c r="H38" s="7" t="s">
        <v>10</v>
      </c>
      <c r="I38" s="10">
        <v>44866</v>
      </c>
      <c r="J38" s="11">
        <v>44871</v>
      </c>
      <c r="K38" s="7" t="s">
        <v>87</v>
      </c>
      <c r="L38" s="7" t="s">
        <v>12</v>
      </c>
      <c r="M38" s="7"/>
      <c r="N38" s="7" t="s">
        <v>86</v>
      </c>
      <c r="O38" s="10">
        <v>44876</v>
      </c>
    </row>
    <row r="39" spans="1:15" ht="13.2">
      <c r="A39" s="5">
        <v>57</v>
      </c>
      <c r="B39" s="6">
        <v>44869</v>
      </c>
      <c r="C39" s="7" t="s">
        <v>59</v>
      </c>
      <c r="D39" s="8" t="s">
        <v>60</v>
      </c>
      <c r="E39" s="9">
        <v>-35.950000000000003</v>
      </c>
      <c r="F39" s="7" t="s">
        <v>8</v>
      </c>
      <c r="G39" s="7" t="s">
        <v>9</v>
      </c>
      <c r="H39" s="7" t="s">
        <v>10</v>
      </c>
      <c r="I39" s="10">
        <v>44866</v>
      </c>
      <c r="J39" s="11">
        <v>44864</v>
      </c>
      <c r="K39" s="7" t="s">
        <v>88</v>
      </c>
      <c r="L39" s="7" t="s">
        <v>12</v>
      </c>
      <c r="M39" s="7"/>
      <c r="N39" s="7" t="s">
        <v>59</v>
      </c>
      <c r="O39" s="10">
        <v>44869</v>
      </c>
    </row>
    <row r="40" spans="1:15" ht="13.2">
      <c r="A40" s="5">
        <v>58</v>
      </c>
      <c r="B40" s="6">
        <v>44868</v>
      </c>
      <c r="C40" s="7" t="s">
        <v>89</v>
      </c>
      <c r="D40" s="8" t="s">
        <v>43</v>
      </c>
      <c r="E40" s="9">
        <v>-14.38</v>
      </c>
      <c r="F40" s="7" t="s">
        <v>8</v>
      </c>
      <c r="G40" s="7" t="s">
        <v>9</v>
      </c>
      <c r="H40" s="7" t="s">
        <v>10</v>
      </c>
      <c r="I40" s="10">
        <v>44866</v>
      </c>
      <c r="J40" s="11">
        <v>44864</v>
      </c>
      <c r="K40" s="7" t="s">
        <v>90</v>
      </c>
      <c r="L40" s="7" t="s">
        <v>12</v>
      </c>
      <c r="M40" s="7"/>
      <c r="N40" s="7" t="s">
        <v>89</v>
      </c>
      <c r="O40" s="10">
        <v>44868</v>
      </c>
    </row>
    <row r="41" spans="1:15" ht="13.2">
      <c r="A41" s="5">
        <v>59</v>
      </c>
      <c r="B41" s="6">
        <v>44867</v>
      </c>
      <c r="C41" s="7" t="s">
        <v>91</v>
      </c>
      <c r="D41" s="8" t="s">
        <v>43</v>
      </c>
      <c r="E41" s="9">
        <v>-33.369999999999997</v>
      </c>
      <c r="F41" s="7" t="s">
        <v>8</v>
      </c>
      <c r="G41" s="7" t="s">
        <v>9</v>
      </c>
      <c r="H41" s="7" t="s">
        <v>10</v>
      </c>
      <c r="I41" s="10">
        <v>44866</v>
      </c>
      <c r="J41" s="11">
        <v>44864</v>
      </c>
      <c r="K41" s="7" t="s">
        <v>92</v>
      </c>
      <c r="L41" s="7" t="s">
        <v>12</v>
      </c>
      <c r="M41" s="7"/>
      <c r="N41" s="7" t="s">
        <v>91</v>
      </c>
      <c r="O41" s="10">
        <v>44867</v>
      </c>
    </row>
    <row r="42" spans="1:15" ht="13.2">
      <c r="A42" s="5">
        <v>59</v>
      </c>
      <c r="B42" s="6">
        <v>44867</v>
      </c>
      <c r="C42" s="7" t="s">
        <v>68</v>
      </c>
      <c r="D42" s="8" t="s">
        <v>69</v>
      </c>
      <c r="E42" s="9">
        <v>-35.03</v>
      </c>
      <c r="F42" s="7" t="s">
        <v>8</v>
      </c>
      <c r="G42" s="7" t="s">
        <v>9</v>
      </c>
      <c r="H42" s="7" t="s">
        <v>10</v>
      </c>
      <c r="I42" s="10">
        <v>44866</v>
      </c>
      <c r="J42" s="11">
        <v>44864</v>
      </c>
      <c r="K42" s="7" t="s">
        <v>93</v>
      </c>
      <c r="L42" s="7" t="s">
        <v>12</v>
      </c>
      <c r="M42" s="7"/>
      <c r="N42" s="7" t="s">
        <v>68</v>
      </c>
      <c r="O42" s="10">
        <v>44867</v>
      </c>
    </row>
    <row r="43" spans="1:15" ht="13.2">
      <c r="A43" s="5">
        <v>59</v>
      </c>
      <c r="B43" s="6">
        <v>44867</v>
      </c>
      <c r="C43" s="7" t="s">
        <v>62</v>
      </c>
      <c r="D43" s="8" t="s">
        <v>63</v>
      </c>
      <c r="E43" s="9">
        <v>-840</v>
      </c>
      <c r="F43" s="7" t="s">
        <v>8</v>
      </c>
      <c r="G43" s="7" t="s">
        <v>9</v>
      </c>
      <c r="H43" s="7" t="s">
        <v>10</v>
      </c>
      <c r="I43" s="10">
        <v>44866</v>
      </c>
      <c r="J43" s="11">
        <v>44864</v>
      </c>
      <c r="K43" s="7" t="s">
        <v>94</v>
      </c>
      <c r="L43" s="7" t="s">
        <v>12</v>
      </c>
      <c r="M43" s="7"/>
      <c r="N43" s="7" t="s">
        <v>62</v>
      </c>
      <c r="O43" s="10">
        <v>44867</v>
      </c>
    </row>
    <row r="44" spans="1:15" ht="13.2">
      <c r="A44" s="5">
        <v>60</v>
      </c>
      <c r="B44" s="6">
        <v>44866</v>
      </c>
      <c r="C44" s="7" t="s">
        <v>45</v>
      </c>
      <c r="D44" s="8" t="s">
        <v>40</v>
      </c>
      <c r="E44" s="9">
        <v>-29.94</v>
      </c>
      <c r="F44" s="7" t="s">
        <v>8</v>
      </c>
      <c r="G44" s="7" t="s">
        <v>9</v>
      </c>
      <c r="H44" s="7" t="s">
        <v>10</v>
      </c>
      <c r="I44" s="10">
        <v>44866</v>
      </c>
      <c r="J44" s="11">
        <v>44864</v>
      </c>
      <c r="K44" s="7" t="s">
        <v>95</v>
      </c>
      <c r="L44" s="7" t="s">
        <v>12</v>
      </c>
      <c r="M44" s="7"/>
      <c r="N44" s="7" t="s">
        <v>45</v>
      </c>
      <c r="O44" s="10">
        <v>44866</v>
      </c>
    </row>
    <row r="45" spans="1:15" ht="13.2">
      <c r="A45" s="5">
        <v>60</v>
      </c>
      <c r="B45" s="6">
        <v>44866</v>
      </c>
      <c r="C45" s="7" t="s">
        <v>52</v>
      </c>
      <c r="D45" s="8" t="s">
        <v>7</v>
      </c>
      <c r="E45" s="9">
        <v>-71.39</v>
      </c>
      <c r="F45" s="7" t="s">
        <v>8</v>
      </c>
      <c r="G45" s="7" t="s">
        <v>9</v>
      </c>
      <c r="H45" s="7" t="s">
        <v>10</v>
      </c>
      <c r="I45" s="10">
        <v>44866</v>
      </c>
      <c r="J45" s="11">
        <v>44864</v>
      </c>
      <c r="K45" s="7" t="s">
        <v>96</v>
      </c>
      <c r="L45" s="7" t="s">
        <v>12</v>
      </c>
      <c r="M45" s="7"/>
      <c r="N45" s="7" t="s">
        <v>52</v>
      </c>
      <c r="O45" s="10">
        <v>44866</v>
      </c>
    </row>
    <row r="46" spans="1:15" ht="13.2">
      <c r="A46" s="5">
        <v>63</v>
      </c>
      <c r="B46" s="6">
        <v>44863</v>
      </c>
      <c r="C46" s="7" t="s">
        <v>13</v>
      </c>
      <c r="D46" s="8" t="s">
        <v>14</v>
      </c>
      <c r="E46" s="9">
        <v>-30</v>
      </c>
      <c r="F46" s="7" t="s">
        <v>15</v>
      </c>
      <c r="G46" s="7" t="s">
        <v>16</v>
      </c>
      <c r="H46" s="7" t="s">
        <v>17</v>
      </c>
      <c r="I46" s="10">
        <v>44835</v>
      </c>
      <c r="J46" s="11">
        <v>44857</v>
      </c>
      <c r="K46" s="7" t="s">
        <v>97</v>
      </c>
      <c r="L46" s="7" t="s">
        <v>19</v>
      </c>
      <c r="M46" s="7"/>
      <c r="N46" s="7" t="s">
        <v>13</v>
      </c>
      <c r="O46" s="10">
        <v>44863</v>
      </c>
    </row>
    <row r="47" spans="1:15" ht="13.2">
      <c r="A47" s="5">
        <v>68</v>
      </c>
      <c r="B47" s="6">
        <v>44858</v>
      </c>
      <c r="C47" s="7" t="s">
        <v>98</v>
      </c>
      <c r="D47" s="8" t="s">
        <v>43</v>
      </c>
      <c r="E47" s="9">
        <v>-45.83</v>
      </c>
      <c r="F47" s="7" t="s">
        <v>8</v>
      </c>
      <c r="G47" s="7" t="s">
        <v>9</v>
      </c>
      <c r="H47" s="7" t="s">
        <v>10</v>
      </c>
      <c r="I47" s="10">
        <v>44835</v>
      </c>
      <c r="J47" s="11">
        <v>44857</v>
      </c>
      <c r="K47" s="7" t="s">
        <v>99</v>
      </c>
      <c r="L47" s="7" t="s">
        <v>12</v>
      </c>
      <c r="M47" s="7"/>
      <c r="N47" s="7" t="s">
        <v>98</v>
      </c>
      <c r="O47" s="10">
        <v>44858</v>
      </c>
    </row>
    <row r="48" spans="1:15" ht="13.2">
      <c r="A48" s="5">
        <v>69</v>
      </c>
      <c r="B48" s="6">
        <v>44857</v>
      </c>
      <c r="C48" s="7" t="s">
        <v>26</v>
      </c>
      <c r="D48" s="8" t="s">
        <v>24</v>
      </c>
      <c r="E48" s="9">
        <v>-279.82</v>
      </c>
      <c r="F48" s="7" t="s">
        <v>8</v>
      </c>
      <c r="G48" s="7" t="s">
        <v>9</v>
      </c>
      <c r="H48" s="7" t="s">
        <v>10</v>
      </c>
      <c r="I48" s="10">
        <v>44835</v>
      </c>
      <c r="J48" s="11">
        <v>44857</v>
      </c>
      <c r="K48" s="7" t="s">
        <v>100</v>
      </c>
      <c r="L48" s="7" t="s">
        <v>12</v>
      </c>
      <c r="M48" s="7"/>
      <c r="N48" s="7" t="s">
        <v>26</v>
      </c>
      <c r="O48" s="10">
        <v>44857</v>
      </c>
    </row>
    <row r="49" spans="1:15" ht="13.2">
      <c r="A49" s="5">
        <v>69</v>
      </c>
      <c r="B49" s="6">
        <v>44857</v>
      </c>
      <c r="C49" s="7" t="s">
        <v>32</v>
      </c>
      <c r="D49" s="8" t="s">
        <v>33</v>
      </c>
      <c r="E49" s="9">
        <v>-67.95</v>
      </c>
      <c r="F49" s="7" t="s">
        <v>8</v>
      </c>
      <c r="G49" s="7" t="s">
        <v>9</v>
      </c>
      <c r="H49" s="7" t="s">
        <v>10</v>
      </c>
      <c r="I49" s="10">
        <v>44835</v>
      </c>
      <c r="J49" s="11">
        <v>44857</v>
      </c>
      <c r="K49" s="7" t="s">
        <v>101</v>
      </c>
      <c r="L49" s="7" t="s">
        <v>12</v>
      </c>
      <c r="M49" s="7"/>
      <c r="N49" s="7" t="s">
        <v>32</v>
      </c>
      <c r="O49" s="10">
        <v>44857</v>
      </c>
    </row>
    <row r="50" spans="1:15" ht="13.2">
      <c r="A50" s="5">
        <v>70</v>
      </c>
      <c r="B50" s="6">
        <v>44856</v>
      </c>
      <c r="C50" s="7" t="s">
        <v>35</v>
      </c>
      <c r="D50" s="8" t="s">
        <v>24</v>
      </c>
      <c r="E50" s="9">
        <v>279.82</v>
      </c>
      <c r="F50" s="7" t="s">
        <v>15</v>
      </c>
      <c r="G50" s="7" t="s">
        <v>16</v>
      </c>
      <c r="H50" s="7" t="s">
        <v>17</v>
      </c>
      <c r="I50" s="10">
        <v>44835</v>
      </c>
      <c r="J50" s="11">
        <v>44850</v>
      </c>
      <c r="K50" s="7" t="s">
        <v>102</v>
      </c>
      <c r="L50" s="7" t="s">
        <v>19</v>
      </c>
      <c r="M50" s="7"/>
      <c r="N50" s="7" t="s">
        <v>35</v>
      </c>
      <c r="O50" s="10">
        <v>44856</v>
      </c>
    </row>
    <row r="51" spans="1:15" ht="13.2">
      <c r="A51" s="5">
        <v>71</v>
      </c>
      <c r="B51" s="6">
        <v>44855</v>
      </c>
      <c r="C51" s="7" t="s">
        <v>37</v>
      </c>
      <c r="D51" s="8" t="s">
        <v>37</v>
      </c>
      <c r="E51" s="9">
        <v>4000</v>
      </c>
      <c r="F51" s="7" t="s">
        <v>8</v>
      </c>
      <c r="G51" s="7" t="s">
        <v>9</v>
      </c>
      <c r="H51" s="7" t="s">
        <v>10</v>
      </c>
      <c r="I51" s="10">
        <v>44835</v>
      </c>
      <c r="J51" s="11">
        <v>44850</v>
      </c>
      <c r="K51" s="7" t="s">
        <v>103</v>
      </c>
      <c r="L51" s="7" t="s">
        <v>12</v>
      </c>
      <c r="M51" s="7"/>
      <c r="N51" s="7" t="s">
        <v>37</v>
      </c>
      <c r="O51" s="10">
        <v>44855</v>
      </c>
    </row>
    <row r="52" spans="1:15" ht="13.2">
      <c r="A52" s="5">
        <v>72</v>
      </c>
      <c r="B52" s="6">
        <v>44854</v>
      </c>
      <c r="C52" s="7" t="s">
        <v>52</v>
      </c>
      <c r="D52" s="8" t="s">
        <v>7</v>
      </c>
      <c r="E52" s="9">
        <v>-35.21</v>
      </c>
      <c r="F52" s="7" t="s">
        <v>8</v>
      </c>
      <c r="G52" s="7" t="s">
        <v>9</v>
      </c>
      <c r="H52" s="7" t="s">
        <v>10</v>
      </c>
      <c r="I52" s="10">
        <v>44835</v>
      </c>
      <c r="J52" s="11">
        <v>44850</v>
      </c>
      <c r="K52" s="7" t="s">
        <v>104</v>
      </c>
      <c r="L52" s="7" t="s">
        <v>12</v>
      </c>
      <c r="M52" s="7"/>
      <c r="N52" s="7" t="s">
        <v>52</v>
      </c>
      <c r="O52" s="10">
        <v>44854</v>
      </c>
    </row>
    <row r="53" spans="1:15" ht="13.2">
      <c r="A53" s="5">
        <v>74</v>
      </c>
      <c r="B53" s="6">
        <v>44852</v>
      </c>
      <c r="C53" s="7" t="s">
        <v>66</v>
      </c>
      <c r="D53" s="8" t="s">
        <v>40</v>
      </c>
      <c r="E53" s="9">
        <v>-24.28</v>
      </c>
      <c r="F53" s="7" t="s">
        <v>8</v>
      </c>
      <c r="G53" s="7" t="s">
        <v>9</v>
      </c>
      <c r="H53" s="7" t="s">
        <v>10</v>
      </c>
      <c r="I53" s="10">
        <v>44835</v>
      </c>
      <c r="J53" s="11">
        <v>44850</v>
      </c>
      <c r="K53" s="7" t="s">
        <v>105</v>
      </c>
      <c r="L53" s="7" t="s">
        <v>12</v>
      </c>
      <c r="M53" s="7"/>
      <c r="N53" s="7" t="s">
        <v>66</v>
      </c>
      <c r="O53" s="10">
        <v>44852</v>
      </c>
    </row>
    <row r="54" spans="1:15" ht="13.2">
      <c r="A54" s="5">
        <v>76</v>
      </c>
      <c r="B54" s="6">
        <v>44850</v>
      </c>
      <c r="C54" s="7" t="s">
        <v>106</v>
      </c>
      <c r="D54" s="8" t="s">
        <v>40</v>
      </c>
      <c r="E54" s="9">
        <v>-16.63</v>
      </c>
      <c r="F54" s="7" t="s">
        <v>8</v>
      </c>
      <c r="G54" s="7" t="s">
        <v>9</v>
      </c>
      <c r="H54" s="7" t="s">
        <v>10</v>
      </c>
      <c r="I54" s="10">
        <v>44835</v>
      </c>
      <c r="J54" s="11">
        <v>44850</v>
      </c>
      <c r="K54" s="7" t="s">
        <v>107</v>
      </c>
      <c r="L54" s="7" t="s">
        <v>12</v>
      </c>
      <c r="M54" s="7"/>
      <c r="N54" s="7" t="s">
        <v>106</v>
      </c>
      <c r="O54" s="10">
        <v>44850</v>
      </c>
    </row>
    <row r="55" spans="1:15" ht="13.2">
      <c r="A55" s="5">
        <v>80</v>
      </c>
      <c r="B55" s="6">
        <v>44846</v>
      </c>
      <c r="C55" s="7" t="s">
        <v>68</v>
      </c>
      <c r="D55" s="8" t="s">
        <v>69</v>
      </c>
      <c r="E55" s="9">
        <v>-29.98</v>
      </c>
      <c r="F55" s="7" t="s">
        <v>8</v>
      </c>
      <c r="G55" s="7" t="s">
        <v>9</v>
      </c>
      <c r="H55" s="7" t="s">
        <v>10</v>
      </c>
      <c r="I55" s="10">
        <v>44835</v>
      </c>
      <c r="J55" s="11">
        <v>44843</v>
      </c>
      <c r="K55" s="7" t="s">
        <v>108</v>
      </c>
      <c r="L55" s="7" t="s">
        <v>12</v>
      </c>
      <c r="M55" s="7"/>
      <c r="N55" s="7" t="s">
        <v>68</v>
      </c>
      <c r="O55" s="10">
        <v>44846</v>
      </c>
    </row>
    <row r="56" spans="1:15" ht="13.2">
      <c r="A56" s="5">
        <v>82</v>
      </c>
      <c r="B56" s="6">
        <v>44844</v>
      </c>
      <c r="C56" s="7" t="s">
        <v>109</v>
      </c>
      <c r="D56" s="8" t="s">
        <v>40</v>
      </c>
      <c r="E56" s="9">
        <v>-23.16</v>
      </c>
      <c r="F56" s="7" t="s">
        <v>8</v>
      </c>
      <c r="G56" s="7" t="s">
        <v>9</v>
      </c>
      <c r="H56" s="7" t="s">
        <v>10</v>
      </c>
      <c r="I56" s="10">
        <v>44835</v>
      </c>
      <c r="J56" s="11">
        <v>44843</v>
      </c>
      <c r="K56" s="7" t="s">
        <v>110</v>
      </c>
      <c r="L56" s="7" t="s">
        <v>12</v>
      </c>
      <c r="M56" s="7"/>
      <c r="N56" s="7" t="s">
        <v>109</v>
      </c>
      <c r="O56" s="10">
        <v>44844</v>
      </c>
    </row>
    <row r="57" spans="1:15" ht="13.2">
      <c r="A57" s="5">
        <v>84</v>
      </c>
      <c r="B57" s="6">
        <v>44842</v>
      </c>
      <c r="C57" s="7" t="s">
        <v>86</v>
      </c>
      <c r="D57" s="8" t="s">
        <v>7</v>
      </c>
      <c r="E57" s="9">
        <v>-22.98</v>
      </c>
      <c r="F57" s="7" t="s">
        <v>8</v>
      </c>
      <c r="G57" s="7" t="s">
        <v>9</v>
      </c>
      <c r="H57" s="7" t="s">
        <v>10</v>
      </c>
      <c r="I57" s="10">
        <v>44835</v>
      </c>
      <c r="J57" s="11">
        <v>44836</v>
      </c>
      <c r="K57" s="7" t="s">
        <v>111</v>
      </c>
      <c r="L57" s="7" t="s">
        <v>12</v>
      </c>
      <c r="M57" s="7"/>
      <c r="N57" s="7" t="s">
        <v>86</v>
      </c>
      <c r="O57" s="10">
        <v>44842</v>
      </c>
    </row>
    <row r="58" spans="1:15" ht="13.2">
      <c r="A58" s="5">
        <v>84</v>
      </c>
      <c r="B58" s="6">
        <v>44842</v>
      </c>
      <c r="C58" s="7" t="s">
        <v>112</v>
      </c>
      <c r="D58" s="8" t="s">
        <v>40</v>
      </c>
      <c r="E58" s="9">
        <v>-21.38</v>
      </c>
      <c r="F58" s="7" t="s">
        <v>8</v>
      </c>
      <c r="G58" s="7" t="s">
        <v>9</v>
      </c>
      <c r="H58" s="7" t="s">
        <v>10</v>
      </c>
      <c r="I58" s="10">
        <v>44835</v>
      </c>
      <c r="J58" s="11">
        <v>44836</v>
      </c>
      <c r="K58" s="7" t="s">
        <v>113</v>
      </c>
      <c r="L58" s="7" t="s">
        <v>12</v>
      </c>
      <c r="M58" s="7"/>
      <c r="N58" s="7" t="s">
        <v>112</v>
      </c>
      <c r="O58" s="10">
        <v>44842</v>
      </c>
    </row>
    <row r="59" spans="1:15" ht="13.2">
      <c r="A59" s="5">
        <v>86</v>
      </c>
      <c r="B59" s="6">
        <v>44840</v>
      </c>
      <c r="C59" s="7" t="s">
        <v>59</v>
      </c>
      <c r="D59" s="8" t="s">
        <v>60</v>
      </c>
      <c r="E59" s="9">
        <v>-35.950000000000003</v>
      </c>
      <c r="F59" s="7" t="s">
        <v>8</v>
      </c>
      <c r="G59" s="7" t="s">
        <v>9</v>
      </c>
      <c r="H59" s="7" t="s">
        <v>10</v>
      </c>
      <c r="I59" s="10">
        <v>44835</v>
      </c>
      <c r="J59" s="11">
        <v>44836</v>
      </c>
      <c r="K59" s="7" t="s">
        <v>114</v>
      </c>
      <c r="L59" s="7" t="s">
        <v>12</v>
      </c>
      <c r="M59" s="7"/>
      <c r="N59" s="7" t="s">
        <v>59</v>
      </c>
      <c r="O59" s="10">
        <v>44840</v>
      </c>
    </row>
    <row r="60" spans="1:15" ht="13.2">
      <c r="A60" s="5">
        <v>86</v>
      </c>
      <c r="B60" s="6">
        <v>44840</v>
      </c>
      <c r="C60" s="7" t="s">
        <v>52</v>
      </c>
      <c r="D60" s="8" t="s">
        <v>7</v>
      </c>
      <c r="E60" s="9">
        <v>-42</v>
      </c>
      <c r="F60" s="7" t="s">
        <v>15</v>
      </c>
      <c r="G60" s="7" t="s">
        <v>16</v>
      </c>
      <c r="H60" s="7" t="s">
        <v>17</v>
      </c>
      <c r="I60" s="10">
        <v>44835</v>
      </c>
      <c r="J60" s="11">
        <v>44836</v>
      </c>
      <c r="K60" s="7" t="s">
        <v>115</v>
      </c>
      <c r="L60" s="7" t="s">
        <v>19</v>
      </c>
      <c r="M60" s="7"/>
      <c r="N60" s="7" t="s">
        <v>52</v>
      </c>
      <c r="O60" s="10">
        <v>44840</v>
      </c>
    </row>
    <row r="61" spans="1:15" ht="13.2">
      <c r="A61" s="5">
        <v>87</v>
      </c>
      <c r="B61" s="6">
        <v>44839</v>
      </c>
      <c r="C61" s="7" t="s">
        <v>116</v>
      </c>
      <c r="D61" s="8" t="s">
        <v>40</v>
      </c>
      <c r="E61" s="9">
        <v>-13.36</v>
      </c>
      <c r="F61" s="7" t="s">
        <v>8</v>
      </c>
      <c r="G61" s="7" t="s">
        <v>9</v>
      </c>
      <c r="H61" s="7" t="s">
        <v>10</v>
      </c>
      <c r="I61" s="10">
        <v>44835</v>
      </c>
      <c r="J61" s="11">
        <v>44836</v>
      </c>
      <c r="K61" s="7" t="s">
        <v>117</v>
      </c>
      <c r="L61" s="7" t="s">
        <v>12</v>
      </c>
      <c r="M61" s="7"/>
      <c r="N61" s="7" t="s">
        <v>116</v>
      </c>
      <c r="O61" s="10">
        <v>44839</v>
      </c>
    </row>
    <row r="62" spans="1:15" ht="13.2">
      <c r="A62" s="5">
        <v>89</v>
      </c>
      <c r="B62" s="6">
        <v>44837</v>
      </c>
      <c r="C62" s="7" t="s">
        <v>98</v>
      </c>
      <c r="D62" s="8" t="s">
        <v>43</v>
      </c>
      <c r="E62" s="9">
        <v>-42.53</v>
      </c>
      <c r="F62" s="7" t="s">
        <v>8</v>
      </c>
      <c r="G62" s="7" t="s">
        <v>9</v>
      </c>
      <c r="H62" s="7" t="s">
        <v>10</v>
      </c>
      <c r="I62" s="10">
        <v>44835</v>
      </c>
      <c r="J62" s="11">
        <v>44836</v>
      </c>
      <c r="K62" s="7" t="s">
        <v>118</v>
      </c>
      <c r="L62" s="7" t="s">
        <v>12</v>
      </c>
      <c r="M62" s="7"/>
      <c r="N62" s="7" t="s">
        <v>98</v>
      </c>
      <c r="O62" s="10">
        <v>44837</v>
      </c>
    </row>
    <row r="63" spans="1:15" ht="13.2">
      <c r="A63" s="5">
        <v>90</v>
      </c>
      <c r="B63" s="6">
        <v>44836</v>
      </c>
      <c r="C63" s="7" t="s">
        <v>62</v>
      </c>
      <c r="D63" s="8" t="s">
        <v>63</v>
      </c>
      <c r="E63" s="9">
        <v>-840</v>
      </c>
      <c r="F63" s="7" t="s">
        <v>8</v>
      </c>
      <c r="G63" s="7" t="s">
        <v>9</v>
      </c>
      <c r="H63" s="7" t="s">
        <v>10</v>
      </c>
      <c r="I63" s="10">
        <v>44835</v>
      </c>
      <c r="J63" s="11">
        <v>44836</v>
      </c>
      <c r="K63" s="7" t="s">
        <v>119</v>
      </c>
      <c r="L63" s="7" t="s">
        <v>12</v>
      </c>
      <c r="M63" s="7"/>
      <c r="N63" s="7" t="s">
        <v>62</v>
      </c>
      <c r="O63" s="10">
        <v>44836</v>
      </c>
    </row>
    <row r="64" spans="1:15" ht="13.2">
      <c r="A64" s="5">
        <v>90</v>
      </c>
      <c r="B64" s="6">
        <v>44836</v>
      </c>
      <c r="C64" s="7" t="s">
        <v>89</v>
      </c>
      <c r="D64" s="8" t="s">
        <v>69</v>
      </c>
      <c r="E64" s="9">
        <v>-14.38</v>
      </c>
      <c r="F64" s="7" t="s">
        <v>8</v>
      </c>
      <c r="G64" s="7" t="s">
        <v>9</v>
      </c>
      <c r="H64" s="7" t="s">
        <v>10</v>
      </c>
      <c r="I64" s="10">
        <v>44835</v>
      </c>
      <c r="J64" s="11">
        <v>44836</v>
      </c>
      <c r="K64" s="7" t="s">
        <v>120</v>
      </c>
      <c r="L64" s="7" t="s">
        <v>12</v>
      </c>
      <c r="M64" s="7"/>
      <c r="N64" s="7" t="s">
        <v>89</v>
      </c>
      <c r="O64" s="10">
        <v>44836</v>
      </c>
    </row>
    <row r="65" spans="1:15" ht="13.2">
      <c r="A65" s="5">
        <v>94</v>
      </c>
      <c r="B65" s="6">
        <v>44832</v>
      </c>
      <c r="C65" s="7" t="s">
        <v>13</v>
      </c>
      <c r="D65" s="8" t="s">
        <v>14</v>
      </c>
      <c r="E65" s="9">
        <v>-30</v>
      </c>
      <c r="F65" s="7" t="s">
        <v>15</v>
      </c>
      <c r="G65" s="7" t="s">
        <v>16</v>
      </c>
      <c r="H65" s="7" t="s">
        <v>17</v>
      </c>
      <c r="I65" s="10">
        <v>44805</v>
      </c>
      <c r="J65" s="11">
        <v>44829</v>
      </c>
      <c r="K65" s="7" t="s">
        <v>121</v>
      </c>
      <c r="L65" s="7" t="s">
        <v>19</v>
      </c>
      <c r="M65" s="7"/>
      <c r="N65" s="7" t="s">
        <v>13</v>
      </c>
      <c r="O65" s="10">
        <v>44832</v>
      </c>
    </row>
    <row r="66" spans="1:15" ht="13.2">
      <c r="A66" s="5">
        <v>99</v>
      </c>
      <c r="B66" s="6">
        <v>44827</v>
      </c>
      <c r="C66" s="7" t="s">
        <v>23</v>
      </c>
      <c r="D66" s="8" t="s">
        <v>24</v>
      </c>
      <c r="E66" s="9">
        <v>-672.59</v>
      </c>
      <c r="F66" s="7" t="s">
        <v>8</v>
      </c>
      <c r="G66" s="7" t="s">
        <v>9</v>
      </c>
      <c r="H66" s="7" t="s">
        <v>10</v>
      </c>
      <c r="I66" s="10">
        <v>44805</v>
      </c>
      <c r="J66" s="11">
        <v>44822</v>
      </c>
      <c r="K66" s="7" t="s">
        <v>122</v>
      </c>
      <c r="L66" s="7" t="s">
        <v>12</v>
      </c>
      <c r="M66" s="7"/>
      <c r="N66" s="7" t="s">
        <v>23</v>
      </c>
      <c r="O66" s="10">
        <v>44827</v>
      </c>
    </row>
    <row r="67" spans="1:15" ht="13.2">
      <c r="A67" s="5">
        <v>99</v>
      </c>
      <c r="B67" s="6">
        <v>44827</v>
      </c>
      <c r="C67" s="7" t="s">
        <v>26</v>
      </c>
      <c r="D67" s="8" t="s">
        <v>24</v>
      </c>
      <c r="E67" s="9">
        <v>-138.81</v>
      </c>
      <c r="F67" s="7" t="s">
        <v>8</v>
      </c>
      <c r="G67" s="7" t="s">
        <v>9</v>
      </c>
      <c r="H67" s="7" t="s">
        <v>10</v>
      </c>
      <c r="I67" s="10">
        <v>44805</v>
      </c>
      <c r="J67" s="11">
        <v>44822</v>
      </c>
      <c r="K67" s="7" t="s">
        <v>123</v>
      </c>
      <c r="L67" s="7" t="s">
        <v>12</v>
      </c>
      <c r="M67" s="7"/>
      <c r="N67" s="7" t="s">
        <v>26</v>
      </c>
      <c r="O67" s="10">
        <v>44827</v>
      </c>
    </row>
    <row r="68" spans="1:15" ht="13.2">
      <c r="A68" s="5">
        <v>100</v>
      </c>
      <c r="B68" s="6">
        <v>44826</v>
      </c>
      <c r="C68" s="7" t="s">
        <v>32</v>
      </c>
      <c r="D68" s="8" t="s">
        <v>33</v>
      </c>
      <c r="E68" s="9">
        <v>-79.59</v>
      </c>
      <c r="F68" s="7" t="s">
        <v>8</v>
      </c>
      <c r="G68" s="7" t="s">
        <v>9</v>
      </c>
      <c r="H68" s="7" t="s">
        <v>10</v>
      </c>
      <c r="I68" s="10">
        <v>44805</v>
      </c>
      <c r="J68" s="11">
        <v>44822</v>
      </c>
      <c r="K68" s="7" t="s">
        <v>124</v>
      </c>
      <c r="L68" s="7" t="s">
        <v>12</v>
      </c>
      <c r="M68" s="7"/>
      <c r="N68" s="7" t="s">
        <v>32</v>
      </c>
      <c r="O68" s="10">
        <v>44826</v>
      </c>
    </row>
    <row r="69" spans="1:15" ht="13.2">
      <c r="A69" s="5">
        <v>100</v>
      </c>
      <c r="B69" s="6">
        <v>44826</v>
      </c>
      <c r="C69" s="7" t="s">
        <v>35</v>
      </c>
      <c r="D69" s="8" t="s">
        <v>24</v>
      </c>
      <c r="E69" s="9">
        <v>138.81</v>
      </c>
      <c r="F69" s="7" t="s">
        <v>15</v>
      </c>
      <c r="G69" s="7" t="s">
        <v>16</v>
      </c>
      <c r="H69" s="7" t="s">
        <v>17</v>
      </c>
      <c r="I69" s="10">
        <v>44805</v>
      </c>
      <c r="J69" s="11">
        <v>44822</v>
      </c>
      <c r="K69" s="7" t="s">
        <v>125</v>
      </c>
      <c r="L69" s="7" t="s">
        <v>19</v>
      </c>
      <c r="M69" s="7"/>
      <c r="N69" s="7" t="s">
        <v>35</v>
      </c>
      <c r="O69" s="10">
        <v>44826</v>
      </c>
    </row>
    <row r="70" spans="1:15" ht="13.2">
      <c r="A70" s="5">
        <v>101</v>
      </c>
      <c r="B70" s="6">
        <v>44825</v>
      </c>
      <c r="C70" s="7" t="s">
        <v>37</v>
      </c>
      <c r="D70" s="8" t="s">
        <v>37</v>
      </c>
      <c r="E70" s="9">
        <v>4000</v>
      </c>
      <c r="F70" s="7" t="s">
        <v>8</v>
      </c>
      <c r="G70" s="7" t="s">
        <v>9</v>
      </c>
      <c r="H70" s="7" t="s">
        <v>10</v>
      </c>
      <c r="I70" s="10">
        <v>44805</v>
      </c>
      <c r="J70" s="11">
        <v>44822</v>
      </c>
      <c r="K70" s="7" t="s">
        <v>126</v>
      </c>
      <c r="L70" s="7" t="s">
        <v>12</v>
      </c>
      <c r="M70" s="7"/>
      <c r="N70" s="7" t="s">
        <v>37</v>
      </c>
      <c r="O70" s="10">
        <v>44825</v>
      </c>
    </row>
    <row r="71" spans="1:15" ht="13.2">
      <c r="A71" s="5">
        <v>105</v>
      </c>
      <c r="B71" s="6">
        <v>44821</v>
      </c>
      <c r="C71" s="7" t="s">
        <v>86</v>
      </c>
      <c r="D71" s="8" t="s">
        <v>7</v>
      </c>
      <c r="E71" s="9">
        <v>-87.54</v>
      </c>
      <c r="F71" s="7" t="s">
        <v>8</v>
      </c>
      <c r="G71" s="7" t="s">
        <v>9</v>
      </c>
      <c r="H71" s="7" t="s">
        <v>10</v>
      </c>
      <c r="I71" s="10">
        <v>44805</v>
      </c>
      <c r="J71" s="11">
        <v>44815</v>
      </c>
      <c r="K71" s="7" t="s">
        <v>127</v>
      </c>
      <c r="L71" s="7" t="s">
        <v>12</v>
      </c>
      <c r="M71" s="7"/>
      <c r="N71" s="7" t="s">
        <v>86</v>
      </c>
      <c r="O71" s="10">
        <v>44821</v>
      </c>
    </row>
    <row r="72" spans="1:15" ht="13.2">
      <c r="A72" s="5">
        <v>105</v>
      </c>
      <c r="B72" s="6">
        <v>44821</v>
      </c>
      <c r="C72" s="7" t="s">
        <v>128</v>
      </c>
      <c r="D72" s="8" t="s">
        <v>129</v>
      </c>
      <c r="E72" s="9">
        <v>-10.6</v>
      </c>
      <c r="F72" s="7" t="s">
        <v>8</v>
      </c>
      <c r="G72" s="7" t="s">
        <v>9</v>
      </c>
      <c r="H72" s="7" t="s">
        <v>10</v>
      </c>
      <c r="I72" s="10">
        <v>44805</v>
      </c>
      <c r="J72" s="11">
        <v>44815</v>
      </c>
      <c r="K72" s="7" t="s">
        <v>130</v>
      </c>
      <c r="L72" s="7" t="s">
        <v>12</v>
      </c>
      <c r="M72" s="7"/>
      <c r="N72" s="7" t="s">
        <v>128</v>
      </c>
      <c r="O72" s="10">
        <v>44821</v>
      </c>
    </row>
    <row r="73" spans="1:15" ht="13.2">
      <c r="A73" s="5">
        <v>105</v>
      </c>
      <c r="B73" s="6">
        <v>44821</v>
      </c>
      <c r="C73" s="7" t="s">
        <v>131</v>
      </c>
      <c r="D73" s="8" t="s">
        <v>30</v>
      </c>
      <c r="E73" s="9">
        <v>-28.4</v>
      </c>
      <c r="F73" s="7" t="s">
        <v>8</v>
      </c>
      <c r="G73" s="7" t="s">
        <v>9</v>
      </c>
      <c r="H73" s="7" t="s">
        <v>10</v>
      </c>
      <c r="I73" s="10">
        <v>44805</v>
      </c>
      <c r="J73" s="11">
        <v>44815</v>
      </c>
      <c r="K73" s="7" t="s">
        <v>132</v>
      </c>
      <c r="L73" s="7" t="s">
        <v>12</v>
      </c>
      <c r="M73" s="7"/>
      <c r="N73" s="7" t="s">
        <v>131</v>
      </c>
      <c r="O73" s="10">
        <v>44821</v>
      </c>
    </row>
    <row r="74" spans="1:15" ht="13.2">
      <c r="A74" s="5">
        <v>108</v>
      </c>
      <c r="B74" s="6">
        <v>44818</v>
      </c>
      <c r="C74" s="7" t="s">
        <v>45</v>
      </c>
      <c r="D74" s="8" t="s">
        <v>40</v>
      </c>
      <c r="E74" s="9">
        <v>-51.27</v>
      </c>
      <c r="F74" s="7" t="s">
        <v>8</v>
      </c>
      <c r="G74" s="7" t="s">
        <v>9</v>
      </c>
      <c r="H74" s="7" t="s">
        <v>10</v>
      </c>
      <c r="I74" s="10">
        <v>44805</v>
      </c>
      <c r="J74" s="11">
        <v>44815</v>
      </c>
      <c r="K74" s="7" t="s">
        <v>133</v>
      </c>
      <c r="L74" s="7" t="s">
        <v>12</v>
      </c>
      <c r="M74" s="7"/>
      <c r="N74" s="7" t="s">
        <v>45</v>
      </c>
      <c r="O74" s="10">
        <v>44818</v>
      </c>
    </row>
    <row r="75" spans="1:15" ht="13.2">
      <c r="A75" s="5">
        <v>108</v>
      </c>
      <c r="B75" s="6">
        <v>44818</v>
      </c>
      <c r="C75" s="7" t="s">
        <v>45</v>
      </c>
      <c r="D75" s="8" t="s">
        <v>40</v>
      </c>
      <c r="E75" s="9">
        <v>-17.03</v>
      </c>
      <c r="F75" s="7" t="s">
        <v>8</v>
      </c>
      <c r="G75" s="7" t="s">
        <v>9</v>
      </c>
      <c r="H75" s="7" t="s">
        <v>10</v>
      </c>
      <c r="I75" s="10">
        <v>44805</v>
      </c>
      <c r="J75" s="11">
        <v>44815</v>
      </c>
      <c r="K75" s="7" t="s">
        <v>134</v>
      </c>
      <c r="L75" s="7" t="s">
        <v>12</v>
      </c>
      <c r="M75" s="7"/>
      <c r="N75" s="7" t="s">
        <v>45</v>
      </c>
      <c r="O75" s="10">
        <v>44818</v>
      </c>
    </row>
    <row r="76" spans="1:15" ht="13.2">
      <c r="A76" s="5">
        <v>109</v>
      </c>
      <c r="B76" s="6">
        <v>44817</v>
      </c>
      <c r="C76" s="7" t="s">
        <v>52</v>
      </c>
      <c r="D76" s="8" t="s">
        <v>7</v>
      </c>
      <c r="E76" s="9">
        <v>-18.7</v>
      </c>
      <c r="F76" s="7" t="s">
        <v>15</v>
      </c>
      <c r="G76" s="7" t="s">
        <v>16</v>
      </c>
      <c r="H76" s="7" t="s">
        <v>17</v>
      </c>
      <c r="I76" s="10">
        <v>44805</v>
      </c>
      <c r="J76" s="11">
        <v>44815</v>
      </c>
      <c r="K76" s="7" t="s">
        <v>135</v>
      </c>
      <c r="L76" s="7" t="s">
        <v>19</v>
      </c>
      <c r="M76" s="7"/>
      <c r="N76" s="7" t="s">
        <v>52</v>
      </c>
      <c r="O76" s="10">
        <v>44817</v>
      </c>
    </row>
    <row r="77" spans="1:15" ht="13.2">
      <c r="A77" s="5">
        <v>111</v>
      </c>
      <c r="B77" s="6">
        <v>44815</v>
      </c>
      <c r="C77" s="7" t="s">
        <v>29</v>
      </c>
      <c r="D77" s="8" t="s">
        <v>30</v>
      </c>
      <c r="E77" s="9">
        <v>-4.28</v>
      </c>
      <c r="F77" s="7" t="s">
        <v>8</v>
      </c>
      <c r="G77" s="7" t="s">
        <v>9</v>
      </c>
      <c r="H77" s="7" t="s">
        <v>10</v>
      </c>
      <c r="I77" s="10">
        <v>44805</v>
      </c>
      <c r="J77" s="11">
        <v>44815</v>
      </c>
      <c r="K77" s="7" t="s">
        <v>136</v>
      </c>
      <c r="L77" s="7" t="s">
        <v>12</v>
      </c>
      <c r="M77" s="7"/>
      <c r="N77" s="7" t="s">
        <v>29</v>
      </c>
      <c r="O77" s="10">
        <v>44815</v>
      </c>
    </row>
    <row r="78" spans="1:15" ht="13.2">
      <c r="A78" s="5">
        <v>111</v>
      </c>
      <c r="B78" s="6">
        <v>44815</v>
      </c>
      <c r="C78" s="7" t="s">
        <v>137</v>
      </c>
      <c r="D78" s="8" t="s">
        <v>7</v>
      </c>
      <c r="E78" s="9">
        <v>-15.03</v>
      </c>
      <c r="F78" s="7" t="s">
        <v>8</v>
      </c>
      <c r="G78" s="7" t="s">
        <v>9</v>
      </c>
      <c r="H78" s="7" t="s">
        <v>10</v>
      </c>
      <c r="I78" s="10">
        <v>44805</v>
      </c>
      <c r="J78" s="11">
        <v>44815</v>
      </c>
      <c r="K78" s="7" t="s">
        <v>138</v>
      </c>
      <c r="L78" s="7" t="s">
        <v>12</v>
      </c>
      <c r="M78" s="7"/>
      <c r="N78" s="7" t="s">
        <v>137</v>
      </c>
      <c r="O78" s="10">
        <v>44815</v>
      </c>
    </row>
    <row r="79" spans="1:15" ht="13.2">
      <c r="A79" s="5">
        <v>111</v>
      </c>
      <c r="B79" s="6">
        <v>44815</v>
      </c>
      <c r="C79" s="7" t="s">
        <v>42</v>
      </c>
      <c r="D79" s="8" t="s">
        <v>43</v>
      </c>
      <c r="E79" s="9">
        <v>-43.91</v>
      </c>
      <c r="F79" s="7" t="s">
        <v>8</v>
      </c>
      <c r="G79" s="7" t="s">
        <v>9</v>
      </c>
      <c r="H79" s="7" t="s">
        <v>10</v>
      </c>
      <c r="I79" s="10">
        <v>44805</v>
      </c>
      <c r="J79" s="11">
        <v>44815</v>
      </c>
      <c r="K79" s="7" t="s">
        <v>139</v>
      </c>
      <c r="L79" s="7" t="s">
        <v>12</v>
      </c>
      <c r="M79" s="7"/>
      <c r="N79" s="7" t="s">
        <v>42</v>
      </c>
      <c r="O79" s="10">
        <v>44815</v>
      </c>
    </row>
    <row r="80" spans="1:15" ht="13.2">
      <c r="A80" s="5">
        <v>112</v>
      </c>
      <c r="B80" s="6">
        <v>44814</v>
      </c>
      <c r="C80" s="7" t="s">
        <v>140</v>
      </c>
      <c r="D80" s="8" t="s">
        <v>40</v>
      </c>
      <c r="E80" s="9">
        <v>-19.05</v>
      </c>
      <c r="F80" s="7" t="s">
        <v>8</v>
      </c>
      <c r="G80" s="7" t="s">
        <v>9</v>
      </c>
      <c r="H80" s="7" t="s">
        <v>10</v>
      </c>
      <c r="I80" s="10">
        <v>44805</v>
      </c>
      <c r="J80" s="11">
        <v>44808</v>
      </c>
      <c r="K80" s="7" t="s">
        <v>141</v>
      </c>
      <c r="L80" s="7" t="s">
        <v>12</v>
      </c>
      <c r="M80" s="7"/>
      <c r="N80" s="7" t="s">
        <v>140</v>
      </c>
      <c r="O80" s="10">
        <v>44814</v>
      </c>
    </row>
    <row r="81" spans="1:15" ht="13.2">
      <c r="A81" s="5">
        <v>115</v>
      </c>
      <c r="B81" s="6">
        <v>44811</v>
      </c>
      <c r="C81" s="7" t="s">
        <v>142</v>
      </c>
      <c r="D81" s="8" t="s">
        <v>143</v>
      </c>
      <c r="E81" s="9">
        <v>-127.33</v>
      </c>
      <c r="F81" s="7" t="s">
        <v>15</v>
      </c>
      <c r="G81" s="7" t="s">
        <v>16</v>
      </c>
      <c r="H81" s="7" t="s">
        <v>17</v>
      </c>
      <c r="I81" s="10">
        <v>44805</v>
      </c>
      <c r="J81" s="11">
        <v>44808</v>
      </c>
      <c r="K81" s="7" t="s">
        <v>144</v>
      </c>
      <c r="L81" s="7" t="s">
        <v>19</v>
      </c>
      <c r="M81" s="7"/>
      <c r="N81" s="7" t="s">
        <v>142</v>
      </c>
      <c r="O81" s="10">
        <v>44811</v>
      </c>
    </row>
    <row r="82" spans="1:15" ht="13.2">
      <c r="A82" s="5">
        <v>117</v>
      </c>
      <c r="B82" s="6">
        <v>44809</v>
      </c>
      <c r="C82" s="7" t="s">
        <v>48</v>
      </c>
      <c r="D82" s="8" t="s">
        <v>40</v>
      </c>
      <c r="E82" s="9">
        <v>-5.5</v>
      </c>
      <c r="F82" s="7" t="s">
        <v>8</v>
      </c>
      <c r="G82" s="7" t="s">
        <v>9</v>
      </c>
      <c r="H82" s="7" t="s">
        <v>10</v>
      </c>
      <c r="I82" s="10">
        <v>44805</v>
      </c>
      <c r="J82" s="11">
        <v>44808</v>
      </c>
      <c r="K82" s="7" t="s">
        <v>145</v>
      </c>
      <c r="L82" s="7" t="s">
        <v>12</v>
      </c>
      <c r="M82" s="7"/>
      <c r="N82" s="7" t="s">
        <v>48</v>
      </c>
      <c r="O82" s="10">
        <v>44809</v>
      </c>
    </row>
    <row r="83" spans="1:15" ht="13.2">
      <c r="A83" s="5">
        <v>119</v>
      </c>
      <c r="B83" s="6">
        <v>44807</v>
      </c>
      <c r="C83" s="7" t="s">
        <v>59</v>
      </c>
      <c r="D83" s="8" t="s">
        <v>60</v>
      </c>
      <c r="E83" s="9">
        <v>-35.950000000000003</v>
      </c>
      <c r="F83" s="7" t="s">
        <v>8</v>
      </c>
      <c r="G83" s="7" t="s">
        <v>9</v>
      </c>
      <c r="H83" s="7" t="s">
        <v>10</v>
      </c>
      <c r="I83" s="10">
        <v>44805</v>
      </c>
      <c r="J83" s="11">
        <v>44801</v>
      </c>
      <c r="K83" s="7" t="s">
        <v>146</v>
      </c>
      <c r="L83" s="7" t="s">
        <v>12</v>
      </c>
      <c r="M83" s="7"/>
      <c r="N83" s="7" t="s">
        <v>59</v>
      </c>
      <c r="O83" s="10">
        <v>44807</v>
      </c>
    </row>
    <row r="84" spans="1:15" ht="13.2">
      <c r="A84" s="5">
        <v>120</v>
      </c>
      <c r="B84" s="6">
        <v>44806</v>
      </c>
      <c r="C84" s="7" t="s">
        <v>62</v>
      </c>
      <c r="D84" s="8" t="s">
        <v>63</v>
      </c>
      <c r="E84" s="9">
        <v>-840</v>
      </c>
      <c r="F84" s="7" t="s">
        <v>8</v>
      </c>
      <c r="G84" s="7" t="s">
        <v>9</v>
      </c>
      <c r="H84" s="7" t="s">
        <v>10</v>
      </c>
      <c r="I84" s="10">
        <v>44805</v>
      </c>
      <c r="J84" s="11">
        <v>44801</v>
      </c>
      <c r="K84" s="7" t="s">
        <v>147</v>
      </c>
      <c r="L84" s="7" t="s">
        <v>12</v>
      </c>
      <c r="M84" s="7"/>
      <c r="N84" s="7" t="s">
        <v>62</v>
      </c>
      <c r="O84" s="10">
        <v>44806</v>
      </c>
    </row>
    <row r="85" spans="1:15" ht="13.2">
      <c r="A85" s="5">
        <v>120</v>
      </c>
      <c r="B85" s="6">
        <v>44806</v>
      </c>
      <c r="C85" s="7" t="s">
        <v>89</v>
      </c>
      <c r="D85" s="8" t="s">
        <v>69</v>
      </c>
      <c r="E85" s="9">
        <v>-16.22</v>
      </c>
      <c r="F85" s="7" t="s">
        <v>8</v>
      </c>
      <c r="G85" s="7" t="s">
        <v>9</v>
      </c>
      <c r="H85" s="7" t="s">
        <v>10</v>
      </c>
      <c r="I85" s="10">
        <v>44805</v>
      </c>
      <c r="J85" s="11">
        <v>44801</v>
      </c>
      <c r="K85" s="7" t="s">
        <v>148</v>
      </c>
      <c r="L85" s="7" t="s">
        <v>12</v>
      </c>
      <c r="M85" s="7"/>
      <c r="N85" s="7" t="s">
        <v>89</v>
      </c>
      <c r="O85" s="10">
        <v>44806</v>
      </c>
    </row>
    <row r="86" spans="1:15" ht="13.2">
      <c r="A86" s="5">
        <v>121</v>
      </c>
      <c r="B86" s="6">
        <v>44805</v>
      </c>
      <c r="C86" s="7" t="s">
        <v>68</v>
      </c>
      <c r="D86" s="8" t="s">
        <v>69</v>
      </c>
      <c r="E86" s="9">
        <v>-32.15</v>
      </c>
      <c r="F86" s="7" t="s">
        <v>8</v>
      </c>
      <c r="G86" s="7" t="s">
        <v>9</v>
      </c>
      <c r="H86" s="7" t="s">
        <v>10</v>
      </c>
      <c r="I86" s="10">
        <v>44805</v>
      </c>
      <c r="J86" s="11">
        <v>44801</v>
      </c>
      <c r="K86" s="7" t="s">
        <v>149</v>
      </c>
      <c r="L86" s="7" t="s">
        <v>12</v>
      </c>
      <c r="M86" s="7"/>
      <c r="N86" s="7" t="s">
        <v>68</v>
      </c>
      <c r="O86" s="10">
        <v>44805</v>
      </c>
    </row>
    <row r="87" spans="1:15" ht="13.2">
      <c r="A87" s="5">
        <v>125</v>
      </c>
      <c r="B87" s="6">
        <v>44801</v>
      </c>
      <c r="C87" s="7" t="s">
        <v>13</v>
      </c>
      <c r="D87" s="8" t="s">
        <v>14</v>
      </c>
      <c r="E87" s="9">
        <v>-30</v>
      </c>
      <c r="F87" s="7" t="s">
        <v>15</v>
      </c>
      <c r="G87" s="7" t="s">
        <v>16</v>
      </c>
      <c r="H87" s="7" t="s">
        <v>17</v>
      </c>
      <c r="I87" s="10">
        <v>44774</v>
      </c>
      <c r="J87" s="11">
        <v>44801</v>
      </c>
      <c r="K87" s="7" t="s">
        <v>150</v>
      </c>
      <c r="L87" s="7" t="s">
        <v>19</v>
      </c>
      <c r="M87" s="7"/>
      <c r="N87" s="7" t="s">
        <v>13</v>
      </c>
      <c r="O87" s="10">
        <v>44801</v>
      </c>
    </row>
    <row r="88" spans="1:15" ht="13.2">
      <c r="A88" s="5">
        <v>126</v>
      </c>
      <c r="B88" s="6">
        <v>44800</v>
      </c>
      <c r="C88" s="7" t="s">
        <v>151</v>
      </c>
      <c r="D88" s="8" t="s">
        <v>43</v>
      </c>
      <c r="E88" s="9">
        <v>-24.32</v>
      </c>
      <c r="F88" s="7" t="s">
        <v>8</v>
      </c>
      <c r="G88" s="7" t="s">
        <v>9</v>
      </c>
      <c r="H88" s="7" t="s">
        <v>10</v>
      </c>
      <c r="I88" s="10">
        <v>44774</v>
      </c>
      <c r="J88" s="11">
        <v>44794</v>
      </c>
      <c r="K88" s="7" t="s">
        <v>152</v>
      </c>
      <c r="L88" s="7" t="s">
        <v>12</v>
      </c>
      <c r="M88" s="7"/>
      <c r="N88" s="7" t="s">
        <v>151</v>
      </c>
      <c r="O88" s="10">
        <v>44800</v>
      </c>
    </row>
    <row r="89" spans="1:15" ht="13.2">
      <c r="A89" s="5">
        <v>128</v>
      </c>
      <c r="B89" s="6">
        <v>44798</v>
      </c>
      <c r="C89" s="7" t="s">
        <v>52</v>
      </c>
      <c r="D89" s="8" t="s">
        <v>7</v>
      </c>
      <c r="E89" s="9">
        <v>-42.88</v>
      </c>
      <c r="F89" s="7" t="s">
        <v>15</v>
      </c>
      <c r="G89" s="7" t="s">
        <v>16</v>
      </c>
      <c r="H89" s="7" t="s">
        <v>17</v>
      </c>
      <c r="I89" s="10">
        <v>44774</v>
      </c>
      <c r="J89" s="11">
        <v>44794</v>
      </c>
      <c r="K89" s="7" t="s">
        <v>153</v>
      </c>
      <c r="L89" s="7" t="s">
        <v>19</v>
      </c>
      <c r="M89" s="7"/>
      <c r="N89" s="7" t="s">
        <v>52</v>
      </c>
      <c r="O89" s="10">
        <v>44798</v>
      </c>
    </row>
    <row r="90" spans="1:15" ht="13.2">
      <c r="A90" s="5">
        <v>129</v>
      </c>
      <c r="B90" s="6">
        <v>44797</v>
      </c>
      <c r="C90" s="7" t="s">
        <v>26</v>
      </c>
      <c r="D90" s="8" t="s">
        <v>24</v>
      </c>
      <c r="E90" s="9">
        <v>-166.87</v>
      </c>
      <c r="F90" s="7" t="s">
        <v>8</v>
      </c>
      <c r="G90" s="7" t="s">
        <v>9</v>
      </c>
      <c r="H90" s="7" t="s">
        <v>10</v>
      </c>
      <c r="I90" s="10">
        <v>44774</v>
      </c>
      <c r="J90" s="11">
        <v>44794</v>
      </c>
      <c r="K90" s="7" t="s">
        <v>154</v>
      </c>
      <c r="L90" s="7" t="s">
        <v>12</v>
      </c>
      <c r="M90" s="7"/>
      <c r="N90" s="7" t="s">
        <v>26</v>
      </c>
      <c r="O90" s="10">
        <v>44797</v>
      </c>
    </row>
    <row r="91" spans="1:15" ht="13.2">
      <c r="A91" s="5">
        <v>129</v>
      </c>
      <c r="B91" s="6">
        <v>44797</v>
      </c>
      <c r="C91" s="7" t="s">
        <v>155</v>
      </c>
      <c r="D91" s="8" t="s">
        <v>24</v>
      </c>
      <c r="E91" s="9">
        <v>-441.6</v>
      </c>
      <c r="F91" s="7" t="s">
        <v>8</v>
      </c>
      <c r="G91" s="7" t="s">
        <v>9</v>
      </c>
      <c r="H91" s="7" t="s">
        <v>10</v>
      </c>
      <c r="I91" s="10">
        <v>44774</v>
      </c>
      <c r="J91" s="11">
        <v>44794</v>
      </c>
      <c r="K91" s="7" t="s">
        <v>156</v>
      </c>
      <c r="L91" s="7" t="s">
        <v>12</v>
      </c>
      <c r="M91" s="7"/>
      <c r="N91" s="7" t="s">
        <v>155</v>
      </c>
      <c r="O91" s="10">
        <v>44797</v>
      </c>
    </row>
    <row r="92" spans="1:15" ht="13.2">
      <c r="A92" s="5">
        <v>129</v>
      </c>
      <c r="B92" s="6">
        <v>44797</v>
      </c>
      <c r="C92" s="7" t="s">
        <v>32</v>
      </c>
      <c r="D92" s="8" t="s">
        <v>33</v>
      </c>
      <c r="E92" s="9">
        <v>-63.89</v>
      </c>
      <c r="F92" s="7" t="s">
        <v>8</v>
      </c>
      <c r="G92" s="7" t="s">
        <v>9</v>
      </c>
      <c r="H92" s="7" t="s">
        <v>10</v>
      </c>
      <c r="I92" s="10">
        <v>44774</v>
      </c>
      <c r="J92" s="11">
        <v>44794</v>
      </c>
      <c r="K92" s="7" t="s">
        <v>157</v>
      </c>
      <c r="L92" s="7" t="s">
        <v>12</v>
      </c>
      <c r="M92" s="7"/>
      <c r="N92" s="7" t="s">
        <v>32</v>
      </c>
      <c r="O92" s="10">
        <v>44797</v>
      </c>
    </row>
    <row r="93" spans="1:15" ht="13.2">
      <c r="A93" s="5">
        <v>132</v>
      </c>
      <c r="B93" s="6">
        <v>44794</v>
      </c>
      <c r="C93" s="7" t="s">
        <v>37</v>
      </c>
      <c r="D93" s="8" t="s">
        <v>37</v>
      </c>
      <c r="E93" s="9">
        <v>4000</v>
      </c>
      <c r="F93" s="7" t="s">
        <v>8</v>
      </c>
      <c r="G93" s="7" t="s">
        <v>9</v>
      </c>
      <c r="H93" s="7" t="s">
        <v>10</v>
      </c>
      <c r="I93" s="10">
        <v>44774</v>
      </c>
      <c r="J93" s="11">
        <v>44794</v>
      </c>
      <c r="K93" s="7" t="s">
        <v>158</v>
      </c>
      <c r="L93" s="7" t="s">
        <v>12</v>
      </c>
      <c r="M93" s="7"/>
      <c r="N93" s="7" t="s">
        <v>37</v>
      </c>
      <c r="O93" s="10">
        <v>44794</v>
      </c>
    </row>
    <row r="94" spans="1:15" ht="13.2">
      <c r="A94" s="5">
        <v>132</v>
      </c>
      <c r="B94" s="6">
        <v>44794</v>
      </c>
      <c r="C94" s="7" t="s">
        <v>35</v>
      </c>
      <c r="D94" s="8" t="s">
        <v>24</v>
      </c>
      <c r="E94" s="9">
        <v>166.87</v>
      </c>
      <c r="F94" s="7" t="s">
        <v>15</v>
      </c>
      <c r="G94" s="7" t="s">
        <v>16</v>
      </c>
      <c r="H94" s="7" t="s">
        <v>17</v>
      </c>
      <c r="I94" s="10">
        <v>44774</v>
      </c>
      <c r="J94" s="11">
        <v>44794</v>
      </c>
      <c r="K94" s="7" t="s">
        <v>159</v>
      </c>
      <c r="L94" s="7" t="s">
        <v>19</v>
      </c>
      <c r="M94" s="7"/>
      <c r="N94" s="7" t="s">
        <v>35</v>
      </c>
      <c r="O94" s="10">
        <v>44794</v>
      </c>
    </row>
    <row r="95" spans="1:15" ht="13.2">
      <c r="A95" s="5">
        <v>134</v>
      </c>
      <c r="B95" s="6">
        <v>44792</v>
      </c>
      <c r="C95" s="7" t="s">
        <v>91</v>
      </c>
      <c r="D95" s="8" t="s">
        <v>43</v>
      </c>
      <c r="E95" s="9">
        <v>-23.93</v>
      </c>
      <c r="F95" s="7" t="s">
        <v>8</v>
      </c>
      <c r="G95" s="7" t="s">
        <v>9</v>
      </c>
      <c r="H95" s="7" t="s">
        <v>10</v>
      </c>
      <c r="I95" s="10">
        <v>44774</v>
      </c>
      <c r="J95" s="11">
        <v>44787</v>
      </c>
      <c r="K95" s="7" t="s">
        <v>160</v>
      </c>
      <c r="L95" s="7" t="s">
        <v>12</v>
      </c>
      <c r="M95" s="7"/>
      <c r="N95" s="7" t="s">
        <v>91</v>
      </c>
      <c r="O95" s="10">
        <v>44792</v>
      </c>
    </row>
    <row r="96" spans="1:15" ht="13.2">
      <c r="A96" s="5">
        <v>143</v>
      </c>
      <c r="B96" s="6">
        <v>44783</v>
      </c>
      <c r="C96" s="7" t="s">
        <v>52</v>
      </c>
      <c r="D96" s="8" t="s">
        <v>7</v>
      </c>
      <c r="E96" s="9">
        <v>-65.930000000000007</v>
      </c>
      <c r="F96" s="7" t="s">
        <v>15</v>
      </c>
      <c r="G96" s="7" t="s">
        <v>16</v>
      </c>
      <c r="H96" s="7" t="s">
        <v>17</v>
      </c>
      <c r="I96" s="10">
        <v>44774</v>
      </c>
      <c r="J96" s="11">
        <v>44780</v>
      </c>
      <c r="K96" s="7" t="s">
        <v>161</v>
      </c>
      <c r="L96" s="7" t="s">
        <v>19</v>
      </c>
      <c r="M96" s="7"/>
      <c r="N96" s="7" t="s">
        <v>52</v>
      </c>
      <c r="O96" s="10">
        <v>44783</v>
      </c>
    </row>
    <row r="97" spans="1:15" ht="13.2">
      <c r="A97" s="5">
        <v>145</v>
      </c>
      <c r="B97" s="6">
        <v>44781</v>
      </c>
      <c r="C97" s="7" t="s">
        <v>48</v>
      </c>
      <c r="D97" s="8" t="s">
        <v>40</v>
      </c>
      <c r="E97" s="9">
        <v>-29.85</v>
      </c>
      <c r="F97" s="7" t="s">
        <v>8</v>
      </c>
      <c r="G97" s="7" t="s">
        <v>9</v>
      </c>
      <c r="H97" s="7" t="s">
        <v>10</v>
      </c>
      <c r="I97" s="10">
        <v>44774</v>
      </c>
      <c r="J97" s="11">
        <v>44780</v>
      </c>
      <c r="K97" s="7" t="s">
        <v>162</v>
      </c>
      <c r="L97" s="7" t="s">
        <v>12</v>
      </c>
      <c r="M97" s="7"/>
      <c r="N97" s="7" t="s">
        <v>48</v>
      </c>
      <c r="O97" s="10">
        <v>44781</v>
      </c>
    </row>
    <row r="98" spans="1:15" ht="13.2">
      <c r="A98" s="5">
        <v>148</v>
      </c>
      <c r="B98" s="6">
        <v>44778</v>
      </c>
      <c r="C98" s="7" t="s">
        <v>42</v>
      </c>
      <c r="D98" s="8" t="s">
        <v>43</v>
      </c>
      <c r="E98" s="9">
        <v>-36.33</v>
      </c>
      <c r="F98" s="7" t="s">
        <v>8</v>
      </c>
      <c r="G98" s="7" t="s">
        <v>9</v>
      </c>
      <c r="H98" s="7" t="s">
        <v>10</v>
      </c>
      <c r="I98" s="10">
        <v>44774</v>
      </c>
      <c r="J98" s="11">
        <v>44773</v>
      </c>
      <c r="K98" s="7" t="s">
        <v>163</v>
      </c>
      <c r="L98" s="7" t="s">
        <v>12</v>
      </c>
      <c r="M98" s="7"/>
      <c r="N98" s="7" t="s">
        <v>42</v>
      </c>
      <c r="O98" s="10">
        <v>44778</v>
      </c>
    </row>
    <row r="99" spans="1:15" ht="13.2">
      <c r="A99" s="5">
        <v>149</v>
      </c>
      <c r="B99" s="6">
        <v>44777</v>
      </c>
      <c r="C99" s="7" t="s">
        <v>59</v>
      </c>
      <c r="D99" s="8" t="s">
        <v>60</v>
      </c>
      <c r="E99" s="9">
        <v>-35.950000000000003</v>
      </c>
      <c r="F99" s="7" t="s">
        <v>8</v>
      </c>
      <c r="G99" s="7" t="s">
        <v>9</v>
      </c>
      <c r="H99" s="7" t="s">
        <v>10</v>
      </c>
      <c r="I99" s="10">
        <v>44774</v>
      </c>
      <c r="J99" s="11">
        <v>44773</v>
      </c>
      <c r="K99" s="7" t="s">
        <v>164</v>
      </c>
      <c r="L99" s="7" t="s">
        <v>12</v>
      </c>
      <c r="M99" s="7"/>
      <c r="N99" s="7" t="s">
        <v>59</v>
      </c>
      <c r="O99" s="10">
        <v>44777</v>
      </c>
    </row>
    <row r="100" spans="1:15" ht="13.2">
      <c r="A100" s="5">
        <v>150</v>
      </c>
      <c r="B100" s="6">
        <v>44776</v>
      </c>
      <c r="C100" s="7" t="s">
        <v>62</v>
      </c>
      <c r="D100" s="8" t="s">
        <v>63</v>
      </c>
      <c r="E100" s="9">
        <v>-840</v>
      </c>
      <c r="F100" s="7" t="s">
        <v>8</v>
      </c>
      <c r="G100" s="7" t="s">
        <v>9</v>
      </c>
      <c r="H100" s="7" t="s">
        <v>10</v>
      </c>
      <c r="I100" s="10">
        <v>44774</v>
      </c>
      <c r="J100" s="11">
        <v>44773</v>
      </c>
      <c r="K100" s="7" t="s">
        <v>165</v>
      </c>
      <c r="L100" s="7" t="s">
        <v>12</v>
      </c>
      <c r="M100" s="7"/>
      <c r="N100" s="7" t="s">
        <v>62</v>
      </c>
      <c r="O100" s="10">
        <v>44776</v>
      </c>
    </row>
    <row r="101" spans="1:15" ht="13.2">
      <c r="A101" s="5">
        <v>150</v>
      </c>
      <c r="B101" s="6">
        <v>44776</v>
      </c>
      <c r="C101" s="7" t="s">
        <v>89</v>
      </c>
      <c r="D101" s="8" t="s">
        <v>69</v>
      </c>
      <c r="E101" s="9">
        <v>-20.68</v>
      </c>
      <c r="F101" s="7" t="s">
        <v>8</v>
      </c>
      <c r="G101" s="7" t="s">
        <v>9</v>
      </c>
      <c r="H101" s="7" t="s">
        <v>10</v>
      </c>
      <c r="I101" s="10">
        <v>44774</v>
      </c>
      <c r="J101" s="11">
        <v>44773</v>
      </c>
      <c r="K101" s="7" t="s">
        <v>166</v>
      </c>
      <c r="L101" s="7" t="s">
        <v>12</v>
      </c>
      <c r="M101" s="7"/>
      <c r="N101" s="7" t="s">
        <v>89</v>
      </c>
      <c r="O101" s="10">
        <v>44776</v>
      </c>
    </row>
    <row r="102" spans="1:15" ht="13.2">
      <c r="A102" s="5">
        <v>150</v>
      </c>
      <c r="B102" s="6">
        <v>44776</v>
      </c>
      <c r="C102" s="7" t="s">
        <v>68</v>
      </c>
      <c r="D102" s="8" t="s">
        <v>69</v>
      </c>
      <c r="E102" s="9">
        <v>-33.08</v>
      </c>
      <c r="F102" s="7" t="s">
        <v>8</v>
      </c>
      <c r="G102" s="7" t="s">
        <v>9</v>
      </c>
      <c r="H102" s="7" t="s">
        <v>10</v>
      </c>
      <c r="I102" s="10">
        <v>44774</v>
      </c>
      <c r="J102" s="11">
        <v>44773</v>
      </c>
      <c r="K102" s="7" t="s">
        <v>167</v>
      </c>
      <c r="L102" s="7" t="s">
        <v>12</v>
      </c>
      <c r="M102" s="7"/>
      <c r="N102" s="7" t="s">
        <v>68</v>
      </c>
      <c r="O102" s="10">
        <v>44776</v>
      </c>
    </row>
    <row r="103" spans="1:15" ht="13.2">
      <c r="A103" s="5">
        <v>153</v>
      </c>
      <c r="B103" s="6">
        <v>44773</v>
      </c>
      <c r="C103" s="7" t="s">
        <v>168</v>
      </c>
      <c r="D103" s="8" t="s">
        <v>7</v>
      </c>
      <c r="E103" s="9">
        <v>-40.18</v>
      </c>
      <c r="F103" s="7" t="s">
        <v>8</v>
      </c>
      <c r="G103" s="7" t="s">
        <v>9</v>
      </c>
      <c r="H103" s="7" t="s">
        <v>10</v>
      </c>
      <c r="I103" s="10">
        <v>44743</v>
      </c>
      <c r="J103" s="11">
        <v>44773</v>
      </c>
      <c r="K103" s="7" t="s">
        <v>169</v>
      </c>
      <c r="L103" s="7" t="s">
        <v>12</v>
      </c>
      <c r="M103" s="7"/>
      <c r="N103" s="7" t="s">
        <v>168</v>
      </c>
      <c r="O103" s="10">
        <v>44773</v>
      </c>
    </row>
    <row r="104" spans="1:15" ht="13.2">
      <c r="A104" s="5">
        <v>154</v>
      </c>
      <c r="B104" s="6">
        <v>44772</v>
      </c>
      <c r="C104" s="7" t="s">
        <v>13</v>
      </c>
      <c r="D104" s="8" t="s">
        <v>14</v>
      </c>
      <c r="E104" s="9">
        <v>-30</v>
      </c>
      <c r="F104" s="7" t="s">
        <v>15</v>
      </c>
      <c r="G104" s="7" t="s">
        <v>16</v>
      </c>
      <c r="H104" s="7" t="s">
        <v>17</v>
      </c>
      <c r="I104" s="10">
        <v>44743</v>
      </c>
      <c r="J104" s="11">
        <v>44766</v>
      </c>
      <c r="K104" s="7" t="s">
        <v>170</v>
      </c>
      <c r="L104" s="7" t="s">
        <v>19</v>
      </c>
      <c r="M104" s="7"/>
      <c r="N104" s="7" t="s">
        <v>13</v>
      </c>
      <c r="O104" s="10">
        <v>44772</v>
      </c>
    </row>
    <row r="105" spans="1:15" ht="13.2">
      <c r="A105" s="5">
        <v>157</v>
      </c>
      <c r="B105" s="6">
        <v>44769</v>
      </c>
      <c r="C105" s="7" t="s">
        <v>171</v>
      </c>
      <c r="D105" s="8" t="s">
        <v>40</v>
      </c>
      <c r="E105" s="9">
        <v>-13.16</v>
      </c>
      <c r="F105" s="7" t="s">
        <v>8</v>
      </c>
      <c r="G105" s="7" t="s">
        <v>9</v>
      </c>
      <c r="H105" s="7" t="s">
        <v>10</v>
      </c>
      <c r="I105" s="10">
        <v>44743</v>
      </c>
      <c r="J105" s="11">
        <v>44766</v>
      </c>
      <c r="K105" s="7" t="s">
        <v>172</v>
      </c>
      <c r="L105" s="7" t="s">
        <v>12</v>
      </c>
      <c r="M105" s="7"/>
      <c r="N105" s="7" t="s">
        <v>171</v>
      </c>
      <c r="O105" s="10">
        <v>44769</v>
      </c>
    </row>
    <row r="106" spans="1:15" ht="13.2">
      <c r="A106" s="5">
        <v>160</v>
      </c>
      <c r="B106" s="6">
        <v>44766</v>
      </c>
      <c r="C106" s="7" t="s">
        <v>155</v>
      </c>
      <c r="D106" s="8" t="s">
        <v>24</v>
      </c>
      <c r="E106" s="9">
        <v>-429.52</v>
      </c>
      <c r="F106" s="7" t="s">
        <v>8</v>
      </c>
      <c r="G106" s="7" t="s">
        <v>9</v>
      </c>
      <c r="H106" s="7" t="s">
        <v>10</v>
      </c>
      <c r="I106" s="10">
        <v>44743</v>
      </c>
      <c r="J106" s="11">
        <v>44766</v>
      </c>
      <c r="K106" s="7" t="s">
        <v>173</v>
      </c>
      <c r="L106" s="7" t="s">
        <v>12</v>
      </c>
      <c r="M106" s="7"/>
      <c r="N106" s="7" t="s">
        <v>155</v>
      </c>
      <c r="O106" s="10">
        <v>44766</v>
      </c>
    </row>
    <row r="107" spans="1:15" ht="13.2">
      <c r="A107" s="5">
        <v>160</v>
      </c>
      <c r="B107" s="6">
        <v>44766</v>
      </c>
      <c r="C107" s="7" t="s">
        <v>26</v>
      </c>
      <c r="D107" s="8" t="s">
        <v>24</v>
      </c>
      <c r="E107" s="9">
        <v>-464.05</v>
      </c>
      <c r="F107" s="7" t="s">
        <v>8</v>
      </c>
      <c r="G107" s="7" t="s">
        <v>9</v>
      </c>
      <c r="H107" s="7" t="s">
        <v>10</v>
      </c>
      <c r="I107" s="10">
        <v>44743</v>
      </c>
      <c r="J107" s="11">
        <v>44766</v>
      </c>
      <c r="K107" s="7" t="s">
        <v>174</v>
      </c>
      <c r="L107" s="7" t="s">
        <v>12</v>
      </c>
      <c r="M107" s="7"/>
      <c r="N107" s="7" t="s">
        <v>26</v>
      </c>
      <c r="O107" s="10">
        <v>44766</v>
      </c>
    </row>
    <row r="108" spans="1:15" ht="13.2">
      <c r="A108" s="5">
        <v>160</v>
      </c>
      <c r="B108" s="6">
        <v>44766</v>
      </c>
      <c r="C108" s="7" t="s">
        <v>175</v>
      </c>
      <c r="D108" s="8" t="s">
        <v>40</v>
      </c>
      <c r="E108" s="9">
        <v>-13.91</v>
      </c>
      <c r="F108" s="7" t="s">
        <v>8</v>
      </c>
      <c r="G108" s="7" t="s">
        <v>9</v>
      </c>
      <c r="H108" s="7" t="s">
        <v>10</v>
      </c>
      <c r="I108" s="10">
        <v>44743</v>
      </c>
      <c r="J108" s="11">
        <v>44766</v>
      </c>
      <c r="K108" s="7" t="s">
        <v>176</v>
      </c>
      <c r="L108" s="7" t="s">
        <v>12</v>
      </c>
      <c r="M108" s="7"/>
      <c r="N108" s="7" t="s">
        <v>175</v>
      </c>
      <c r="O108" s="10">
        <v>44766</v>
      </c>
    </row>
    <row r="109" spans="1:15" ht="13.2">
      <c r="A109" s="5">
        <v>160</v>
      </c>
      <c r="B109" s="6">
        <v>44766</v>
      </c>
      <c r="C109" s="7" t="s">
        <v>175</v>
      </c>
      <c r="D109" s="8" t="s">
        <v>40</v>
      </c>
      <c r="E109" s="9">
        <v>-10.7</v>
      </c>
      <c r="F109" s="7" t="s">
        <v>8</v>
      </c>
      <c r="G109" s="7" t="s">
        <v>9</v>
      </c>
      <c r="H109" s="7" t="s">
        <v>10</v>
      </c>
      <c r="I109" s="10">
        <v>44743</v>
      </c>
      <c r="J109" s="11">
        <v>44766</v>
      </c>
      <c r="K109" s="7" t="s">
        <v>177</v>
      </c>
      <c r="L109" s="7" t="s">
        <v>12</v>
      </c>
      <c r="M109" s="7"/>
      <c r="N109" s="7" t="s">
        <v>175</v>
      </c>
      <c r="O109" s="10">
        <v>44766</v>
      </c>
    </row>
    <row r="110" spans="1:15" ht="13.2">
      <c r="A110" s="5">
        <v>161</v>
      </c>
      <c r="B110" s="6">
        <v>44765</v>
      </c>
      <c r="C110" s="7" t="s">
        <v>35</v>
      </c>
      <c r="D110" s="8" t="s">
        <v>24</v>
      </c>
      <c r="E110" s="9">
        <v>464.05</v>
      </c>
      <c r="F110" s="7" t="s">
        <v>15</v>
      </c>
      <c r="G110" s="7" t="s">
        <v>16</v>
      </c>
      <c r="H110" s="7" t="s">
        <v>17</v>
      </c>
      <c r="I110" s="10">
        <v>44743</v>
      </c>
      <c r="J110" s="11">
        <v>44759</v>
      </c>
      <c r="K110" s="7" t="s">
        <v>178</v>
      </c>
      <c r="L110" s="7" t="s">
        <v>19</v>
      </c>
      <c r="M110" s="7"/>
      <c r="N110" s="7" t="s">
        <v>35</v>
      </c>
      <c r="O110" s="10">
        <v>44765</v>
      </c>
    </row>
    <row r="111" spans="1:15" ht="13.2">
      <c r="A111" s="5">
        <v>161</v>
      </c>
      <c r="B111" s="6">
        <v>44765</v>
      </c>
      <c r="C111" s="7" t="s">
        <v>32</v>
      </c>
      <c r="D111" s="8" t="s">
        <v>33</v>
      </c>
      <c r="E111" s="9">
        <v>-63.89</v>
      </c>
      <c r="F111" s="7" t="s">
        <v>8</v>
      </c>
      <c r="G111" s="7" t="s">
        <v>9</v>
      </c>
      <c r="H111" s="7" t="s">
        <v>10</v>
      </c>
      <c r="I111" s="10">
        <v>44743</v>
      </c>
      <c r="J111" s="11">
        <v>44759</v>
      </c>
      <c r="K111" s="7" t="s">
        <v>179</v>
      </c>
      <c r="L111" s="7" t="s">
        <v>12</v>
      </c>
      <c r="M111" s="7"/>
      <c r="N111" s="7" t="s">
        <v>32</v>
      </c>
      <c r="O111" s="10">
        <v>44765</v>
      </c>
    </row>
    <row r="112" spans="1:15" ht="13.2">
      <c r="A112" s="5">
        <v>161</v>
      </c>
      <c r="B112" s="6">
        <v>44765</v>
      </c>
      <c r="C112" s="7" t="s">
        <v>98</v>
      </c>
      <c r="D112" s="8" t="s">
        <v>43</v>
      </c>
      <c r="E112" s="9">
        <v>-42.31</v>
      </c>
      <c r="F112" s="7" t="s">
        <v>8</v>
      </c>
      <c r="G112" s="7" t="s">
        <v>9</v>
      </c>
      <c r="H112" s="7" t="s">
        <v>10</v>
      </c>
      <c r="I112" s="10">
        <v>44743</v>
      </c>
      <c r="J112" s="11">
        <v>44759</v>
      </c>
      <c r="K112" s="7" t="s">
        <v>180</v>
      </c>
      <c r="L112" s="7" t="s">
        <v>12</v>
      </c>
      <c r="M112" s="7"/>
      <c r="N112" s="7" t="s">
        <v>98</v>
      </c>
      <c r="O112" s="10">
        <v>44765</v>
      </c>
    </row>
    <row r="113" spans="1:15" ht="13.2">
      <c r="A113" s="5">
        <v>162</v>
      </c>
      <c r="B113" s="6">
        <v>44764</v>
      </c>
      <c r="C113" s="7" t="s">
        <v>37</v>
      </c>
      <c r="D113" s="8" t="s">
        <v>37</v>
      </c>
      <c r="E113" s="9">
        <v>4000</v>
      </c>
      <c r="F113" s="7" t="s">
        <v>8</v>
      </c>
      <c r="G113" s="7" t="s">
        <v>9</v>
      </c>
      <c r="H113" s="7" t="s">
        <v>10</v>
      </c>
      <c r="I113" s="10">
        <v>44743</v>
      </c>
      <c r="J113" s="11">
        <v>44759</v>
      </c>
      <c r="K113" s="7" t="s">
        <v>181</v>
      </c>
      <c r="L113" s="7" t="s">
        <v>12</v>
      </c>
      <c r="M113" s="7"/>
      <c r="N113" s="7" t="s">
        <v>37</v>
      </c>
      <c r="O113" s="10">
        <v>44764</v>
      </c>
    </row>
    <row r="114" spans="1:15" ht="13.2">
      <c r="A114" s="5">
        <v>162</v>
      </c>
      <c r="B114" s="6">
        <v>44764</v>
      </c>
      <c r="C114" s="7" t="s">
        <v>182</v>
      </c>
      <c r="D114" s="8" t="s">
        <v>37</v>
      </c>
      <c r="E114" s="9">
        <v>2626</v>
      </c>
      <c r="F114" s="7" t="s">
        <v>8</v>
      </c>
      <c r="G114" s="7" t="s">
        <v>9</v>
      </c>
      <c r="H114" s="7" t="s">
        <v>10</v>
      </c>
      <c r="I114" s="10">
        <v>44743</v>
      </c>
      <c r="J114" s="11">
        <v>44759</v>
      </c>
      <c r="K114" s="7" t="s">
        <v>183</v>
      </c>
      <c r="L114" s="7" t="s">
        <v>12</v>
      </c>
      <c r="M114" s="7"/>
      <c r="N114" s="7" t="s">
        <v>182</v>
      </c>
      <c r="O114" s="10">
        <v>44764</v>
      </c>
    </row>
    <row r="115" spans="1:15" ht="13.2">
      <c r="A115" s="5">
        <v>163</v>
      </c>
      <c r="B115" s="6">
        <v>44763</v>
      </c>
      <c r="C115" s="7" t="s">
        <v>184</v>
      </c>
      <c r="D115" s="8" t="s">
        <v>37</v>
      </c>
      <c r="E115" s="9">
        <v>408</v>
      </c>
      <c r="F115" s="7" t="s">
        <v>8</v>
      </c>
      <c r="G115" s="7" t="s">
        <v>9</v>
      </c>
      <c r="H115" s="7" t="s">
        <v>10</v>
      </c>
      <c r="I115" s="10">
        <v>44743</v>
      </c>
      <c r="J115" s="11">
        <v>44759</v>
      </c>
      <c r="K115" s="7" t="s">
        <v>185</v>
      </c>
      <c r="L115" s="7" t="s">
        <v>12</v>
      </c>
      <c r="M115" s="7"/>
      <c r="N115" s="7" t="s">
        <v>184</v>
      </c>
      <c r="O115" s="10">
        <v>44763</v>
      </c>
    </row>
    <row r="116" spans="1:15" ht="13.2">
      <c r="A116" s="5">
        <v>168</v>
      </c>
      <c r="B116" s="6">
        <v>44758</v>
      </c>
      <c r="C116" s="7" t="s">
        <v>52</v>
      </c>
      <c r="D116" s="8" t="s">
        <v>7</v>
      </c>
      <c r="E116" s="9">
        <v>-39.409999999999997</v>
      </c>
      <c r="F116" s="7" t="s">
        <v>15</v>
      </c>
      <c r="G116" s="7" t="s">
        <v>16</v>
      </c>
      <c r="H116" s="7" t="s">
        <v>17</v>
      </c>
      <c r="I116" s="10">
        <v>44743</v>
      </c>
      <c r="J116" s="11">
        <v>44752</v>
      </c>
      <c r="K116" s="7" t="s">
        <v>186</v>
      </c>
      <c r="L116" s="7" t="s">
        <v>19</v>
      </c>
      <c r="M116" s="7"/>
      <c r="N116" s="7" t="s">
        <v>52</v>
      </c>
      <c r="O116" s="10">
        <v>44758</v>
      </c>
    </row>
    <row r="117" spans="1:15" ht="13.2">
      <c r="A117" s="5">
        <v>169</v>
      </c>
      <c r="B117" s="6">
        <v>44757</v>
      </c>
      <c r="C117" s="7" t="s">
        <v>187</v>
      </c>
      <c r="D117" s="8" t="s">
        <v>7</v>
      </c>
      <c r="E117" s="9">
        <v>-49.22</v>
      </c>
      <c r="F117" s="7" t="s">
        <v>8</v>
      </c>
      <c r="G117" s="7" t="s">
        <v>9</v>
      </c>
      <c r="H117" s="7" t="s">
        <v>10</v>
      </c>
      <c r="I117" s="10">
        <v>44743</v>
      </c>
      <c r="J117" s="11">
        <v>44752</v>
      </c>
      <c r="K117" s="7" t="s">
        <v>188</v>
      </c>
      <c r="L117" s="7" t="s">
        <v>12</v>
      </c>
      <c r="M117" s="7"/>
      <c r="N117" s="7" t="s">
        <v>187</v>
      </c>
      <c r="O117" s="10">
        <v>44757</v>
      </c>
    </row>
    <row r="118" spans="1:15" ht="13.2">
      <c r="A118" s="5">
        <v>174</v>
      </c>
      <c r="B118" s="6">
        <v>44752</v>
      </c>
      <c r="C118" s="7" t="s">
        <v>52</v>
      </c>
      <c r="D118" s="8" t="s">
        <v>7</v>
      </c>
      <c r="E118" s="9">
        <v>-34.96</v>
      </c>
      <c r="F118" s="7" t="s">
        <v>15</v>
      </c>
      <c r="G118" s="7" t="s">
        <v>16</v>
      </c>
      <c r="H118" s="7" t="s">
        <v>17</v>
      </c>
      <c r="I118" s="10">
        <v>44743</v>
      </c>
      <c r="J118" s="11">
        <v>44752</v>
      </c>
      <c r="K118" s="7" t="s">
        <v>189</v>
      </c>
      <c r="L118" s="7" t="s">
        <v>19</v>
      </c>
      <c r="M118" s="7"/>
      <c r="N118" s="7" t="s">
        <v>52</v>
      </c>
      <c r="O118" s="10">
        <v>44752</v>
      </c>
    </row>
    <row r="119" spans="1:15" ht="13.2">
      <c r="A119" s="5">
        <v>176</v>
      </c>
      <c r="B119" s="6">
        <v>44750</v>
      </c>
      <c r="C119" s="7" t="s">
        <v>190</v>
      </c>
      <c r="D119" s="8" t="s">
        <v>191</v>
      </c>
      <c r="E119" s="9">
        <v>-62.5</v>
      </c>
      <c r="F119" s="7" t="s">
        <v>15</v>
      </c>
      <c r="G119" s="7" t="s">
        <v>16</v>
      </c>
      <c r="H119" s="7" t="s">
        <v>17</v>
      </c>
      <c r="I119" s="10">
        <v>44743</v>
      </c>
      <c r="J119" s="11">
        <v>44745</v>
      </c>
      <c r="K119" s="7" t="s">
        <v>192</v>
      </c>
      <c r="L119" s="7" t="s">
        <v>19</v>
      </c>
      <c r="M119" s="7"/>
      <c r="N119" s="7" t="s">
        <v>190</v>
      </c>
      <c r="O119" s="10">
        <v>44750</v>
      </c>
    </row>
    <row r="120" spans="1:15" ht="13.2">
      <c r="A120" s="5">
        <v>178</v>
      </c>
      <c r="B120" s="6">
        <v>44748</v>
      </c>
      <c r="C120" s="7" t="s">
        <v>59</v>
      </c>
      <c r="D120" s="8" t="s">
        <v>60</v>
      </c>
      <c r="E120" s="9">
        <v>-35.950000000000003</v>
      </c>
      <c r="F120" s="7" t="s">
        <v>8</v>
      </c>
      <c r="G120" s="7" t="s">
        <v>9</v>
      </c>
      <c r="H120" s="7" t="s">
        <v>10</v>
      </c>
      <c r="I120" s="10">
        <v>44743</v>
      </c>
      <c r="J120" s="11">
        <v>44745</v>
      </c>
      <c r="K120" s="7" t="s">
        <v>193</v>
      </c>
      <c r="L120" s="7" t="s">
        <v>12</v>
      </c>
      <c r="M120" s="7"/>
      <c r="N120" s="7" t="s">
        <v>59</v>
      </c>
      <c r="O120" s="10">
        <v>44748</v>
      </c>
    </row>
    <row r="121" spans="1:15" ht="13.2">
      <c r="A121" s="5">
        <v>181</v>
      </c>
      <c r="B121" s="6">
        <v>44745</v>
      </c>
      <c r="C121" s="7" t="s">
        <v>89</v>
      </c>
      <c r="D121" s="8" t="s">
        <v>69</v>
      </c>
      <c r="E121" s="9">
        <v>-29.91</v>
      </c>
      <c r="F121" s="7" t="s">
        <v>8</v>
      </c>
      <c r="G121" s="7" t="s">
        <v>9</v>
      </c>
      <c r="H121" s="7" t="s">
        <v>10</v>
      </c>
      <c r="I121" s="10">
        <v>44743</v>
      </c>
      <c r="J121" s="11">
        <v>44745</v>
      </c>
      <c r="K121" s="7" t="s">
        <v>194</v>
      </c>
      <c r="L121" s="7" t="s">
        <v>12</v>
      </c>
      <c r="M121" s="7"/>
      <c r="N121" s="7" t="s">
        <v>89</v>
      </c>
      <c r="O121" s="10">
        <v>44745</v>
      </c>
    </row>
    <row r="122" spans="1:15" ht="13.2">
      <c r="A122" s="5">
        <v>181</v>
      </c>
      <c r="B122" s="6">
        <v>44745</v>
      </c>
      <c r="C122" s="7" t="s">
        <v>62</v>
      </c>
      <c r="D122" s="8" t="s">
        <v>63</v>
      </c>
      <c r="E122" s="9">
        <v>-840</v>
      </c>
      <c r="F122" s="7" t="s">
        <v>8</v>
      </c>
      <c r="G122" s="7" t="s">
        <v>9</v>
      </c>
      <c r="H122" s="7" t="s">
        <v>10</v>
      </c>
      <c r="I122" s="10">
        <v>44743</v>
      </c>
      <c r="J122" s="11">
        <v>44745</v>
      </c>
      <c r="K122" s="7" t="s">
        <v>195</v>
      </c>
      <c r="L122" s="7" t="s">
        <v>12</v>
      </c>
      <c r="M122" s="7"/>
      <c r="N122" s="7" t="s">
        <v>62</v>
      </c>
      <c r="O122" s="10">
        <v>44745</v>
      </c>
    </row>
    <row r="123" spans="1:15" ht="13.2">
      <c r="A123" s="5">
        <v>182</v>
      </c>
      <c r="B123" s="6">
        <v>44744</v>
      </c>
      <c r="C123" s="7" t="s">
        <v>68</v>
      </c>
      <c r="D123" s="8" t="s">
        <v>69</v>
      </c>
      <c r="E123" s="9">
        <v>-33.19</v>
      </c>
      <c r="F123" s="7" t="s">
        <v>8</v>
      </c>
      <c r="G123" s="7" t="s">
        <v>9</v>
      </c>
      <c r="H123" s="7" t="s">
        <v>10</v>
      </c>
      <c r="I123" s="10">
        <v>44743</v>
      </c>
      <c r="J123" s="11">
        <v>44738</v>
      </c>
      <c r="K123" s="7" t="s">
        <v>196</v>
      </c>
      <c r="L123" s="7" t="s">
        <v>12</v>
      </c>
      <c r="M123" s="7"/>
      <c r="N123" s="7" t="s">
        <v>68</v>
      </c>
      <c r="O123" s="10">
        <v>44744</v>
      </c>
    </row>
    <row r="124" spans="1:15" ht="13.2">
      <c r="A124" s="5">
        <v>182</v>
      </c>
      <c r="B124" s="6">
        <v>44744</v>
      </c>
      <c r="C124" s="7" t="s">
        <v>86</v>
      </c>
      <c r="D124" s="8" t="s">
        <v>7</v>
      </c>
      <c r="E124" s="9">
        <v>-62.17</v>
      </c>
      <c r="F124" s="7" t="s">
        <v>8</v>
      </c>
      <c r="G124" s="7" t="s">
        <v>9</v>
      </c>
      <c r="H124" s="7" t="s">
        <v>10</v>
      </c>
      <c r="I124" s="10">
        <v>44743</v>
      </c>
      <c r="J124" s="11">
        <v>44738</v>
      </c>
      <c r="K124" s="7" t="s">
        <v>197</v>
      </c>
      <c r="L124" s="7" t="s">
        <v>12</v>
      </c>
      <c r="M124" s="7"/>
      <c r="N124" s="7" t="s">
        <v>86</v>
      </c>
      <c r="O124" s="10">
        <v>44744</v>
      </c>
    </row>
    <row r="125" spans="1:15" ht="13.2">
      <c r="A125" s="5">
        <v>185</v>
      </c>
      <c r="B125" s="6">
        <v>44741</v>
      </c>
      <c r="C125" s="7" t="s">
        <v>198</v>
      </c>
      <c r="D125" s="8" t="s">
        <v>69</v>
      </c>
      <c r="E125" s="9">
        <v>-74.989999999999995</v>
      </c>
      <c r="F125" s="7" t="s">
        <v>8</v>
      </c>
      <c r="G125" s="7" t="s">
        <v>9</v>
      </c>
      <c r="H125" s="7" t="s">
        <v>10</v>
      </c>
      <c r="I125" s="10">
        <v>44713</v>
      </c>
      <c r="J125" s="11">
        <v>44738</v>
      </c>
      <c r="K125" s="7" t="s">
        <v>199</v>
      </c>
      <c r="L125" s="7" t="s">
        <v>12</v>
      </c>
      <c r="M125" s="7"/>
      <c r="N125" s="7" t="s">
        <v>198</v>
      </c>
      <c r="O125" s="10">
        <v>44741</v>
      </c>
    </row>
    <row r="126" spans="1:15" ht="13.2">
      <c r="A126" s="5">
        <v>185</v>
      </c>
      <c r="B126" s="6">
        <v>44741</v>
      </c>
      <c r="C126" s="7" t="s">
        <v>13</v>
      </c>
      <c r="D126" s="8" t="s">
        <v>200</v>
      </c>
      <c r="E126" s="9">
        <v>-30</v>
      </c>
      <c r="F126" s="7" t="s">
        <v>15</v>
      </c>
      <c r="G126" s="7" t="s">
        <v>16</v>
      </c>
      <c r="H126" s="7" t="s">
        <v>17</v>
      </c>
      <c r="I126" s="10">
        <v>44713</v>
      </c>
      <c r="J126" s="11">
        <v>44738</v>
      </c>
      <c r="K126" s="7" t="s">
        <v>201</v>
      </c>
      <c r="L126" s="7" t="s">
        <v>19</v>
      </c>
      <c r="M126" s="7"/>
      <c r="N126" s="7" t="s">
        <v>13</v>
      </c>
      <c r="O126" s="10">
        <v>44741</v>
      </c>
    </row>
    <row r="127" spans="1:15" ht="13.2">
      <c r="A127" s="5">
        <v>190</v>
      </c>
      <c r="B127" s="6">
        <v>44736</v>
      </c>
      <c r="C127" s="7" t="s">
        <v>202</v>
      </c>
      <c r="D127" s="8" t="s">
        <v>203</v>
      </c>
      <c r="E127" s="9">
        <v>-10</v>
      </c>
      <c r="F127" s="7" t="s">
        <v>8</v>
      </c>
      <c r="G127" s="7" t="s">
        <v>9</v>
      </c>
      <c r="H127" s="7" t="s">
        <v>10</v>
      </c>
      <c r="I127" s="10">
        <v>44713</v>
      </c>
      <c r="J127" s="11">
        <v>44731</v>
      </c>
      <c r="K127" s="7" t="s">
        <v>204</v>
      </c>
      <c r="L127" s="7" t="s">
        <v>12</v>
      </c>
      <c r="M127" s="7"/>
      <c r="N127" s="7" t="s">
        <v>202</v>
      </c>
      <c r="O127" s="10">
        <v>44736</v>
      </c>
    </row>
    <row r="128" spans="1:15" ht="13.2">
      <c r="A128" s="5">
        <v>191</v>
      </c>
      <c r="B128" s="6">
        <v>44735</v>
      </c>
      <c r="C128" s="7" t="s">
        <v>26</v>
      </c>
      <c r="D128" s="8" t="s">
        <v>24</v>
      </c>
      <c r="E128" s="9">
        <v>-323.19</v>
      </c>
      <c r="F128" s="7" t="s">
        <v>8</v>
      </c>
      <c r="G128" s="7" t="s">
        <v>9</v>
      </c>
      <c r="H128" s="7" t="s">
        <v>10</v>
      </c>
      <c r="I128" s="10">
        <v>44713</v>
      </c>
      <c r="J128" s="11">
        <v>44731</v>
      </c>
      <c r="K128" s="7" t="s">
        <v>205</v>
      </c>
      <c r="L128" s="7" t="s">
        <v>12</v>
      </c>
      <c r="M128" s="7"/>
      <c r="N128" s="7" t="s">
        <v>26</v>
      </c>
      <c r="O128" s="10">
        <v>44735</v>
      </c>
    </row>
    <row r="129" spans="1:15" ht="13.2">
      <c r="A129" s="5">
        <v>191</v>
      </c>
      <c r="B129" s="6">
        <v>44735</v>
      </c>
      <c r="C129" s="7" t="s">
        <v>206</v>
      </c>
      <c r="D129" s="8" t="s">
        <v>24</v>
      </c>
      <c r="E129" s="9">
        <v>-228.56</v>
      </c>
      <c r="F129" s="7" t="s">
        <v>8</v>
      </c>
      <c r="G129" s="7" t="s">
        <v>9</v>
      </c>
      <c r="H129" s="7" t="s">
        <v>10</v>
      </c>
      <c r="I129" s="10">
        <v>44713</v>
      </c>
      <c r="J129" s="11">
        <v>44731</v>
      </c>
      <c r="K129" s="7" t="s">
        <v>207</v>
      </c>
      <c r="L129" s="7" t="s">
        <v>12</v>
      </c>
      <c r="M129" s="7"/>
      <c r="N129" s="7" t="s">
        <v>206</v>
      </c>
      <c r="O129" s="10">
        <v>44735</v>
      </c>
    </row>
    <row r="130" spans="1:15" ht="13.2">
      <c r="A130" s="5">
        <v>191</v>
      </c>
      <c r="B130" s="6">
        <v>44735</v>
      </c>
      <c r="C130" s="7" t="s">
        <v>32</v>
      </c>
      <c r="D130" s="8" t="s">
        <v>33</v>
      </c>
      <c r="E130" s="9">
        <v>-63.73</v>
      </c>
      <c r="F130" s="7" t="s">
        <v>8</v>
      </c>
      <c r="G130" s="7" t="s">
        <v>9</v>
      </c>
      <c r="H130" s="7" t="s">
        <v>10</v>
      </c>
      <c r="I130" s="10">
        <v>44713</v>
      </c>
      <c r="J130" s="11">
        <v>44731</v>
      </c>
      <c r="K130" s="7" t="s">
        <v>208</v>
      </c>
      <c r="L130" s="7" t="s">
        <v>12</v>
      </c>
      <c r="M130" s="7"/>
      <c r="N130" s="7" t="s">
        <v>32</v>
      </c>
      <c r="O130" s="10">
        <v>44735</v>
      </c>
    </row>
    <row r="131" spans="1:15" ht="13.2">
      <c r="A131" s="5">
        <v>192</v>
      </c>
      <c r="B131" s="6">
        <v>44734</v>
      </c>
      <c r="C131" s="7" t="s">
        <v>35</v>
      </c>
      <c r="D131" s="8" t="s">
        <v>24</v>
      </c>
      <c r="E131" s="9">
        <v>323.19</v>
      </c>
      <c r="F131" s="7" t="s">
        <v>15</v>
      </c>
      <c r="G131" s="7" t="s">
        <v>16</v>
      </c>
      <c r="H131" s="7" t="s">
        <v>17</v>
      </c>
      <c r="I131" s="10">
        <v>44713</v>
      </c>
      <c r="J131" s="11">
        <v>44731</v>
      </c>
      <c r="K131" s="7" t="s">
        <v>209</v>
      </c>
      <c r="L131" s="7" t="s">
        <v>19</v>
      </c>
      <c r="M131" s="7"/>
      <c r="N131" s="7" t="s">
        <v>35</v>
      </c>
      <c r="O131" s="10">
        <v>44734</v>
      </c>
    </row>
    <row r="132" spans="1:15" ht="13.2">
      <c r="A132" s="5">
        <v>192</v>
      </c>
      <c r="B132" s="6">
        <v>44734</v>
      </c>
      <c r="C132" s="7" t="s">
        <v>52</v>
      </c>
      <c r="D132" s="8" t="s">
        <v>7</v>
      </c>
      <c r="E132" s="9">
        <v>-62.52</v>
      </c>
      <c r="F132" s="7" t="s">
        <v>15</v>
      </c>
      <c r="G132" s="7" t="s">
        <v>16</v>
      </c>
      <c r="H132" s="7" t="s">
        <v>17</v>
      </c>
      <c r="I132" s="10">
        <v>44713</v>
      </c>
      <c r="J132" s="11">
        <v>44731</v>
      </c>
      <c r="K132" s="7" t="s">
        <v>210</v>
      </c>
      <c r="L132" s="7" t="s">
        <v>19</v>
      </c>
      <c r="M132" s="7"/>
      <c r="N132" s="7" t="s">
        <v>52</v>
      </c>
      <c r="O132" s="10">
        <v>44734</v>
      </c>
    </row>
    <row r="133" spans="1:15" ht="13.2">
      <c r="A133" s="5">
        <v>195</v>
      </c>
      <c r="B133" s="6">
        <v>44731</v>
      </c>
      <c r="C133" s="7" t="s">
        <v>37</v>
      </c>
      <c r="D133" s="8" t="s">
        <v>37</v>
      </c>
      <c r="E133" s="9">
        <v>4000</v>
      </c>
      <c r="F133" s="7" t="s">
        <v>8</v>
      </c>
      <c r="G133" s="7" t="s">
        <v>9</v>
      </c>
      <c r="H133" s="7" t="s">
        <v>10</v>
      </c>
      <c r="I133" s="10">
        <v>44713</v>
      </c>
      <c r="J133" s="11">
        <v>44731</v>
      </c>
      <c r="K133" s="7" t="s">
        <v>211</v>
      </c>
      <c r="L133" s="7" t="s">
        <v>12</v>
      </c>
      <c r="M133" s="7"/>
      <c r="N133" s="7" t="s">
        <v>37</v>
      </c>
      <c r="O133" s="10">
        <v>44731</v>
      </c>
    </row>
    <row r="134" spans="1:15" ht="13.2">
      <c r="A134" s="5">
        <v>197</v>
      </c>
      <c r="B134" s="6">
        <v>44729</v>
      </c>
      <c r="C134" s="7" t="s">
        <v>86</v>
      </c>
      <c r="D134" s="8" t="s">
        <v>7</v>
      </c>
      <c r="E134" s="9">
        <v>-118.49</v>
      </c>
      <c r="F134" s="7" t="s">
        <v>8</v>
      </c>
      <c r="G134" s="7" t="s">
        <v>9</v>
      </c>
      <c r="H134" s="7" t="s">
        <v>10</v>
      </c>
      <c r="I134" s="10">
        <v>44713</v>
      </c>
      <c r="J134" s="11">
        <v>44724</v>
      </c>
      <c r="K134" s="7" t="s">
        <v>212</v>
      </c>
      <c r="L134" s="7" t="s">
        <v>12</v>
      </c>
      <c r="M134" s="7"/>
      <c r="N134" s="7" t="s">
        <v>86</v>
      </c>
      <c r="O134" s="10">
        <v>44729</v>
      </c>
    </row>
    <row r="135" spans="1:15" ht="13.2">
      <c r="A135" s="5">
        <v>202</v>
      </c>
      <c r="B135" s="6">
        <v>44724</v>
      </c>
      <c r="C135" s="7" t="s">
        <v>52</v>
      </c>
      <c r="D135" s="8" t="s">
        <v>7</v>
      </c>
      <c r="E135" s="9">
        <v>-77.319999999999993</v>
      </c>
      <c r="F135" s="7" t="s">
        <v>15</v>
      </c>
      <c r="G135" s="7" t="s">
        <v>16</v>
      </c>
      <c r="H135" s="7" t="s">
        <v>17</v>
      </c>
      <c r="I135" s="10">
        <v>44713</v>
      </c>
      <c r="J135" s="11">
        <v>44724</v>
      </c>
      <c r="K135" s="7" t="s">
        <v>213</v>
      </c>
      <c r="L135" s="7" t="s">
        <v>19</v>
      </c>
      <c r="M135" s="7"/>
      <c r="N135" s="7" t="s">
        <v>52</v>
      </c>
      <c r="O135" s="10">
        <v>44724</v>
      </c>
    </row>
    <row r="136" spans="1:15" ht="13.2">
      <c r="A136" s="5">
        <v>202</v>
      </c>
      <c r="B136" s="6">
        <v>44724</v>
      </c>
      <c r="C136" s="7" t="s">
        <v>52</v>
      </c>
      <c r="D136" s="8" t="s">
        <v>7</v>
      </c>
      <c r="E136" s="9">
        <v>-73.11</v>
      </c>
      <c r="F136" s="7" t="s">
        <v>15</v>
      </c>
      <c r="G136" s="7" t="s">
        <v>16</v>
      </c>
      <c r="H136" s="7" t="s">
        <v>17</v>
      </c>
      <c r="I136" s="10">
        <v>44713</v>
      </c>
      <c r="J136" s="11">
        <v>44724</v>
      </c>
      <c r="K136" s="7" t="s">
        <v>214</v>
      </c>
      <c r="L136" s="7" t="s">
        <v>19</v>
      </c>
      <c r="M136" s="7"/>
      <c r="N136" s="7" t="s">
        <v>52</v>
      </c>
      <c r="O136" s="10">
        <v>44724</v>
      </c>
    </row>
    <row r="137" spans="1:15" ht="13.2">
      <c r="A137" s="5">
        <v>203</v>
      </c>
      <c r="B137" s="6">
        <v>44723</v>
      </c>
      <c r="C137" s="7" t="s">
        <v>215</v>
      </c>
      <c r="D137" s="8" t="s">
        <v>30</v>
      </c>
      <c r="E137" s="9">
        <v>-76.37</v>
      </c>
      <c r="F137" s="7" t="s">
        <v>15</v>
      </c>
      <c r="G137" s="7" t="s">
        <v>16</v>
      </c>
      <c r="H137" s="7" t="s">
        <v>17</v>
      </c>
      <c r="I137" s="10">
        <v>44713</v>
      </c>
      <c r="J137" s="11">
        <v>44717</v>
      </c>
      <c r="K137" s="7" t="s">
        <v>216</v>
      </c>
      <c r="L137" s="7" t="s">
        <v>19</v>
      </c>
      <c r="M137" s="7"/>
      <c r="N137" s="7" t="s">
        <v>215</v>
      </c>
      <c r="O137" s="10">
        <v>44723</v>
      </c>
    </row>
    <row r="138" spans="1:15" ht="13.2">
      <c r="A138" s="5">
        <v>204</v>
      </c>
      <c r="B138" s="6">
        <v>44722</v>
      </c>
      <c r="C138" s="7" t="s">
        <v>187</v>
      </c>
      <c r="D138" s="8" t="s">
        <v>7</v>
      </c>
      <c r="E138" s="9">
        <v>-32.69</v>
      </c>
      <c r="F138" s="7" t="s">
        <v>8</v>
      </c>
      <c r="G138" s="7" t="s">
        <v>9</v>
      </c>
      <c r="H138" s="7" t="s">
        <v>10</v>
      </c>
      <c r="I138" s="10">
        <v>44713</v>
      </c>
      <c r="J138" s="11">
        <v>44717</v>
      </c>
      <c r="K138" s="7" t="s">
        <v>217</v>
      </c>
      <c r="L138" s="7" t="s">
        <v>12</v>
      </c>
      <c r="M138" s="7"/>
      <c r="N138" s="7" t="s">
        <v>187</v>
      </c>
      <c r="O138" s="10">
        <v>44722</v>
      </c>
    </row>
    <row r="139" spans="1:15" ht="13.2">
      <c r="A139" s="5">
        <v>207</v>
      </c>
      <c r="B139" s="6">
        <v>44719</v>
      </c>
      <c r="C139" s="7" t="s">
        <v>190</v>
      </c>
      <c r="D139" s="8" t="s">
        <v>191</v>
      </c>
      <c r="E139" s="9">
        <v>-67.25</v>
      </c>
      <c r="F139" s="7" t="s">
        <v>15</v>
      </c>
      <c r="G139" s="7" t="s">
        <v>16</v>
      </c>
      <c r="H139" s="7" t="s">
        <v>17</v>
      </c>
      <c r="I139" s="10">
        <v>44713</v>
      </c>
      <c r="J139" s="11">
        <v>44717</v>
      </c>
      <c r="K139" s="7" t="s">
        <v>218</v>
      </c>
      <c r="L139" s="7" t="s">
        <v>19</v>
      </c>
      <c r="M139" s="7"/>
      <c r="N139" s="7" t="s">
        <v>190</v>
      </c>
      <c r="O139" s="10">
        <v>44719</v>
      </c>
    </row>
    <row r="140" spans="1:15" ht="13.2">
      <c r="A140" s="5">
        <v>209</v>
      </c>
      <c r="B140" s="6">
        <v>44717</v>
      </c>
      <c r="C140" s="7" t="s">
        <v>52</v>
      </c>
      <c r="D140" s="8" t="s">
        <v>7</v>
      </c>
      <c r="E140" s="9">
        <v>-45.75</v>
      </c>
      <c r="F140" s="7" t="s">
        <v>15</v>
      </c>
      <c r="G140" s="7" t="s">
        <v>16</v>
      </c>
      <c r="H140" s="7" t="s">
        <v>17</v>
      </c>
      <c r="I140" s="10">
        <v>44713</v>
      </c>
      <c r="J140" s="11">
        <v>44717</v>
      </c>
      <c r="K140" s="7" t="s">
        <v>219</v>
      </c>
      <c r="L140" s="7" t="s">
        <v>19</v>
      </c>
      <c r="M140" s="7"/>
      <c r="N140" s="7" t="s">
        <v>52</v>
      </c>
      <c r="O140" s="10">
        <v>44717</v>
      </c>
    </row>
    <row r="141" spans="1:15" ht="13.2">
      <c r="A141" s="5">
        <v>209</v>
      </c>
      <c r="B141" s="6">
        <v>44717</v>
      </c>
      <c r="C141" s="7" t="s">
        <v>220</v>
      </c>
      <c r="D141" s="8" t="s">
        <v>21</v>
      </c>
      <c r="E141" s="9">
        <v>-5.25</v>
      </c>
      <c r="F141" s="7" t="s">
        <v>15</v>
      </c>
      <c r="G141" s="7" t="s">
        <v>16</v>
      </c>
      <c r="H141" s="7" t="s">
        <v>17</v>
      </c>
      <c r="I141" s="10">
        <v>44713</v>
      </c>
      <c r="J141" s="11">
        <v>44717</v>
      </c>
      <c r="K141" s="7" t="s">
        <v>221</v>
      </c>
      <c r="L141" s="7" t="s">
        <v>19</v>
      </c>
      <c r="M141" s="7"/>
      <c r="N141" s="7" t="s">
        <v>220</v>
      </c>
      <c r="O141" s="10">
        <v>44717</v>
      </c>
    </row>
    <row r="142" spans="1:15" ht="13.2">
      <c r="A142" s="5">
        <v>210</v>
      </c>
      <c r="B142" s="6">
        <v>44716</v>
      </c>
      <c r="C142" s="7" t="s">
        <v>68</v>
      </c>
      <c r="D142" s="8" t="s">
        <v>69</v>
      </c>
      <c r="E142" s="9">
        <v>-37.21</v>
      </c>
      <c r="F142" s="7" t="s">
        <v>8</v>
      </c>
      <c r="G142" s="7" t="s">
        <v>9</v>
      </c>
      <c r="H142" s="7" t="s">
        <v>10</v>
      </c>
      <c r="I142" s="10">
        <v>44713</v>
      </c>
      <c r="J142" s="11">
        <v>44710</v>
      </c>
      <c r="K142" s="7" t="s">
        <v>222</v>
      </c>
      <c r="L142" s="7" t="s">
        <v>12</v>
      </c>
      <c r="M142" s="7"/>
      <c r="N142" s="7" t="s">
        <v>68</v>
      </c>
      <c r="O142" s="10">
        <v>44716</v>
      </c>
    </row>
    <row r="143" spans="1:15" ht="13.2">
      <c r="A143" s="5">
        <v>210</v>
      </c>
      <c r="B143" s="6">
        <v>44716</v>
      </c>
      <c r="C143" s="7" t="s">
        <v>223</v>
      </c>
      <c r="D143" s="8" t="s">
        <v>7</v>
      </c>
      <c r="E143" s="9">
        <v>-40.04</v>
      </c>
      <c r="F143" s="7" t="s">
        <v>15</v>
      </c>
      <c r="G143" s="7" t="s">
        <v>16</v>
      </c>
      <c r="H143" s="7" t="s">
        <v>17</v>
      </c>
      <c r="I143" s="10">
        <v>44713</v>
      </c>
      <c r="J143" s="11">
        <v>44710</v>
      </c>
      <c r="K143" s="7" t="s">
        <v>224</v>
      </c>
      <c r="L143" s="7" t="s">
        <v>19</v>
      </c>
      <c r="M143" s="7"/>
      <c r="N143" s="7" t="s">
        <v>223</v>
      </c>
      <c r="O143" s="10">
        <v>44716</v>
      </c>
    </row>
    <row r="144" spans="1:15" ht="13.2">
      <c r="A144" s="5">
        <v>211</v>
      </c>
      <c r="B144" s="6">
        <v>44715</v>
      </c>
      <c r="C144" s="7" t="s">
        <v>89</v>
      </c>
      <c r="D144" s="8" t="s">
        <v>69</v>
      </c>
      <c r="E144" s="9">
        <v>-43.97</v>
      </c>
      <c r="F144" s="7" t="s">
        <v>8</v>
      </c>
      <c r="G144" s="7" t="s">
        <v>9</v>
      </c>
      <c r="H144" s="7" t="s">
        <v>10</v>
      </c>
      <c r="I144" s="10">
        <v>44713</v>
      </c>
      <c r="J144" s="11">
        <v>44710</v>
      </c>
      <c r="K144" s="7" t="s">
        <v>225</v>
      </c>
      <c r="L144" s="7" t="s">
        <v>12</v>
      </c>
      <c r="M144" s="7"/>
      <c r="N144" s="7" t="s">
        <v>89</v>
      </c>
      <c r="O144" s="10">
        <v>44715</v>
      </c>
    </row>
    <row r="145" spans="1:15" ht="13.2">
      <c r="A145" s="5">
        <v>211</v>
      </c>
      <c r="B145" s="6">
        <v>44715</v>
      </c>
      <c r="C145" s="7" t="s">
        <v>59</v>
      </c>
      <c r="D145" s="8" t="s">
        <v>60</v>
      </c>
      <c r="E145" s="9">
        <v>-35.950000000000003</v>
      </c>
      <c r="F145" s="7" t="s">
        <v>8</v>
      </c>
      <c r="G145" s="7" t="s">
        <v>9</v>
      </c>
      <c r="H145" s="7" t="s">
        <v>10</v>
      </c>
      <c r="I145" s="10">
        <v>44713</v>
      </c>
      <c r="J145" s="11">
        <v>44710</v>
      </c>
      <c r="K145" s="7" t="s">
        <v>226</v>
      </c>
      <c r="L145" s="7" t="s">
        <v>12</v>
      </c>
      <c r="M145" s="7"/>
      <c r="N145" s="7" t="s">
        <v>59</v>
      </c>
      <c r="O145" s="10">
        <v>44715</v>
      </c>
    </row>
    <row r="146" spans="1:15" ht="13.2">
      <c r="A146" s="5">
        <v>211</v>
      </c>
      <c r="B146" s="6">
        <v>44715</v>
      </c>
      <c r="C146" s="7" t="s">
        <v>227</v>
      </c>
      <c r="D146" s="8" t="s">
        <v>60</v>
      </c>
      <c r="E146" s="9">
        <v>-103.85</v>
      </c>
      <c r="F146" s="7" t="s">
        <v>15</v>
      </c>
      <c r="G146" s="7" t="s">
        <v>16</v>
      </c>
      <c r="H146" s="7" t="s">
        <v>17</v>
      </c>
      <c r="I146" s="10">
        <v>44713</v>
      </c>
      <c r="J146" s="11">
        <v>44710</v>
      </c>
      <c r="K146" s="7" t="s">
        <v>228</v>
      </c>
      <c r="L146" s="7" t="s">
        <v>19</v>
      </c>
      <c r="M146" s="7"/>
      <c r="N146" s="7" t="s">
        <v>227</v>
      </c>
      <c r="O146" s="10">
        <v>44715</v>
      </c>
    </row>
    <row r="147" spans="1:15" ht="13.2">
      <c r="A147" s="5">
        <v>212</v>
      </c>
      <c r="B147" s="6">
        <v>44714</v>
      </c>
      <c r="C147" s="7" t="s">
        <v>62</v>
      </c>
      <c r="D147" s="8" t="s">
        <v>63</v>
      </c>
      <c r="E147" s="9">
        <v>-840</v>
      </c>
      <c r="F147" s="7" t="s">
        <v>8</v>
      </c>
      <c r="G147" s="7" t="s">
        <v>9</v>
      </c>
      <c r="H147" s="7" t="s">
        <v>10</v>
      </c>
      <c r="I147" s="10">
        <v>44713</v>
      </c>
      <c r="J147" s="11">
        <v>44710</v>
      </c>
      <c r="K147" s="7" t="s">
        <v>229</v>
      </c>
      <c r="L147" s="7" t="s">
        <v>12</v>
      </c>
      <c r="M147" s="7"/>
      <c r="N147" s="7" t="s">
        <v>62</v>
      </c>
      <c r="O147" s="10">
        <v>44714</v>
      </c>
    </row>
    <row r="148" spans="1:15" ht="13.2">
      <c r="A148" s="5">
        <v>212</v>
      </c>
      <c r="B148" s="6">
        <v>44714</v>
      </c>
      <c r="C148" s="7" t="s">
        <v>52</v>
      </c>
      <c r="D148" s="8" t="s">
        <v>7</v>
      </c>
      <c r="E148" s="9">
        <v>-108.1</v>
      </c>
      <c r="F148" s="7" t="s">
        <v>15</v>
      </c>
      <c r="G148" s="7" t="s">
        <v>16</v>
      </c>
      <c r="H148" s="7" t="s">
        <v>17</v>
      </c>
      <c r="I148" s="10">
        <v>44713</v>
      </c>
      <c r="J148" s="11">
        <v>44710</v>
      </c>
      <c r="K148" s="7" t="s">
        <v>230</v>
      </c>
      <c r="L148" s="7" t="s">
        <v>19</v>
      </c>
      <c r="M148" s="7"/>
      <c r="N148" s="7" t="s">
        <v>52</v>
      </c>
      <c r="O148" s="10">
        <v>44714</v>
      </c>
    </row>
    <row r="149" spans="1:15" ht="13.2">
      <c r="A149" s="5">
        <v>213</v>
      </c>
      <c r="B149" s="6">
        <v>44713</v>
      </c>
      <c r="C149" s="7" t="s">
        <v>231</v>
      </c>
      <c r="D149" s="8" t="s">
        <v>43</v>
      </c>
      <c r="E149" s="9">
        <v>-42.84</v>
      </c>
      <c r="F149" s="7" t="s">
        <v>15</v>
      </c>
      <c r="G149" s="7" t="s">
        <v>16</v>
      </c>
      <c r="H149" s="7" t="s">
        <v>17</v>
      </c>
      <c r="I149" s="10">
        <v>44713</v>
      </c>
      <c r="J149" s="11">
        <v>44710</v>
      </c>
      <c r="K149" s="7" t="s">
        <v>232</v>
      </c>
      <c r="L149" s="7" t="s">
        <v>19</v>
      </c>
      <c r="M149" s="7"/>
      <c r="N149" s="7" t="s">
        <v>231</v>
      </c>
      <c r="O149" s="10">
        <v>44713</v>
      </c>
    </row>
    <row r="150" spans="1:15" ht="13.2">
      <c r="A150" s="5">
        <v>213</v>
      </c>
      <c r="B150" s="6">
        <v>44713</v>
      </c>
      <c r="C150" s="7" t="s">
        <v>231</v>
      </c>
      <c r="D150" s="8" t="s">
        <v>43</v>
      </c>
      <c r="E150" s="9">
        <v>-8.3000000000000007</v>
      </c>
      <c r="F150" s="7" t="s">
        <v>15</v>
      </c>
      <c r="G150" s="7" t="s">
        <v>16</v>
      </c>
      <c r="H150" s="7" t="s">
        <v>17</v>
      </c>
      <c r="I150" s="10">
        <v>44713</v>
      </c>
      <c r="J150" s="11">
        <v>44710</v>
      </c>
      <c r="K150" s="7" t="s">
        <v>233</v>
      </c>
      <c r="L150" s="7" t="s">
        <v>19</v>
      </c>
      <c r="M150" s="7"/>
      <c r="N150" s="7" t="s">
        <v>231</v>
      </c>
      <c r="O150" s="10">
        <v>44713</v>
      </c>
    </row>
    <row r="151" spans="1:15" ht="13.2">
      <c r="A151" s="5">
        <v>214</v>
      </c>
      <c r="B151" s="6">
        <v>44712</v>
      </c>
      <c r="C151" s="7" t="s">
        <v>198</v>
      </c>
      <c r="D151" s="8" t="s">
        <v>69</v>
      </c>
      <c r="E151" s="9">
        <v>-74.989999999999995</v>
      </c>
      <c r="F151" s="7" t="s">
        <v>8</v>
      </c>
      <c r="G151" s="7" t="s">
        <v>9</v>
      </c>
      <c r="H151" s="7" t="s">
        <v>10</v>
      </c>
      <c r="I151" s="10">
        <v>44682</v>
      </c>
      <c r="J151" s="11">
        <v>44710</v>
      </c>
      <c r="K151" s="7" t="s">
        <v>234</v>
      </c>
      <c r="L151" s="7" t="s">
        <v>12</v>
      </c>
      <c r="M151" s="7"/>
      <c r="N151" s="7" t="s">
        <v>198</v>
      </c>
      <c r="O151" s="10">
        <v>44712</v>
      </c>
    </row>
    <row r="152" spans="1:15" ht="13.2">
      <c r="A152" s="5">
        <v>214</v>
      </c>
      <c r="B152" s="6">
        <v>44712</v>
      </c>
      <c r="C152" s="7" t="s">
        <v>13</v>
      </c>
      <c r="D152" s="8" t="s">
        <v>14</v>
      </c>
      <c r="E152" s="9">
        <v>-30</v>
      </c>
      <c r="F152" s="7" t="s">
        <v>15</v>
      </c>
      <c r="G152" s="7" t="s">
        <v>16</v>
      </c>
      <c r="H152" s="7" t="s">
        <v>17</v>
      </c>
      <c r="I152" s="10">
        <v>44682</v>
      </c>
      <c r="J152" s="11">
        <v>44710</v>
      </c>
      <c r="K152" s="7" t="s">
        <v>235</v>
      </c>
      <c r="L152" s="7" t="s">
        <v>19</v>
      </c>
      <c r="M152" s="7"/>
      <c r="N152" s="7" t="s">
        <v>13</v>
      </c>
      <c r="O152" s="10">
        <v>44712</v>
      </c>
    </row>
    <row r="153" spans="1:15" ht="13.2">
      <c r="A153" s="5">
        <v>218</v>
      </c>
      <c r="B153" s="6">
        <v>44708</v>
      </c>
      <c r="C153" s="7" t="s">
        <v>187</v>
      </c>
      <c r="D153" s="8" t="s">
        <v>7</v>
      </c>
      <c r="E153" s="9">
        <v>-30.02</v>
      </c>
      <c r="F153" s="7" t="s">
        <v>8</v>
      </c>
      <c r="G153" s="7" t="s">
        <v>9</v>
      </c>
      <c r="H153" s="7" t="s">
        <v>10</v>
      </c>
      <c r="I153" s="10">
        <v>44682</v>
      </c>
      <c r="J153" s="11">
        <v>44703</v>
      </c>
      <c r="K153" s="7" t="s">
        <v>236</v>
      </c>
      <c r="L153" s="7" t="s">
        <v>12</v>
      </c>
      <c r="M153" s="7"/>
      <c r="N153" s="7" t="s">
        <v>187</v>
      </c>
      <c r="O153" s="10">
        <v>44708</v>
      </c>
    </row>
    <row r="154" spans="1:15" ht="13.2">
      <c r="A154" s="5">
        <v>219</v>
      </c>
      <c r="B154" s="6">
        <v>44707</v>
      </c>
      <c r="C154" s="7" t="s">
        <v>26</v>
      </c>
      <c r="D154" s="8" t="s">
        <v>24</v>
      </c>
      <c r="E154" s="9">
        <v>-596.16999999999996</v>
      </c>
      <c r="F154" s="7" t="s">
        <v>8</v>
      </c>
      <c r="G154" s="7" t="s">
        <v>9</v>
      </c>
      <c r="H154" s="7" t="s">
        <v>10</v>
      </c>
      <c r="I154" s="10">
        <v>44682</v>
      </c>
      <c r="J154" s="11">
        <v>44703</v>
      </c>
      <c r="K154" s="7" t="s">
        <v>237</v>
      </c>
      <c r="L154" s="7" t="s">
        <v>12</v>
      </c>
      <c r="M154" s="7"/>
      <c r="N154" s="7" t="s">
        <v>26</v>
      </c>
      <c r="O154" s="10">
        <v>44707</v>
      </c>
    </row>
    <row r="155" spans="1:15" ht="13.2">
      <c r="A155" s="5">
        <v>219</v>
      </c>
      <c r="B155" s="6">
        <v>44707</v>
      </c>
      <c r="C155" s="7" t="s">
        <v>155</v>
      </c>
      <c r="D155" s="8" t="s">
        <v>24</v>
      </c>
      <c r="E155" s="9">
        <v>-515.54999999999995</v>
      </c>
      <c r="F155" s="7" t="s">
        <v>8</v>
      </c>
      <c r="G155" s="7" t="s">
        <v>9</v>
      </c>
      <c r="H155" s="7" t="s">
        <v>10</v>
      </c>
      <c r="I155" s="10">
        <v>44682</v>
      </c>
      <c r="J155" s="11">
        <v>44703</v>
      </c>
      <c r="K155" s="7" t="s">
        <v>238</v>
      </c>
      <c r="L155" s="7" t="s">
        <v>12</v>
      </c>
      <c r="M155" s="7"/>
      <c r="N155" s="7" t="s">
        <v>155</v>
      </c>
      <c r="O155" s="10">
        <v>44707</v>
      </c>
    </row>
    <row r="156" spans="1:15" ht="13.2">
      <c r="A156" s="5">
        <v>219</v>
      </c>
      <c r="B156" s="6">
        <v>44707</v>
      </c>
      <c r="C156" s="7" t="s">
        <v>32</v>
      </c>
      <c r="D156" s="8" t="s">
        <v>33</v>
      </c>
      <c r="E156" s="9">
        <v>-63.73</v>
      </c>
      <c r="F156" s="7" t="s">
        <v>8</v>
      </c>
      <c r="G156" s="7" t="s">
        <v>9</v>
      </c>
      <c r="H156" s="7" t="s">
        <v>10</v>
      </c>
      <c r="I156" s="10">
        <v>44682</v>
      </c>
      <c r="J156" s="11">
        <v>44703</v>
      </c>
      <c r="K156" s="7" t="s">
        <v>239</v>
      </c>
      <c r="L156" s="7" t="s">
        <v>12</v>
      </c>
      <c r="M156" s="7"/>
      <c r="N156" s="7" t="s">
        <v>32</v>
      </c>
      <c r="O156" s="10">
        <v>44707</v>
      </c>
    </row>
    <row r="157" spans="1:15" ht="13.2">
      <c r="A157" s="5">
        <v>220</v>
      </c>
      <c r="B157" s="6">
        <v>44706</v>
      </c>
      <c r="C157" s="7" t="s">
        <v>35</v>
      </c>
      <c r="D157" s="8" t="s">
        <v>24</v>
      </c>
      <c r="E157" s="9">
        <v>596.16999999999996</v>
      </c>
      <c r="F157" s="7" t="s">
        <v>15</v>
      </c>
      <c r="G157" s="7" t="s">
        <v>16</v>
      </c>
      <c r="H157" s="7" t="s">
        <v>17</v>
      </c>
      <c r="I157" s="10">
        <v>44682</v>
      </c>
      <c r="J157" s="11">
        <v>44703</v>
      </c>
      <c r="K157" s="7" t="s">
        <v>240</v>
      </c>
      <c r="L157" s="7" t="s">
        <v>19</v>
      </c>
      <c r="M157" s="7"/>
      <c r="N157" s="7" t="s">
        <v>35</v>
      </c>
      <c r="O157" s="10">
        <v>44706</v>
      </c>
    </row>
    <row r="158" spans="1:15" ht="13.2">
      <c r="A158" s="5">
        <v>221</v>
      </c>
      <c r="B158" s="6">
        <v>44705</v>
      </c>
      <c r="C158" s="7" t="s">
        <v>56</v>
      </c>
      <c r="D158" s="8" t="s">
        <v>7</v>
      </c>
      <c r="E158" s="9">
        <v>-47.39</v>
      </c>
      <c r="F158" s="7" t="s">
        <v>8</v>
      </c>
      <c r="G158" s="7" t="s">
        <v>9</v>
      </c>
      <c r="H158" s="7" t="s">
        <v>10</v>
      </c>
      <c r="I158" s="10">
        <v>44682</v>
      </c>
      <c r="J158" s="11">
        <v>44703</v>
      </c>
      <c r="K158" s="7" t="s">
        <v>241</v>
      </c>
      <c r="L158" s="7" t="s">
        <v>12</v>
      </c>
      <c r="M158" s="7"/>
      <c r="N158" s="7" t="s">
        <v>56</v>
      </c>
      <c r="O158" s="10">
        <v>44705</v>
      </c>
    </row>
    <row r="159" spans="1:15" ht="13.2">
      <c r="A159" s="5">
        <v>223</v>
      </c>
      <c r="B159" s="6">
        <v>44703</v>
      </c>
      <c r="C159" s="7" t="s">
        <v>37</v>
      </c>
      <c r="D159" s="8" t="s">
        <v>37</v>
      </c>
      <c r="E159" s="9">
        <v>4000</v>
      </c>
      <c r="F159" s="7" t="s">
        <v>8</v>
      </c>
      <c r="G159" s="7" t="s">
        <v>9</v>
      </c>
      <c r="H159" s="7" t="s">
        <v>10</v>
      </c>
      <c r="I159" s="10">
        <v>44682</v>
      </c>
      <c r="J159" s="11">
        <v>44703</v>
      </c>
      <c r="K159" s="7" t="s">
        <v>242</v>
      </c>
      <c r="L159" s="7" t="s">
        <v>12</v>
      </c>
      <c r="M159" s="7"/>
      <c r="N159" s="7" t="s">
        <v>37</v>
      </c>
      <c r="O159" s="10">
        <v>44703</v>
      </c>
    </row>
    <row r="160" spans="1:15" ht="13.2">
      <c r="A160" s="5">
        <v>232</v>
      </c>
      <c r="B160" s="6">
        <v>44694</v>
      </c>
      <c r="C160" s="7" t="s">
        <v>81</v>
      </c>
      <c r="D160" s="8" t="s">
        <v>43</v>
      </c>
      <c r="E160" s="9">
        <v>-231.19</v>
      </c>
      <c r="F160" s="7" t="s">
        <v>15</v>
      </c>
      <c r="G160" s="7" t="s">
        <v>16</v>
      </c>
      <c r="H160" s="7" t="s">
        <v>17</v>
      </c>
      <c r="I160" s="10">
        <v>44682</v>
      </c>
      <c r="J160" s="11">
        <v>44689</v>
      </c>
      <c r="K160" s="7" t="s">
        <v>243</v>
      </c>
      <c r="L160" s="7" t="s">
        <v>19</v>
      </c>
      <c r="M160" s="7"/>
      <c r="N160" s="7" t="s">
        <v>81</v>
      </c>
      <c r="O160" s="10">
        <v>44694</v>
      </c>
    </row>
    <row r="161" spans="1:15" ht="13.2">
      <c r="A161" s="5">
        <v>232</v>
      </c>
      <c r="B161" s="6">
        <v>44694</v>
      </c>
      <c r="C161" s="7" t="s">
        <v>244</v>
      </c>
      <c r="D161" s="8" t="s">
        <v>7</v>
      </c>
      <c r="E161" s="9">
        <v>-123.85</v>
      </c>
      <c r="F161" s="7" t="s">
        <v>8</v>
      </c>
      <c r="G161" s="7" t="s">
        <v>9</v>
      </c>
      <c r="H161" s="7" t="s">
        <v>10</v>
      </c>
      <c r="I161" s="10">
        <v>44682</v>
      </c>
      <c r="J161" s="11">
        <v>44689</v>
      </c>
      <c r="K161" s="7" t="s">
        <v>245</v>
      </c>
      <c r="L161" s="7" t="s">
        <v>12</v>
      </c>
      <c r="M161" s="7"/>
      <c r="N161" s="7" t="s">
        <v>244</v>
      </c>
      <c r="O161" s="10">
        <v>44694</v>
      </c>
    </row>
    <row r="162" spans="1:15" ht="13.2">
      <c r="A162" s="5">
        <v>235</v>
      </c>
      <c r="B162" s="6">
        <v>44691</v>
      </c>
      <c r="C162" s="7" t="s">
        <v>190</v>
      </c>
      <c r="D162" s="8" t="s">
        <v>191</v>
      </c>
      <c r="E162" s="9">
        <v>-62</v>
      </c>
      <c r="F162" s="7" t="s">
        <v>15</v>
      </c>
      <c r="G162" s="7" t="s">
        <v>16</v>
      </c>
      <c r="H162" s="7" t="s">
        <v>17</v>
      </c>
      <c r="I162" s="10">
        <v>44682</v>
      </c>
      <c r="J162" s="11">
        <v>44689</v>
      </c>
      <c r="K162" s="7" t="s">
        <v>246</v>
      </c>
      <c r="L162" s="7" t="s">
        <v>19</v>
      </c>
      <c r="M162" s="7"/>
      <c r="N162" s="7" t="s">
        <v>190</v>
      </c>
      <c r="O162" s="10">
        <v>44691</v>
      </c>
    </row>
    <row r="163" spans="1:15" ht="13.2">
      <c r="A163" s="5">
        <v>237</v>
      </c>
      <c r="B163" s="6">
        <v>44689</v>
      </c>
      <c r="C163" s="7" t="s">
        <v>20</v>
      </c>
      <c r="D163" s="8" t="s">
        <v>21</v>
      </c>
      <c r="E163" s="9">
        <v>-35.479999999999997</v>
      </c>
      <c r="F163" s="7" t="s">
        <v>8</v>
      </c>
      <c r="G163" s="7" t="s">
        <v>9</v>
      </c>
      <c r="H163" s="7" t="s">
        <v>10</v>
      </c>
      <c r="I163" s="10">
        <v>44682</v>
      </c>
      <c r="J163" s="11">
        <v>44689</v>
      </c>
      <c r="K163" s="7" t="s">
        <v>247</v>
      </c>
      <c r="L163" s="7" t="s">
        <v>12</v>
      </c>
      <c r="M163" s="7"/>
      <c r="N163" s="7" t="s">
        <v>20</v>
      </c>
      <c r="O163" s="10">
        <v>44689</v>
      </c>
    </row>
    <row r="164" spans="1:15" ht="13.2">
      <c r="A164" s="5">
        <v>239</v>
      </c>
      <c r="B164" s="6">
        <v>44687</v>
      </c>
      <c r="C164" s="7" t="s">
        <v>59</v>
      </c>
      <c r="D164" s="8" t="s">
        <v>60</v>
      </c>
      <c r="E164" s="9">
        <v>-35.950000000000003</v>
      </c>
      <c r="F164" s="7" t="s">
        <v>8</v>
      </c>
      <c r="G164" s="7" t="s">
        <v>9</v>
      </c>
      <c r="H164" s="7" t="s">
        <v>10</v>
      </c>
      <c r="I164" s="10">
        <v>44682</v>
      </c>
      <c r="J164" s="11">
        <v>44682</v>
      </c>
      <c r="K164" s="7" t="s">
        <v>248</v>
      </c>
      <c r="L164" s="7" t="s">
        <v>12</v>
      </c>
      <c r="M164" s="7"/>
      <c r="N164" s="7" t="s">
        <v>59</v>
      </c>
      <c r="O164" s="10">
        <v>44687</v>
      </c>
    </row>
    <row r="165" spans="1:15" ht="13.2">
      <c r="A165" s="5">
        <v>239</v>
      </c>
      <c r="B165" s="6">
        <v>44687</v>
      </c>
      <c r="C165" s="7" t="s">
        <v>89</v>
      </c>
      <c r="D165" s="8" t="s">
        <v>69</v>
      </c>
      <c r="E165" s="9">
        <v>-45.98</v>
      </c>
      <c r="F165" s="7" t="s">
        <v>8</v>
      </c>
      <c r="G165" s="7" t="s">
        <v>9</v>
      </c>
      <c r="H165" s="7" t="s">
        <v>10</v>
      </c>
      <c r="I165" s="10">
        <v>44682</v>
      </c>
      <c r="J165" s="11">
        <v>44682</v>
      </c>
      <c r="K165" s="7" t="s">
        <v>249</v>
      </c>
      <c r="L165" s="7" t="s">
        <v>12</v>
      </c>
      <c r="M165" s="7"/>
      <c r="N165" s="7" t="s">
        <v>89</v>
      </c>
      <c r="O165" s="10">
        <v>44687</v>
      </c>
    </row>
    <row r="166" spans="1:15" ht="13.2">
      <c r="A166" s="5">
        <v>240</v>
      </c>
      <c r="B166" s="6">
        <v>44686</v>
      </c>
      <c r="C166" s="7" t="s">
        <v>62</v>
      </c>
      <c r="D166" s="8" t="s">
        <v>63</v>
      </c>
      <c r="E166" s="9">
        <v>-840</v>
      </c>
      <c r="F166" s="7" t="s">
        <v>8</v>
      </c>
      <c r="G166" s="7" t="s">
        <v>9</v>
      </c>
      <c r="H166" s="7" t="s">
        <v>10</v>
      </c>
      <c r="I166" s="10">
        <v>44682</v>
      </c>
      <c r="J166" s="11">
        <v>44682</v>
      </c>
      <c r="K166" s="7" t="s">
        <v>250</v>
      </c>
      <c r="L166" s="7" t="s">
        <v>12</v>
      </c>
      <c r="M166" s="7"/>
      <c r="N166" s="7" t="s">
        <v>62</v>
      </c>
      <c r="O166" s="10">
        <v>44686</v>
      </c>
    </row>
    <row r="167" spans="1:15" ht="13.2">
      <c r="A167" s="5">
        <v>241</v>
      </c>
      <c r="B167" s="6">
        <v>44685</v>
      </c>
      <c r="C167" s="7" t="s">
        <v>251</v>
      </c>
      <c r="D167" s="8" t="s">
        <v>43</v>
      </c>
      <c r="E167" s="9">
        <v>-69.55</v>
      </c>
      <c r="F167" s="7" t="s">
        <v>8</v>
      </c>
      <c r="G167" s="7" t="s">
        <v>9</v>
      </c>
      <c r="H167" s="7" t="s">
        <v>10</v>
      </c>
      <c r="I167" s="10">
        <v>44682</v>
      </c>
      <c r="J167" s="11">
        <v>44682</v>
      </c>
      <c r="K167" s="7" t="s">
        <v>252</v>
      </c>
      <c r="L167" s="7" t="s">
        <v>12</v>
      </c>
      <c r="M167" s="7"/>
      <c r="N167" s="7" t="s">
        <v>251</v>
      </c>
      <c r="O167" s="10">
        <v>44685</v>
      </c>
    </row>
    <row r="168" spans="1:15" ht="13.2">
      <c r="A168" s="5">
        <v>241</v>
      </c>
      <c r="B168" s="6">
        <v>44685</v>
      </c>
      <c r="C168" s="7" t="s">
        <v>68</v>
      </c>
      <c r="D168" s="8" t="s">
        <v>69</v>
      </c>
      <c r="E168" s="9">
        <v>-31.27</v>
      </c>
      <c r="F168" s="7" t="s">
        <v>8</v>
      </c>
      <c r="G168" s="7" t="s">
        <v>9</v>
      </c>
      <c r="H168" s="7" t="s">
        <v>10</v>
      </c>
      <c r="I168" s="10">
        <v>44682</v>
      </c>
      <c r="J168" s="11">
        <v>44682</v>
      </c>
      <c r="K168" s="7" t="s">
        <v>253</v>
      </c>
      <c r="L168" s="7" t="s">
        <v>12</v>
      </c>
      <c r="M168" s="7"/>
      <c r="N168" s="7" t="s">
        <v>68</v>
      </c>
      <c r="O168" s="10">
        <v>44685</v>
      </c>
    </row>
    <row r="169" spans="1:15" ht="13.2">
      <c r="A169" s="5">
        <v>244</v>
      </c>
      <c r="B169" s="6">
        <v>44682</v>
      </c>
      <c r="C169" s="7" t="s">
        <v>13</v>
      </c>
      <c r="D169" s="8" t="s">
        <v>14</v>
      </c>
      <c r="E169" s="9">
        <v>-30</v>
      </c>
      <c r="F169" s="7" t="s">
        <v>15</v>
      </c>
      <c r="G169" s="7" t="s">
        <v>16</v>
      </c>
      <c r="H169" s="7" t="s">
        <v>17</v>
      </c>
      <c r="I169" s="10">
        <v>44682</v>
      </c>
      <c r="J169" s="11">
        <v>44682</v>
      </c>
      <c r="K169" s="7" t="s">
        <v>254</v>
      </c>
      <c r="L169" s="7" t="s">
        <v>19</v>
      </c>
      <c r="M169" s="7"/>
      <c r="N169" s="7" t="s">
        <v>13</v>
      </c>
      <c r="O169" s="10">
        <v>44682</v>
      </c>
    </row>
    <row r="170" spans="1:15" ht="13.2">
      <c r="A170" s="5">
        <v>245</v>
      </c>
      <c r="B170" s="6">
        <v>44681</v>
      </c>
      <c r="C170" s="7" t="s">
        <v>198</v>
      </c>
      <c r="D170" s="8" t="s">
        <v>69</v>
      </c>
      <c r="E170" s="9">
        <v>-74.989999999999995</v>
      </c>
      <c r="F170" s="7" t="s">
        <v>8</v>
      </c>
      <c r="G170" s="7" t="s">
        <v>9</v>
      </c>
      <c r="H170" s="7" t="s">
        <v>10</v>
      </c>
      <c r="I170" s="10">
        <v>44652</v>
      </c>
      <c r="J170" s="11">
        <v>44675</v>
      </c>
      <c r="K170" s="7" t="s">
        <v>255</v>
      </c>
      <c r="L170" s="7" t="s">
        <v>12</v>
      </c>
      <c r="M170" s="7"/>
      <c r="N170" s="7" t="s">
        <v>198</v>
      </c>
      <c r="O170" s="10">
        <v>44681</v>
      </c>
    </row>
    <row r="171" spans="1:15" ht="13.2">
      <c r="A171" s="5">
        <v>246</v>
      </c>
      <c r="B171" s="6">
        <v>44680</v>
      </c>
      <c r="C171" s="7" t="s">
        <v>71</v>
      </c>
      <c r="D171" s="8" t="s">
        <v>21</v>
      </c>
      <c r="E171" s="9">
        <v>25.67</v>
      </c>
      <c r="F171" s="7" t="s">
        <v>8</v>
      </c>
      <c r="G171" s="7" t="s">
        <v>9</v>
      </c>
      <c r="H171" s="7" t="s">
        <v>10</v>
      </c>
      <c r="I171" s="10">
        <v>44652</v>
      </c>
      <c r="J171" s="11">
        <v>44675</v>
      </c>
      <c r="K171" s="7" t="s">
        <v>256</v>
      </c>
      <c r="L171" s="7" t="s">
        <v>12</v>
      </c>
      <c r="M171" s="7"/>
      <c r="N171" s="7" t="s">
        <v>71</v>
      </c>
      <c r="O171" s="10">
        <v>44680</v>
      </c>
    </row>
    <row r="172" spans="1:15" ht="13.2">
      <c r="A172" s="5">
        <v>249</v>
      </c>
      <c r="B172" s="6">
        <v>44677</v>
      </c>
      <c r="C172" s="7" t="s">
        <v>52</v>
      </c>
      <c r="D172" s="8" t="s">
        <v>7</v>
      </c>
      <c r="E172" s="9">
        <v>-43.24</v>
      </c>
      <c r="F172" s="7" t="s">
        <v>15</v>
      </c>
      <c r="G172" s="7" t="s">
        <v>16</v>
      </c>
      <c r="H172" s="7" t="s">
        <v>17</v>
      </c>
      <c r="I172" s="10">
        <v>44652</v>
      </c>
      <c r="J172" s="11">
        <v>44675</v>
      </c>
      <c r="K172" s="7" t="s">
        <v>257</v>
      </c>
      <c r="L172" s="7" t="s">
        <v>19</v>
      </c>
      <c r="M172" s="7"/>
      <c r="N172" s="7" t="s">
        <v>52</v>
      </c>
      <c r="O172" s="10">
        <v>44677</v>
      </c>
    </row>
    <row r="173" spans="1:15" ht="13.2">
      <c r="A173" s="5">
        <v>251</v>
      </c>
      <c r="B173" s="6">
        <v>44675</v>
      </c>
      <c r="C173" s="7" t="s">
        <v>32</v>
      </c>
      <c r="D173" s="8" t="s">
        <v>33</v>
      </c>
      <c r="E173" s="9">
        <v>-64.19</v>
      </c>
      <c r="F173" s="7" t="s">
        <v>8</v>
      </c>
      <c r="G173" s="7" t="s">
        <v>9</v>
      </c>
      <c r="H173" s="7" t="s">
        <v>10</v>
      </c>
      <c r="I173" s="10">
        <v>44652</v>
      </c>
      <c r="J173" s="11">
        <v>44675</v>
      </c>
      <c r="K173" s="7" t="s">
        <v>258</v>
      </c>
      <c r="L173" s="7" t="s">
        <v>12</v>
      </c>
      <c r="M173" s="7"/>
      <c r="N173" s="7" t="s">
        <v>32</v>
      </c>
      <c r="O173" s="10">
        <v>44675</v>
      </c>
    </row>
    <row r="174" spans="1:15" ht="13.2">
      <c r="A174" s="5">
        <v>252</v>
      </c>
      <c r="B174" s="6">
        <v>44674</v>
      </c>
      <c r="C174" s="7" t="s">
        <v>37</v>
      </c>
      <c r="D174" s="8" t="s">
        <v>37</v>
      </c>
      <c r="E174" s="9">
        <v>4000</v>
      </c>
      <c r="F174" s="7" t="s">
        <v>8</v>
      </c>
      <c r="G174" s="7" t="s">
        <v>9</v>
      </c>
      <c r="H174" s="7" t="s">
        <v>10</v>
      </c>
      <c r="I174" s="10">
        <v>44652</v>
      </c>
      <c r="J174" s="11">
        <v>44668</v>
      </c>
      <c r="K174" s="7" t="s">
        <v>259</v>
      </c>
      <c r="L174" s="7" t="s">
        <v>12</v>
      </c>
      <c r="M174" s="7"/>
      <c r="N174" s="7" t="s">
        <v>37</v>
      </c>
      <c r="O174" s="10">
        <v>44674</v>
      </c>
    </row>
    <row r="175" spans="1:15" ht="13.2">
      <c r="A175" s="5">
        <v>257</v>
      </c>
      <c r="B175" s="6">
        <v>44669</v>
      </c>
      <c r="C175" s="7" t="s">
        <v>168</v>
      </c>
      <c r="D175" s="8" t="s">
        <v>7</v>
      </c>
      <c r="E175" s="9">
        <v>-37.340000000000003</v>
      </c>
      <c r="F175" s="7" t="s">
        <v>8</v>
      </c>
      <c r="G175" s="7" t="s">
        <v>9</v>
      </c>
      <c r="H175" s="7" t="s">
        <v>10</v>
      </c>
      <c r="I175" s="10">
        <v>44652</v>
      </c>
      <c r="J175" s="11">
        <v>44668</v>
      </c>
      <c r="K175" s="7" t="s">
        <v>260</v>
      </c>
      <c r="L175" s="7" t="s">
        <v>12</v>
      </c>
      <c r="M175" s="7"/>
      <c r="N175" s="7" t="s">
        <v>168</v>
      </c>
      <c r="O175" s="10">
        <v>44669</v>
      </c>
    </row>
    <row r="176" spans="1:15" ht="13.2">
      <c r="A176" s="5">
        <v>257</v>
      </c>
      <c r="B176" s="6">
        <v>44669</v>
      </c>
      <c r="C176" s="7" t="s">
        <v>128</v>
      </c>
      <c r="D176" s="8" t="s">
        <v>129</v>
      </c>
      <c r="E176" s="9">
        <v>-19.04</v>
      </c>
      <c r="F176" s="7" t="s">
        <v>8</v>
      </c>
      <c r="G176" s="7" t="s">
        <v>9</v>
      </c>
      <c r="H176" s="7" t="s">
        <v>10</v>
      </c>
      <c r="I176" s="10">
        <v>44652</v>
      </c>
      <c r="J176" s="11">
        <v>44668</v>
      </c>
      <c r="K176" s="7" t="s">
        <v>261</v>
      </c>
      <c r="L176" s="7" t="s">
        <v>12</v>
      </c>
      <c r="M176" s="7"/>
      <c r="N176" s="7" t="s">
        <v>128</v>
      </c>
      <c r="O176" s="10">
        <v>44669</v>
      </c>
    </row>
    <row r="177" spans="1:15" ht="13.2">
      <c r="A177" s="5">
        <v>259</v>
      </c>
      <c r="B177" s="6">
        <v>44667</v>
      </c>
      <c r="C177" s="7" t="s">
        <v>29</v>
      </c>
      <c r="D177" s="8" t="s">
        <v>30</v>
      </c>
      <c r="E177" s="9">
        <v>-25.42</v>
      </c>
      <c r="F177" s="7" t="s">
        <v>8</v>
      </c>
      <c r="G177" s="7" t="s">
        <v>9</v>
      </c>
      <c r="H177" s="7" t="s">
        <v>10</v>
      </c>
      <c r="I177" s="10">
        <v>44652</v>
      </c>
      <c r="J177" s="11">
        <v>44661</v>
      </c>
      <c r="K177" s="7" t="s">
        <v>262</v>
      </c>
      <c r="L177" s="7" t="s">
        <v>12</v>
      </c>
      <c r="M177" s="7"/>
      <c r="N177" s="7" t="s">
        <v>29</v>
      </c>
      <c r="O177" s="10">
        <v>44667</v>
      </c>
    </row>
    <row r="178" spans="1:15" ht="13.2">
      <c r="A178" s="5">
        <v>260</v>
      </c>
      <c r="B178" s="6">
        <v>44666</v>
      </c>
      <c r="C178" s="7" t="s">
        <v>263</v>
      </c>
      <c r="D178" s="8" t="s">
        <v>43</v>
      </c>
      <c r="E178" s="9">
        <v>-11.01</v>
      </c>
      <c r="F178" s="7" t="s">
        <v>8</v>
      </c>
      <c r="G178" s="7" t="s">
        <v>9</v>
      </c>
      <c r="H178" s="7" t="s">
        <v>10</v>
      </c>
      <c r="I178" s="10">
        <v>44652</v>
      </c>
      <c r="J178" s="11">
        <v>44661</v>
      </c>
      <c r="K178" s="7" t="s">
        <v>264</v>
      </c>
      <c r="L178" s="7" t="s">
        <v>12</v>
      </c>
      <c r="M178" s="7"/>
      <c r="N178" s="7" t="s">
        <v>263</v>
      </c>
      <c r="O178" s="10">
        <v>44666</v>
      </c>
    </row>
    <row r="179" spans="1:15" ht="13.2">
      <c r="A179" s="5">
        <v>260</v>
      </c>
      <c r="B179" s="6">
        <v>44666</v>
      </c>
      <c r="C179" s="7" t="s">
        <v>71</v>
      </c>
      <c r="D179" s="8" t="s">
        <v>21</v>
      </c>
      <c r="E179" s="9">
        <v>-40.83</v>
      </c>
      <c r="F179" s="7" t="s">
        <v>8</v>
      </c>
      <c r="G179" s="7" t="s">
        <v>9</v>
      </c>
      <c r="H179" s="7" t="s">
        <v>10</v>
      </c>
      <c r="I179" s="10">
        <v>44652</v>
      </c>
      <c r="J179" s="11">
        <v>44661</v>
      </c>
      <c r="K179" s="7" t="s">
        <v>265</v>
      </c>
      <c r="L179" s="7" t="s">
        <v>12</v>
      </c>
      <c r="M179" s="7"/>
      <c r="N179" s="7" t="s">
        <v>71</v>
      </c>
      <c r="O179" s="10">
        <v>44666</v>
      </c>
    </row>
    <row r="180" spans="1:15" ht="13.2">
      <c r="A180" s="5">
        <v>261</v>
      </c>
      <c r="B180" s="6">
        <v>44665</v>
      </c>
      <c r="C180" s="7" t="s">
        <v>35</v>
      </c>
      <c r="D180" s="8" t="s">
        <v>24</v>
      </c>
      <c r="E180" s="9">
        <v>-945.56</v>
      </c>
      <c r="F180" s="7" t="s">
        <v>8</v>
      </c>
      <c r="G180" s="7" t="s">
        <v>9</v>
      </c>
      <c r="H180" s="7" t="s">
        <v>10</v>
      </c>
      <c r="I180" s="10">
        <v>44652</v>
      </c>
      <c r="J180" s="11">
        <v>44661</v>
      </c>
      <c r="K180" s="7" t="s">
        <v>266</v>
      </c>
      <c r="L180" s="7" t="s">
        <v>12</v>
      </c>
      <c r="M180" s="7"/>
      <c r="N180" s="7" t="s">
        <v>35</v>
      </c>
      <c r="O180" s="10">
        <v>44665</v>
      </c>
    </row>
    <row r="181" spans="1:15" ht="13.2">
      <c r="A181" s="5">
        <v>261</v>
      </c>
      <c r="B181" s="6">
        <v>44665</v>
      </c>
      <c r="C181" s="7" t="s">
        <v>267</v>
      </c>
      <c r="D181" s="8" t="s">
        <v>129</v>
      </c>
      <c r="E181" s="9">
        <v>-1.07</v>
      </c>
      <c r="F181" s="7" t="s">
        <v>15</v>
      </c>
      <c r="G181" s="7" t="s">
        <v>16</v>
      </c>
      <c r="H181" s="7" t="s">
        <v>17</v>
      </c>
      <c r="I181" s="10">
        <v>44652</v>
      </c>
      <c r="J181" s="11">
        <v>44661</v>
      </c>
      <c r="K181" s="7" t="s">
        <v>268</v>
      </c>
      <c r="L181" s="7" t="s">
        <v>19</v>
      </c>
      <c r="M181" s="7"/>
      <c r="N181" s="7" t="s">
        <v>267</v>
      </c>
      <c r="O181" s="10">
        <v>44665</v>
      </c>
    </row>
    <row r="182" spans="1:15" ht="13.2">
      <c r="A182" s="5">
        <v>261</v>
      </c>
      <c r="B182" s="6">
        <v>44665</v>
      </c>
      <c r="C182" s="7" t="s">
        <v>267</v>
      </c>
      <c r="D182" s="8" t="s">
        <v>129</v>
      </c>
      <c r="E182" s="9">
        <v>-0.54</v>
      </c>
      <c r="F182" s="7" t="s">
        <v>15</v>
      </c>
      <c r="G182" s="7" t="s">
        <v>16</v>
      </c>
      <c r="H182" s="7" t="s">
        <v>17</v>
      </c>
      <c r="I182" s="10">
        <v>44652</v>
      </c>
      <c r="J182" s="11">
        <v>44661</v>
      </c>
      <c r="K182" s="7" t="s">
        <v>269</v>
      </c>
      <c r="L182" s="7" t="s">
        <v>19</v>
      </c>
      <c r="M182" s="7"/>
      <c r="N182" s="7" t="s">
        <v>267</v>
      </c>
      <c r="O182" s="10">
        <v>44665</v>
      </c>
    </row>
    <row r="183" spans="1:15" ht="13.2">
      <c r="A183" s="5">
        <v>262</v>
      </c>
      <c r="B183" s="6">
        <v>44664</v>
      </c>
      <c r="C183" s="7" t="s">
        <v>26</v>
      </c>
      <c r="D183" s="8" t="s">
        <v>24</v>
      </c>
      <c r="E183" s="9">
        <v>945.56</v>
      </c>
      <c r="F183" s="7" t="s">
        <v>15</v>
      </c>
      <c r="G183" s="7" t="s">
        <v>16</v>
      </c>
      <c r="H183" s="7" t="s">
        <v>17</v>
      </c>
      <c r="I183" s="10">
        <v>44652</v>
      </c>
      <c r="J183" s="11">
        <v>44661</v>
      </c>
      <c r="K183" s="7" t="s">
        <v>270</v>
      </c>
      <c r="L183" s="7" t="s">
        <v>19</v>
      </c>
      <c r="M183" s="7"/>
      <c r="N183" s="7" t="s">
        <v>26</v>
      </c>
      <c r="O183" s="10">
        <v>44664</v>
      </c>
    </row>
    <row r="184" spans="1:15" ht="13.2">
      <c r="A184" s="5">
        <v>262</v>
      </c>
      <c r="B184" s="6">
        <v>44664</v>
      </c>
      <c r="C184" s="7" t="s">
        <v>137</v>
      </c>
      <c r="D184" s="8" t="s">
        <v>7</v>
      </c>
      <c r="E184" s="9">
        <v>-39.380000000000003</v>
      </c>
      <c r="F184" s="7" t="s">
        <v>15</v>
      </c>
      <c r="G184" s="7" t="s">
        <v>16</v>
      </c>
      <c r="H184" s="7" t="s">
        <v>17</v>
      </c>
      <c r="I184" s="10">
        <v>44652</v>
      </c>
      <c r="J184" s="11">
        <v>44661</v>
      </c>
      <c r="K184" s="7" t="s">
        <v>271</v>
      </c>
      <c r="L184" s="7" t="s">
        <v>19</v>
      </c>
      <c r="M184" s="7"/>
      <c r="N184" s="7" t="s">
        <v>137</v>
      </c>
      <c r="O184" s="10">
        <v>44664</v>
      </c>
    </row>
    <row r="185" spans="1:15" ht="13.2">
      <c r="A185" s="5">
        <v>266</v>
      </c>
      <c r="B185" s="6">
        <v>44660</v>
      </c>
      <c r="C185" s="7" t="s">
        <v>168</v>
      </c>
      <c r="D185" s="8" t="s">
        <v>7</v>
      </c>
      <c r="E185" s="9">
        <v>-34.97</v>
      </c>
      <c r="F185" s="7" t="s">
        <v>15</v>
      </c>
      <c r="G185" s="7" t="s">
        <v>16</v>
      </c>
      <c r="H185" s="7" t="s">
        <v>17</v>
      </c>
      <c r="I185" s="10">
        <v>44652</v>
      </c>
      <c r="J185" s="11">
        <v>44654</v>
      </c>
      <c r="K185" s="7" t="s">
        <v>272</v>
      </c>
      <c r="L185" s="7" t="s">
        <v>19</v>
      </c>
      <c r="M185" s="7"/>
      <c r="N185" s="7" t="s">
        <v>168</v>
      </c>
      <c r="O185" s="10">
        <v>44660</v>
      </c>
    </row>
    <row r="186" spans="1:15" ht="13.2">
      <c r="A186" s="5">
        <v>266</v>
      </c>
      <c r="B186" s="6">
        <v>44660</v>
      </c>
      <c r="C186" s="7" t="s">
        <v>190</v>
      </c>
      <c r="D186" s="8" t="s">
        <v>191</v>
      </c>
      <c r="E186" s="9">
        <v>-60</v>
      </c>
      <c r="F186" s="7" t="s">
        <v>15</v>
      </c>
      <c r="G186" s="7" t="s">
        <v>16</v>
      </c>
      <c r="H186" s="7" t="s">
        <v>17</v>
      </c>
      <c r="I186" s="10">
        <v>44652</v>
      </c>
      <c r="J186" s="11">
        <v>44654</v>
      </c>
      <c r="K186" s="7" t="s">
        <v>273</v>
      </c>
      <c r="L186" s="7" t="s">
        <v>19</v>
      </c>
      <c r="M186" s="7"/>
      <c r="N186" s="7" t="s">
        <v>190</v>
      </c>
      <c r="O186" s="10">
        <v>44660</v>
      </c>
    </row>
    <row r="187" spans="1:15" ht="13.2">
      <c r="A187" s="5">
        <v>268</v>
      </c>
      <c r="B187" s="6">
        <v>44658</v>
      </c>
      <c r="C187" s="7" t="s">
        <v>86</v>
      </c>
      <c r="D187" s="8" t="s">
        <v>7</v>
      </c>
      <c r="E187" s="9">
        <v>-21.05</v>
      </c>
      <c r="F187" s="7" t="s">
        <v>15</v>
      </c>
      <c r="G187" s="7" t="s">
        <v>16</v>
      </c>
      <c r="H187" s="7" t="s">
        <v>17</v>
      </c>
      <c r="I187" s="10">
        <v>44652</v>
      </c>
      <c r="J187" s="11">
        <v>44654</v>
      </c>
      <c r="K187" s="7" t="s">
        <v>274</v>
      </c>
      <c r="L187" s="7" t="s">
        <v>19</v>
      </c>
      <c r="M187" s="7"/>
      <c r="N187" s="7" t="s">
        <v>86</v>
      </c>
      <c r="O187" s="10">
        <v>44658</v>
      </c>
    </row>
    <row r="188" spans="1:15" ht="13.2">
      <c r="A188" s="5">
        <v>268</v>
      </c>
      <c r="B188" s="6">
        <v>44658</v>
      </c>
      <c r="C188" s="7" t="s">
        <v>59</v>
      </c>
      <c r="D188" s="8" t="s">
        <v>60</v>
      </c>
      <c r="E188" s="9">
        <v>-35.950000000000003</v>
      </c>
      <c r="F188" s="7" t="s">
        <v>8</v>
      </c>
      <c r="G188" s="7" t="s">
        <v>9</v>
      </c>
      <c r="H188" s="7" t="s">
        <v>10</v>
      </c>
      <c r="I188" s="10">
        <v>44652</v>
      </c>
      <c r="J188" s="11">
        <v>44654</v>
      </c>
      <c r="K188" s="7" t="s">
        <v>275</v>
      </c>
      <c r="L188" s="7" t="s">
        <v>12</v>
      </c>
      <c r="M188" s="7"/>
      <c r="N188" s="7" t="s">
        <v>59</v>
      </c>
      <c r="O188" s="10">
        <v>44658</v>
      </c>
    </row>
    <row r="189" spans="1:15" ht="13.2">
      <c r="A189" s="5">
        <v>268</v>
      </c>
      <c r="B189" s="6">
        <v>44658</v>
      </c>
      <c r="C189" s="7" t="s">
        <v>62</v>
      </c>
      <c r="D189" s="8" t="s">
        <v>63</v>
      </c>
      <c r="E189" s="9">
        <v>-840</v>
      </c>
      <c r="F189" s="7" t="s">
        <v>8</v>
      </c>
      <c r="G189" s="7" t="s">
        <v>9</v>
      </c>
      <c r="H189" s="7" t="s">
        <v>10</v>
      </c>
      <c r="I189" s="10">
        <v>44652</v>
      </c>
      <c r="J189" s="11">
        <v>44654</v>
      </c>
      <c r="K189" s="7" t="s">
        <v>276</v>
      </c>
      <c r="L189" s="7" t="s">
        <v>12</v>
      </c>
      <c r="M189" s="7"/>
      <c r="N189" s="7" t="s">
        <v>62</v>
      </c>
      <c r="O189" s="10">
        <v>44658</v>
      </c>
    </row>
    <row r="190" spans="1:15" ht="13.2">
      <c r="A190" s="5">
        <v>268</v>
      </c>
      <c r="B190" s="6">
        <v>44658</v>
      </c>
      <c r="C190" s="7" t="s">
        <v>89</v>
      </c>
      <c r="D190" s="8" t="s">
        <v>69</v>
      </c>
      <c r="E190" s="9">
        <v>-44.97</v>
      </c>
      <c r="F190" s="7" t="s">
        <v>8</v>
      </c>
      <c r="G190" s="7" t="s">
        <v>9</v>
      </c>
      <c r="H190" s="7" t="s">
        <v>10</v>
      </c>
      <c r="I190" s="10">
        <v>44652</v>
      </c>
      <c r="J190" s="11">
        <v>44654</v>
      </c>
      <c r="K190" s="7" t="s">
        <v>277</v>
      </c>
      <c r="L190" s="7" t="s">
        <v>12</v>
      </c>
      <c r="M190" s="7"/>
      <c r="N190" s="7" t="s">
        <v>89</v>
      </c>
      <c r="O190" s="10">
        <v>44658</v>
      </c>
    </row>
    <row r="191" spans="1:15" ht="13.2">
      <c r="A191" s="5">
        <v>269</v>
      </c>
      <c r="B191" s="6">
        <v>44657</v>
      </c>
      <c r="C191" s="7" t="s">
        <v>68</v>
      </c>
      <c r="D191" s="8" t="s">
        <v>69</v>
      </c>
      <c r="E191" s="9">
        <v>-35.29</v>
      </c>
      <c r="F191" s="7" t="s">
        <v>8</v>
      </c>
      <c r="G191" s="7" t="s">
        <v>9</v>
      </c>
      <c r="H191" s="7" t="s">
        <v>10</v>
      </c>
      <c r="I191" s="10">
        <v>44652</v>
      </c>
      <c r="J191" s="11">
        <v>44654</v>
      </c>
      <c r="K191" s="7" t="s">
        <v>278</v>
      </c>
      <c r="L191" s="7" t="s">
        <v>12</v>
      </c>
      <c r="M191" s="7"/>
      <c r="N191" s="7" t="s">
        <v>68</v>
      </c>
      <c r="O191" s="10">
        <v>44657</v>
      </c>
    </row>
    <row r="192" spans="1:15" ht="13.2">
      <c r="A192" s="5">
        <v>272</v>
      </c>
      <c r="B192" s="6">
        <v>44654</v>
      </c>
      <c r="C192" s="7" t="s">
        <v>98</v>
      </c>
      <c r="D192" s="8" t="s">
        <v>43</v>
      </c>
      <c r="E192" s="9">
        <v>-18</v>
      </c>
      <c r="F192" s="7" t="s">
        <v>15</v>
      </c>
      <c r="G192" s="7" t="s">
        <v>16</v>
      </c>
      <c r="H192" s="7" t="s">
        <v>17</v>
      </c>
      <c r="I192" s="10">
        <v>44652</v>
      </c>
      <c r="J192" s="11">
        <v>44654</v>
      </c>
      <c r="K192" s="7" t="s">
        <v>279</v>
      </c>
      <c r="L192" s="7" t="s">
        <v>19</v>
      </c>
      <c r="M192" s="7"/>
      <c r="N192" s="7" t="s">
        <v>98</v>
      </c>
      <c r="O192" s="10">
        <v>44654</v>
      </c>
    </row>
    <row r="193" spans="1:15" ht="13.2">
      <c r="A193" s="5">
        <v>272</v>
      </c>
      <c r="B193" s="6">
        <v>44654</v>
      </c>
      <c r="C193" s="7" t="s">
        <v>280</v>
      </c>
      <c r="D193" s="8" t="s">
        <v>37</v>
      </c>
      <c r="E193" s="9">
        <v>600</v>
      </c>
      <c r="F193" s="7" t="s">
        <v>8</v>
      </c>
      <c r="G193" s="7" t="s">
        <v>9</v>
      </c>
      <c r="H193" s="7" t="s">
        <v>10</v>
      </c>
      <c r="I193" s="10">
        <v>44652</v>
      </c>
      <c r="J193" s="11">
        <v>44654</v>
      </c>
      <c r="K193" s="7" t="s">
        <v>281</v>
      </c>
      <c r="L193" s="7" t="s">
        <v>12</v>
      </c>
      <c r="M193" s="7"/>
      <c r="N193" s="7" t="s">
        <v>280</v>
      </c>
      <c r="O193" s="10">
        <v>44654</v>
      </c>
    </row>
    <row r="194" spans="1:15" ht="13.2">
      <c r="A194" s="5">
        <v>276</v>
      </c>
      <c r="B194" s="6">
        <v>44650</v>
      </c>
      <c r="C194" s="7" t="s">
        <v>13</v>
      </c>
      <c r="D194" s="8" t="s">
        <v>14</v>
      </c>
      <c r="E194" s="9">
        <v>-30</v>
      </c>
      <c r="F194" s="7" t="s">
        <v>15</v>
      </c>
      <c r="G194" s="7" t="s">
        <v>16</v>
      </c>
      <c r="H194" s="7" t="s">
        <v>17</v>
      </c>
      <c r="I194" s="10">
        <v>44621</v>
      </c>
      <c r="J194" s="11">
        <v>44647</v>
      </c>
      <c r="K194" s="7" t="s">
        <v>282</v>
      </c>
      <c r="L194" s="7" t="s">
        <v>19</v>
      </c>
      <c r="M194" s="7"/>
      <c r="N194" s="7" t="s">
        <v>13</v>
      </c>
      <c r="O194" s="10">
        <v>44650</v>
      </c>
    </row>
    <row r="195" spans="1:15" ht="13.2">
      <c r="A195" s="5">
        <v>276</v>
      </c>
      <c r="B195" s="6">
        <v>44650</v>
      </c>
      <c r="C195" s="7" t="s">
        <v>198</v>
      </c>
      <c r="D195" s="8" t="s">
        <v>69</v>
      </c>
      <c r="E195" s="9">
        <v>-74.989999999999995</v>
      </c>
      <c r="F195" s="7" t="s">
        <v>8</v>
      </c>
      <c r="G195" s="7" t="s">
        <v>9</v>
      </c>
      <c r="H195" s="7" t="s">
        <v>10</v>
      </c>
      <c r="I195" s="10">
        <v>44621</v>
      </c>
      <c r="J195" s="11">
        <v>44647</v>
      </c>
      <c r="K195" s="7" t="s">
        <v>283</v>
      </c>
      <c r="L195" s="7" t="s">
        <v>12</v>
      </c>
      <c r="M195" s="7"/>
      <c r="N195" s="7" t="s">
        <v>198</v>
      </c>
      <c r="O195" s="10">
        <v>44650</v>
      </c>
    </row>
    <row r="196" spans="1:15" ht="13.2">
      <c r="A196" s="5">
        <v>281</v>
      </c>
      <c r="B196" s="6">
        <v>44645</v>
      </c>
      <c r="C196" s="7" t="s">
        <v>26</v>
      </c>
      <c r="D196" s="8" t="s">
        <v>24</v>
      </c>
      <c r="E196" s="9">
        <v>-265.54000000000002</v>
      </c>
      <c r="F196" s="7" t="s">
        <v>8</v>
      </c>
      <c r="G196" s="7" t="s">
        <v>9</v>
      </c>
      <c r="H196" s="7" t="s">
        <v>10</v>
      </c>
      <c r="I196" s="10">
        <v>44621</v>
      </c>
      <c r="J196" s="11">
        <v>44640</v>
      </c>
      <c r="K196" s="7" t="s">
        <v>284</v>
      </c>
      <c r="L196" s="7" t="s">
        <v>12</v>
      </c>
      <c r="M196" s="7"/>
      <c r="N196" s="7" t="s">
        <v>26</v>
      </c>
      <c r="O196" s="10">
        <v>44645</v>
      </c>
    </row>
    <row r="197" spans="1:15" ht="13.2">
      <c r="A197" s="5">
        <v>282</v>
      </c>
      <c r="B197" s="6">
        <v>44644</v>
      </c>
      <c r="C197" s="7" t="s">
        <v>35</v>
      </c>
      <c r="D197" s="8" t="s">
        <v>24</v>
      </c>
      <c r="E197" s="9">
        <v>265.54000000000002</v>
      </c>
      <c r="F197" s="7" t="s">
        <v>15</v>
      </c>
      <c r="G197" s="7" t="s">
        <v>16</v>
      </c>
      <c r="H197" s="7" t="s">
        <v>17</v>
      </c>
      <c r="I197" s="10">
        <v>44621</v>
      </c>
      <c r="J197" s="11">
        <v>44640</v>
      </c>
      <c r="K197" s="7" t="s">
        <v>285</v>
      </c>
      <c r="L197" s="7" t="s">
        <v>19</v>
      </c>
      <c r="M197" s="7"/>
      <c r="N197" s="7" t="s">
        <v>35</v>
      </c>
      <c r="O197" s="10">
        <v>44644</v>
      </c>
    </row>
    <row r="198" spans="1:15" ht="13.2">
      <c r="A198" s="5">
        <v>282</v>
      </c>
      <c r="B198" s="6">
        <v>44644</v>
      </c>
      <c r="C198" s="7" t="s">
        <v>32</v>
      </c>
      <c r="D198" s="8" t="s">
        <v>33</v>
      </c>
      <c r="E198" s="9">
        <v>-63.76</v>
      </c>
      <c r="F198" s="7" t="s">
        <v>8</v>
      </c>
      <c r="G198" s="7" t="s">
        <v>9</v>
      </c>
      <c r="H198" s="7" t="s">
        <v>10</v>
      </c>
      <c r="I198" s="10">
        <v>44621</v>
      </c>
      <c r="J198" s="11">
        <v>44640</v>
      </c>
      <c r="K198" s="7" t="s">
        <v>286</v>
      </c>
      <c r="L198" s="7" t="s">
        <v>12</v>
      </c>
      <c r="M198" s="7"/>
      <c r="N198" s="7" t="s">
        <v>32</v>
      </c>
      <c r="O198" s="10">
        <v>44644</v>
      </c>
    </row>
    <row r="199" spans="1:15" ht="13.2">
      <c r="A199" s="5">
        <v>282</v>
      </c>
      <c r="B199" s="6">
        <v>44644</v>
      </c>
      <c r="C199" s="7" t="s">
        <v>86</v>
      </c>
      <c r="D199" s="8" t="s">
        <v>7</v>
      </c>
      <c r="E199" s="9">
        <v>-69.92</v>
      </c>
      <c r="F199" s="7" t="s">
        <v>15</v>
      </c>
      <c r="G199" s="7" t="s">
        <v>16</v>
      </c>
      <c r="H199" s="7" t="s">
        <v>17</v>
      </c>
      <c r="I199" s="10">
        <v>44621</v>
      </c>
      <c r="J199" s="11">
        <v>44640</v>
      </c>
      <c r="K199" s="7" t="s">
        <v>287</v>
      </c>
      <c r="L199" s="7" t="s">
        <v>19</v>
      </c>
      <c r="M199" s="7"/>
      <c r="N199" s="7" t="s">
        <v>86</v>
      </c>
      <c r="O199" s="10">
        <v>44644</v>
      </c>
    </row>
    <row r="200" spans="1:15" ht="13.2">
      <c r="A200" s="5">
        <v>283</v>
      </c>
      <c r="B200" s="6">
        <v>44643</v>
      </c>
      <c r="C200" s="7" t="s">
        <v>37</v>
      </c>
      <c r="D200" s="8" t="s">
        <v>37</v>
      </c>
      <c r="E200" s="9">
        <v>4000</v>
      </c>
      <c r="F200" s="7" t="s">
        <v>8</v>
      </c>
      <c r="G200" s="7" t="s">
        <v>9</v>
      </c>
      <c r="H200" s="7" t="s">
        <v>10</v>
      </c>
      <c r="I200" s="10">
        <v>44621</v>
      </c>
      <c r="J200" s="11">
        <v>44640</v>
      </c>
      <c r="K200" s="7" t="s">
        <v>288</v>
      </c>
      <c r="L200" s="7" t="s">
        <v>12</v>
      </c>
      <c r="M200" s="7"/>
      <c r="N200" s="7" t="s">
        <v>37</v>
      </c>
      <c r="O200" s="10">
        <v>44643</v>
      </c>
    </row>
    <row r="201" spans="1:15" ht="13.2">
      <c r="A201" s="5">
        <v>287</v>
      </c>
      <c r="B201" s="6">
        <v>44639</v>
      </c>
      <c r="C201" s="7" t="s">
        <v>71</v>
      </c>
      <c r="D201" s="8" t="s">
        <v>21</v>
      </c>
      <c r="E201" s="9">
        <v>-23.69</v>
      </c>
      <c r="F201" s="7" t="s">
        <v>8</v>
      </c>
      <c r="G201" s="7" t="s">
        <v>9</v>
      </c>
      <c r="H201" s="7" t="s">
        <v>10</v>
      </c>
      <c r="I201" s="10">
        <v>44621</v>
      </c>
      <c r="J201" s="11">
        <v>44633</v>
      </c>
      <c r="K201" s="7" t="s">
        <v>289</v>
      </c>
      <c r="L201" s="7" t="s">
        <v>12</v>
      </c>
      <c r="M201" s="7"/>
      <c r="N201" s="7" t="s">
        <v>71</v>
      </c>
      <c r="O201" s="10">
        <v>44639</v>
      </c>
    </row>
    <row r="202" spans="1:15" ht="13.2">
      <c r="A202" s="5">
        <v>287</v>
      </c>
      <c r="B202" s="6">
        <v>44639</v>
      </c>
      <c r="C202" s="7" t="s">
        <v>128</v>
      </c>
      <c r="D202" s="8" t="s">
        <v>129</v>
      </c>
      <c r="E202" s="9">
        <v>-10.9</v>
      </c>
      <c r="F202" s="7" t="s">
        <v>8</v>
      </c>
      <c r="G202" s="7" t="s">
        <v>9</v>
      </c>
      <c r="H202" s="7" t="s">
        <v>10</v>
      </c>
      <c r="I202" s="10">
        <v>44621</v>
      </c>
      <c r="J202" s="11">
        <v>44633</v>
      </c>
      <c r="K202" s="7" t="s">
        <v>290</v>
      </c>
      <c r="L202" s="7" t="s">
        <v>12</v>
      </c>
      <c r="M202" s="7"/>
      <c r="N202" s="7" t="s">
        <v>128</v>
      </c>
      <c r="O202" s="10">
        <v>44639</v>
      </c>
    </row>
    <row r="203" spans="1:15" ht="13.2">
      <c r="A203" s="5">
        <v>289</v>
      </c>
      <c r="B203" s="6">
        <v>44637</v>
      </c>
      <c r="C203" s="7" t="s">
        <v>291</v>
      </c>
      <c r="D203" s="8" t="s">
        <v>24</v>
      </c>
      <c r="E203" s="9">
        <v>163.58000000000001</v>
      </c>
      <c r="F203" s="7" t="s">
        <v>8</v>
      </c>
      <c r="G203" s="7" t="s">
        <v>9</v>
      </c>
      <c r="H203" s="7" t="s">
        <v>10</v>
      </c>
      <c r="I203" s="10">
        <v>44621</v>
      </c>
      <c r="J203" s="11">
        <v>44633</v>
      </c>
      <c r="K203" s="7" t="s">
        <v>292</v>
      </c>
      <c r="L203" s="7" t="s">
        <v>12</v>
      </c>
      <c r="M203" s="7"/>
      <c r="N203" s="7" t="s">
        <v>291</v>
      </c>
      <c r="O203" s="10">
        <v>44637</v>
      </c>
    </row>
    <row r="204" spans="1:15" ht="13.2">
      <c r="A204" s="5">
        <v>289</v>
      </c>
      <c r="B204" s="6">
        <v>44637</v>
      </c>
      <c r="C204" s="7" t="s">
        <v>86</v>
      </c>
      <c r="D204" s="8" t="s">
        <v>7</v>
      </c>
      <c r="E204" s="9">
        <v>-136.47</v>
      </c>
      <c r="F204" s="7" t="s">
        <v>8</v>
      </c>
      <c r="G204" s="7" t="s">
        <v>9</v>
      </c>
      <c r="H204" s="7" t="s">
        <v>10</v>
      </c>
      <c r="I204" s="10">
        <v>44621</v>
      </c>
      <c r="J204" s="11">
        <v>44633</v>
      </c>
      <c r="K204" s="7" t="s">
        <v>293</v>
      </c>
      <c r="L204" s="7" t="s">
        <v>12</v>
      </c>
      <c r="M204" s="7"/>
      <c r="N204" s="7" t="s">
        <v>86</v>
      </c>
      <c r="O204" s="10">
        <v>44637</v>
      </c>
    </row>
    <row r="205" spans="1:15" ht="13.2">
      <c r="A205" s="5">
        <v>297</v>
      </c>
      <c r="B205" s="6">
        <v>44629</v>
      </c>
      <c r="C205" s="7" t="s">
        <v>190</v>
      </c>
      <c r="D205" s="8" t="s">
        <v>191</v>
      </c>
      <c r="E205" s="9">
        <v>-60</v>
      </c>
      <c r="F205" s="7" t="s">
        <v>15</v>
      </c>
      <c r="G205" s="7" t="s">
        <v>16</v>
      </c>
      <c r="H205" s="7" t="s">
        <v>17</v>
      </c>
      <c r="I205" s="10">
        <v>44621</v>
      </c>
      <c r="J205" s="11">
        <v>44626</v>
      </c>
      <c r="K205" s="7" t="s">
        <v>294</v>
      </c>
      <c r="L205" s="7" t="s">
        <v>19</v>
      </c>
      <c r="M205" s="7"/>
      <c r="N205" s="7" t="s">
        <v>190</v>
      </c>
      <c r="O205" s="10">
        <v>44629</v>
      </c>
    </row>
    <row r="206" spans="1:15" ht="13.2">
      <c r="A206" s="5">
        <v>299</v>
      </c>
      <c r="B206" s="6">
        <v>44627</v>
      </c>
      <c r="C206" s="7" t="s">
        <v>42</v>
      </c>
      <c r="D206" s="8" t="s">
        <v>43</v>
      </c>
      <c r="E206" s="9">
        <v>-36.75</v>
      </c>
      <c r="F206" s="7" t="s">
        <v>8</v>
      </c>
      <c r="G206" s="7" t="s">
        <v>9</v>
      </c>
      <c r="H206" s="7" t="s">
        <v>10</v>
      </c>
      <c r="I206" s="10">
        <v>44621</v>
      </c>
      <c r="J206" s="11">
        <v>44626</v>
      </c>
      <c r="K206" s="7" t="s">
        <v>295</v>
      </c>
      <c r="L206" s="7" t="s">
        <v>12</v>
      </c>
      <c r="M206" s="7"/>
      <c r="N206" s="7" t="s">
        <v>42</v>
      </c>
      <c r="O206" s="10">
        <v>44627</v>
      </c>
    </row>
    <row r="207" spans="1:15" ht="13.2">
      <c r="A207" s="5">
        <v>300</v>
      </c>
      <c r="B207" s="6">
        <v>44626</v>
      </c>
      <c r="C207" s="7" t="s">
        <v>29</v>
      </c>
      <c r="D207" s="8" t="s">
        <v>30</v>
      </c>
      <c r="E207" s="9">
        <v>-20.9</v>
      </c>
      <c r="F207" s="7" t="s">
        <v>8</v>
      </c>
      <c r="G207" s="7" t="s">
        <v>9</v>
      </c>
      <c r="H207" s="7" t="s">
        <v>10</v>
      </c>
      <c r="I207" s="10">
        <v>44621</v>
      </c>
      <c r="J207" s="11">
        <v>44626</v>
      </c>
      <c r="K207" s="7" t="s">
        <v>296</v>
      </c>
      <c r="L207" s="7" t="s">
        <v>12</v>
      </c>
      <c r="M207" s="7"/>
      <c r="N207" s="7" t="s">
        <v>29</v>
      </c>
      <c r="O207" s="10">
        <v>44626</v>
      </c>
    </row>
    <row r="208" spans="1:15" ht="13.2">
      <c r="A208" s="5">
        <v>301</v>
      </c>
      <c r="B208" s="6">
        <v>44625</v>
      </c>
      <c r="C208" s="7" t="s">
        <v>59</v>
      </c>
      <c r="D208" s="8" t="s">
        <v>60</v>
      </c>
      <c r="E208" s="9">
        <v>-35.950000000000003</v>
      </c>
      <c r="F208" s="7" t="s">
        <v>8</v>
      </c>
      <c r="G208" s="7" t="s">
        <v>9</v>
      </c>
      <c r="H208" s="7" t="s">
        <v>10</v>
      </c>
      <c r="I208" s="10">
        <v>44621</v>
      </c>
      <c r="J208" s="11">
        <v>44619</v>
      </c>
      <c r="K208" s="7" t="s">
        <v>297</v>
      </c>
      <c r="L208" s="7" t="s">
        <v>12</v>
      </c>
      <c r="M208" s="7"/>
      <c r="N208" s="7" t="s">
        <v>59</v>
      </c>
      <c r="O208" s="10">
        <v>44625</v>
      </c>
    </row>
    <row r="209" spans="1:15" ht="13.2">
      <c r="A209" s="5">
        <v>301</v>
      </c>
      <c r="B209" s="6">
        <v>44625</v>
      </c>
      <c r="C209" s="7" t="s">
        <v>89</v>
      </c>
      <c r="D209" s="8" t="s">
        <v>69</v>
      </c>
      <c r="E209" s="9">
        <v>-22.72</v>
      </c>
      <c r="F209" s="7" t="s">
        <v>8</v>
      </c>
      <c r="G209" s="7" t="s">
        <v>9</v>
      </c>
      <c r="H209" s="7" t="s">
        <v>10</v>
      </c>
      <c r="I209" s="10">
        <v>44621</v>
      </c>
      <c r="J209" s="11">
        <v>44619</v>
      </c>
      <c r="K209" s="7" t="s">
        <v>298</v>
      </c>
      <c r="L209" s="7" t="s">
        <v>12</v>
      </c>
      <c r="M209" s="7"/>
      <c r="N209" s="7" t="s">
        <v>89</v>
      </c>
      <c r="O209" s="10">
        <v>44625</v>
      </c>
    </row>
    <row r="210" spans="1:15" ht="13.2">
      <c r="A210" s="5">
        <v>302</v>
      </c>
      <c r="B210" s="6">
        <v>44624</v>
      </c>
      <c r="C210" s="7" t="s">
        <v>62</v>
      </c>
      <c r="D210" s="8" t="s">
        <v>63</v>
      </c>
      <c r="E210" s="9">
        <v>-840</v>
      </c>
      <c r="F210" s="7" t="s">
        <v>8</v>
      </c>
      <c r="G210" s="7" t="s">
        <v>9</v>
      </c>
      <c r="H210" s="7" t="s">
        <v>10</v>
      </c>
      <c r="I210" s="10">
        <v>44621</v>
      </c>
      <c r="J210" s="11">
        <v>44619</v>
      </c>
      <c r="K210" s="7" t="s">
        <v>299</v>
      </c>
      <c r="L210" s="7" t="s">
        <v>12</v>
      </c>
      <c r="M210" s="7"/>
      <c r="N210" s="7" t="s">
        <v>62</v>
      </c>
      <c r="O210" s="10">
        <v>44624</v>
      </c>
    </row>
    <row r="211" spans="1:15" ht="13.2">
      <c r="A211" s="5">
        <v>304</v>
      </c>
      <c r="B211" s="6">
        <v>44622</v>
      </c>
      <c r="C211" s="7" t="s">
        <v>68</v>
      </c>
      <c r="D211" s="8" t="s">
        <v>69</v>
      </c>
      <c r="E211" s="9">
        <v>-37.42</v>
      </c>
      <c r="F211" s="7" t="s">
        <v>8</v>
      </c>
      <c r="G211" s="7" t="s">
        <v>9</v>
      </c>
      <c r="H211" s="7" t="s">
        <v>10</v>
      </c>
      <c r="I211" s="10">
        <v>44621</v>
      </c>
      <c r="J211" s="11">
        <v>44619</v>
      </c>
      <c r="K211" s="7" t="s">
        <v>300</v>
      </c>
      <c r="L211" s="7" t="s">
        <v>12</v>
      </c>
      <c r="M211" s="7"/>
      <c r="N211" s="7" t="s">
        <v>68</v>
      </c>
      <c r="O211" s="10">
        <v>44622</v>
      </c>
    </row>
    <row r="212" spans="1:15" ht="13.2">
      <c r="A212" s="5">
        <v>305</v>
      </c>
      <c r="B212" s="6">
        <v>44621</v>
      </c>
      <c r="C212" s="7" t="s">
        <v>13</v>
      </c>
      <c r="D212" s="8" t="s">
        <v>14</v>
      </c>
      <c r="E212" s="9">
        <v>-30</v>
      </c>
      <c r="F212" s="7" t="s">
        <v>15</v>
      </c>
      <c r="G212" s="7" t="s">
        <v>16</v>
      </c>
      <c r="H212" s="7" t="s">
        <v>17</v>
      </c>
      <c r="I212" s="10">
        <v>44621</v>
      </c>
      <c r="J212" s="11">
        <v>44619</v>
      </c>
      <c r="K212" s="7" t="s">
        <v>301</v>
      </c>
      <c r="L212" s="7" t="s">
        <v>19</v>
      </c>
      <c r="M212" s="7"/>
      <c r="N212" s="7" t="s">
        <v>13</v>
      </c>
      <c r="O212" s="10">
        <v>44621</v>
      </c>
    </row>
    <row r="213" spans="1:15" ht="13.2">
      <c r="A213" s="5">
        <v>306</v>
      </c>
      <c r="B213" s="6">
        <v>44620</v>
      </c>
      <c r="C213" s="7" t="s">
        <v>56</v>
      </c>
      <c r="D213" s="8" t="s">
        <v>7</v>
      </c>
      <c r="E213" s="9">
        <v>-19.309999999999999</v>
      </c>
      <c r="F213" s="7" t="s">
        <v>8</v>
      </c>
      <c r="G213" s="7" t="s">
        <v>9</v>
      </c>
      <c r="H213" s="7" t="s">
        <v>10</v>
      </c>
      <c r="I213" s="10">
        <v>44593</v>
      </c>
      <c r="J213" s="11">
        <v>44619</v>
      </c>
      <c r="K213" s="7" t="s">
        <v>302</v>
      </c>
      <c r="L213" s="7" t="s">
        <v>12</v>
      </c>
      <c r="M213" s="7"/>
      <c r="N213" s="7" t="s">
        <v>56</v>
      </c>
      <c r="O213" s="10">
        <v>44620</v>
      </c>
    </row>
    <row r="214" spans="1:15" ht="13.2">
      <c r="A214" s="5">
        <v>306</v>
      </c>
      <c r="B214" s="6">
        <v>44620</v>
      </c>
      <c r="C214" s="7" t="s">
        <v>198</v>
      </c>
      <c r="D214" s="8" t="s">
        <v>69</v>
      </c>
      <c r="E214" s="9">
        <v>-69.989999999999995</v>
      </c>
      <c r="F214" s="7" t="s">
        <v>8</v>
      </c>
      <c r="G214" s="7" t="s">
        <v>9</v>
      </c>
      <c r="H214" s="7" t="s">
        <v>10</v>
      </c>
      <c r="I214" s="10">
        <v>44593</v>
      </c>
      <c r="J214" s="11">
        <v>44619</v>
      </c>
      <c r="K214" s="7" t="s">
        <v>303</v>
      </c>
      <c r="L214" s="7" t="s">
        <v>12</v>
      </c>
      <c r="M214" s="7"/>
      <c r="N214" s="7" t="s">
        <v>198</v>
      </c>
      <c r="O214" s="10">
        <v>44620</v>
      </c>
    </row>
    <row r="215" spans="1:15" ht="13.2">
      <c r="A215" s="5">
        <v>308</v>
      </c>
      <c r="B215" s="6">
        <v>44618</v>
      </c>
      <c r="C215" s="7" t="s">
        <v>86</v>
      </c>
      <c r="D215" s="8" t="s">
        <v>7</v>
      </c>
      <c r="E215" s="9">
        <v>-183.75</v>
      </c>
      <c r="F215" s="7" t="s">
        <v>8</v>
      </c>
      <c r="G215" s="7" t="s">
        <v>9</v>
      </c>
      <c r="H215" s="7" t="s">
        <v>10</v>
      </c>
      <c r="I215" s="10">
        <v>44593</v>
      </c>
      <c r="J215" s="11">
        <v>44612</v>
      </c>
      <c r="K215" s="7" t="s">
        <v>304</v>
      </c>
      <c r="L215" s="7" t="s">
        <v>12</v>
      </c>
      <c r="M215" s="7"/>
      <c r="N215" s="7" t="s">
        <v>86</v>
      </c>
      <c r="O215" s="10">
        <v>44618</v>
      </c>
    </row>
    <row r="216" spans="1:15" ht="13.2">
      <c r="A216" s="5">
        <v>311</v>
      </c>
      <c r="B216" s="6">
        <v>44615</v>
      </c>
      <c r="C216" s="7" t="s">
        <v>291</v>
      </c>
      <c r="D216" s="8" t="s">
        <v>24</v>
      </c>
      <c r="E216" s="9">
        <v>-158.08000000000001</v>
      </c>
      <c r="F216" s="7" t="s">
        <v>8</v>
      </c>
      <c r="G216" s="7" t="s">
        <v>9</v>
      </c>
      <c r="H216" s="7" t="s">
        <v>10</v>
      </c>
      <c r="I216" s="10">
        <v>44593</v>
      </c>
      <c r="J216" s="11">
        <v>44612</v>
      </c>
      <c r="K216" s="7" t="s">
        <v>305</v>
      </c>
      <c r="L216" s="7" t="s">
        <v>12</v>
      </c>
      <c r="M216" s="7"/>
      <c r="N216" s="7" t="s">
        <v>291</v>
      </c>
      <c r="O216" s="10">
        <v>44615</v>
      </c>
    </row>
    <row r="217" spans="1:15" ht="13.2">
      <c r="A217" s="5">
        <v>311</v>
      </c>
      <c r="B217" s="6">
        <v>44615</v>
      </c>
      <c r="C217" s="7" t="s">
        <v>32</v>
      </c>
      <c r="D217" s="8" t="s">
        <v>33</v>
      </c>
      <c r="E217" s="9">
        <v>-63.76</v>
      </c>
      <c r="F217" s="7" t="s">
        <v>8</v>
      </c>
      <c r="G217" s="7" t="s">
        <v>9</v>
      </c>
      <c r="H217" s="7" t="s">
        <v>10</v>
      </c>
      <c r="I217" s="10">
        <v>44593</v>
      </c>
      <c r="J217" s="11">
        <v>44612</v>
      </c>
      <c r="K217" s="7" t="s">
        <v>306</v>
      </c>
      <c r="L217" s="7" t="s">
        <v>12</v>
      </c>
      <c r="M217" s="7"/>
      <c r="N217" s="7" t="s">
        <v>32</v>
      </c>
      <c r="O217" s="10">
        <v>44615</v>
      </c>
    </row>
    <row r="218" spans="1:15" ht="13.2">
      <c r="A218" s="5">
        <v>311</v>
      </c>
      <c r="B218" s="6">
        <v>44615</v>
      </c>
      <c r="C218" s="7" t="s">
        <v>307</v>
      </c>
      <c r="D218" s="8" t="s">
        <v>30</v>
      </c>
      <c r="E218" s="9">
        <v>-54.71</v>
      </c>
      <c r="F218" s="7" t="s">
        <v>8</v>
      </c>
      <c r="G218" s="7" t="s">
        <v>9</v>
      </c>
      <c r="H218" s="7" t="s">
        <v>10</v>
      </c>
      <c r="I218" s="10">
        <v>44593</v>
      </c>
      <c r="J218" s="11">
        <v>44612</v>
      </c>
      <c r="K218" s="7" t="s">
        <v>308</v>
      </c>
      <c r="L218" s="7" t="s">
        <v>12</v>
      </c>
      <c r="M218" s="7"/>
      <c r="N218" s="7" t="s">
        <v>307</v>
      </c>
      <c r="O218" s="10">
        <v>44615</v>
      </c>
    </row>
    <row r="219" spans="1:15" ht="13.2">
      <c r="A219" s="5">
        <v>312</v>
      </c>
      <c r="B219" s="6">
        <v>44614</v>
      </c>
      <c r="C219" s="7" t="s">
        <v>35</v>
      </c>
      <c r="D219" s="8" t="s">
        <v>24</v>
      </c>
      <c r="E219" s="9">
        <v>158.08000000000001</v>
      </c>
      <c r="F219" s="7" t="s">
        <v>15</v>
      </c>
      <c r="G219" s="7" t="s">
        <v>16</v>
      </c>
      <c r="H219" s="7" t="s">
        <v>17</v>
      </c>
      <c r="I219" s="10">
        <v>44593</v>
      </c>
      <c r="J219" s="11">
        <v>44612</v>
      </c>
      <c r="K219" s="7" t="s">
        <v>309</v>
      </c>
      <c r="L219" s="7" t="s">
        <v>19</v>
      </c>
      <c r="M219" s="7"/>
      <c r="N219" s="7" t="s">
        <v>35</v>
      </c>
      <c r="O219" s="10">
        <v>44614</v>
      </c>
    </row>
    <row r="220" spans="1:15" ht="13.2">
      <c r="A220" s="5">
        <v>312</v>
      </c>
      <c r="B220" s="6">
        <v>44614</v>
      </c>
      <c r="C220" s="7" t="s">
        <v>310</v>
      </c>
      <c r="D220" s="8" t="s">
        <v>200</v>
      </c>
      <c r="E220" s="9">
        <v>-102.24</v>
      </c>
      <c r="F220" s="7" t="s">
        <v>8</v>
      </c>
      <c r="G220" s="7" t="s">
        <v>9</v>
      </c>
      <c r="H220" s="7" t="s">
        <v>10</v>
      </c>
      <c r="I220" s="10">
        <v>44593</v>
      </c>
      <c r="J220" s="11">
        <v>44612</v>
      </c>
      <c r="K220" s="7" t="s">
        <v>311</v>
      </c>
      <c r="L220" s="7" t="s">
        <v>12</v>
      </c>
      <c r="M220" s="7"/>
      <c r="N220" s="7" t="s">
        <v>310</v>
      </c>
      <c r="O220" s="10">
        <v>44614</v>
      </c>
    </row>
    <row r="221" spans="1:15" ht="13.2">
      <c r="A221" s="5">
        <v>312</v>
      </c>
      <c r="B221" s="6">
        <v>44614</v>
      </c>
      <c r="C221" s="7" t="s">
        <v>71</v>
      </c>
      <c r="D221" s="8" t="s">
        <v>21</v>
      </c>
      <c r="E221" s="9">
        <v>-7.47</v>
      </c>
      <c r="F221" s="7" t="s">
        <v>8</v>
      </c>
      <c r="G221" s="7" t="s">
        <v>9</v>
      </c>
      <c r="H221" s="7" t="s">
        <v>10</v>
      </c>
      <c r="I221" s="10">
        <v>44593</v>
      </c>
      <c r="J221" s="11">
        <v>44612</v>
      </c>
      <c r="K221" s="7" t="s">
        <v>312</v>
      </c>
      <c r="L221" s="7" t="s">
        <v>12</v>
      </c>
      <c r="M221" s="7"/>
      <c r="N221" s="7" t="s">
        <v>71</v>
      </c>
      <c r="O221" s="10">
        <v>44614</v>
      </c>
    </row>
    <row r="222" spans="1:15" ht="13.2">
      <c r="A222" s="5">
        <v>313</v>
      </c>
      <c r="B222" s="6">
        <v>44613</v>
      </c>
      <c r="C222" s="7" t="s">
        <v>86</v>
      </c>
      <c r="D222" s="8" t="s">
        <v>7</v>
      </c>
      <c r="E222" s="9">
        <v>-55.46</v>
      </c>
      <c r="F222" s="7" t="s">
        <v>8</v>
      </c>
      <c r="G222" s="7" t="s">
        <v>9</v>
      </c>
      <c r="H222" s="7" t="s">
        <v>10</v>
      </c>
      <c r="I222" s="10">
        <v>44593</v>
      </c>
      <c r="J222" s="11">
        <v>44612</v>
      </c>
      <c r="K222" s="7" t="s">
        <v>313</v>
      </c>
      <c r="L222" s="7" t="s">
        <v>12</v>
      </c>
      <c r="M222" s="7"/>
      <c r="N222" s="7" t="s">
        <v>86</v>
      </c>
      <c r="O222" s="10">
        <v>44613</v>
      </c>
    </row>
    <row r="223" spans="1:15" ht="13.2">
      <c r="A223" s="5">
        <v>314</v>
      </c>
      <c r="B223" s="6">
        <v>44612</v>
      </c>
      <c r="C223" s="7" t="s">
        <v>37</v>
      </c>
      <c r="D223" s="8" t="s">
        <v>37</v>
      </c>
      <c r="E223" s="9">
        <v>4000</v>
      </c>
      <c r="F223" s="7" t="s">
        <v>8</v>
      </c>
      <c r="G223" s="7" t="s">
        <v>9</v>
      </c>
      <c r="H223" s="7" t="s">
        <v>10</v>
      </c>
      <c r="I223" s="10">
        <v>44593</v>
      </c>
      <c r="J223" s="11">
        <v>44612</v>
      </c>
      <c r="K223" s="7" t="s">
        <v>314</v>
      </c>
      <c r="L223" s="7" t="s">
        <v>12</v>
      </c>
      <c r="M223" s="7"/>
      <c r="N223" s="7" t="s">
        <v>37</v>
      </c>
      <c r="O223" s="10">
        <v>44612</v>
      </c>
    </row>
    <row r="224" spans="1:15" ht="13.2">
      <c r="A224" s="5">
        <v>319</v>
      </c>
      <c r="B224" s="6">
        <v>44607</v>
      </c>
      <c r="C224" s="7" t="s">
        <v>315</v>
      </c>
      <c r="D224" s="8" t="s">
        <v>43</v>
      </c>
      <c r="E224" s="9">
        <v>-8</v>
      </c>
      <c r="F224" s="7" t="s">
        <v>15</v>
      </c>
      <c r="G224" s="7" t="s">
        <v>16</v>
      </c>
      <c r="H224" s="7" t="s">
        <v>17</v>
      </c>
      <c r="I224" s="10">
        <v>44593</v>
      </c>
      <c r="J224" s="11">
        <v>44605</v>
      </c>
      <c r="K224" s="7" t="s">
        <v>316</v>
      </c>
      <c r="L224" s="7" t="s">
        <v>19</v>
      </c>
      <c r="M224" s="7"/>
      <c r="N224" s="7" t="s">
        <v>315</v>
      </c>
      <c r="O224" s="10">
        <v>44607</v>
      </c>
    </row>
    <row r="225" spans="1:15" ht="13.2">
      <c r="A225" s="5">
        <v>320</v>
      </c>
      <c r="B225" s="6">
        <v>44606</v>
      </c>
      <c r="C225" s="7" t="s">
        <v>42</v>
      </c>
      <c r="D225" s="8" t="s">
        <v>43</v>
      </c>
      <c r="E225" s="9">
        <v>-24.54</v>
      </c>
      <c r="F225" s="7" t="s">
        <v>8</v>
      </c>
      <c r="G225" s="7" t="s">
        <v>9</v>
      </c>
      <c r="H225" s="7" t="s">
        <v>10</v>
      </c>
      <c r="I225" s="10">
        <v>44593</v>
      </c>
      <c r="J225" s="11">
        <v>44605</v>
      </c>
      <c r="K225" s="7" t="s">
        <v>317</v>
      </c>
      <c r="L225" s="7" t="s">
        <v>12</v>
      </c>
      <c r="M225" s="7"/>
      <c r="N225" s="7" t="s">
        <v>42</v>
      </c>
      <c r="O225" s="10">
        <v>44606</v>
      </c>
    </row>
    <row r="226" spans="1:15" ht="13.2">
      <c r="A226" s="5">
        <v>320</v>
      </c>
      <c r="B226" s="6">
        <v>44606</v>
      </c>
      <c r="C226" s="7" t="s">
        <v>86</v>
      </c>
      <c r="D226" s="8" t="s">
        <v>7</v>
      </c>
      <c r="E226" s="9">
        <v>-33.93</v>
      </c>
      <c r="F226" s="7" t="s">
        <v>8</v>
      </c>
      <c r="G226" s="7" t="s">
        <v>9</v>
      </c>
      <c r="H226" s="7" t="s">
        <v>10</v>
      </c>
      <c r="I226" s="10">
        <v>44593</v>
      </c>
      <c r="J226" s="11">
        <v>44605</v>
      </c>
      <c r="K226" s="7" t="s">
        <v>318</v>
      </c>
      <c r="L226" s="7" t="s">
        <v>12</v>
      </c>
      <c r="M226" s="7"/>
      <c r="N226" s="7" t="s">
        <v>86</v>
      </c>
      <c r="O226" s="10">
        <v>44606</v>
      </c>
    </row>
    <row r="227" spans="1:15" ht="13.2">
      <c r="A227" s="5">
        <v>324</v>
      </c>
      <c r="B227" s="6">
        <v>44602</v>
      </c>
      <c r="C227" s="7" t="s">
        <v>86</v>
      </c>
      <c r="D227" s="8" t="s">
        <v>7</v>
      </c>
      <c r="E227" s="9">
        <v>-51.46</v>
      </c>
      <c r="F227" s="7" t="s">
        <v>8</v>
      </c>
      <c r="G227" s="7" t="s">
        <v>9</v>
      </c>
      <c r="H227" s="7" t="s">
        <v>10</v>
      </c>
      <c r="I227" s="10">
        <v>44593</v>
      </c>
      <c r="J227" s="11">
        <v>44598</v>
      </c>
      <c r="K227" s="7" t="s">
        <v>319</v>
      </c>
      <c r="L227" s="7" t="s">
        <v>12</v>
      </c>
      <c r="M227" s="7"/>
      <c r="N227" s="7" t="s">
        <v>86</v>
      </c>
      <c r="O227" s="10">
        <v>44602</v>
      </c>
    </row>
    <row r="228" spans="1:15" ht="13.2">
      <c r="A228" s="5">
        <v>326</v>
      </c>
      <c r="B228" s="6">
        <v>44600</v>
      </c>
      <c r="C228" s="7" t="s">
        <v>190</v>
      </c>
      <c r="D228" s="8" t="s">
        <v>191</v>
      </c>
      <c r="E228" s="9">
        <v>-60</v>
      </c>
      <c r="F228" s="7" t="s">
        <v>15</v>
      </c>
      <c r="G228" s="7" t="s">
        <v>16</v>
      </c>
      <c r="H228" s="7" t="s">
        <v>17</v>
      </c>
      <c r="I228" s="10">
        <v>44593</v>
      </c>
      <c r="J228" s="11">
        <v>44598</v>
      </c>
      <c r="K228" s="7" t="s">
        <v>320</v>
      </c>
      <c r="L228" s="7" t="s">
        <v>19</v>
      </c>
      <c r="M228" s="7"/>
      <c r="N228" s="7" t="s">
        <v>190</v>
      </c>
      <c r="O228" s="10">
        <v>44600</v>
      </c>
    </row>
    <row r="229" spans="1:15" ht="13.2">
      <c r="A229" s="5">
        <v>328</v>
      </c>
      <c r="B229" s="6">
        <v>44598</v>
      </c>
      <c r="C229" s="7" t="s">
        <v>321</v>
      </c>
      <c r="D229" s="8" t="s">
        <v>30</v>
      </c>
      <c r="E229" s="9">
        <v>-105.88</v>
      </c>
      <c r="F229" s="7" t="s">
        <v>15</v>
      </c>
      <c r="G229" s="7" t="s">
        <v>16</v>
      </c>
      <c r="H229" s="7" t="s">
        <v>17</v>
      </c>
      <c r="I229" s="10">
        <v>44593</v>
      </c>
      <c r="J229" s="11">
        <v>44598</v>
      </c>
      <c r="K229" s="7" t="s">
        <v>322</v>
      </c>
      <c r="L229" s="7" t="s">
        <v>19</v>
      </c>
      <c r="M229" s="7"/>
      <c r="N229" s="7" t="s">
        <v>321</v>
      </c>
      <c r="O229" s="10">
        <v>44598</v>
      </c>
    </row>
    <row r="230" spans="1:15" ht="13.2">
      <c r="A230" s="5">
        <v>330</v>
      </c>
      <c r="B230" s="6">
        <v>44596</v>
      </c>
      <c r="C230" s="7" t="s">
        <v>187</v>
      </c>
      <c r="D230" s="8" t="s">
        <v>7</v>
      </c>
      <c r="E230" s="9">
        <v>-10.66</v>
      </c>
      <c r="F230" s="7" t="s">
        <v>8</v>
      </c>
      <c r="G230" s="7" t="s">
        <v>9</v>
      </c>
      <c r="H230" s="7" t="s">
        <v>10</v>
      </c>
      <c r="I230" s="10">
        <v>44593</v>
      </c>
      <c r="J230" s="11">
        <v>44591</v>
      </c>
      <c r="K230" s="7" t="s">
        <v>323</v>
      </c>
      <c r="L230" s="7" t="s">
        <v>12</v>
      </c>
      <c r="M230" s="7"/>
      <c r="N230" s="7" t="s">
        <v>187</v>
      </c>
      <c r="O230" s="10">
        <v>44596</v>
      </c>
    </row>
    <row r="231" spans="1:15" ht="13.2">
      <c r="A231" s="5">
        <v>330</v>
      </c>
      <c r="B231" s="6">
        <v>44596</v>
      </c>
      <c r="C231" s="7" t="s">
        <v>68</v>
      </c>
      <c r="D231" s="8" t="s">
        <v>69</v>
      </c>
      <c r="E231" s="9">
        <v>-30.98</v>
      </c>
      <c r="F231" s="7" t="s">
        <v>8</v>
      </c>
      <c r="G231" s="7" t="s">
        <v>9</v>
      </c>
      <c r="H231" s="7" t="s">
        <v>10</v>
      </c>
      <c r="I231" s="10">
        <v>44593</v>
      </c>
      <c r="J231" s="11">
        <v>44591</v>
      </c>
      <c r="K231" s="7" t="s">
        <v>324</v>
      </c>
      <c r="L231" s="7" t="s">
        <v>12</v>
      </c>
      <c r="M231" s="7"/>
      <c r="N231" s="7" t="s">
        <v>68</v>
      </c>
      <c r="O231" s="10">
        <v>44596</v>
      </c>
    </row>
    <row r="232" spans="1:15" ht="13.2">
      <c r="A232" s="5">
        <v>331</v>
      </c>
      <c r="B232" s="6">
        <v>44595</v>
      </c>
      <c r="C232" s="7" t="s">
        <v>325</v>
      </c>
      <c r="D232" s="8" t="s">
        <v>60</v>
      </c>
      <c r="E232" s="9">
        <v>-35.950000000000003</v>
      </c>
      <c r="F232" s="7" t="s">
        <v>8</v>
      </c>
      <c r="G232" s="7" t="s">
        <v>9</v>
      </c>
      <c r="H232" s="7" t="s">
        <v>10</v>
      </c>
      <c r="I232" s="10">
        <v>44593</v>
      </c>
      <c r="J232" s="11">
        <v>44591</v>
      </c>
      <c r="K232" s="7" t="s">
        <v>326</v>
      </c>
      <c r="L232" s="7" t="s">
        <v>12</v>
      </c>
      <c r="M232" s="7"/>
      <c r="N232" s="7" t="s">
        <v>325</v>
      </c>
      <c r="O232" s="10">
        <v>44595</v>
      </c>
    </row>
    <row r="233" spans="1:15" ht="13.2">
      <c r="A233" s="5">
        <v>331</v>
      </c>
      <c r="B233" s="6">
        <v>44595</v>
      </c>
      <c r="C233" s="7" t="s">
        <v>62</v>
      </c>
      <c r="D233" s="8" t="s">
        <v>63</v>
      </c>
      <c r="E233" s="9">
        <v>-800</v>
      </c>
      <c r="F233" s="7" t="s">
        <v>8</v>
      </c>
      <c r="G233" s="7" t="s">
        <v>9</v>
      </c>
      <c r="H233" s="7" t="s">
        <v>10</v>
      </c>
      <c r="I233" s="10">
        <v>44593</v>
      </c>
      <c r="J233" s="11">
        <v>44591</v>
      </c>
      <c r="K233" s="7" t="s">
        <v>327</v>
      </c>
      <c r="L233" s="7" t="s">
        <v>12</v>
      </c>
      <c r="M233" s="7"/>
      <c r="N233" s="7" t="s">
        <v>62</v>
      </c>
      <c r="O233" s="10">
        <v>44595</v>
      </c>
    </row>
    <row r="234" spans="1:15" ht="13.2">
      <c r="A234" s="5">
        <v>332</v>
      </c>
      <c r="B234" s="6">
        <v>44594</v>
      </c>
      <c r="C234" s="7" t="s">
        <v>86</v>
      </c>
      <c r="D234" s="8" t="s">
        <v>7</v>
      </c>
      <c r="E234" s="9">
        <v>-26.03</v>
      </c>
      <c r="F234" s="7" t="s">
        <v>8</v>
      </c>
      <c r="G234" s="7" t="s">
        <v>9</v>
      </c>
      <c r="H234" s="7" t="s">
        <v>10</v>
      </c>
      <c r="I234" s="10">
        <v>44593</v>
      </c>
      <c r="J234" s="11">
        <v>44591</v>
      </c>
      <c r="K234" s="7" t="s">
        <v>328</v>
      </c>
      <c r="L234" s="7" t="s">
        <v>12</v>
      </c>
      <c r="M234" s="7"/>
      <c r="N234" s="7" t="s">
        <v>86</v>
      </c>
      <c r="O234" s="10">
        <v>44594</v>
      </c>
    </row>
    <row r="235" spans="1:15" ht="13.2">
      <c r="A235" s="5">
        <v>337</v>
      </c>
      <c r="B235" s="6">
        <v>44589</v>
      </c>
      <c r="C235" s="7" t="s">
        <v>13</v>
      </c>
      <c r="D235" s="8" t="s">
        <v>14</v>
      </c>
      <c r="E235" s="9">
        <v>-30</v>
      </c>
      <c r="F235" s="7" t="s">
        <v>15</v>
      </c>
      <c r="G235" s="7" t="s">
        <v>16</v>
      </c>
      <c r="H235" s="7" t="s">
        <v>17</v>
      </c>
      <c r="I235" s="10">
        <v>44562</v>
      </c>
      <c r="J235" s="11">
        <v>44584</v>
      </c>
      <c r="K235" s="7" t="s">
        <v>329</v>
      </c>
      <c r="L235" s="7" t="s">
        <v>19</v>
      </c>
      <c r="M235" s="7"/>
      <c r="N235" s="7" t="s">
        <v>13</v>
      </c>
      <c r="O235" s="10">
        <v>44589</v>
      </c>
    </row>
    <row r="236" spans="1:15" ht="13.2">
      <c r="A236" s="5">
        <v>337</v>
      </c>
      <c r="B236" s="6">
        <v>44589</v>
      </c>
      <c r="C236" s="7" t="s">
        <v>198</v>
      </c>
      <c r="D236" s="8" t="s">
        <v>69</v>
      </c>
      <c r="E236" s="9">
        <v>-69.989999999999995</v>
      </c>
      <c r="F236" s="7" t="s">
        <v>8</v>
      </c>
      <c r="G236" s="7" t="s">
        <v>9</v>
      </c>
      <c r="H236" s="7" t="s">
        <v>10</v>
      </c>
      <c r="I236" s="10">
        <v>44562</v>
      </c>
      <c r="J236" s="11">
        <v>44584</v>
      </c>
      <c r="K236" s="7" t="s">
        <v>330</v>
      </c>
      <c r="L236" s="7" t="s">
        <v>12</v>
      </c>
      <c r="M236" s="7"/>
      <c r="N236" s="7" t="s">
        <v>198</v>
      </c>
      <c r="O236" s="10">
        <v>44589</v>
      </c>
    </row>
    <row r="237" spans="1:15" ht="13.2">
      <c r="A237" s="5">
        <v>339</v>
      </c>
      <c r="B237" s="6">
        <v>44587</v>
      </c>
      <c r="C237" s="7" t="s">
        <v>307</v>
      </c>
      <c r="D237" s="8" t="s">
        <v>30</v>
      </c>
      <c r="E237" s="9">
        <v>-67.33</v>
      </c>
      <c r="F237" s="7" t="s">
        <v>8</v>
      </c>
      <c r="G237" s="7" t="s">
        <v>9</v>
      </c>
      <c r="H237" s="7" t="s">
        <v>10</v>
      </c>
      <c r="I237" s="10">
        <v>44562</v>
      </c>
      <c r="J237" s="11">
        <v>44584</v>
      </c>
      <c r="K237" s="7" t="s">
        <v>331</v>
      </c>
      <c r="L237" s="7" t="s">
        <v>12</v>
      </c>
      <c r="M237" s="7"/>
      <c r="N237" s="7" t="s">
        <v>307</v>
      </c>
      <c r="O237" s="10">
        <v>44587</v>
      </c>
    </row>
    <row r="238" spans="1:15" ht="13.2">
      <c r="A238" s="5">
        <v>339</v>
      </c>
      <c r="B238" s="6">
        <v>44587</v>
      </c>
      <c r="C238" s="7" t="s">
        <v>52</v>
      </c>
      <c r="D238" s="8" t="s">
        <v>7</v>
      </c>
      <c r="E238" s="9">
        <v>-46.2</v>
      </c>
      <c r="F238" s="7" t="s">
        <v>15</v>
      </c>
      <c r="G238" s="7" t="s">
        <v>16</v>
      </c>
      <c r="H238" s="7" t="s">
        <v>17</v>
      </c>
      <c r="I238" s="10">
        <v>44562</v>
      </c>
      <c r="J238" s="11">
        <v>44584</v>
      </c>
      <c r="K238" s="7" t="s">
        <v>332</v>
      </c>
      <c r="L238" s="7" t="s">
        <v>19</v>
      </c>
      <c r="M238" s="7"/>
      <c r="N238" s="7" t="s">
        <v>52</v>
      </c>
      <c r="O238" s="10">
        <v>44587</v>
      </c>
    </row>
    <row r="239" spans="1:15" ht="13.2">
      <c r="A239" s="5">
        <v>339</v>
      </c>
      <c r="B239" s="6">
        <v>44587</v>
      </c>
      <c r="C239" s="7" t="s">
        <v>267</v>
      </c>
      <c r="D239" s="8" t="s">
        <v>129</v>
      </c>
      <c r="E239" s="9">
        <v>-30.65</v>
      </c>
      <c r="F239" s="7" t="s">
        <v>8</v>
      </c>
      <c r="G239" s="7" t="s">
        <v>9</v>
      </c>
      <c r="H239" s="7" t="s">
        <v>10</v>
      </c>
      <c r="I239" s="10">
        <v>44562</v>
      </c>
      <c r="J239" s="11">
        <v>44584</v>
      </c>
      <c r="K239" s="7" t="s">
        <v>333</v>
      </c>
      <c r="L239" s="7" t="s">
        <v>12</v>
      </c>
      <c r="M239" s="7"/>
      <c r="N239" s="7" t="s">
        <v>267</v>
      </c>
      <c r="O239" s="10">
        <v>44587</v>
      </c>
    </row>
    <row r="240" spans="1:15" ht="13.2">
      <c r="A240" s="5">
        <v>342</v>
      </c>
      <c r="B240" s="6">
        <v>44584</v>
      </c>
      <c r="C240" s="7" t="s">
        <v>291</v>
      </c>
      <c r="D240" s="8" t="s">
        <v>24</v>
      </c>
      <c r="E240" s="9">
        <v>-96.4</v>
      </c>
      <c r="F240" s="7" t="s">
        <v>8</v>
      </c>
      <c r="G240" s="7" t="s">
        <v>9</v>
      </c>
      <c r="H240" s="7" t="s">
        <v>10</v>
      </c>
      <c r="I240" s="10">
        <v>44562</v>
      </c>
      <c r="J240" s="11">
        <v>44584</v>
      </c>
      <c r="K240" s="7" t="s">
        <v>334</v>
      </c>
      <c r="L240" s="7" t="s">
        <v>12</v>
      </c>
      <c r="M240" s="7"/>
      <c r="N240" s="7" t="s">
        <v>291</v>
      </c>
      <c r="O240" s="10">
        <v>44584</v>
      </c>
    </row>
    <row r="241" spans="1:15" ht="13.2">
      <c r="A241" s="5">
        <v>343</v>
      </c>
      <c r="B241" s="6">
        <v>44583</v>
      </c>
      <c r="C241" s="7" t="s">
        <v>35</v>
      </c>
      <c r="D241" s="8" t="s">
        <v>24</v>
      </c>
      <c r="E241" s="9">
        <v>96.4</v>
      </c>
      <c r="F241" s="7" t="s">
        <v>15</v>
      </c>
      <c r="G241" s="7" t="s">
        <v>16</v>
      </c>
      <c r="H241" s="7" t="s">
        <v>17</v>
      </c>
      <c r="I241" s="10">
        <v>44562</v>
      </c>
      <c r="J241" s="11">
        <v>44577</v>
      </c>
      <c r="K241" s="7" t="s">
        <v>335</v>
      </c>
      <c r="L241" s="7" t="s">
        <v>19</v>
      </c>
      <c r="M241" s="7"/>
      <c r="N241" s="7" t="s">
        <v>35</v>
      </c>
      <c r="O241" s="10">
        <v>44583</v>
      </c>
    </row>
    <row r="242" spans="1:15" ht="13.2">
      <c r="A242" s="5">
        <v>343</v>
      </c>
      <c r="B242" s="6">
        <v>44583</v>
      </c>
      <c r="C242" s="7" t="s">
        <v>32</v>
      </c>
      <c r="D242" s="8" t="s">
        <v>33</v>
      </c>
      <c r="E242" s="9">
        <v>-63.76</v>
      </c>
      <c r="F242" s="7" t="s">
        <v>8</v>
      </c>
      <c r="G242" s="7" t="s">
        <v>9</v>
      </c>
      <c r="H242" s="7" t="s">
        <v>10</v>
      </c>
      <c r="I242" s="10">
        <v>44562</v>
      </c>
      <c r="J242" s="11">
        <v>44577</v>
      </c>
      <c r="K242" s="7" t="s">
        <v>336</v>
      </c>
      <c r="L242" s="7" t="s">
        <v>12</v>
      </c>
      <c r="M242" s="7"/>
      <c r="N242" s="7" t="s">
        <v>32</v>
      </c>
      <c r="O242" s="10">
        <v>44583</v>
      </c>
    </row>
    <row r="243" spans="1:15" ht="13.2">
      <c r="A243" s="5">
        <v>344</v>
      </c>
      <c r="B243" s="6">
        <v>44582</v>
      </c>
      <c r="C243" s="7" t="s">
        <v>86</v>
      </c>
      <c r="D243" s="8" t="s">
        <v>7</v>
      </c>
      <c r="E243" s="9">
        <v>-84.96</v>
      </c>
      <c r="F243" s="7" t="s">
        <v>8</v>
      </c>
      <c r="G243" s="7" t="s">
        <v>9</v>
      </c>
      <c r="H243" s="7" t="s">
        <v>10</v>
      </c>
      <c r="I243" s="10">
        <v>44562</v>
      </c>
      <c r="J243" s="11">
        <v>44577</v>
      </c>
      <c r="K243" s="7" t="s">
        <v>337</v>
      </c>
      <c r="L243" s="7" t="s">
        <v>12</v>
      </c>
      <c r="M243" s="7"/>
      <c r="N243" s="7" t="s">
        <v>86</v>
      </c>
      <c r="O243" s="10">
        <v>44582</v>
      </c>
    </row>
    <row r="244" spans="1:15" ht="13.2">
      <c r="A244" s="5">
        <v>344</v>
      </c>
      <c r="B244" s="6">
        <v>44582</v>
      </c>
      <c r="C244" s="7" t="s">
        <v>37</v>
      </c>
      <c r="D244" s="8" t="s">
        <v>37</v>
      </c>
      <c r="E244" s="9">
        <v>4000</v>
      </c>
      <c r="F244" s="7" t="s">
        <v>8</v>
      </c>
      <c r="G244" s="7" t="s">
        <v>9</v>
      </c>
      <c r="H244" s="7" t="s">
        <v>10</v>
      </c>
      <c r="I244" s="10">
        <v>44562</v>
      </c>
      <c r="J244" s="11">
        <v>44577</v>
      </c>
      <c r="K244" s="7" t="s">
        <v>338</v>
      </c>
      <c r="L244" s="7" t="s">
        <v>12</v>
      </c>
      <c r="M244" s="7"/>
      <c r="N244" s="7" t="s">
        <v>37</v>
      </c>
      <c r="O244" s="10">
        <v>44582</v>
      </c>
    </row>
    <row r="245" spans="1:15" ht="13.2">
      <c r="A245" s="5">
        <v>347</v>
      </c>
      <c r="B245" s="6">
        <v>44579</v>
      </c>
      <c r="C245" s="7" t="s">
        <v>42</v>
      </c>
      <c r="D245" s="8" t="s">
        <v>43</v>
      </c>
      <c r="E245" s="9">
        <v>-21.71</v>
      </c>
      <c r="F245" s="7" t="s">
        <v>15</v>
      </c>
      <c r="G245" s="7" t="s">
        <v>16</v>
      </c>
      <c r="H245" s="7" t="s">
        <v>17</v>
      </c>
      <c r="I245" s="10">
        <v>44562</v>
      </c>
      <c r="J245" s="11">
        <v>44577</v>
      </c>
      <c r="K245" s="7" t="s">
        <v>339</v>
      </c>
      <c r="L245" s="7" t="s">
        <v>19</v>
      </c>
      <c r="M245" s="7"/>
      <c r="N245" s="7" t="s">
        <v>42</v>
      </c>
      <c r="O245" s="10">
        <v>44579</v>
      </c>
    </row>
    <row r="246" spans="1:15" ht="13.2">
      <c r="A246" s="5">
        <v>350</v>
      </c>
      <c r="B246" s="6">
        <v>44576</v>
      </c>
      <c r="C246" s="7" t="s">
        <v>29</v>
      </c>
      <c r="D246" s="8" t="s">
        <v>30</v>
      </c>
      <c r="E246" s="9">
        <v>-35.83</v>
      </c>
      <c r="F246" s="7" t="s">
        <v>8</v>
      </c>
      <c r="G246" s="7" t="s">
        <v>9</v>
      </c>
      <c r="H246" s="7" t="s">
        <v>10</v>
      </c>
      <c r="I246" s="10">
        <v>44562</v>
      </c>
      <c r="J246" s="11">
        <v>44570</v>
      </c>
      <c r="K246" s="7" t="s">
        <v>340</v>
      </c>
      <c r="L246" s="7" t="s">
        <v>12</v>
      </c>
      <c r="M246" s="7"/>
      <c r="N246" s="7" t="s">
        <v>29</v>
      </c>
      <c r="O246" s="10">
        <v>44576</v>
      </c>
    </row>
    <row r="247" spans="1:15" ht="13.2">
      <c r="A247" s="5">
        <v>350</v>
      </c>
      <c r="B247" s="6">
        <v>44576</v>
      </c>
      <c r="C247" s="7" t="s">
        <v>56</v>
      </c>
      <c r="D247" s="8" t="s">
        <v>7</v>
      </c>
      <c r="E247" s="9">
        <v>-26</v>
      </c>
      <c r="F247" s="7" t="s">
        <v>8</v>
      </c>
      <c r="G247" s="7" t="s">
        <v>9</v>
      </c>
      <c r="H247" s="7" t="s">
        <v>10</v>
      </c>
      <c r="I247" s="10">
        <v>44562</v>
      </c>
      <c r="J247" s="11">
        <v>44570</v>
      </c>
      <c r="K247" s="7" t="s">
        <v>341</v>
      </c>
      <c r="L247" s="7" t="s">
        <v>12</v>
      </c>
      <c r="M247" s="7"/>
      <c r="N247" s="7" t="s">
        <v>56</v>
      </c>
      <c r="O247" s="10">
        <v>44576</v>
      </c>
    </row>
    <row r="248" spans="1:15" ht="13.2">
      <c r="A248" s="5">
        <v>351</v>
      </c>
      <c r="B248" s="6">
        <v>44575</v>
      </c>
      <c r="C248" s="7" t="s">
        <v>307</v>
      </c>
      <c r="D248" s="8" t="s">
        <v>30</v>
      </c>
      <c r="E248" s="9">
        <v>-120.76</v>
      </c>
      <c r="F248" s="7" t="s">
        <v>8</v>
      </c>
      <c r="G248" s="7" t="s">
        <v>9</v>
      </c>
      <c r="H248" s="7" t="s">
        <v>10</v>
      </c>
      <c r="I248" s="10">
        <v>44562</v>
      </c>
      <c r="J248" s="11">
        <v>44570</v>
      </c>
      <c r="K248" s="7" t="s">
        <v>342</v>
      </c>
      <c r="L248" s="7" t="s">
        <v>12</v>
      </c>
      <c r="M248" s="7"/>
      <c r="N248" s="7" t="s">
        <v>307</v>
      </c>
      <c r="O248" s="10">
        <v>44575</v>
      </c>
    </row>
    <row r="249" spans="1:15" ht="13.2">
      <c r="A249" s="5">
        <v>352</v>
      </c>
      <c r="B249" s="6">
        <v>44574</v>
      </c>
      <c r="C249" s="7" t="s">
        <v>168</v>
      </c>
      <c r="D249" s="8" t="s">
        <v>7</v>
      </c>
      <c r="E249" s="9">
        <v>-31.37</v>
      </c>
      <c r="F249" s="7" t="s">
        <v>15</v>
      </c>
      <c r="G249" s="7" t="s">
        <v>16</v>
      </c>
      <c r="H249" s="7" t="s">
        <v>17</v>
      </c>
      <c r="I249" s="10">
        <v>44562</v>
      </c>
      <c r="J249" s="11">
        <v>44570</v>
      </c>
      <c r="K249" s="7" t="s">
        <v>343</v>
      </c>
      <c r="L249" s="7" t="s">
        <v>19</v>
      </c>
      <c r="M249" s="7"/>
      <c r="N249" s="7" t="s">
        <v>168</v>
      </c>
      <c r="O249" s="10">
        <v>44574</v>
      </c>
    </row>
    <row r="250" spans="1:15" ht="13.2">
      <c r="A250" s="5">
        <v>354</v>
      </c>
      <c r="B250" s="6">
        <v>44572</v>
      </c>
      <c r="C250" s="7" t="s">
        <v>42</v>
      </c>
      <c r="D250" s="8" t="s">
        <v>43</v>
      </c>
      <c r="E250" s="9">
        <v>-38.56</v>
      </c>
      <c r="F250" s="7" t="s">
        <v>8</v>
      </c>
      <c r="G250" s="7" t="s">
        <v>9</v>
      </c>
      <c r="H250" s="7" t="s">
        <v>10</v>
      </c>
      <c r="I250" s="10">
        <v>44562</v>
      </c>
      <c r="J250" s="11">
        <v>44570</v>
      </c>
      <c r="K250" s="7" t="s">
        <v>344</v>
      </c>
      <c r="L250" s="7" t="s">
        <v>12</v>
      </c>
      <c r="M250" s="7"/>
      <c r="N250" s="7" t="s">
        <v>42</v>
      </c>
      <c r="O250" s="10">
        <v>44572</v>
      </c>
    </row>
    <row r="251" spans="1:15" ht="13.2">
      <c r="A251" s="5">
        <v>354</v>
      </c>
      <c r="B251" s="6">
        <v>44572</v>
      </c>
      <c r="C251" s="7" t="s">
        <v>29</v>
      </c>
      <c r="D251" s="8" t="s">
        <v>30</v>
      </c>
      <c r="E251" s="9">
        <v>-99.02</v>
      </c>
      <c r="F251" s="7" t="s">
        <v>8</v>
      </c>
      <c r="G251" s="7" t="s">
        <v>9</v>
      </c>
      <c r="H251" s="7" t="s">
        <v>10</v>
      </c>
      <c r="I251" s="10">
        <v>44562</v>
      </c>
      <c r="J251" s="11">
        <v>44570</v>
      </c>
      <c r="K251" s="7" t="s">
        <v>345</v>
      </c>
      <c r="L251" s="7" t="s">
        <v>12</v>
      </c>
      <c r="M251" s="7"/>
      <c r="N251" s="7" t="s">
        <v>29</v>
      </c>
      <c r="O251" s="10">
        <v>44572</v>
      </c>
    </row>
    <row r="252" spans="1:15" ht="13.2">
      <c r="A252" s="5">
        <v>354</v>
      </c>
      <c r="B252" s="6">
        <v>44572</v>
      </c>
      <c r="C252" s="7" t="s">
        <v>307</v>
      </c>
      <c r="D252" s="8" t="s">
        <v>30</v>
      </c>
      <c r="E252" s="9">
        <v>-143.16999999999999</v>
      </c>
      <c r="F252" s="7" t="s">
        <v>8</v>
      </c>
      <c r="G252" s="7" t="s">
        <v>9</v>
      </c>
      <c r="H252" s="7" t="s">
        <v>10</v>
      </c>
      <c r="I252" s="10">
        <v>44562</v>
      </c>
      <c r="J252" s="11">
        <v>44570</v>
      </c>
      <c r="K252" s="7" t="s">
        <v>346</v>
      </c>
      <c r="L252" s="7" t="s">
        <v>12</v>
      </c>
      <c r="M252" s="7"/>
      <c r="N252" s="7" t="s">
        <v>307</v>
      </c>
      <c r="O252" s="10">
        <v>44572</v>
      </c>
    </row>
    <row r="253" spans="1:15" ht="13.2">
      <c r="A253" s="5">
        <v>355</v>
      </c>
      <c r="B253" s="6">
        <v>44571</v>
      </c>
      <c r="C253" s="7" t="s">
        <v>267</v>
      </c>
      <c r="D253" s="8" t="s">
        <v>129</v>
      </c>
      <c r="E253" s="9">
        <v>-2.68</v>
      </c>
      <c r="F253" s="7" t="s">
        <v>8</v>
      </c>
      <c r="G253" s="7" t="s">
        <v>9</v>
      </c>
      <c r="H253" s="7" t="s">
        <v>10</v>
      </c>
      <c r="I253" s="10">
        <v>44562</v>
      </c>
      <c r="J253" s="11">
        <v>44570</v>
      </c>
      <c r="K253" s="7" t="s">
        <v>347</v>
      </c>
      <c r="L253" s="7" t="s">
        <v>12</v>
      </c>
      <c r="M253" s="7"/>
      <c r="N253" s="7" t="s">
        <v>267</v>
      </c>
      <c r="O253" s="10">
        <v>44571</v>
      </c>
    </row>
    <row r="254" spans="1:15" ht="13.2">
      <c r="A254" s="5">
        <v>358</v>
      </c>
      <c r="B254" s="6">
        <v>44568</v>
      </c>
      <c r="C254" s="7" t="s">
        <v>190</v>
      </c>
      <c r="D254" s="8" t="s">
        <v>191</v>
      </c>
      <c r="E254" s="9">
        <v>-60</v>
      </c>
      <c r="F254" s="7" t="s">
        <v>15</v>
      </c>
      <c r="G254" s="7" t="s">
        <v>16</v>
      </c>
      <c r="H254" s="7" t="s">
        <v>17</v>
      </c>
      <c r="I254" s="10">
        <v>44562</v>
      </c>
      <c r="J254" s="11">
        <v>44563</v>
      </c>
      <c r="K254" s="7" t="s">
        <v>348</v>
      </c>
      <c r="L254" s="7" t="s">
        <v>19</v>
      </c>
      <c r="M254" s="7"/>
      <c r="N254" s="7" t="s">
        <v>190</v>
      </c>
      <c r="O254" s="10">
        <v>44568</v>
      </c>
    </row>
    <row r="255" spans="1:15" ht="13.2">
      <c r="A255" s="5">
        <v>358</v>
      </c>
      <c r="B255" s="6">
        <v>44568</v>
      </c>
      <c r="C255" s="7" t="s">
        <v>71</v>
      </c>
      <c r="D255" s="8" t="s">
        <v>21</v>
      </c>
      <c r="E255" s="9">
        <v>-12.59</v>
      </c>
      <c r="F255" s="7" t="s">
        <v>8</v>
      </c>
      <c r="G255" s="7" t="s">
        <v>9</v>
      </c>
      <c r="H255" s="7" t="s">
        <v>10</v>
      </c>
      <c r="I255" s="10">
        <v>44562</v>
      </c>
      <c r="J255" s="11">
        <v>44563</v>
      </c>
      <c r="K255" s="7" t="s">
        <v>349</v>
      </c>
      <c r="L255" s="7" t="s">
        <v>12</v>
      </c>
      <c r="M255" s="7"/>
      <c r="N255" s="7" t="s">
        <v>71</v>
      </c>
      <c r="O255" s="10">
        <v>44568</v>
      </c>
    </row>
    <row r="256" spans="1:15" ht="13.2">
      <c r="A256" s="5">
        <v>360</v>
      </c>
      <c r="B256" s="6">
        <v>44566</v>
      </c>
      <c r="C256" s="7" t="s">
        <v>59</v>
      </c>
      <c r="D256" s="8" t="s">
        <v>60</v>
      </c>
      <c r="E256" s="9">
        <v>-35.950000000000003</v>
      </c>
      <c r="F256" s="7" t="s">
        <v>8</v>
      </c>
      <c r="G256" s="7" t="s">
        <v>9</v>
      </c>
      <c r="H256" s="7" t="s">
        <v>10</v>
      </c>
      <c r="I256" s="10">
        <v>44562</v>
      </c>
      <c r="J256" s="11">
        <v>44563</v>
      </c>
      <c r="K256" s="7" t="s">
        <v>350</v>
      </c>
      <c r="L256" s="7" t="s">
        <v>12</v>
      </c>
      <c r="M256" s="7"/>
      <c r="N256" s="7" t="s">
        <v>59</v>
      </c>
      <c r="O256" s="10">
        <v>44566</v>
      </c>
    </row>
    <row r="257" spans="1:15" ht="13.2">
      <c r="A257" s="5">
        <v>363</v>
      </c>
      <c r="B257" s="6">
        <v>44563</v>
      </c>
      <c r="C257" s="7" t="s">
        <v>86</v>
      </c>
      <c r="D257" s="8" t="s">
        <v>7</v>
      </c>
      <c r="E257" s="9">
        <v>-103.68</v>
      </c>
      <c r="F257" s="7" t="s">
        <v>8</v>
      </c>
      <c r="G257" s="7" t="s">
        <v>9</v>
      </c>
      <c r="H257" s="7" t="s">
        <v>10</v>
      </c>
      <c r="I257" s="10">
        <v>44562</v>
      </c>
      <c r="J257" s="11">
        <v>44563</v>
      </c>
      <c r="K257" s="7" t="s">
        <v>351</v>
      </c>
      <c r="L257" s="7" t="s">
        <v>12</v>
      </c>
      <c r="M257" s="7"/>
      <c r="N257" s="7" t="s">
        <v>86</v>
      </c>
      <c r="O257" s="10">
        <v>44563</v>
      </c>
    </row>
    <row r="258" spans="1:15" ht="13.2">
      <c r="A258" s="5">
        <v>364</v>
      </c>
      <c r="B258" s="6">
        <v>44562</v>
      </c>
      <c r="C258" s="7" t="s">
        <v>62</v>
      </c>
      <c r="D258" s="8" t="s">
        <v>63</v>
      </c>
      <c r="E258" s="9">
        <v>-800</v>
      </c>
      <c r="F258" s="7" t="s">
        <v>8</v>
      </c>
      <c r="G258" s="7" t="s">
        <v>9</v>
      </c>
      <c r="H258" s="7" t="s">
        <v>10</v>
      </c>
      <c r="I258" s="10">
        <v>44562</v>
      </c>
      <c r="J258" s="11">
        <v>44556</v>
      </c>
      <c r="K258" s="7" t="s">
        <v>352</v>
      </c>
      <c r="L258" s="7" t="s">
        <v>12</v>
      </c>
      <c r="M258" s="7"/>
      <c r="N258" s="7" t="s">
        <v>62</v>
      </c>
      <c r="O258" s="10">
        <v>44562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Categories!$A$2:$A$175</xm:f>
          </x14:formula1>
          <xm:sqref>D2:D258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95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5.77734375" customWidth="1"/>
    <col min="2" max="3" width="10.109375" customWidth="1"/>
    <col min="4" max="4" width="26" customWidth="1"/>
    <col min="5" max="5" width="10.109375" customWidth="1"/>
    <col min="6" max="6" width="26.44140625" hidden="1" customWidth="1"/>
    <col min="7" max="7" width="33.6640625" hidden="1" customWidth="1"/>
    <col min="8" max="8" width="33.6640625" customWidth="1"/>
    <col min="9" max="9" width="12.6640625" customWidth="1"/>
    <col min="10" max="13" width="10.109375" customWidth="1"/>
  </cols>
  <sheetData>
    <row r="1" spans="1:13" ht="33.75" customHeight="1">
      <c r="A1" s="13" t="e">
        <f ca="1">image("https://storage.googleapis.com/assets.templates.tillermoney.com/Tiller_Icon_Reverse%402x.png")</f>
        <v>#NAME?</v>
      </c>
      <c r="B1" s="14" t="s">
        <v>1380</v>
      </c>
      <c r="C1" s="14" t="s">
        <v>353</v>
      </c>
      <c r="D1" s="15" t="s">
        <v>3</v>
      </c>
      <c r="E1" s="15" t="s">
        <v>354</v>
      </c>
      <c r="F1" s="16" t="s">
        <v>355</v>
      </c>
      <c r="G1" s="15" t="s">
        <v>356</v>
      </c>
      <c r="H1" s="15" t="s">
        <v>357</v>
      </c>
      <c r="I1" s="15" t="s">
        <v>358</v>
      </c>
      <c r="J1" s="14" t="s">
        <v>1389</v>
      </c>
      <c r="K1" s="14" t="s">
        <v>1390</v>
      </c>
      <c r="L1" s="15" t="s">
        <v>359</v>
      </c>
      <c r="M1" s="15" t="s">
        <v>360</v>
      </c>
    </row>
    <row r="2" spans="1:13" ht="13.2">
      <c r="A2" s="5">
        <v>0</v>
      </c>
      <c r="B2" s="17">
        <v>44926</v>
      </c>
      <c r="C2" s="18">
        <v>0.10887765503163882</v>
      </c>
      <c r="D2" s="19" t="s">
        <v>361</v>
      </c>
      <c r="E2" s="19" t="s">
        <v>362</v>
      </c>
      <c r="F2" s="20" t="s">
        <v>363</v>
      </c>
      <c r="G2" s="20" t="s">
        <v>364</v>
      </c>
      <c r="H2" s="19" t="s">
        <v>365</v>
      </c>
      <c r="I2" s="21">
        <v>61288.89</v>
      </c>
      <c r="J2" s="17">
        <v>44896</v>
      </c>
      <c r="K2" s="17">
        <v>44920</v>
      </c>
      <c r="L2" s="19" t="s">
        <v>366</v>
      </c>
      <c r="M2" s="19" t="s">
        <v>367</v>
      </c>
    </row>
    <row r="3" spans="1:13" ht="13.2">
      <c r="A3" s="5">
        <v>0</v>
      </c>
      <c r="B3" s="10">
        <v>44926</v>
      </c>
      <c r="C3" s="22">
        <v>0.23402777777777778</v>
      </c>
      <c r="D3" s="7" t="s">
        <v>15</v>
      </c>
      <c r="E3" s="7" t="s">
        <v>16</v>
      </c>
      <c r="F3" s="23" t="s">
        <v>19</v>
      </c>
      <c r="G3" s="7" t="s">
        <v>368</v>
      </c>
      <c r="H3" s="7" t="s">
        <v>17</v>
      </c>
      <c r="I3" s="9">
        <v>279.45</v>
      </c>
      <c r="J3" s="10">
        <v>44896</v>
      </c>
      <c r="K3" s="10">
        <v>44920</v>
      </c>
      <c r="L3" s="7" t="s">
        <v>369</v>
      </c>
      <c r="M3" s="7" t="s">
        <v>370</v>
      </c>
    </row>
    <row r="4" spans="1:13" ht="13.2">
      <c r="A4" s="5">
        <v>1</v>
      </c>
      <c r="B4" s="17">
        <v>44925</v>
      </c>
      <c r="C4" s="18">
        <v>0.20553097067871184</v>
      </c>
      <c r="D4" s="19" t="s">
        <v>371</v>
      </c>
      <c r="E4" s="19" t="s">
        <v>372</v>
      </c>
      <c r="F4" s="20" t="s">
        <v>373</v>
      </c>
      <c r="G4" s="20" t="s">
        <v>374</v>
      </c>
      <c r="H4" s="19" t="s">
        <v>365</v>
      </c>
      <c r="I4" s="21">
        <v>147147.76</v>
      </c>
      <c r="J4" s="17">
        <v>44896</v>
      </c>
      <c r="K4" s="17">
        <v>44920</v>
      </c>
      <c r="L4" s="19" t="s">
        <v>375</v>
      </c>
      <c r="M4" s="19" t="s">
        <v>367</v>
      </c>
    </row>
    <row r="5" spans="1:13" ht="13.2">
      <c r="A5" s="5">
        <v>1</v>
      </c>
      <c r="B5" s="10">
        <v>44925</v>
      </c>
      <c r="C5" s="22">
        <v>0.74930555555555556</v>
      </c>
      <c r="D5" s="7" t="s">
        <v>8</v>
      </c>
      <c r="E5" s="7" t="s">
        <v>9</v>
      </c>
      <c r="F5" s="23" t="s">
        <v>12</v>
      </c>
      <c r="G5" s="7" t="s">
        <v>376</v>
      </c>
      <c r="H5" s="7" t="s">
        <v>10</v>
      </c>
      <c r="I5" s="9">
        <v>9968.1299999999992</v>
      </c>
      <c r="J5" s="10">
        <v>44896</v>
      </c>
      <c r="K5" s="10">
        <v>44920</v>
      </c>
      <c r="L5" s="7" t="s">
        <v>377</v>
      </c>
      <c r="M5" s="7" t="s">
        <v>367</v>
      </c>
    </row>
    <row r="6" spans="1:13" ht="13.2">
      <c r="A6" s="5">
        <v>2</v>
      </c>
      <c r="B6" s="10">
        <v>44924</v>
      </c>
      <c r="C6" s="22">
        <v>0.96805555555555556</v>
      </c>
      <c r="D6" s="7" t="s">
        <v>8</v>
      </c>
      <c r="E6" s="7" t="s">
        <v>9</v>
      </c>
      <c r="F6" s="23" t="s">
        <v>12</v>
      </c>
      <c r="G6" s="7" t="s">
        <v>378</v>
      </c>
      <c r="H6" s="7" t="s">
        <v>10</v>
      </c>
      <c r="I6" s="9">
        <v>9847.5224183947557</v>
      </c>
      <c r="J6" s="10">
        <v>44896</v>
      </c>
      <c r="K6" s="10">
        <v>44920</v>
      </c>
      <c r="L6" s="7" t="s">
        <v>377</v>
      </c>
      <c r="M6" s="7" t="s">
        <v>367</v>
      </c>
    </row>
    <row r="7" spans="1:13" ht="13.2">
      <c r="A7" s="5">
        <v>2</v>
      </c>
      <c r="B7" s="17">
        <v>44924</v>
      </c>
      <c r="C7" s="18">
        <v>0.97404261077632204</v>
      </c>
      <c r="D7" s="19" t="s">
        <v>379</v>
      </c>
      <c r="E7" s="19" t="s">
        <v>380</v>
      </c>
      <c r="F7" s="20" t="s">
        <v>381</v>
      </c>
      <c r="G7" s="20" t="s">
        <v>382</v>
      </c>
      <c r="H7" s="19" t="s">
        <v>383</v>
      </c>
      <c r="I7" s="21">
        <v>14830.5</v>
      </c>
      <c r="J7" s="17">
        <v>44896</v>
      </c>
      <c r="K7" s="17">
        <v>44920</v>
      </c>
      <c r="L7" s="19" t="s">
        <v>366</v>
      </c>
      <c r="M7" s="19" t="s">
        <v>367</v>
      </c>
    </row>
    <row r="8" spans="1:13" ht="13.2">
      <c r="A8" s="5">
        <v>2</v>
      </c>
      <c r="B8" s="10">
        <v>44924</v>
      </c>
      <c r="C8" s="22">
        <v>0.68680555555555556</v>
      </c>
      <c r="D8" s="7" t="s">
        <v>15</v>
      </c>
      <c r="E8" s="7" t="s">
        <v>16</v>
      </c>
      <c r="F8" s="23" t="s">
        <v>19</v>
      </c>
      <c r="G8" s="7" t="s">
        <v>384</v>
      </c>
      <c r="H8" s="7" t="s">
        <v>17</v>
      </c>
      <c r="I8" s="9">
        <v>277.74145666214025</v>
      </c>
      <c r="J8" s="10">
        <v>44896</v>
      </c>
      <c r="K8" s="10">
        <v>44920</v>
      </c>
      <c r="L8" s="7" t="s">
        <v>369</v>
      </c>
      <c r="M8" s="7" t="s">
        <v>370</v>
      </c>
    </row>
    <row r="9" spans="1:13" ht="13.2">
      <c r="A9" s="5">
        <v>3</v>
      </c>
      <c r="B9" s="17">
        <v>44923</v>
      </c>
      <c r="C9" s="18">
        <v>0.25927809197089158</v>
      </c>
      <c r="D9" s="19" t="s">
        <v>385</v>
      </c>
      <c r="E9" s="19" t="s">
        <v>386</v>
      </c>
      <c r="F9" s="20" t="s">
        <v>387</v>
      </c>
      <c r="G9" s="20" t="s">
        <v>388</v>
      </c>
      <c r="H9" s="19" t="s">
        <v>17</v>
      </c>
      <c r="I9" s="21">
        <v>158001.43</v>
      </c>
      <c r="J9" s="17">
        <v>44896</v>
      </c>
      <c r="K9" s="17">
        <v>44920</v>
      </c>
      <c r="L9" s="19" t="s">
        <v>389</v>
      </c>
      <c r="M9" s="19" t="s">
        <v>370</v>
      </c>
    </row>
    <row r="10" spans="1:13" ht="13.2">
      <c r="A10" s="5">
        <v>3</v>
      </c>
      <c r="B10" s="10">
        <v>44923</v>
      </c>
      <c r="C10" s="22">
        <v>0.93680555555555556</v>
      </c>
      <c r="D10" s="7" t="s">
        <v>8</v>
      </c>
      <c r="E10" s="7" t="s">
        <v>9</v>
      </c>
      <c r="F10" s="23" t="s">
        <v>12</v>
      </c>
      <c r="G10" s="7" t="s">
        <v>390</v>
      </c>
      <c r="H10" s="7" t="s">
        <v>10</v>
      </c>
      <c r="I10" s="9">
        <v>10659.81964017505</v>
      </c>
      <c r="J10" s="10">
        <v>44896</v>
      </c>
      <c r="K10" s="10">
        <v>44920</v>
      </c>
      <c r="L10" s="7" t="s">
        <v>377</v>
      </c>
      <c r="M10" s="7" t="s">
        <v>367</v>
      </c>
    </row>
    <row r="11" spans="1:13" ht="13.2">
      <c r="A11" s="5">
        <v>3</v>
      </c>
      <c r="B11" s="10">
        <v>44923</v>
      </c>
      <c r="C11" s="22">
        <v>0.4861111111111111</v>
      </c>
      <c r="D11" s="7" t="s">
        <v>8</v>
      </c>
      <c r="E11" s="7" t="s">
        <v>9</v>
      </c>
      <c r="F11" s="23" t="s">
        <v>12</v>
      </c>
      <c r="G11" s="7" t="s">
        <v>391</v>
      </c>
      <c r="H11" s="7" t="s">
        <v>10</v>
      </c>
      <c r="I11" s="9">
        <v>9337.3202244493532</v>
      </c>
      <c r="J11" s="10">
        <v>44896</v>
      </c>
      <c r="K11" s="10">
        <v>44920</v>
      </c>
      <c r="L11" s="7" t="s">
        <v>377</v>
      </c>
      <c r="M11" s="7" t="s">
        <v>367</v>
      </c>
    </row>
    <row r="12" spans="1:13" ht="13.2">
      <c r="A12" s="5">
        <v>3</v>
      </c>
      <c r="B12" s="10">
        <v>44923</v>
      </c>
      <c r="C12" s="22">
        <v>0.14374999999999999</v>
      </c>
      <c r="D12" s="7" t="s">
        <v>392</v>
      </c>
      <c r="E12" s="7" t="s">
        <v>393</v>
      </c>
      <c r="F12" s="23" t="s">
        <v>394</v>
      </c>
      <c r="G12" s="7" t="s">
        <v>395</v>
      </c>
      <c r="H12" s="24" t="s">
        <v>396</v>
      </c>
      <c r="I12" s="9">
        <v>1278.43</v>
      </c>
      <c r="J12" s="10">
        <v>44896</v>
      </c>
      <c r="K12" s="10">
        <v>44920</v>
      </c>
      <c r="L12" s="7" t="s">
        <v>369</v>
      </c>
      <c r="M12" s="7" t="s">
        <v>370</v>
      </c>
    </row>
    <row r="13" spans="1:13" ht="13.2">
      <c r="A13" s="25">
        <v>4</v>
      </c>
      <c r="B13" s="26">
        <v>44922</v>
      </c>
      <c r="C13" s="27">
        <v>0.8529275049588031</v>
      </c>
      <c r="D13" s="28" t="s">
        <v>397</v>
      </c>
      <c r="E13" s="28" t="s">
        <v>398</v>
      </c>
      <c r="F13" s="29" t="s">
        <v>399</v>
      </c>
      <c r="G13" s="7" t="s">
        <v>400</v>
      </c>
      <c r="H13" s="28" t="s">
        <v>17</v>
      </c>
      <c r="I13" s="9">
        <v>591.47</v>
      </c>
      <c r="J13" s="26">
        <v>44896</v>
      </c>
      <c r="K13" s="26">
        <v>44920</v>
      </c>
      <c r="L13" s="7" t="s">
        <v>369</v>
      </c>
      <c r="M13" s="28" t="s">
        <v>370</v>
      </c>
    </row>
    <row r="14" spans="1:13" ht="13.2">
      <c r="A14" s="5">
        <v>4</v>
      </c>
      <c r="B14" s="17">
        <v>44922</v>
      </c>
      <c r="C14" s="18">
        <v>0.8529275049588031</v>
      </c>
      <c r="D14" s="19" t="s">
        <v>397</v>
      </c>
      <c r="E14" s="19" t="s">
        <v>398</v>
      </c>
      <c r="F14" s="20" t="s">
        <v>399</v>
      </c>
      <c r="G14" s="20" t="s">
        <v>401</v>
      </c>
      <c r="H14" s="19" t="s">
        <v>17</v>
      </c>
      <c r="I14" s="21">
        <v>8945.1</v>
      </c>
      <c r="J14" s="17">
        <v>44896</v>
      </c>
      <c r="K14" s="17">
        <v>44920</v>
      </c>
      <c r="L14" s="19" t="s">
        <v>402</v>
      </c>
      <c r="M14" s="19" t="s">
        <v>370</v>
      </c>
    </row>
    <row r="15" spans="1:13" ht="13.2">
      <c r="A15" s="5">
        <v>5</v>
      </c>
      <c r="B15" s="17">
        <v>44921</v>
      </c>
      <c r="C15" s="18">
        <v>0.72641658236213225</v>
      </c>
      <c r="D15" s="19" t="s">
        <v>403</v>
      </c>
      <c r="E15" s="19" t="s">
        <v>404</v>
      </c>
      <c r="F15" s="20" t="s">
        <v>405</v>
      </c>
      <c r="G15" s="20" t="s">
        <v>406</v>
      </c>
      <c r="H15" s="19" t="s">
        <v>10</v>
      </c>
      <c r="I15" s="21">
        <v>2958.16</v>
      </c>
      <c r="J15" s="17">
        <v>44896</v>
      </c>
      <c r="K15" s="17">
        <v>44920</v>
      </c>
      <c r="L15" s="19" t="s">
        <v>402</v>
      </c>
      <c r="M15" s="19" t="s">
        <v>370</v>
      </c>
    </row>
    <row r="16" spans="1:13" ht="13.2">
      <c r="A16" s="5">
        <v>5</v>
      </c>
      <c r="B16" s="10">
        <v>44921</v>
      </c>
      <c r="C16" s="22">
        <v>7.9861111111111105E-2</v>
      </c>
      <c r="D16" s="7" t="s">
        <v>8</v>
      </c>
      <c r="E16" s="7" t="s">
        <v>9</v>
      </c>
      <c r="F16" s="23" t="s">
        <v>12</v>
      </c>
      <c r="G16" s="7" t="s">
        <v>407</v>
      </c>
      <c r="H16" s="7" t="s">
        <v>10</v>
      </c>
      <c r="I16" s="9">
        <v>9246.8339484948592</v>
      </c>
      <c r="J16" s="10">
        <v>44896</v>
      </c>
      <c r="K16" s="10">
        <v>44920</v>
      </c>
      <c r="L16" s="7" t="s">
        <v>377</v>
      </c>
      <c r="M16" s="7" t="s">
        <v>367</v>
      </c>
    </row>
    <row r="17" spans="1:13" ht="13.2">
      <c r="A17" s="5">
        <v>5</v>
      </c>
      <c r="B17" s="10">
        <v>44921</v>
      </c>
      <c r="C17" s="22">
        <v>0.79097222222222219</v>
      </c>
      <c r="D17" s="7" t="s">
        <v>392</v>
      </c>
      <c r="E17" s="7" t="s">
        <v>393</v>
      </c>
      <c r="F17" s="23" t="s">
        <v>394</v>
      </c>
      <c r="G17" s="7" t="s">
        <v>408</v>
      </c>
      <c r="H17" s="24" t="s">
        <v>396</v>
      </c>
      <c r="I17" s="9">
        <v>1296.9157580398644</v>
      </c>
      <c r="J17" s="10">
        <v>44896</v>
      </c>
      <c r="K17" s="10">
        <v>44920</v>
      </c>
      <c r="L17" s="7" t="s">
        <v>369</v>
      </c>
      <c r="M17" s="7" t="s">
        <v>370</v>
      </c>
    </row>
    <row r="18" spans="1:13" ht="13.2">
      <c r="A18" s="5">
        <v>6</v>
      </c>
      <c r="B18" s="17">
        <v>44920</v>
      </c>
      <c r="C18" s="18">
        <v>0.16475661678011866</v>
      </c>
      <c r="D18" s="19" t="s">
        <v>409</v>
      </c>
      <c r="E18" s="19" t="s">
        <v>410</v>
      </c>
      <c r="F18" s="20" t="s">
        <v>411</v>
      </c>
      <c r="G18" s="20" t="s">
        <v>412</v>
      </c>
      <c r="H18" s="19" t="s">
        <v>413</v>
      </c>
      <c r="I18" s="21">
        <v>16703.150000000001</v>
      </c>
      <c r="J18" s="17">
        <v>44896</v>
      </c>
      <c r="K18" s="17">
        <v>44920</v>
      </c>
      <c r="L18" s="19" t="s">
        <v>414</v>
      </c>
      <c r="M18" s="19" t="s">
        <v>367</v>
      </c>
    </row>
    <row r="19" spans="1:13" ht="13.2">
      <c r="A19" s="5">
        <v>6</v>
      </c>
      <c r="B19" s="10">
        <v>44920</v>
      </c>
      <c r="C19" s="22">
        <v>0.26041666666666669</v>
      </c>
      <c r="D19" s="7" t="s">
        <v>8</v>
      </c>
      <c r="E19" s="7" t="s">
        <v>9</v>
      </c>
      <c r="F19" s="23" t="s">
        <v>12</v>
      </c>
      <c r="G19" s="7" t="s">
        <v>415</v>
      </c>
      <c r="H19" s="7" t="s">
        <v>10</v>
      </c>
      <c r="I19" s="9">
        <v>9265.2923204983981</v>
      </c>
      <c r="J19" s="10">
        <v>44896</v>
      </c>
      <c r="K19" s="10">
        <v>44920</v>
      </c>
      <c r="L19" s="7" t="s">
        <v>377</v>
      </c>
      <c r="M19" s="7" t="s">
        <v>367</v>
      </c>
    </row>
    <row r="20" spans="1:13" ht="13.2">
      <c r="A20" s="5">
        <v>6</v>
      </c>
      <c r="B20" s="10">
        <v>44920</v>
      </c>
      <c r="C20" s="22">
        <v>0.97083333333333333</v>
      </c>
      <c r="D20" s="7" t="s">
        <v>392</v>
      </c>
      <c r="E20" s="7" t="s">
        <v>393</v>
      </c>
      <c r="F20" s="23" t="s">
        <v>394</v>
      </c>
      <c r="G20" s="7" t="s">
        <v>416</v>
      </c>
      <c r="H20" s="24" t="s">
        <v>396</v>
      </c>
      <c r="I20" s="9">
        <v>1285.6872197389173</v>
      </c>
      <c r="J20" s="10">
        <v>44896</v>
      </c>
      <c r="K20" s="10">
        <v>44920</v>
      </c>
      <c r="L20" s="7" t="s">
        <v>369</v>
      </c>
      <c r="M20" s="7" t="s">
        <v>370</v>
      </c>
    </row>
    <row r="21" spans="1:13" ht="13.2">
      <c r="A21" s="5">
        <v>7</v>
      </c>
      <c r="B21" s="10">
        <v>44919</v>
      </c>
      <c r="C21" s="22">
        <v>2.2222222222222223E-2</v>
      </c>
      <c r="D21" s="7" t="s">
        <v>392</v>
      </c>
      <c r="E21" s="7" t="s">
        <v>393</v>
      </c>
      <c r="F21" s="23" t="s">
        <v>394</v>
      </c>
      <c r="G21" s="7" t="s">
        <v>417</v>
      </c>
      <c r="H21" s="24" t="s">
        <v>396</v>
      </c>
      <c r="I21" s="9">
        <v>1279.1104245591061</v>
      </c>
      <c r="J21" s="10">
        <v>44896</v>
      </c>
      <c r="K21" s="10">
        <v>44913</v>
      </c>
      <c r="L21" s="7" t="s">
        <v>369</v>
      </c>
      <c r="M21" s="7" t="s">
        <v>370</v>
      </c>
    </row>
    <row r="22" spans="1:13" ht="13.2">
      <c r="A22" s="5">
        <v>8</v>
      </c>
      <c r="B22" s="26">
        <v>44918</v>
      </c>
      <c r="C22" s="27">
        <v>0.16475661678011866</v>
      </c>
      <c r="D22" s="7" t="s">
        <v>8</v>
      </c>
      <c r="E22" s="7" t="s">
        <v>9</v>
      </c>
      <c r="F22" s="23" t="s">
        <v>12</v>
      </c>
      <c r="G22" s="7" t="s">
        <v>418</v>
      </c>
      <c r="H22" s="7" t="s">
        <v>10</v>
      </c>
      <c r="I22" s="9">
        <v>9304.0048944729788</v>
      </c>
      <c r="J22" s="26">
        <v>44896</v>
      </c>
      <c r="K22" s="26">
        <v>44913</v>
      </c>
      <c r="L22" s="7" t="s">
        <v>377</v>
      </c>
      <c r="M22" s="28" t="s">
        <v>367</v>
      </c>
    </row>
    <row r="23" spans="1:13" ht="13.2">
      <c r="A23" s="5">
        <v>8</v>
      </c>
      <c r="B23" s="10">
        <v>44918</v>
      </c>
      <c r="C23" s="22">
        <v>0.95</v>
      </c>
      <c r="D23" s="7" t="s">
        <v>8</v>
      </c>
      <c r="E23" s="7" t="s">
        <v>9</v>
      </c>
      <c r="F23" s="23" t="s">
        <v>12</v>
      </c>
      <c r="G23" s="7" t="s">
        <v>419</v>
      </c>
      <c r="H23" s="7" t="s">
        <v>10</v>
      </c>
      <c r="I23" s="9">
        <v>9355.1487432221911</v>
      </c>
      <c r="J23" s="10">
        <v>44896</v>
      </c>
      <c r="K23" s="10">
        <v>44913</v>
      </c>
      <c r="L23" s="7" t="s">
        <v>377</v>
      </c>
      <c r="M23" s="7" t="s">
        <v>367</v>
      </c>
    </row>
    <row r="24" spans="1:13" ht="13.2">
      <c r="A24" s="5">
        <v>8</v>
      </c>
      <c r="B24" s="10">
        <v>44918</v>
      </c>
      <c r="C24" s="22">
        <v>1.6666666666666666E-2</v>
      </c>
      <c r="D24" s="7" t="s">
        <v>8</v>
      </c>
      <c r="E24" s="7" t="s">
        <v>9</v>
      </c>
      <c r="F24" s="23" t="s">
        <v>12</v>
      </c>
      <c r="G24" s="7" t="s">
        <v>420</v>
      </c>
      <c r="H24" s="7" t="s">
        <v>10</v>
      </c>
      <c r="I24" s="9">
        <v>9286.1176096803993</v>
      </c>
      <c r="J24" s="10">
        <v>44896</v>
      </c>
      <c r="K24" s="10">
        <v>44913</v>
      </c>
      <c r="L24" s="7" t="s">
        <v>377</v>
      </c>
      <c r="M24" s="7" t="s">
        <v>367</v>
      </c>
    </row>
    <row r="25" spans="1:13" ht="13.2">
      <c r="A25" s="5">
        <v>8</v>
      </c>
      <c r="B25" s="10">
        <v>44918</v>
      </c>
      <c r="C25" s="22">
        <v>1.9444444444444445E-2</v>
      </c>
      <c r="D25" s="7" t="s">
        <v>392</v>
      </c>
      <c r="E25" s="7" t="s">
        <v>393</v>
      </c>
      <c r="F25" s="23" t="s">
        <v>394</v>
      </c>
      <c r="G25" s="7" t="s">
        <v>421</v>
      </c>
      <c r="H25" s="24" t="s">
        <v>396</v>
      </c>
      <c r="I25" s="9">
        <v>1495.1880887137211</v>
      </c>
      <c r="J25" s="10">
        <v>44896</v>
      </c>
      <c r="K25" s="10">
        <v>44913</v>
      </c>
      <c r="L25" s="7" t="s">
        <v>369</v>
      </c>
      <c r="M25" s="7" t="s">
        <v>370</v>
      </c>
    </row>
    <row r="26" spans="1:13" ht="13.2">
      <c r="A26" s="5">
        <v>9</v>
      </c>
      <c r="B26" s="10">
        <v>44917</v>
      </c>
      <c r="C26" s="22">
        <v>0.99652777777777779</v>
      </c>
      <c r="D26" s="7" t="s">
        <v>15</v>
      </c>
      <c r="E26" s="7" t="s">
        <v>16</v>
      </c>
      <c r="F26" s="23" t="s">
        <v>19</v>
      </c>
      <c r="G26" s="7" t="s">
        <v>422</v>
      </c>
      <c r="H26" s="7" t="s">
        <v>17</v>
      </c>
      <c r="I26" s="9">
        <v>279.93947939957275</v>
      </c>
      <c r="J26" s="10">
        <v>44896</v>
      </c>
      <c r="K26" s="10">
        <v>44913</v>
      </c>
      <c r="L26" s="7" t="s">
        <v>369</v>
      </c>
      <c r="M26" s="7" t="s">
        <v>370</v>
      </c>
    </row>
    <row r="27" spans="1:13" ht="13.2">
      <c r="A27" s="5">
        <v>9</v>
      </c>
      <c r="B27" s="10">
        <v>44917</v>
      </c>
      <c r="C27" s="22">
        <v>0.24652777777777779</v>
      </c>
      <c r="D27" s="7" t="s">
        <v>15</v>
      </c>
      <c r="E27" s="7" t="s">
        <v>16</v>
      </c>
      <c r="F27" s="23" t="s">
        <v>19</v>
      </c>
      <c r="G27" s="7" t="s">
        <v>423</v>
      </c>
      <c r="H27" s="7" t="s">
        <v>17</v>
      </c>
      <c r="I27" s="9">
        <v>276.94261446236374</v>
      </c>
      <c r="J27" s="10">
        <v>44896</v>
      </c>
      <c r="K27" s="10">
        <v>44913</v>
      </c>
      <c r="L27" s="7" t="s">
        <v>369</v>
      </c>
      <c r="M27" s="7" t="s">
        <v>370</v>
      </c>
    </row>
    <row r="28" spans="1:13" ht="13.2">
      <c r="A28" s="5">
        <v>10</v>
      </c>
      <c r="B28" s="10">
        <v>44916</v>
      </c>
      <c r="C28" s="22">
        <v>0.78611111111111109</v>
      </c>
      <c r="D28" s="7" t="s">
        <v>8</v>
      </c>
      <c r="E28" s="7" t="s">
        <v>9</v>
      </c>
      <c r="F28" s="23" t="s">
        <v>12</v>
      </c>
      <c r="G28" s="7" t="s">
        <v>424</v>
      </c>
      <c r="H28" s="7" t="s">
        <v>10</v>
      </c>
      <c r="I28" s="9">
        <v>10526.713005373165</v>
      </c>
      <c r="J28" s="10">
        <v>44896</v>
      </c>
      <c r="K28" s="10">
        <v>44913</v>
      </c>
      <c r="L28" s="7" t="s">
        <v>377</v>
      </c>
      <c r="M28" s="7" t="s">
        <v>367</v>
      </c>
    </row>
    <row r="29" spans="1:13" ht="13.2">
      <c r="A29" s="5">
        <v>10</v>
      </c>
      <c r="B29" s="10">
        <v>44916</v>
      </c>
      <c r="C29" s="22">
        <v>0.14583333333333334</v>
      </c>
      <c r="D29" s="7" t="s">
        <v>392</v>
      </c>
      <c r="E29" s="7" t="s">
        <v>393</v>
      </c>
      <c r="F29" s="23" t="s">
        <v>394</v>
      </c>
      <c r="G29" s="7" t="s">
        <v>425</v>
      </c>
      <c r="H29" s="24" t="s">
        <v>396</v>
      </c>
      <c r="I29" s="9">
        <v>1514.6078603667709</v>
      </c>
      <c r="J29" s="10">
        <v>44896</v>
      </c>
      <c r="K29" s="10">
        <v>44913</v>
      </c>
      <c r="L29" s="7" t="s">
        <v>369</v>
      </c>
      <c r="M29" s="7" t="s">
        <v>370</v>
      </c>
    </row>
    <row r="30" spans="1:13" ht="13.2">
      <c r="A30" s="5">
        <f>A29+6</f>
        <v>16</v>
      </c>
      <c r="B30" s="26">
        <v>44910</v>
      </c>
      <c r="C30" s="27" t="e">
        <f>#REF!</f>
        <v>#REF!</v>
      </c>
      <c r="D30" s="28" t="s">
        <v>397</v>
      </c>
      <c r="E30" s="28" t="s">
        <v>398</v>
      </c>
      <c r="F30" s="29" t="s">
        <v>399</v>
      </c>
      <c r="G30" s="7" t="s">
        <v>426</v>
      </c>
      <c r="H30" s="28" t="s">
        <v>17</v>
      </c>
      <c r="I30" s="9">
        <v>583.72537424201914</v>
      </c>
      <c r="J30" s="26">
        <v>44896</v>
      </c>
      <c r="K30" s="26">
        <v>44906</v>
      </c>
      <c r="L30" s="7" t="s">
        <v>369</v>
      </c>
      <c r="M30" s="28" t="s">
        <v>370</v>
      </c>
    </row>
    <row r="31" spans="1:13" ht="13.2">
      <c r="A31" s="5">
        <v>11</v>
      </c>
      <c r="B31" s="10">
        <v>44915</v>
      </c>
      <c r="C31" s="22">
        <v>0.72291666666666665</v>
      </c>
      <c r="D31" s="7" t="s">
        <v>8</v>
      </c>
      <c r="E31" s="7" t="s">
        <v>9</v>
      </c>
      <c r="F31" s="23" t="s">
        <v>12</v>
      </c>
      <c r="G31" s="7" t="s">
        <v>427</v>
      </c>
      <c r="H31" s="7" t="s">
        <v>10</v>
      </c>
      <c r="I31" s="9">
        <v>10577.056187213739</v>
      </c>
      <c r="J31" s="10">
        <v>44896</v>
      </c>
      <c r="K31" s="10">
        <v>44913</v>
      </c>
      <c r="L31" s="7" t="s">
        <v>377</v>
      </c>
      <c r="M31" s="7" t="s">
        <v>367</v>
      </c>
    </row>
    <row r="32" spans="1:13" ht="13.2">
      <c r="A32" s="5">
        <v>11</v>
      </c>
      <c r="B32" s="10">
        <v>44915</v>
      </c>
      <c r="C32" s="22">
        <v>0.74236111111111114</v>
      </c>
      <c r="D32" s="7" t="s">
        <v>15</v>
      </c>
      <c r="E32" s="7" t="s">
        <v>16</v>
      </c>
      <c r="F32" s="23" t="s">
        <v>19</v>
      </c>
      <c r="G32" s="7" t="s">
        <v>428</v>
      </c>
      <c r="H32" s="7" t="s">
        <v>17</v>
      </c>
      <c r="I32" s="9">
        <v>278.25824161347805</v>
      </c>
      <c r="J32" s="10">
        <v>44896</v>
      </c>
      <c r="K32" s="10">
        <v>44913</v>
      </c>
      <c r="L32" s="7" t="s">
        <v>369</v>
      </c>
      <c r="M32" s="7" t="s">
        <v>370</v>
      </c>
    </row>
    <row r="33" spans="1:13" ht="13.2">
      <c r="A33" s="5">
        <v>12</v>
      </c>
      <c r="B33" s="10">
        <v>44914</v>
      </c>
      <c r="C33" s="22">
        <v>0.99791666666666667</v>
      </c>
      <c r="D33" s="7" t="s">
        <v>8</v>
      </c>
      <c r="E33" s="7" t="s">
        <v>9</v>
      </c>
      <c r="F33" s="23" t="s">
        <v>12</v>
      </c>
      <c r="G33" s="7" t="s">
        <v>429</v>
      </c>
      <c r="H33" s="7" t="s">
        <v>10</v>
      </c>
      <c r="I33" s="9">
        <v>10701.010911496605</v>
      </c>
      <c r="J33" s="10">
        <v>44896</v>
      </c>
      <c r="K33" s="10">
        <v>44913</v>
      </c>
      <c r="L33" s="7" t="s">
        <v>377</v>
      </c>
      <c r="M33" s="7" t="s">
        <v>367</v>
      </c>
    </row>
    <row r="34" spans="1:13" ht="13.2">
      <c r="A34" s="5">
        <v>12</v>
      </c>
      <c r="B34" s="10">
        <v>44914</v>
      </c>
      <c r="C34" s="22">
        <v>0.45763888888888887</v>
      </c>
      <c r="D34" s="7" t="s">
        <v>8</v>
      </c>
      <c r="E34" s="7" t="s">
        <v>9</v>
      </c>
      <c r="F34" s="23" t="s">
        <v>12</v>
      </c>
      <c r="G34" s="7" t="s">
        <v>430</v>
      </c>
      <c r="H34" s="7" t="s">
        <v>10</v>
      </c>
      <c r="I34" s="9">
        <v>10701.3985465271</v>
      </c>
      <c r="J34" s="10">
        <v>44896</v>
      </c>
      <c r="K34" s="10">
        <v>44913</v>
      </c>
      <c r="L34" s="7" t="s">
        <v>377</v>
      </c>
      <c r="M34" s="7" t="s">
        <v>367</v>
      </c>
    </row>
    <row r="35" spans="1:13" ht="13.2">
      <c r="A35" s="5">
        <v>12</v>
      </c>
      <c r="B35" s="10">
        <v>44914</v>
      </c>
      <c r="C35" s="22">
        <v>5.347222222222222E-2</v>
      </c>
      <c r="D35" s="7" t="s">
        <v>392</v>
      </c>
      <c r="E35" s="7" t="s">
        <v>393</v>
      </c>
      <c r="F35" s="23" t="s">
        <v>394</v>
      </c>
      <c r="G35" s="7" t="s">
        <v>431</v>
      </c>
      <c r="H35" s="24" t="s">
        <v>396</v>
      </c>
      <c r="I35" s="9">
        <v>1512.2042814639492</v>
      </c>
      <c r="J35" s="10">
        <v>44896</v>
      </c>
      <c r="K35" s="10">
        <v>44913</v>
      </c>
      <c r="L35" s="7" t="s">
        <v>369</v>
      </c>
      <c r="M35" s="7" t="s">
        <v>370</v>
      </c>
    </row>
    <row r="36" spans="1:13" ht="13.2">
      <c r="A36" s="5">
        <v>12</v>
      </c>
      <c r="B36" s="10">
        <v>44914</v>
      </c>
      <c r="C36" s="22">
        <v>0.37222222222222223</v>
      </c>
      <c r="D36" s="7" t="s">
        <v>15</v>
      </c>
      <c r="E36" s="7" t="s">
        <v>16</v>
      </c>
      <c r="F36" s="23" t="s">
        <v>19</v>
      </c>
      <c r="G36" s="7" t="s">
        <v>432</v>
      </c>
      <c r="H36" s="7" t="s">
        <v>17</v>
      </c>
      <c r="I36" s="9">
        <v>279.81729253764144</v>
      </c>
      <c r="J36" s="10">
        <v>44896</v>
      </c>
      <c r="K36" s="10">
        <v>44913</v>
      </c>
      <c r="L36" s="7" t="s">
        <v>369</v>
      </c>
      <c r="M36" s="7" t="s">
        <v>370</v>
      </c>
    </row>
    <row r="37" spans="1:13" ht="13.2">
      <c r="A37" s="5">
        <v>13</v>
      </c>
      <c r="B37" s="10">
        <v>44913</v>
      </c>
      <c r="C37" s="22">
        <v>0.16250000000000001</v>
      </c>
      <c r="D37" s="7" t="s">
        <v>8</v>
      </c>
      <c r="E37" s="7" t="s">
        <v>9</v>
      </c>
      <c r="F37" s="23" t="s">
        <v>12</v>
      </c>
      <c r="G37" s="7" t="s">
        <v>433</v>
      </c>
      <c r="H37" s="7" t="s">
        <v>10</v>
      </c>
      <c r="I37" s="9">
        <v>10779.567342528682</v>
      </c>
      <c r="J37" s="10">
        <v>44896</v>
      </c>
      <c r="K37" s="10">
        <v>44913</v>
      </c>
      <c r="L37" s="7" t="s">
        <v>377</v>
      </c>
      <c r="M37" s="7" t="s">
        <v>367</v>
      </c>
    </row>
    <row r="38" spans="1:13" ht="13.2">
      <c r="A38" s="5">
        <v>13</v>
      </c>
      <c r="B38" s="10">
        <v>44913</v>
      </c>
      <c r="C38" s="22">
        <v>0.46527777777777779</v>
      </c>
      <c r="D38" s="7" t="s">
        <v>392</v>
      </c>
      <c r="E38" s="7" t="s">
        <v>393</v>
      </c>
      <c r="F38" s="23" t="s">
        <v>394</v>
      </c>
      <c r="G38" s="7" t="s">
        <v>434</v>
      </c>
      <c r="H38" s="24" t="s">
        <v>396</v>
      </c>
      <c r="I38" s="9">
        <v>1394.3811226463117</v>
      </c>
      <c r="J38" s="10">
        <v>44896</v>
      </c>
      <c r="K38" s="10">
        <v>44913</v>
      </c>
      <c r="L38" s="7" t="s">
        <v>369</v>
      </c>
      <c r="M38" s="7" t="s">
        <v>370</v>
      </c>
    </row>
    <row r="39" spans="1:13" ht="13.2">
      <c r="A39" s="5">
        <v>14</v>
      </c>
      <c r="B39" s="10">
        <v>44912</v>
      </c>
      <c r="C39" s="22">
        <v>0.84791666666666665</v>
      </c>
      <c r="D39" s="7" t="s">
        <v>15</v>
      </c>
      <c r="E39" s="7" t="s">
        <v>16</v>
      </c>
      <c r="F39" s="23" t="s">
        <v>19</v>
      </c>
      <c r="G39" s="7" t="s">
        <v>435</v>
      </c>
      <c r="H39" s="7" t="s">
        <v>17</v>
      </c>
      <c r="I39" s="9">
        <v>283.0005819892516</v>
      </c>
      <c r="J39" s="10">
        <v>44896</v>
      </c>
      <c r="K39" s="10">
        <v>44906</v>
      </c>
      <c r="L39" s="7" t="s">
        <v>369</v>
      </c>
      <c r="M39" s="7" t="s">
        <v>370</v>
      </c>
    </row>
    <row r="40" spans="1:13" ht="13.2">
      <c r="A40" s="5">
        <v>15</v>
      </c>
      <c r="B40" s="10">
        <v>44911</v>
      </c>
      <c r="C40" s="22">
        <v>0.97499999999999998</v>
      </c>
      <c r="D40" s="7" t="s">
        <v>8</v>
      </c>
      <c r="E40" s="7" t="s">
        <v>9</v>
      </c>
      <c r="F40" s="23" t="s">
        <v>12</v>
      </c>
      <c r="G40" s="7" t="s">
        <v>436</v>
      </c>
      <c r="H40" s="7" t="s">
        <v>10</v>
      </c>
      <c r="I40" s="9">
        <v>10781.820958900033</v>
      </c>
      <c r="J40" s="10">
        <v>44896</v>
      </c>
      <c r="K40" s="10">
        <v>44906</v>
      </c>
      <c r="L40" s="7" t="s">
        <v>377</v>
      </c>
      <c r="M40" s="7" t="s">
        <v>367</v>
      </c>
    </row>
    <row r="41" spans="1:13" ht="13.2">
      <c r="A41" s="5">
        <v>15</v>
      </c>
      <c r="B41" s="10">
        <v>44911</v>
      </c>
      <c r="C41" s="22">
        <v>0.3888888888888889</v>
      </c>
      <c r="D41" s="7" t="s">
        <v>8</v>
      </c>
      <c r="E41" s="7" t="s">
        <v>9</v>
      </c>
      <c r="F41" s="23" t="s">
        <v>12</v>
      </c>
      <c r="G41" s="7" t="s">
        <v>437</v>
      </c>
      <c r="H41" s="7" t="s">
        <v>10</v>
      </c>
      <c r="I41" s="9">
        <v>10667.908973060432</v>
      </c>
      <c r="J41" s="10">
        <v>44896</v>
      </c>
      <c r="K41" s="10">
        <v>44906</v>
      </c>
      <c r="L41" s="7" t="s">
        <v>377</v>
      </c>
      <c r="M41" s="7" t="s">
        <v>367</v>
      </c>
    </row>
    <row r="42" spans="1:13" ht="13.2">
      <c r="A42" s="5">
        <v>15</v>
      </c>
      <c r="B42" s="10">
        <v>44911</v>
      </c>
      <c r="C42" s="22">
        <v>0.46736111111111112</v>
      </c>
      <c r="D42" s="7" t="s">
        <v>392</v>
      </c>
      <c r="E42" s="7" t="s">
        <v>393</v>
      </c>
      <c r="F42" s="23" t="s">
        <v>394</v>
      </c>
      <c r="G42" s="7" t="s">
        <v>438</v>
      </c>
      <c r="H42" s="24" t="s">
        <v>396</v>
      </c>
      <c r="I42" s="9">
        <v>1385.5722585445733</v>
      </c>
      <c r="J42" s="10">
        <v>44896</v>
      </c>
      <c r="K42" s="10">
        <v>44906</v>
      </c>
      <c r="L42" s="7" t="s">
        <v>369</v>
      </c>
      <c r="M42" s="7" t="s">
        <v>370</v>
      </c>
    </row>
    <row r="43" spans="1:13" ht="13.2">
      <c r="A43" s="5">
        <v>15</v>
      </c>
      <c r="B43" s="10">
        <v>44911</v>
      </c>
      <c r="C43" s="22">
        <v>0.33680555555555558</v>
      </c>
      <c r="D43" s="7" t="s">
        <v>15</v>
      </c>
      <c r="E43" s="7" t="s">
        <v>16</v>
      </c>
      <c r="F43" s="23" t="s">
        <v>19</v>
      </c>
      <c r="G43" s="7" t="s">
        <v>439</v>
      </c>
      <c r="H43" s="7" t="s">
        <v>17</v>
      </c>
      <c r="I43" s="9">
        <v>268.14986740822815</v>
      </c>
      <c r="J43" s="10">
        <v>44896</v>
      </c>
      <c r="K43" s="10">
        <v>44906</v>
      </c>
      <c r="L43" s="7" t="s">
        <v>369</v>
      </c>
      <c r="M43" s="7" t="s">
        <v>370</v>
      </c>
    </row>
    <row r="44" spans="1:13" ht="13.2">
      <c r="A44" s="5">
        <v>16</v>
      </c>
      <c r="B44" s="10">
        <v>44910</v>
      </c>
      <c r="C44" s="22">
        <v>0.1763888888888889</v>
      </c>
      <c r="D44" s="7" t="s">
        <v>8</v>
      </c>
      <c r="E44" s="7" t="s">
        <v>9</v>
      </c>
      <c r="F44" s="23" t="s">
        <v>12</v>
      </c>
      <c r="G44" s="7" t="s">
        <v>440</v>
      </c>
      <c r="H44" s="7" t="s">
        <v>10</v>
      </c>
      <c r="I44" s="9">
        <v>10742.105430707037</v>
      </c>
      <c r="J44" s="10">
        <v>44896</v>
      </c>
      <c r="K44" s="10">
        <v>44906</v>
      </c>
      <c r="L44" s="7" t="s">
        <v>377</v>
      </c>
      <c r="M44" s="7" t="s">
        <v>367</v>
      </c>
    </row>
    <row r="45" spans="1:13" ht="13.2">
      <c r="A45" s="5">
        <v>16</v>
      </c>
      <c r="B45" s="10">
        <v>44910</v>
      </c>
      <c r="C45" s="22">
        <v>0.47638888888888886</v>
      </c>
      <c r="D45" s="7" t="s">
        <v>392</v>
      </c>
      <c r="E45" s="7" t="s">
        <v>393</v>
      </c>
      <c r="F45" s="23" t="s">
        <v>394</v>
      </c>
      <c r="G45" s="7" t="s">
        <v>441</v>
      </c>
      <c r="H45" s="24" t="s">
        <v>396</v>
      </c>
      <c r="I45" s="9">
        <v>1368.7479720470888</v>
      </c>
      <c r="J45" s="10">
        <v>44896</v>
      </c>
      <c r="K45" s="10">
        <v>44906</v>
      </c>
      <c r="L45" s="7" t="s">
        <v>369</v>
      </c>
      <c r="M45" s="7" t="s">
        <v>370</v>
      </c>
    </row>
    <row r="46" spans="1:13" ht="13.2">
      <c r="A46" s="5">
        <v>16</v>
      </c>
      <c r="B46" s="10">
        <v>44910</v>
      </c>
      <c r="C46" s="22">
        <v>4.8611111111111112E-3</v>
      </c>
      <c r="D46" s="7" t="s">
        <v>15</v>
      </c>
      <c r="E46" s="7" t="s">
        <v>16</v>
      </c>
      <c r="F46" s="23" t="s">
        <v>19</v>
      </c>
      <c r="G46" s="7" t="s">
        <v>442</v>
      </c>
      <c r="H46" s="7" t="s">
        <v>17</v>
      </c>
      <c r="I46" s="9">
        <v>267.26671538028597</v>
      </c>
      <c r="J46" s="10">
        <v>44896</v>
      </c>
      <c r="K46" s="10">
        <v>44906</v>
      </c>
      <c r="L46" s="7" t="s">
        <v>369</v>
      </c>
      <c r="M46" s="7" t="s">
        <v>370</v>
      </c>
    </row>
    <row r="47" spans="1:13" ht="13.2">
      <c r="A47" s="5">
        <f>A46+6</f>
        <v>22</v>
      </c>
      <c r="B47" s="26">
        <v>44904</v>
      </c>
      <c r="C47" s="27" t="e">
        <f>#REF!</f>
        <v>#REF!</v>
      </c>
      <c r="D47" s="28" t="s">
        <v>397</v>
      </c>
      <c r="E47" s="28" t="s">
        <v>398</v>
      </c>
      <c r="F47" s="29" t="s">
        <v>399</v>
      </c>
      <c r="G47" s="7" t="s">
        <v>443</v>
      </c>
      <c r="H47" s="28" t="s">
        <v>17</v>
      </c>
      <c r="I47" s="9">
        <v>591.69842964150257</v>
      </c>
      <c r="J47" s="26">
        <v>44896</v>
      </c>
      <c r="K47" s="26">
        <v>44899</v>
      </c>
      <c r="L47" s="7" t="s">
        <v>369</v>
      </c>
      <c r="M47" s="28" t="s">
        <v>370</v>
      </c>
    </row>
    <row r="48" spans="1:13" ht="13.2">
      <c r="A48" s="5">
        <v>17</v>
      </c>
      <c r="B48" s="10">
        <v>44909</v>
      </c>
      <c r="C48" s="22">
        <v>0.48125000000000001</v>
      </c>
      <c r="D48" s="7" t="s">
        <v>8</v>
      </c>
      <c r="E48" s="7" t="s">
        <v>9</v>
      </c>
      <c r="F48" s="23" t="s">
        <v>12</v>
      </c>
      <c r="G48" s="7" t="s">
        <v>444</v>
      </c>
      <c r="H48" s="7" t="s">
        <v>10</v>
      </c>
      <c r="I48" s="9">
        <v>10639.834888377241</v>
      </c>
      <c r="J48" s="10">
        <v>44896</v>
      </c>
      <c r="K48" s="10">
        <v>44906</v>
      </c>
      <c r="L48" s="7" t="s">
        <v>377</v>
      </c>
      <c r="M48" s="7" t="s">
        <v>367</v>
      </c>
    </row>
    <row r="49" spans="1:13" ht="13.2">
      <c r="A49" s="5">
        <v>17</v>
      </c>
      <c r="B49" s="10">
        <v>44909</v>
      </c>
      <c r="C49" s="22">
        <v>0.26041666666666669</v>
      </c>
      <c r="D49" s="7" t="s">
        <v>392</v>
      </c>
      <c r="E49" s="7" t="s">
        <v>393</v>
      </c>
      <c r="F49" s="23" t="s">
        <v>394</v>
      </c>
      <c r="G49" s="7" t="s">
        <v>445</v>
      </c>
      <c r="H49" s="24" t="s">
        <v>396</v>
      </c>
      <c r="I49" s="9">
        <v>1378.8906751123097</v>
      </c>
      <c r="J49" s="10">
        <v>44896</v>
      </c>
      <c r="K49" s="10">
        <v>44906</v>
      </c>
      <c r="L49" s="7" t="s">
        <v>369</v>
      </c>
      <c r="M49" s="7" t="s">
        <v>370</v>
      </c>
    </row>
    <row r="50" spans="1:13" ht="13.2">
      <c r="A50" s="5">
        <v>18</v>
      </c>
      <c r="B50" s="10">
        <v>44908</v>
      </c>
      <c r="C50" s="22">
        <v>0.12291666666666666</v>
      </c>
      <c r="D50" s="7" t="s">
        <v>8</v>
      </c>
      <c r="E50" s="7" t="s">
        <v>9</v>
      </c>
      <c r="F50" s="23" t="s">
        <v>12</v>
      </c>
      <c r="G50" s="7" t="s">
        <v>446</v>
      </c>
      <c r="H50" s="7" t="s">
        <v>10</v>
      </c>
      <c r="I50" s="9">
        <v>10796.246659891751</v>
      </c>
      <c r="J50" s="10">
        <v>44896</v>
      </c>
      <c r="K50" s="10">
        <v>44906</v>
      </c>
      <c r="L50" s="7" t="s">
        <v>377</v>
      </c>
      <c r="M50" s="7" t="s">
        <v>367</v>
      </c>
    </row>
    <row r="51" spans="1:13" ht="13.2">
      <c r="A51" s="5">
        <v>18</v>
      </c>
      <c r="B51" s="10">
        <v>44908</v>
      </c>
      <c r="C51" s="22">
        <v>5.486111111111111E-2</v>
      </c>
      <c r="D51" s="7" t="s">
        <v>392</v>
      </c>
      <c r="E51" s="7" t="s">
        <v>393</v>
      </c>
      <c r="F51" s="23" t="s">
        <v>394</v>
      </c>
      <c r="G51" s="7" t="s">
        <v>447</v>
      </c>
      <c r="H51" s="24" t="s">
        <v>396</v>
      </c>
      <c r="I51" s="9">
        <v>1375.883133809358</v>
      </c>
      <c r="J51" s="10">
        <v>44896</v>
      </c>
      <c r="K51" s="10">
        <v>44906</v>
      </c>
      <c r="L51" s="7" t="s">
        <v>369</v>
      </c>
      <c r="M51" s="7" t="s">
        <v>370</v>
      </c>
    </row>
    <row r="52" spans="1:13" ht="13.2">
      <c r="A52" s="5">
        <v>18</v>
      </c>
      <c r="B52" s="10">
        <v>44908</v>
      </c>
      <c r="C52" s="22">
        <v>0.24097222222222223</v>
      </c>
      <c r="D52" s="7" t="s">
        <v>15</v>
      </c>
      <c r="E52" s="7" t="s">
        <v>16</v>
      </c>
      <c r="F52" s="23" t="s">
        <v>19</v>
      </c>
      <c r="G52" s="7" t="s">
        <v>448</v>
      </c>
      <c r="H52" s="7" t="s">
        <v>17</v>
      </c>
      <c r="I52" s="9">
        <v>264.67169201557368</v>
      </c>
      <c r="J52" s="10">
        <v>44896</v>
      </c>
      <c r="K52" s="10">
        <v>44906</v>
      </c>
      <c r="L52" s="7" t="s">
        <v>369</v>
      </c>
      <c r="M52" s="7" t="s">
        <v>370</v>
      </c>
    </row>
    <row r="53" spans="1:13" ht="13.2">
      <c r="A53" s="5">
        <v>19</v>
      </c>
      <c r="B53" s="10">
        <v>44907</v>
      </c>
      <c r="C53" s="22">
        <v>0.4152777777777778</v>
      </c>
      <c r="D53" s="7" t="s">
        <v>8</v>
      </c>
      <c r="E53" s="7" t="s">
        <v>9</v>
      </c>
      <c r="F53" s="23" t="s">
        <v>12</v>
      </c>
      <c r="G53" s="7" t="s">
        <v>449</v>
      </c>
      <c r="H53" s="7" t="s">
        <v>10</v>
      </c>
      <c r="I53" s="9">
        <v>10742.962398360585</v>
      </c>
      <c r="J53" s="10">
        <v>44896</v>
      </c>
      <c r="K53" s="10">
        <v>44906</v>
      </c>
      <c r="L53" s="7" t="s">
        <v>377</v>
      </c>
      <c r="M53" s="7" t="s">
        <v>367</v>
      </c>
    </row>
    <row r="54" spans="1:13" ht="13.2">
      <c r="A54" s="5">
        <v>19</v>
      </c>
      <c r="B54" s="10">
        <v>44907</v>
      </c>
      <c r="C54" s="22">
        <v>0.11874999999999999</v>
      </c>
      <c r="D54" s="7" t="s">
        <v>392</v>
      </c>
      <c r="E54" s="7" t="s">
        <v>393</v>
      </c>
      <c r="F54" s="23" t="s">
        <v>394</v>
      </c>
      <c r="G54" s="7" t="s">
        <v>450</v>
      </c>
      <c r="H54" s="24" t="s">
        <v>396</v>
      </c>
      <c r="I54" s="9">
        <v>1373.2299063846183</v>
      </c>
      <c r="J54" s="10">
        <v>44896</v>
      </c>
      <c r="K54" s="10">
        <v>44906</v>
      </c>
      <c r="L54" s="7" t="s">
        <v>369</v>
      </c>
      <c r="M54" s="7" t="s">
        <v>370</v>
      </c>
    </row>
    <row r="55" spans="1:13" ht="13.2">
      <c r="A55" s="5">
        <v>20</v>
      </c>
      <c r="B55" s="10">
        <v>44906</v>
      </c>
      <c r="C55" s="22">
        <v>0.41319444444444442</v>
      </c>
      <c r="D55" s="7" t="s">
        <v>15</v>
      </c>
      <c r="E55" s="7" t="s">
        <v>16</v>
      </c>
      <c r="F55" s="23" t="s">
        <v>19</v>
      </c>
      <c r="G55" s="7" t="s">
        <v>451</v>
      </c>
      <c r="H55" s="7" t="s">
        <v>17</v>
      </c>
      <c r="I55" s="9">
        <v>265.74250705531279</v>
      </c>
      <c r="J55" s="10">
        <v>44896</v>
      </c>
      <c r="K55" s="10">
        <v>44906</v>
      </c>
      <c r="L55" s="7" t="s">
        <v>369</v>
      </c>
      <c r="M55" s="7" t="s">
        <v>370</v>
      </c>
    </row>
    <row r="56" spans="1:13" ht="13.2">
      <c r="A56" s="5">
        <v>21</v>
      </c>
      <c r="B56" s="10">
        <v>44905</v>
      </c>
      <c r="C56" s="22">
        <v>0.93958333333333333</v>
      </c>
      <c r="D56" s="7" t="s">
        <v>8</v>
      </c>
      <c r="E56" s="7" t="s">
        <v>9</v>
      </c>
      <c r="F56" s="23" t="s">
        <v>12</v>
      </c>
      <c r="G56" s="7" t="s">
        <v>452</v>
      </c>
      <c r="H56" s="7" t="s">
        <v>10</v>
      </c>
      <c r="I56" s="9">
        <v>10779.011448398072</v>
      </c>
      <c r="J56" s="10">
        <v>44896</v>
      </c>
      <c r="K56" s="10">
        <v>44899</v>
      </c>
      <c r="L56" s="7" t="s">
        <v>377</v>
      </c>
      <c r="M56" s="7" t="s">
        <v>367</v>
      </c>
    </row>
    <row r="57" spans="1:13" ht="13.2">
      <c r="A57" s="5">
        <v>21</v>
      </c>
      <c r="B57" s="10">
        <v>44905</v>
      </c>
      <c r="C57" s="22">
        <v>0.48749999999999999</v>
      </c>
      <c r="D57" s="7" t="s">
        <v>8</v>
      </c>
      <c r="E57" s="7" t="s">
        <v>9</v>
      </c>
      <c r="F57" s="23" t="s">
        <v>12</v>
      </c>
      <c r="G57" s="7" t="s">
        <v>453</v>
      </c>
      <c r="H57" s="7" t="s">
        <v>10</v>
      </c>
      <c r="I57" s="9">
        <v>13416.925235191642</v>
      </c>
      <c r="J57" s="10">
        <v>44896</v>
      </c>
      <c r="K57" s="10">
        <v>44899</v>
      </c>
      <c r="L57" s="7" t="s">
        <v>377</v>
      </c>
      <c r="M57" s="7" t="s">
        <v>367</v>
      </c>
    </row>
    <row r="58" spans="1:13" ht="13.2">
      <c r="A58" s="5">
        <v>21</v>
      </c>
      <c r="B58" s="10">
        <v>44905</v>
      </c>
      <c r="C58" s="22">
        <v>0.30694444444444446</v>
      </c>
      <c r="D58" s="7" t="s">
        <v>392</v>
      </c>
      <c r="E58" s="7" t="s">
        <v>393</v>
      </c>
      <c r="F58" s="23" t="s">
        <v>394</v>
      </c>
      <c r="G58" s="7" t="s">
        <v>454</v>
      </c>
      <c r="H58" s="24" t="s">
        <v>396</v>
      </c>
      <c r="I58" s="9">
        <v>1357.3268157726973</v>
      </c>
      <c r="J58" s="10">
        <v>44896</v>
      </c>
      <c r="K58" s="10">
        <v>44899</v>
      </c>
      <c r="L58" s="7" t="s">
        <v>369</v>
      </c>
      <c r="M58" s="7" t="s">
        <v>370</v>
      </c>
    </row>
    <row r="59" spans="1:13" ht="13.2">
      <c r="A59" s="5">
        <v>21</v>
      </c>
      <c r="B59" s="10">
        <v>44905</v>
      </c>
      <c r="C59" s="22">
        <v>0.14444444444444443</v>
      </c>
      <c r="D59" s="7" t="s">
        <v>15</v>
      </c>
      <c r="E59" s="7" t="s">
        <v>16</v>
      </c>
      <c r="F59" s="23" t="s">
        <v>19</v>
      </c>
      <c r="G59" s="7" t="s">
        <v>455</v>
      </c>
      <c r="H59" s="7" t="s">
        <v>17</v>
      </c>
      <c r="I59" s="9">
        <v>265.17471770729935</v>
      </c>
      <c r="J59" s="10">
        <v>44896</v>
      </c>
      <c r="K59" s="10">
        <v>44899</v>
      </c>
      <c r="L59" s="7" t="s">
        <v>369</v>
      </c>
      <c r="M59" s="7" t="s">
        <v>370</v>
      </c>
    </row>
    <row r="60" spans="1:13" ht="13.2">
      <c r="A60" s="5">
        <v>22</v>
      </c>
      <c r="B60" s="10">
        <v>44904</v>
      </c>
      <c r="C60" s="22">
        <v>0.2902777777777778</v>
      </c>
      <c r="D60" s="7" t="s">
        <v>392</v>
      </c>
      <c r="E60" s="7" t="s">
        <v>393</v>
      </c>
      <c r="F60" s="23" t="s">
        <v>394</v>
      </c>
      <c r="G60" s="7" t="s">
        <v>456</v>
      </c>
      <c r="H60" s="24" t="s">
        <v>396</v>
      </c>
      <c r="I60" s="9">
        <v>1339.7776983078543</v>
      </c>
      <c r="J60" s="10">
        <v>44896</v>
      </c>
      <c r="K60" s="10">
        <v>44899</v>
      </c>
      <c r="L60" s="7" t="s">
        <v>369</v>
      </c>
      <c r="M60" s="7" t="s">
        <v>370</v>
      </c>
    </row>
    <row r="61" spans="1:13" ht="13.2">
      <c r="A61" s="5">
        <v>22</v>
      </c>
      <c r="B61" s="10">
        <v>44904</v>
      </c>
      <c r="C61" s="22">
        <v>0.4152777777777778</v>
      </c>
      <c r="D61" s="7" t="s">
        <v>15</v>
      </c>
      <c r="E61" s="7" t="s">
        <v>16</v>
      </c>
      <c r="F61" s="23" t="s">
        <v>19</v>
      </c>
      <c r="G61" s="7" t="s">
        <v>457</v>
      </c>
      <c r="H61" s="7" t="s">
        <v>17</v>
      </c>
      <c r="I61" s="9">
        <v>265.01478081659536</v>
      </c>
      <c r="J61" s="10">
        <v>44896</v>
      </c>
      <c r="K61" s="10">
        <v>44899</v>
      </c>
      <c r="L61" s="7" t="s">
        <v>369</v>
      </c>
      <c r="M61" s="7" t="s">
        <v>370</v>
      </c>
    </row>
    <row r="62" spans="1:13" ht="13.2">
      <c r="A62" s="5">
        <f>A61+6</f>
        <v>28</v>
      </c>
      <c r="B62" s="26">
        <v>44898</v>
      </c>
      <c r="C62" s="27" t="e">
        <f>#REF!</f>
        <v>#REF!</v>
      </c>
      <c r="D62" s="28" t="s">
        <v>397</v>
      </c>
      <c r="E62" s="28" t="s">
        <v>398</v>
      </c>
      <c r="F62" s="29" t="s">
        <v>399</v>
      </c>
      <c r="G62" s="7" t="s">
        <v>458</v>
      </c>
      <c r="H62" s="28" t="s">
        <v>17</v>
      </c>
      <c r="I62" s="9">
        <v>584.37651727973332</v>
      </c>
      <c r="J62" s="26">
        <v>44896</v>
      </c>
      <c r="K62" s="26">
        <v>44892</v>
      </c>
      <c r="L62" s="7" t="s">
        <v>369</v>
      </c>
      <c r="M62" s="28" t="s">
        <v>370</v>
      </c>
    </row>
    <row r="63" spans="1:13" ht="13.2">
      <c r="A63" s="5">
        <v>23</v>
      </c>
      <c r="B63" s="10">
        <v>44903</v>
      </c>
      <c r="C63" s="22">
        <v>0.87986111111111109</v>
      </c>
      <c r="D63" s="7" t="s">
        <v>8</v>
      </c>
      <c r="E63" s="7" t="s">
        <v>9</v>
      </c>
      <c r="F63" s="23" t="s">
        <v>12</v>
      </c>
      <c r="G63" s="7" t="s">
        <v>459</v>
      </c>
      <c r="H63" s="7" t="s">
        <v>10</v>
      </c>
      <c r="I63" s="9">
        <v>13446.546941200335</v>
      </c>
      <c r="J63" s="10">
        <v>44896</v>
      </c>
      <c r="K63" s="10">
        <v>44899</v>
      </c>
      <c r="L63" s="7" t="s">
        <v>377</v>
      </c>
      <c r="M63" s="7" t="s">
        <v>367</v>
      </c>
    </row>
    <row r="64" spans="1:13" ht="13.2">
      <c r="A64" s="5">
        <v>23</v>
      </c>
      <c r="B64" s="10">
        <v>44903</v>
      </c>
      <c r="C64" s="22">
        <v>0.37708333333333333</v>
      </c>
      <c r="D64" s="7" t="s">
        <v>392</v>
      </c>
      <c r="E64" s="7" t="s">
        <v>393</v>
      </c>
      <c r="F64" s="23" t="s">
        <v>394</v>
      </c>
      <c r="G64" s="7" t="s">
        <v>460</v>
      </c>
      <c r="H64" s="24" t="s">
        <v>396</v>
      </c>
      <c r="I64" s="9">
        <v>1355.4829388564419</v>
      </c>
      <c r="J64" s="10">
        <v>44896</v>
      </c>
      <c r="K64" s="10">
        <v>44899</v>
      </c>
      <c r="L64" s="7" t="s">
        <v>369</v>
      </c>
      <c r="M64" s="7" t="s">
        <v>370</v>
      </c>
    </row>
    <row r="65" spans="1:13" ht="13.2">
      <c r="A65" s="5">
        <v>24</v>
      </c>
      <c r="B65" s="10">
        <v>44902</v>
      </c>
      <c r="C65" s="22">
        <v>0.74930555555555556</v>
      </c>
      <c r="D65" s="7" t="s">
        <v>8</v>
      </c>
      <c r="E65" s="7" t="s">
        <v>9</v>
      </c>
      <c r="F65" s="23" t="s">
        <v>12</v>
      </c>
      <c r="G65" s="7" t="s">
        <v>461</v>
      </c>
      <c r="H65" s="7" t="s">
        <v>10</v>
      </c>
      <c r="I65" s="9">
        <v>13538.068090078033</v>
      </c>
      <c r="J65" s="10">
        <v>44896</v>
      </c>
      <c r="K65" s="10">
        <v>44899</v>
      </c>
      <c r="L65" s="7" t="s">
        <v>377</v>
      </c>
      <c r="M65" s="7" t="s">
        <v>367</v>
      </c>
    </row>
    <row r="66" spans="1:13" ht="13.2">
      <c r="A66" s="5">
        <v>24</v>
      </c>
      <c r="B66" s="10">
        <v>44902</v>
      </c>
      <c r="C66" s="22">
        <v>0.48333333333333334</v>
      </c>
      <c r="D66" s="7" t="s">
        <v>15</v>
      </c>
      <c r="E66" s="7" t="s">
        <v>16</v>
      </c>
      <c r="F66" s="23" t="s">
        <v>19</v>
      </c>
      <c r="G66" s="7" t="s">
        <v>462</v>
      </c>
      <c r="H66" s="7" t="s">
        <v>17</v>
      </c>
      <c r="I66" s="9">
        <v>267.06460014682727</v>
      </c>
      <c r="J66" s="10">
        <v>44896</v>
      </c>
      <c r="K66" s="10">
        <v>44899</v>
      </c>
      <c r="L66" s="7" t="s">
        <v>369</v>
      </c>
      <c r="M66" s="7" t="s">
        <v>370</v>
      </c>
    </row>
    <row r="67" spans="1:13" ht="13.2">
      <c r="A67" s="5">
        <v>25</v>
      </c>
      <c r="B67" s="10">
        <v>44901</v>
      </c>
      <c r="C67" s="22">
        <v>0.84861111111111109</v>
      </c>
      <c r="D67" s="7" t="s">
        <v>8</v>
      </c>
      <c r="E67" s="7" t="s">
        <v>9</v>
      </c>
      <c r="F67" s="23" t="s">
        <v>12</v>
      </c>
      <c r="G67" s="7" t="s">
        <v>463</v>
      </c>
      <c r="H67" s="7" t="s">
        <v>10</v>
      </c>
      <c r="I67" s="9">
        <v>13633.735781885793</v>
      </c>
      <c r="J67" s="10">
        <v>44896</v>
      </c>
      <c r="K67" s="10">
        <v>44899</v>
      </c>
      <c r="L67" s="7" t="s">
        <v>377</v>
      </c>
      <c r="M67" s="7" t="s">
        <v>367</v>
      </c>
    </row>
    <row r="68" spans="1:13" ht="13.2">
      <c r="A68" s="5">
        <v>25</v>
      </c>
      <c r="B68" s="10">
        <v>44901</v>
      </c>
      <c r="C68" s="22">
        <v>0.14444444444444443</v>
      </c>
      <c r="D68" s="7" t="s">
        <v>392</v>
      </c>
      <c r="E68" s="7" t="s">
        <v>393</v>
      </c>
      <c r="F68" s="23" t="s">
        <v>394</v>
      </c>
      <c r="G68" s="7" t="s">
        <v>464</v>
      </c>
      <c r="H68" s="24" t="s">
        <v>396</v>
      </c>
      <c r="I68" s="9">
        <v>1363.6618619817405</v>
      </c>
      <c r="J68" s="10">
        <v>44896</v>
      </c>
      <c r="K68" s="10">
        <v>44899</v>
      </c>
      <c r="L68" s="7" t="s">
        <v>369</v>
      </c>
      <c r="M68" s="7" t="s">
        <v>370</v>
      </c>
    </row>
    <row r="69" spans="1:13" ht="13.2">
      <c r="A69" s="5">
        <v>25</v>
      </c>
      <c r="B69" s="10">
        <v>44901</v>
      </c>
      <c r="C69" s="22">
        <v>0.23055555555555557</v>
      </c>
      <c r="D69" s="7" t="s">
        <v>15</v>
      </c>
      <c r="E69" s="7" t="s">
        <v>16</v>
      </c>
      <c r="F69" s="23" t="s">
        <v>19</v>
      </c>
      <c r="G69" s="7" t="s">
        <v>465</v>
      </c>
      <c r="H69" s="7" t="s">
        <v>17</v>
      </c>
      <c r="I69" s="9">
        <v>263.98173351499361</v>
      </c>
      <c r="J69" s="10">
        <v>44896</v>
      </c>
      <c r="K69" s="10">
        <v>44899</v>
      </c>
      <c r="L69" s="7" t="s">
        <v>369</v>
      </c>
      <c r="M69" s="7" t="s">
        <v>370</v>
      </c>
    </row>
    <row r="70" spans="1:13" ht="13.2">
      <c r="A70" s="5">
        <v>26</v>
      </c>
      <c r="B70" s="10">
        <v>44900</v>
      </c>
      <c r="C70" s="22">
        <v>0.72986111111111107</v>
      </c>
      <c r="D70" s="7" t="s">
        <v>8</v>
      </c>
      <c r="E70" s="7" t="s">
        <v>9</v>
      </c>
      <c r="F70" s="23" t="s">
        <v>12</v>
      </c>
      <c r="G70" s="7" t="s">
        <v>466</v>
      </c>
      <c r="H70" s="7" t="s">
        <v>10</v>
      </c>
      <c r="I70" s="9">
        <v>13586.627137609408</v>
      </c>
      <c r="J70" s="10">
        <v>44896</v>
      </c>
      <c r="K70" s="10">
        <v>44899</v>
      </c>
      <c r="L70" s="7" t="s">
        <v>377</v>
      </c>
      <c r="M70" s="7" t="s">
        <v>367</v>
      </c>
    </row>
    <row r="71" spans="1:13" ht="13.2">
      <c r="A71" s="5">
        <v>26</v>
      </c>
      <c r="B71" s="10">
        <v>44900</v>
      </c>
      <c r="C71" s="22">
        <v>0.27916666666666667</v>
      </c>
      <c r="D71" s="7" t="s">
        <v>15</v>
      </c>
      <c r="E71" s="7" t="s">
        <v>16</v>
      </c>
      <c r="F71" s="23" t="s">
        <v>19</v>
      </c>
      <c r="G71" s="7" t="s">
        <v>467</v>
      </c>
      <c r="H71" s="7" t="s">
        <v>17</v>
      </c>
      <c r="I71" s="9">
        <v>261.36077417472688</v>
      </c>
      <c r="J71" s="10">
        <v>44896</v>
      </c>
      <c r="K71" s="10">
        <v>44899</v>
      </c>
      <c r="L71" s="7" t="s">
        <v>369</v>
      </c>
      <c r="M71" s="7" t="s">
        <v>370</v>
      </c>
    </row>
    <row r="72" spans="1:13" ht="13.2">
      <c r="A72" s="5">
        <v>27</v>
      </c>
      <c r="B72" s="10">
        <v>44899</v>
      </c>
      <c r="C72" s="22">
        <v>0.95972222222222225</v>
      </c>
      <c r="D72" s="7" t="s">
        <v>8</v>
      </c>
      <c r="E72" s="7" t="s">
        <v>9</v>
      </c>
      <c r="F72" s="23" t="s">
        <v>12</v>
      </c>
      <c r="G72" s="7" t="s">
        <v>468</v>
      </c>
      <c r="H72" s="7" t="s">
        <v>10</v>
      </c>
      <c r="I72" s="9">
        <v>13543.402534202094</v>
      </c>
      <c r="J72" s="10">
        <v>44896</v>
      </c>
      <c r="K72" s="10">
        <v>44899</v>
      </c>
      <c r="L72" s="7" t="s">
        <v>377</v>
      </c>
      <c r="M72" s="7" t="s">
        <v>367</v>
      </c>
    </row>
    <row r="73" spans="1:13" ht="13.2">
      <c r="A73" s="5">
        <v>27</v>
      </c>
      <c r="B73" s="10">
        <v>44899</v>
      </c>
      <c r="C73" s="22">
        <v>0.22291666666666668</v>
      </c>
      <c r="D73" s="7" t="s">
        <v>8</v>
      </c>
      <c r="E73" s="7" t="s">
        <v>9</v>
      </c>
      <c r="F73" s="23" t="s">
        <v>12</v>
      </c>
      <c r="G73" s="7" t="s">
        <v>469</v>
      </c>
      <c r="H73" s="7" t="s">
        <v>10</v>
      </c>
      <c r="I73" s="9">
        <v>13556.918200061284</v>
      </c>
      <c r="J73" s="10">
        <v>44896</v>
      </c>
      <c r="K73" s="10">
        <v>44899</v>
      </c>
      <c r="L73" s="7" t="s">
        <v>377</v>
      </c>
      <c r="M73" s="7" t="s">
        <v>367</v>
      </c>
    </row>
    <row r="74" spans="1:13" ht="13.2">
      <c r="A74" s="5">
        <v>27</v>
      </c>
      <c r="B74" s="10">
        <v>44899</v>
      </c>
      <c r="C74" s="22">
        <v>0.19444444444444445</v>
      </c>
      <c r="D74" s="7" t="s">
        <v>392</v>
      </c>
      <c r="E74" s="7" t="s">
        <v>393</v>
      </c>
      <c r="F74" s="23" t="s">
        <v>394</v>
      </c>
      <c r="G74" s="7" t="s">
        <v>470</v>
      </c>
      <c r="H74" s="24" t="s">
        <v>396</v>
      </c>
      <c r="I74" s="9">
        <v>1556.6607998218899</v>
      </c>
      <c r="J74" s="10">
        <v>44896</v>
      </c>
      <c r="K74" s="10">
        <v>44899</v>
      </c>
      <c r="L74" s="7" t="s">
        <v>369</v>
      </c>
      <c r="M74" s="7" t="s">
        <v>370</v>
      </c>
    </row>
    <row r="75" spans="1:13" ht="13.2">
      <c r="A75" s="5">
        <v>27</v>
      </c>
      <c r="B75" s="10">
        <v>44899</v>
      </c>
      <c r="C75" s="22">
        <v>2.9861111111111113E-2</v>
      </c>
      <c r="D75" s="7" t="s">
        <v>15</v>
      </c>
      <c r="E75" s="7" t="s">
        <v>16</v>
      </c>
      <c r="F75" s="23" t="s">
        <v>19</v>
      </c>
      <c r="G75" s="7" t="s">
        <v>471</v>
      </c>
      <c r="H75" s="7" t="s">
        <v>17</v>
      </c>
      <c r="I75" s="9">
        <v>263.76993530895027</v>
      </c>
      <c r="J75" s="10">
        <v>44896</v>
      </c>
      <c r="K75" s="10">
        <v>44899</v>
      </c>
      <c r="L75" s="7" t="s">
        <v>369</v>
      </c>
      <c r="M75" s="7" t="s">
        <v>370</v>
      </c>
    </row>
    <row r="76" spans="1:13" ht="13.2">
      <c r="A76" s="5">
        <v>28</v>
      </c>
      <c r="B76" s="10">
        <v>44898</v>
      </c>
      <c r="C76" s="22">
        <v>0.25486111111111109</v>
      </c>
      <c r="D76" s="7" t="s">
        <v>8</v>
      </c>
      <c r="E76" s="7" t="s">
        <v>9</v>
      </c>
      <c r="F76" s="23" t="s">
        <v>12</v>
      </c>
      <c r="G76" s="7" t="s">
        <v>472</v>
      </c>
      <c r="H76" s="7" t="s">
        <v>10</v>
      </c>
      <c r="I76" s="9">
        <v>13598.731087983086</v>
      </c>
      <c r="J76" s="10">
        <v>44896</v>
      </c>
      <c r="K76" s="10">
        <v>44892</v>
      </c>
      <c r="L76" s="7" t="s">
        <v>377</v>
      </c>
      <c r="M76" s="7" t="s">
        <v>367</v>
      </c>
    </row>
    <row r="77" spans="1:13" ht="13.2">
      <c r="A77" s="5">
        <v>28</v>
      </c>
      <c r="B77" s="10">
        <v>44898</v>
      </c>
      <c r="C77" s="22">
        <v>0.27500000000000002</v>
      </c>
      <c r="D77" s="7" t="s">
        <v>15</v>
      </c>
      <c r="E77" s="7" t="s">
        <v>16</v>
      </c>
      <c r="F77" s="23" t="s">
        <v>19</v>
      </c>
      <c r="G77" s="7" t="s">
        <v>473</v>
      </c>
      <c r="H77" s="7" t="s">
        <v>17</v>
      </c>
      <c r="I77" s="9">
        <v>260.15962555737667</v>
      </c>
      <c r="J77" s="10">
        <v>44896</v>
      </c>
      <c r="K77" s="10">
        <v>44892</v>
      </c>
      <c r="L77" s="7" t="s">
        <v>369</v>
      </c>
      <c r="M77" s="7" t="s">
        <v>370</v>
      </c>
    </row>
    <row r="78" spans="1:13" ht="13.2">
      <c r="A78" s="5">
        <v>29</v>
      </c>
      <c r="B78" s="10">
        <v>44897</v>
      </c>
      <c r="C78" s="22">
        <v>0.91527777777777775</v>
      </c>
      <c r="D78" s="7" t="s">
        <v>392</v>
      </c>
      <c r="E78" s="7" t="s">
        <v>393</v>
      </c>
      <c r="F78" s="23" t="s">
        <v>394</v>
      </c>
      <c r="G78" s="7" t="s">
        <v>474</v>
      </c>
      <c r="H78" s="24" t="s">
        <v>396</v>
      </c>
      <c r="I78" s="9">
        <v>1533.9700029606042</v>
      </c>
      <c r="J78" s="10">
        <v>44896</v>
      </c>
      <c r="K78" s="10">
        <v>44892</v>
      </c>
      <c r="L78" s="7" t="s">
        <v>369</v>
      </c>
      <c r="M78" s="7" t="s">
        <v>370</v>
      </c>
    </row>
    <row r="79" spans="1:13" ht="13.2">
      <c r="A79" s="5">
        <v>29</v>
      </c>
      <c r="B79" s="10">
        <v>44897</v>
      </c>
      <c r="C79" s="22">
        <v>0.16805555555555557</v>
      </c>
      <c r="D79" s="7" t="s">
        <v>15</v>
      </c>
      <c r="E79" s="7" t="s">
        <v>16</v>
      </c>
      <c r="F79" s="23" t="s">
        <v>19</v>
      </c>
      <c r="G79" s="7" t="s">
        <v>475</v>
      </c>
      <c r="H79" s="7" t="s">
        <v>17</v>
      </c>
      <c r="I79" s="9">
        <v>261.48460878828212</v>
      </c>
      <c r="J79" s="10">
        <v>44896</v>
      </c>
      <c r="K79" s="10">
        <v>44892</v>
      </c>
      <c r="L79" s="7" t="s">
        <v>369</v>
      </c>
      <c r="M79" s="7" t="s">
        <v>370</v>
      </c>
    </row>
    <row r="80" spans="1:13" ht="13.2">
      <c r="A80" s="5">
        <v>29</v>
      </c>
      <c r="B80" s="17">
        <v>44897</v>
      </c>
      <c r="C80" s="18">
        <v>9.6392810340183877E-2</v>
      </c>
      <c r="D80" s="19" t="s">
        <v>397</v>
      </c>
      <c r="E80" s="19" t="s">
        <v>398</v>
      </c>
      <c r="F80" s="20" t="s">
        <v>399</v>
      </c>
      <c r="G80" s="20" t="s">
        <v>476</v>
      </c>
      <c r="H80" s="19" t="s">
        <v>17</v>
      </c>
      <c r="I80" s="21">
        <v>86091.138677366296</v>
      </c>
      <c r="J80" s="17">
        <v>44896</v>
      </c>
      <c r="K80" s="17">
        <v>44892</v>
      </c>
      <c r="L80" s="19" t="s">
        <v>377</v>
      </c>
      <c r="M80" s="19" t="s">
        <v>367</v>
      </c>
    </row>
    <row r="81" spans="1:13" ht="13.2">
      <c r="A81" s="5">
        <v>30</v>
      </c>
      <c r="B81" s="17">
        <v>44896</v>
      </c>
      <c r="C81" s="18">
        <v>0.54662734966659188</v>
      </c>
      <c r="D81" s="19" t="s">
        <v>361</v>
      </c>
      <c r="E81" s="19" t="s">
        <v>362</v>
      </c>
      <c r="F81" s="20" t="s">
        <v>363</v>
      </c>
      <c r="G81" s="20" t="s">
        <v>477</v>
      </c>
      <c r="H81" s="19" t="s">
        <v>365</v>
      </c>
      <c r="I81" s="21">
        <v>53787.002388385306</v>
      </c>
      <c r="J81" s="17">
        <v>44896</v>
      </c>
      <c r="K81" s="17">
        <v>44892</v>
      </c>
      <c r="L81" s="19" t="s">
        <v>377</v>
      </c>
      <c r="M81" s="19" t="s">
        <v>367</v>
      </c>
    </row>
    <row r="82" spans="1:13" ht="13.2">
      <c r="A82" s="5">
        <v>30</v>
      </c>
      <c r="B82" s="10">
        <v>44896</v>
      </c>
      <c r="C82" s="22">
        <v>0.8354166666666667</v>
      </c>
      <c r="D82" s="7" t="s">
        <v>8</v>
      </c>
      <c r="E82" s="7" t="s">
        <v>9</v>
      </c>
      <c r="F82" s="23" t="s">
        <v>12</v>
      </c>
      <c r="G82" s="7" t="s">
        <v>478</v>
      </c>
      <c r="H82" s="7" t="s">
        <v>10</v>
      </c>
      <c r="I82" s="9">
        <v>13420.500737226561</v>
      </c>
      <c r="J82" s="10">
        <v>44896</v>
      </c>
      <c r="K82" s="10">
        <v>44892</v>
      </c>
      <c r="L82" s="7" t="s">
        <v>377</v>
      </c>
      <c r="M82" s="7" t="s">
        <v>367</v>
      </c>
    </row>
    <row r="83" spans="1:13" ht="13.2">
      <c r="A83" s="5">
        <v>30</v>
      </c>
      <c r="B83" s="10">
        <v>44896</v>
      </c>
      <c r="C83" s="22">
        <v>0.12361111111111112</v>
      </c>
      <c r="D83" s="7" t="s">
        <v>392</v>
      </c>
      <c r="E83" s="7" t="s">
        <v>393</v>
      </c>
      <c r="F83" s="23" t="s">
        <v>394</v>
      </c>
      <c r="G83" s="7" t="s">
        <v>479</v>
      </c>
      <c r="H83" s="24" t="s">
        <v>396</v>
      </c>
      <c r="I83" s="9">
        <v>1519.7171950310621</v>
      </c>
      <c r="J83" s="10">
        <v>44896</v>
      </c>
      <c r="K83" s="10">
        <v>44892</v>
      </c>
      <c r="L83" s="7" t="s">
        <v>369</v>
      </c>
      <c r="M83" s="7" t="s">
        <v>370</v>
      </c>
    </row>
    <row r="84" spans="1:13" ht="13.2">
      <c r="A84" s="5">
        <v>31</v>
      </c>
      <c r="B84" s="17">
        <v>44895</v>
      </c>
      <c r="C84" s="18">
        <v>0.20642736267208461</v>
      </c>
      <c r="D84" s="19" t="s">
        <v>371</v>
      </c>
      <c r="E84" s="19" t="s">
        <v>372</v>
      </c>
      <c r="F84" s="20" t="s">
        <v>373</v>
      </c>
      <c r="G84" s="20" t="s">
        <v>480</v>
      </c>
      <c r="H84" s="19" t="s">
        <v>365</v>
      </c>
      <c r="I84" s="21">
        <v>150777.20593173773</v>
      </c>
      <c r="J84" s="17">
        <v>44866</v>
      </c>
      <c r="K84" s="17">
        <v>44892</v>
      </c>
      <c r="L84" s="19" t="s">
        <v>369</v>
      </c>
      <c r="M84" s="19" t="s">
        <v>370</v>
      </c>
    </row>
    <row r="85" spans="1:13" ht="13.2">
      <c r="A85" s="5">
        <v>31</v>
      </c>
      <c r="B85" s="10">
        <v>44895</v>
      </c>
      <c r="C85" s="22">
        <v>0.96597222222222223</v>
      </c>
      <c r="D85" s="7" t="s">
        <v>8</v>
      </c>
      <c r="E85" s="7" t="s">
        <v>9</v>
      </c>
      <c r="F85" s="23" t="s">
        <v>12</v>
      </c>
      <c r="G85" s="7" t="s">
        <v>481</v>
      </c>
      <c r="H85" s="7" t="s">
        <v>10</v>
      </c>
      <c r="I85" s="9">
        <v>13522.925230469364</v>
      </c>
      <c r="J85" s="10">
        <v>44866</v>
      </c>
      <c r="K85" s="10">
        <v>44892</v>
      </c>
      <c r="L85" s="7" t="s">
        <v>377</v>
      </c>
      <c r="M85" s="7" t="s">
        <v>367</v>
      </c>
    </row>
    <row r="86" spans="1:13" ht="13.2">
      <c r="A86" s="5">
        <v>31</v>
      </c>
      <c r="B86" s="10">
        <v>44895</v>
      </c>
      <c r="C86" s="22">
        <v>0.29791666666666666</v>
      </c>
      <c r="D86" s="7" t="s">
        <v>8</v>
      </c>
      <c r="E86" s="7" t="s">
        <v>9</v>
      </c>
      <c r="F86" s="23" t="s">
        <v>12</v>
      </c>
      <c r="G86" s="7" t="s">
        <v>482</v>
      </c>
      <c r="H86" s="7" t="s">
        <v>10</v>
      </c>
      <c r="I86" s="9">
        <v>13672.759970744117</v>
      </c>
      <c r="J86" s="10">
        <v>44866</v>
      </c>
      <c r="K86" s="10">
        <v>44892</v>
      </c>
      <c r="L86" s="7" t="s">
        <v>377</v>
      </c>
      <c r="M86" s="7" t="s">
        <v>367</v>
      </c>
    </row>
    <row r="87" spans="1:13" ht="13.2">
      <c r="A87" s="5">
        <v>31</v>
      </c>
      <c r="B87" s="10">
        <v>44895</v>
      </c>
      <c r="C87" s="22">
        <v>0.63194444444444442</v>
      </c>
      <c r="D87" s="7" t="s">
        <v>15</v>
      </c>
      <c r="E87" s="7" t="s">
        <v>16</v>
      </c>
      <c r="F87" s="23" t="s">
        <v>19</v>
      </c>
      <c r="G87" s="7" t="s">
        <v>483</v>
      </c>
      <c r="H87" s="7" t="s">
        <v>17</v>
      </c>
      <c r="I87" s="9">
        <v>261.38858034451954</v>
      </c>
      <c r="J87" s="10">
        <v>44866</v>
      </c>
      <c r="K87" s="10">
        <v>44892</v>
      </c>
      <c r="L87" s="7" t="s">
        <v>369</v>
      </c>
      <c r="M87" s="7" t="s">
        <v>370</v>
      </c>
    </row>
    <row r="88" spans="1:13" ht="13.2">
      <c r="A88" s="5">
        <v>32</v>
      </c>
      <c r="B88" s="10">
        <v>44894</v>
      </c>
      <c r="C88" s="22">
        <v>6.458333333333334E-2</v>
      </c>
      <c r="D88" s="7" t="s">
        <v>8</v>
      </c>
      <c r="E88" s="7" t="s">
        <v>9</v>
      </c>
      <c r="F88" s="23" t="s">
        <v>12</v>
      </c>
      <c r="G88" s="7" t="s">
        <v>484</v>
      </c>
      <c r="H88" s="7" t="s">
        <v>10</v>
      </c>
      <c r="I88" s="9">
        <v>13763.15182789967</v>
      </c>
      <c r="J88" s="10">
        <v>44866</v>
      </c>
      <c r="K88" s="10">
        <v>44892</v>
      </c>
      <c r="L88" s="7" t="s">
        <v>377</v>
      </c>
      <c r="M88" s="7" t="s">
        <v>367</v>
      </c>
    </row>
    <row r="89" spans="1:13" ht="13.2">
      <c r="A89" s="5">
        <v>32</v>
      </c>
      <c r="B89" s="10">
        <v>44894</v>
      </c>
      <c r="C89" s="22">
        <v>0.7270833333333333</v>
      </c>
      <c r="D89" s="7" t="s">
        <v>392</v>
      </c>
      <c r="E89" s="7" t="s">
        <v>393</v>
      </c>
      <c r="F89" s="23" t="s">
        <v>394</v>
      </c>
      <c r="G89" s="7" t="s">
        <v>485</v>
      </c>
      <c r="H89" s="24" t="s">
        <v>396</v>
      </c>
      <c r="I89" s="9">
        <v>1526.2368230910697</v>
      </c>
      <c r="J89" s="10">
        <v>44866</v>
      </c>
      <c r="K89" s="10">
        <v>44892</v>
      </c>
      <c r="L89" s="7" t="s">
        <v>369</v>
      </c>
      <c r="M89" s="7" t="s">
        <v>370</v>
      </c>
    </row>
    <row r="90" spans="1:13" ht="13.2">
      <c r="A90" s="5">
        <v>32</v>
      </c>
      <c r="B90" s="17">
        <v>44894</v>
      </c>
      <c r="C90" s="18">
        <v>0.74815859074136293</v>
      </c>
      <c r="D90" s="19" t="s">
        <v>379</v>
      </c>
      <c r="E90" s="19" t="s">
        <v>380</v>
      </c>
      <c r="F90" s="20" t="s">
        <v>381</v>
      </c>
      <c r="G90" s="20" t="s">
        <v>486</v>
      </c>
      <c r="H90" s="19" t="s">
        <v>383</v>
      </c>
      <c r="I90" s="21">
        <v>15536.937306410169</v>
      </c>
      <c r="J90" s="17">
        <v>44866</v>
      </c>
      <c r="K90" s="17">
        <v>44892</v>
      </c>
      <c r="L90" s="19" t="s">
        <v>369</v>
      </c>
      <c r="M90" s="19" t="s">
        <v>370</v>
      </c>
    </row>
    <row r="91" spans="1:13" ht="13.2">
      <c r="A91" s="5">
        <v>33</v>
      </c>
      <c r="B91" s="17">
        <v>44893</v>
      </c>
      <c r="C91" s="18">
        <v>0.17998997335308475</v>
      </c>
      <c r="D91" s="19" t="s">
        <v>385</v>
      </c>
      <c r="E91" s="19" t="s">
        <v>386</v>
      </c>
      <c r="F91" s="20" t="s">
        <v>387</v>
      </c>
      <c r="G91" s="20" t="s">
        <v>487</v>
      </c>
      <c r="H91" s="19" t="s">
        <v>17</v>
      </c>
      <c r="I91" s="21">
        <v>160371.45144999996</v>
      </c>
      <c r="J91" s="17">
        <v>44866</v>
      </c>
      <c r="K91" s="17">
        <v>44892</v>
      </c>
      <c r="L91" s="19" t="s">
        <v>377</v>
      </c>
      <c r="M91" s="19" t="s">
        <v>367</v>
      </c>
    </row>
    <row r="92" spans="1:13" ht="13.2">
      <c r="A92" s="5">
        <v>33</v>
      </c>
      <c r="B92" s="10">
        <v>44893</v>
      </c>
      <c r="C92" s="22">
        <v>0.15069444444444444</v>
      </c>
      <c r="D92" s="7" t="s">
        <v>392</v>
      </c>
      <c r="E92" s="7" t="s">
        <v>393</v>
      </c>
      <c r="F92" s="23" t="s">
        <v>394</v>
      </c>
      <c r="G92" s="7" t="s">
        <v>488</v>
      </c>
      <c r="H92" s="24" t="s">
        <v>396</v>
      </c>
      <c r="I92" s="9">
        <v>1851.8746975440208</v>
      </c>
      <c r="J92" s="10">
        <v>44866</v>
      </c>
      <c r="K92" s="10">
        <v>44892</v>
      </c>
      <c r="L92" s="7" t="s">
        <v>369</v>
      </c>
      <c r="M92" s="7" t="s">
        <v>370</v>
      </c>
    </row>
    <row r="93" spans="1:13" ht="13.2">
      <c r="A93" s="5">
        <v>33</v>
      </c>
      <c r="B93" s="10">
        <v>44893</v>
      </c>
      <c r="C93" s="22">
        <v>0.34444444444444444</v>
      </c>
      <c r="D93" s="7" t="s">
        <v>15</v>
      </c>
      <c r="E93" s="7" t="s">
        <v>16</v>
      </c>
      <c r="F93" s="23" t="s">
        <v>19</v>
      </c>
      <c r="G93" s="7" t="s">
        <v>489</v>
      </c>
      <c r="H93" s="7" t="s">
        <v>17</v>
      </c>
      <c r="I93" s="9">
        <v>258.75073985182291</v>
      </c>
      <c r="J93" s="10">
        <v>44866</v>
      </c>
      <c r="K93" s="10">
        <v>44892</v>
      </c>
      <c r="L93" s="7" t="s">
        <v>369</v>
      </c>
      <c r="M93" s="7" t="s">
        <v>370</v>
      </c>
    </row>
    <row r="94" spans="1:13" ht="13.2">
      <c r="A94" s="5">
        <v>34</v>
      </c>
      <c r="B94" s="10">
        <v>44892</v>
      </c>
      <c r="C94" s="22">
        <v>0.74236111111111114</v>
      </c>
      <c r="D94" s="7" t="s">
        <v>8</v>
      </c>
      <c r="E94" s="7" t="s">
        <v>9</v>
      </c>
      <c r="F94" s="23" t="s">
        <v>12</v>
      </c>
      <c r="G94" s="7" t="s">
        <v>490</v>
      </c>
      <c r="H94" s="7" t="s">
        <v>10</v>
      </c>
      <c r="I94" s="9">
        <v>13636.49087754448</v>
      </c>
      <c r="J94" s="10">
        <v>44866</v>
      </c>
      <c r="K94" s="10">
        <v>44892</v>
      </c>
      <c r="L94" s="7" t="s">
        <v>377</v>
      </c>
      <c r="M94" s="7" t="s">
        <v>367</v>
      </c>
    </row>
    <row r="95" spans="1:13" ht="13.2">
      <c r="A95" s="5">
        <v>34</v>
      </c>
      <c r="B95" s="10">
        <v>44892</v>
      </c>
      <c r="C95" s="22">
        <v>8.9583333333333334E-2</v>
      </c>
      <c r="D95" s="7" t="s">
        <v>8</v>
      </c>
      <c r="E95" s="7" t="s">
        <v>9</v>
      </c>
      <c r="F95" s="23" t="s">
        <v>12</v>
      </c>
      <c r="G95" s="7" t="s">
        <v>491</v>
      </c>
      <c r="H95" s="7" t="s">
        <v>10</v>
      </c>
      <c r="I95" s="9">
        <v>13616.126114706771</v>
      </c>
      <c r="J95" s="10">
        <v>44866</v>
      </c>
      <c r="K95" s="10">
        <v>44892</v>
      </c>
      <c r="L95" s="7" t="s">
        <v>377</v>
      </c>
      <c r="M95" s="7" t="s">
        <v>367</v>
      </c>
    </row>
    <row r="96" spans="1:13" ht="13.2">
      <c r="A96" s="5">
        <v>34</v>
      </c>
      <c r="B96" s="10">
        <v>44892</v>
      </c>
      <c r="C96" s="22">
        <v>3.4027777777777775E-2</v>
      </c>
      <c r="D96" s="7" t="s">
        <v>392</v>
      </c>
      <c r="E96" s="7" t="s">
        <v>393</v>
      </c>
      <c r="F96" s="23" t="s">
        <v>394</v>
      </c>
      <c r="G96" s="7" t="s">
        <v>492</v>
      </c>
      <c r="H96" s="24" t="s">
        <v>396</v>
      </c>
      <c r="I96" s="9">
        <v>1832.0440103643491</v>
      </c>
      <c r="J96" s="10">
        <v>44866</v>
      </c>
      <c r="K96" s="10">
        <v>44892</v>
      </c>
      <c r="L96" s="7" t="s">
        <v>369</v>
      </c>
      <c r="M96" s="7" t="s">
        <v>370</v>
      </c>
    </row>
    <row r="97" spans="1:13" ht="13.2">
      <c r="A97" s="5">
        <v>34</v>
      </c>
      <c r="B97" s="17">
        <v>44892</v>
      </c>
      <c r="C97" s="18">
        <v>0.17322187831908142</v>
      </c>
      <c r="D97" s="19" t="s">
        <v>397</v>
      </c>
      <c r="E97" s="19" t="s">
        <v>398</v>
      </c>
      <c r="F97" s="20" t="s">
        <v>399</v>
      </c>
      <c r="G97" s="20" t="s">
        <v>493</v>
      </c>
      <c r="H97" s="19" t="s">
        <v>17</v>
      </c>
      <c r="I97" s="21">
        <v>11272.758704420708</v>
      </c>
      <c r="J97" s="17">
        <v>44866</v>
      </c>
      <c r="K97" s="17">
        <v>44892</v>
      </c>
      <c r="L97" s="19" t="s">
        <v>369</v>
      </c>
      <c r="M97" s="19" t="s">
        <v>370</v>
      </c>
    </row>
    <row r="98" spans="1:13" ht="13.2">
      <c r="A98" s="5">
        <v>35</v>
      </c>
      <c r="B98" s="17">
        <v>44891</v>
      </c>
      <c r="C98" s="18">
        <v>0.11171044951875553</v>
      </c>
      <c r="D98" s="19" t="s">
        <v>403</v>
      </c>
      <c r="E98" s="19" t="s">
        <v>404</v>
      </c>
      <c r="F98" s="20" t="s">
        <v>405</v>
      </c>
      <c r="G98" s="20" t="s">
        <v>494</v>
      </c>
      <c r="H98" s="19" t="s">
        <v>10</v>
      </c>
      <c r="I98" s="21">
        <v>3322.1110758521841</v>
      </c>
      <c r="J98" s="17">
        <v>44866</v>
      </c>
      <c r="K98" s="17">
        <v>44885</v>
      </c>
      <c r="L98" s="19" t="s">
        <v>369</v>
      </c>
      <c r="M98" s="19" t="s">
        <v>370</v>
      </c>
    </row>
    <row r="99" spans="1:13" ht="13.2">
      <c r="A99" s="5">
        <v>35</v>
      </c>
      <c r="B99" s="10">
        <v>44891</v>
      </c>
      <c r="C99" s="22">
        <v>0.45</v>
      </c>
      <c r="D99" s="7" t="s">
        <v>15</v>
      </c>
      <c r="E99" s="7" t="s">
        <v>16</v>
      </c>
      <c r="F99" s="23" t="s">
        <v>19</v>
      </c>
      <c r="G99" s="7" t="s">
        <v>495</v>
      </c>
      <c r="H99" s="7" t="s">
        <v>17</v>
      </c>
      <c r="I99" s="9">
        <v>260.35624886150049</v>
      </c>
      <c r="J99" s="10">
        <v>44866</v>
      </c>
      <c r="K99" s="10">
        <v>44885</v>
      </c>
      <c r="L99" s="7" t="s">
        <v>369</v>
      </c>
      <c r="M99" s="7" t="s">
        <v>370</v>
      </c>
    </row>
    <row r="100" spans="1:13" ht="13.2">
      <c r="A100" s="5">
        <f>A99+6</f>
        <v>41</v>
      </c>
      <c r="B100" s="26">
        <v>44885</v>
      </c>
      <c r="C100" s="27" t="e">
        <f>#REF!</f>
        <v>#REF!</v>
      </c>
      <c r="D100" s="28" t="s">
        <v>397</v>
      </c>
      <c r="E100" s="28" t="s">
        <v>398</v>
      </c>
      <c r="F100" s="29" t="s">
        <v>399</v>
      </c>
      <c r="G100" s="7" t="s">
        <v>496</v>
      </c>
      <c r="H100" s="28" t="s">
        <v>17</v>
      </c>
      <c r="I100" s="9">
        <v>579.04537479162377</v>
      </c>
      <c r="J100" s="26">
        <v>44866</v>
      </c>
      <c r="K100" s="26">
        <v>44885</v>
      </c>
      <c r="L100" s="7" t="s">
        <v>369</v>
      </c>
      <c r="M100" s="28" t="s">
        <v>370</v>
      </c>
    </row>
    <row r="101" spans="1:13" ht="13.2">
      <c r="A101" s="5">
        <v>36</v>
      </c>
      <c r="B101" s="17">
        <v>44890</v>
      </c>
      <c r="C101" s="18">
        <v>0.71642473251719485</v>
      </c>
      <c r="D101" s="19" t="s">
        <v>409</v>
      </c>
      <c r="E101" s="19" t="s">
        <v>410</v>
      </c>
      <c r="F101" s="20" t="s">
        <v>411</v>
      </c>
      <c r="G101" s="20" t="s">
        <v>497</v>
      </c>
      <c r="H101" s="19" t="s">
        <v>413</v>
      </c>
      <c r="I101" s="21">
        <v>17248.501489500264</v>
      </c>
      <c r="J101" s="17">
        <v>44866</v>
      </c>
      <c r="K101" s="17">
        <v>44885</v>
      </c>
      <c r="L101" s="19" t="s">
        <v>377</v>
      </c>
      <c r="M101" s="19" t="s">
        <v>367</v>
      </c>
    </row>
    <row r="102" spans="1:13" ht="13.2">
      <c r="A102" s="5">
        <v>36</v>
      </c>
      <c r="B102" s="10">
        <v>44890</v>
      </c>
      <c r="C102" s="22">
        <v>0.15</v>
      </c>
      <c r="D102" s="7" t="s">
        <v>8</v>
      </c>
      <c r="E102" s="7" t="s">
        <v>9</v>
      </c>
      <c r="F102" s="23" t="s">
        <v>12</v>
      </c>
      <c r="G102" s="7" t="s">
        <v>498</v>
      </c>
      <c r="H102" s="7" t="s">
        <v>10</v>
      </c>
      <c r="I102" s="9">
        <v>13431.796422193032</v>
      </c>
      <c r="J102" s="10">
        <v>44866</v>
      </c>
      <c r="K102" s="10">
        <v>44885</v>
      </c>
      <c r="L102" s="7" t="s">
        <v>377</v>
      </c>
      <c r="M102" s="7" t="s">
        <v>367</v>
      </c>
    </row>
    <row r="103" spans="1:13" ht="13.2">
      <c r="A103" s="5">
        <v>36</v>
      </c>
      <c r="B103" s="10">
        <v>44890</v>
      </c>
      <c r="C103" s="22">
        <v>0.15416666666666667</v>
      </c>
      <c r="D103" s="7" t="s">
        <v>392</v>
      </c>
      <c r="E103" s="7" t="s">
        <v>393</v>
      </c>
      <c r="F103" s="23" t="s">
        <v>394</v>
      </c>
      <c r="G103" s="7" t="s">
        <v>499</v>
      </c>
      <c r="H103" s="24" t="s">
        <v>396</v>
      </c>
      <c r="I103" s="9">
        <v>1834.6389096539529</v>
      </c>
      <c r="J103" s="10">
        <v>44866</v>
      </c>
      <c r="K103" s="10">
        <v>44885</v>
      </c>
      <c r="L103" s="7" t="s">
        <v>369</v>
      </c>
      <c r="M103" s="7" t="s">
        <v>370</v>
      </c>
    </row>
    <row r="104" spans="1:13" ht="13.2">
      <c r="A104" s="5">
        <v>37</v>
      </c>
      <c r="B104" s="10">
        <v>44889</v>
      </c>
      <c r="C104" s="22">
        <v>0.17083333333333334</v>
      </c>
      <c r="D104" s="7" t="s">
        <v>8</v>
      </c>
      <c r="E104" s="7" t="s">
        <v>9</v>
      </c>
      <c r="F104" s="23" t="s">
        <v>12</v>
      </c>
      <c r="G104" s="7" t="s">
        <v>500</v>
      </c>
      <c r="H104" s="7" t="s">
        <v>10</v>
      </c>
      <c r="I104" s="9">
        <v>13351.164147947593</v>
      </c>
      <c r="J104" s="10">
        <v>44866</v>
      </c>
      <c r="K104" s="10">
        <v>44885</v>
      </c>
      <c r="L104" s="7" t="s">
        <v>377</v>
      </c>
      <c r="M104" s="7" t="s">
        <v>367</v>
      </c>
    </row>
    <row r="105" spans="1:13" ht="13.2">
      <c r="A105" s="5">
        <v>37</v>
      </c>
      <c r="B105" s="10">
        <v>44889</v>
      </c>
      <c r="C105" s="22">
        <v>8.7499999999999994E-2</v>
      </c>
      <c r="D105" s="7" t="s">
        <v>392</v>
      </c>
      <c r="E105" s="7" t="s">
        <v>393</v>
      </c>
      <c r="F105" s="23" t="s">
        <v>394</v>
      </c>
      <c r="G105" s="7" t="s">
        <v>501</v>
      </c>
      <c r="H105" s="24" t="s">
        <v>396</v>
      </c>
      <c r="I105" s="9">
        <v>1812.3555040500819</v>
      </c>
      <c r="J105" s="10">
        <v>44866</v>
      </c>
      <c r="K105" s="10">
        <v>44885</v>
      </c>
      <c r="L105" s="7" t="s">
        <v>369</v>
      </c>
      <c r="M105" s="7" t="s">
        <v>370</v>
      </c>
    </row>
    <row r="106" spans="1:13" ht="13.2">
      <c r="A106" s="5">
        <v>37</v>
      </c>
      <c r="B106" s="10">
        <v>44889</v>
      </c>
      <c r="C106" s="22">
        <v>0.4909722222222222</v>
      </c>
      <c r="D106" s="7" t="s">
        <v>15</v>
      </c>
      <c r="E106" s="7" t="s">
        <v>16</v>
      </c>
      <c r="F106" s="23" t="s">
        <v>19</v>
      </c>
      <c r="G106" s="7" t="s">
        <v>502</v>
      </c>
      <c r="H106" s="7" t="s">
        <v>17</v>
      </c>
      <c r="I106" s="9">
        <v>263.21891118305763</v>
      </c>
      <c r="J106" s="10">
        <v>44866</v>
      </c>
      <c r="K106" s="10">
        <v>44885</v>
      </c>
      <c r="L106" s="7" t="s">
        <v>369</v>
      </c>
      <c r="M106" s="7" t="s">
        <v>370</v>
      </c>
    </row>
    <row r="107" spans="1:13" ht="13.2">
      <c r="A107" s="5">
        <v>38</v>
      </c>
      <c r="B107" s="10">
        <v>44888</v>
      </c>
      <c r="C107" s="22">
        <v>0.3215277777777778</v>
      </c>
      <c r="D107" s="7" t="s">
        <v>8</v>
      </c>
      <c r="E107" s="7" t="s">
        <v>9</v>
      </c>
      <c r="F107" s="23" t="s">
        <v>12</v>
      </c>
      <c r="G107" s="7" t="s">
        <v>503</v>
      </c>
      <c r="H107" s="7" t="s">
        <v>10</v>
      </c>
      <c r="I107" s="9">
        <v>13270.518128961061</v>
      </c>
      <c r="J107" s="10">
        <v>44866</v>
      </c>
      <c r="K107" s="10">
        <v>44885</v>
      </c>
      <c r="L107" s="7" t="s">
        <v>377</v>
      </c>
      <c r="M107" s="7" t="s">
        <v>367</v>
      </c>
    </row>
    <row r="108" spans="1:13" ht="13.2">
      <c r="A108" s="5">
        <v>39</v>
      </c>
      <c r="B108" s="10">
        <v>44887</v>
      </c>
      <c r="C108" s="22">
        <v>0.16250000000000001</v>
      </c>
      <c r="D108" s="7" t="s">
        <v>8</v>
      </c>
      <c r="E108" s="7" t="s">
        <v>9</v>
      </c>
      <c r="F108" s="23" t="s">
        <v>12</v>
      </c>
      <c r="G108" s="7" t="s">
        <v>504</v>
      </c>
      <c r="H108" s="7" t="s">
        <v>10</v>
      </c>
      <c r="I108" s="9">
        <v>13278.672781185682</v>
      </c>
      <c r="J108" s="10">
        <v>44866</v>
      </c>
      <c r="K108" s="10">
        <v>44885</v>
      </c>
      <c r="L108" s="7" t="s">
        <v>377</v>
      </c>
      <c r="M108" s="7" t="s">
        <v>367</v>
      </c>
    </row>
    <row r="109" spans="1:13" ht="13.2">
      <c r="A109" s="5">
        <v>39</v>
      </c>
      <c r="B109" s="10">
        <v>44887</v>
      </c>
      <c r="C109" s="22">
        <v>0.83680555555555558</v>
      </c>
      <c r="D109" s="7" t="s">
        <v>392</v>
      </c>
      <c r="E109" s="7" t="s">
        <v>393</v>
      </c>
      <c r="F109" s="23" t="s">
        <v>394</v>
      </c>
      <c r="G109" s="7" t="s">
        <v>505</v>
      </c>
      <c r="H109" s="24" t="s">
        <v>396</v>
      </c>
      <c r="I109" s="9">
        <v>1795.6079256938258</v>
      </c>
      <c r="J109" s="10">
        <v>44866</v>
      </c>
      <c r="K109" s="10">
        <v>44885</v>
      </c>
      <c r="L109" s="7" t="s">
        <v>369</v>
      </c>
      <c r="M109" s="7" t="s">
        <v>370</v>
      </c>
    </row>
    <row r="110" spans="1:13" ht="13.2">
      <c r="A110" s="5">
        <v>39</v>
      </c>
      <c r="B110" s="10">
        <v>44887</v>
      </c>
      <c r="C110" s="22">
        <v>0.17499999999999999</v>
      </c>
      <c r="D110" s="7" t="s">
        <v>15</v>
      </c>
      <c r="E110" s="7" t="s">
        <v>16</v>
      </c>
      <c r="F110" s="23" t="s">
        <v>19</v>
      </c>
      <c r="G110" s="7" t="s">
        <v>506</v>
      </c>
      <c r="H110" s="7" t="s">
        <v>17</v>
      </c>
      <c r="I110" s="9">
        <v>266.43403745948575</v>
      </c>
      <c r="J110" s="10">
        <v>44866</v>
      </c>
      <c r="K110" s="10">
        <v>44885</v>
      </c>
      <c r="L110" s="7" t="s">
        <v>369</v>
      </c>
      <c r="M110" s="7" t="s">
        <v>370</v>
      </c>
    </row>
    <row r="111" spans="1:13" ht="13.2">
      <c r="A111" s="5">
        <v>40</v>
      </c>
      <c r="B111" s="10">
        <v>44886</v>
      </c>
      <c r="C111" s="22">
        <v>0.15625</v>
      </c>
      <c r="D111" s="7" t="s">
        <v>8</v>
      </c>
      <c r="E111" s="7" t="s">
        <v>9</v>
      </c>
      <c r="F111" s="23" t="s">
        <v>12</v>
      </c>
      <c r="G111" s="7" t="s">
        <v>507</v>
      </c>
      <c r="H111" s="7" t="s">
        <v>10</v>
      </c>
      <c r="I111" s="9">
        <v>13226.88065353763</v>
      </c>
      <c r="J111" s="10">
        <v>44866</v>
      </c>
      <c r="K111" s="10">
        <v>44885</v>
      </c>
      <c r="L111" s="7" t="s">
        <v>377</v>
      </c>
      <c r="M111" s="7" t="s">
        <v>367</v>
      </c>
    </row>
    <row r="112" spans="1:13" ht="13.2">
      <c r="A112" s="5">
        <v>40</v>
      </c>
      <c r="B112" s="10">
        <v>44886</v>
      </c>
      <c r="C112" s="22">
        <v>0.93055555555555558</v>
      </c>
      <c r="D112" s="7" t="s">
        <v>392</v>
      </c>
      <c r="E112" s="7" t="s">
        <v>393</v>
      </c>
      <c r="F112" s="23" t="s">
        <v>394</v>
      </c>
      <c r="G112" s="7" t="s">
        <v>508</v>
      </c>
      <c r="H112" s="24" t="s">
        <v>396</v>
      </c>
      <c r="I112" s="9">
        <v>1769.6397120839383</v>
      </c>
      <c r="J112" s="10">
        <v>44866</v>
      </c>
      <c r="K112" s="10">
        <v>44885</v>
      </c>
      <c r="L112" s="7" t="s">
        <v>369</v>
      </c>
      <c r="M112" s="7" t="s">
        <v>370</v>
      </c>
    </row>
    <row r="113" spans="1:13" ht="13.2">
      <c r="A113" s="5">
        <v>40</v>
      </c>
      <c r="B113" s="10">
        <v>44886</v>
      </c>
      <c r="C113" s="22">
        <v>0.33958333333333335</v>
      </c>
      <c r="D113" s="7" t="s">
        <v>15</v>
      </c>
      <c r="E113" s="7" t="s">
        <v>16</v>
      </c>
      <c r="F113" s="23" t="s">
        <v>19</v>
      </c>
      <c r="G113" s="7" t="s">
        <v>509</v>
      </c>
      <c r="H113" s="7" t="s">
        <v>17</v>
      </c>
      <c r="I113" s="9">
        <v>263.74603097161526</v>
      </c>
      <c r="J113" s="10">
        <v>44866</v>
      </c>
      <c r="K113" s="10">
        <v>44885</v>
      </c>
      <c r="L113" s="7" t="s">
        <v>369</v>
      </c>
      <c r="M113" s="7" t="s">
        <v>370</v>
      </c>
    </row>
    <row r="114" spans="1:13" ht="13.2">
      <c r="A114" s="5">
        <f>A113+6</f>
        <v>46</v>
      </c>
      <c r="B114" s="26">
        <v>44880</v>
      </c>
      <c r="C114" s="27">
        <f>C28</f>
        <v>0.78611111111111109</v>
      </c>
      <c r="D114" s="28" t="s">
        <v>397</v>
      </c>
      <c r="E114" s="28" t="s">
        <v>398</v>
      </c>
      <c r="F114" s="29" t="s">
        <v>399</v>
      </c>
      <c r="G114" s="7" t="s">
        <v>510</v>
      </c>
      <c r="H114" s="28" t="s">
        <v>17</v>
      </c>
      <c r="I114" s="9">
        <v>571.87810757349189</v>
      </c>
      <c r="J114" s="26">
        <v>44866</v>
      </c>
      <c r="K114" s="26">
        <v>44878</v>
      </c>
      <c r="L114" s="7" t="s">
        <v>369</v>
      </c>
      <c r="M114" s="28" t="s">
        <v>370</v>
      </c>
    </row>
    <row r="115" spans="1:13" ht="13.2">
      <c r="A115" s="5">
        <v>41</v>
      </c>
      <c r="B115" s="10">
        <v>44885</v>
      </c>
      <c r="C115" s="22">
        <v>0.14791666666666667</v>
      </c>
      <c r="D115" s="7" t="s">
        <v>8</v>
      </c>
      <c r="E115" s="7" t="s">
        <v>9</v>
      </c>
      <c r="F115" s="23" t="s">
        <v>12</v>
      </c>
      <c r="G115" s="7" t="s">
        <v>511</v>
      </c>
      <c r="H115" s="7" t="s">
        <v>10</v>
      </c>
      <c r="I115" s="9">
        <v>13137.756527817819</v>
      </c>
      <c r="J115" s="10">
        <v>44866</v>
      </c>
      <c r="K115" s="10">
        <v>44885</v>
      </c>
      <c r="L115" s="7" t="s">
        <v>377</v>
      </c>
      <c r="M115" s="7" t="s">
        <v>367</v>
      </c>
    </row>
    <row r="116" spans="1:13" ht="13.2">
      <c r="A116" s="5">
        <v>41</v>
      </c>
      <c r="B116" s="10">
        <v>44885</v>
      </c>
      <c r="C116" s="22">
        <v>0.87638888888888888</v>
      </c>
      <c r="D116" s="7" t="s">
        <v>392</v>
      </c>
      <c r="E116" s="7" t="s">
        <v>393</v>
      </c>
      <c r="F116" s="23" t="s">
        <v>394</v>
      </c>
      <c r="G116" s="7" t="s">
        <v>512</v>
      </c>
      <c r="H116" s="24" t="s">
        <v>396</v>
      </c>
      <c r="I116" s="9">
        <v>1789.4805295736905</v>
      </c>
      <c r="J116" s="10">
        <v>44866</v>
      </c>
      <c r="K116" s="10">
        <v>44885</v>
      </c>
      <c r="L116" s="7" t="s">
        <v>369</v>
      </c>
      <c r="M116" s="7" t="s">
        <v>370</v>
      </c>
    </row>
    <row r="117" spans="1:13" ht="13.2">
      <c r="A117" s="5">
        <v>41</v>
      </c>
      <c r="B117" s="10">
        <v>44885</v>
      </c>
      <c r="C117" s="22">
        <v>0.35486111111111113</v>
      </c>
      <c r="D117" s="7" t="s">
        <v>15</v>
      </c>
      <c r="E117" s="7" t="s">
        <v>16</v>
      </c>
      <c r="F117" s="23" t="s">
        <v>19</v>
      </c>
      <c r="G117" s="7" t="s">
        <v>513</v>
      </c>
      <c r="H117" s="7" t="s">
        <v>17</v>
      </c>
      <c r="I117" s="9">
        <v>266.47674730405856</v>
      </c>
      <c r="J117" s="10">
        <v>44866</v>
      </c>
      <c r="K117" s="10">
        <v>44885</v>
      </c>
      <c r="L117" s="7" t="s">
        <v>369</v>
      </c>
      <c r="M117" s="7" t="s">
        <v>370</v>
      </c>
    </row>
    <row r="118" spans="1:13" ht="13.2">
      <c r="A118" s="5">
        <v>42</v>
      </c>
      <c r="B118" s="10">
        <v>44884</v>
      </c>
      <c r="C118" s="22">
        <v>0.12777777777777777</v>
      </c>
      <c r="D118" s="7" t="s">
        <v>8</v>
      </c>
      <c r="E118" s="7" t="s">
        <v>9</v>
      </c>
      <c r="F118" s="23" t="s">
        <v>12</v>
      </c>
      <c r="G118" s="7" t="s">
        <v>514</v>
      </c>
      <c r="H118" s="7" t="s">
        <v>10</v>
      </c>
      <c r="I118" s="9">
        <v>13059.571147685439</v>
      </c>
      <c r="J118" s="10">
        <v>44866</v>
      </c>
      <c r="K118" s="10">
        <v>44878</v>
      </c>
      <c r="L118" s="7" t="s">
        <v>377</v>
      </c>
      <c r="M118" s="7" t="s">
        <v>367</v>
      </c>
    </row>
    <row r="119" spans="1:13" ht="13.2">
      <c r="A119" s="5">
        <v>42</v>
      </c>
      <c r="B119" s="10">
        <v>44884</v>
      </c>
      <c r="C119" s="22">
        <v>0.86805555555555558</v>
      </c>
      <c r="D119" s="7" t="s">
        <v>392</v>
      </c>
      <c r="E119" s="7" t="s">
        <v>393</v>
      </c>
      <c r="F119" s="23" t="s">
        <v>394</v>
      </c>
      <c r="G119" s="7" t="s">
        <v>515</v>
      </c>
      <c r="H119" s="24" t="s">
        <v>396</v>
      </c>
      <c r="I119" s="9">
        <v>1773.9007325374016</v>
      </c>
      <c r="J119" s="10">
        <v>44866</v>
      </c>
      <c r="K119" s="10">
        <v>44878</v>
      </c>
      <c r="L119" s="7" t="s">
        <v>369</v>
      </c>
      <c r="M119" s="7" t="s">
        <v>370</v>
      </c>
    </row>
    <row r="120" spans="1:13" ht="13.2">
      <c r="A120" s="5">
        <v>42</v>
      </c>
      <c r="B120" s="10">
        <v>44884</v>
      </c>
      <c r="C120" s="22">
        <v>0.20902777777777778</v>
      </c>
      <c r="D120" s="7" t="s">
        <v>15</v>
      </c>
      <c r="E120" s="7" t="s">
        <v>16</v>
      </c>
      <c r="F120" s="23" t="s">
        <v>19</v>
      </c>
      <c r="G120" s="7" t="s">
        <v>516</v>
      </c>
      <c r="H120" s="7" t="s">
        <v>17</v>
      </c>
      <c r="I120" s="9">
        <v>269.69458814741682</v>
      </c>
      <c r="J120" s="10">
        <v>44866</v>
      </c>
      <c r="K120" s="10">
        <v>44878</v>
      </c>
      <c r="L120" s="7" t="s">
        <v>369</v>
      </c>
      <c r="M120" s="7" t="s">
        <v>370</v>
      </c>
    </row>
    <row r="121" spans="1:13" ht="13.2">
      <c r="A121" s="5">
        <v>43</v>
      </c>
      <c r="B121" s="10">
        <v>44883</v>
      </c>
      <c r="C121" s="22">
        <v>0.37708333333333333</v>
      </c>
      <c r="D121" s="7" t="s">
        <v>8</v>
      </c>
      <c r="E121" s="7" t="s">
        <v>9</v>
      </c>
      <c r="F121" s="23" t="s">
        <v>12</v>
      </c>
      <c r="G121" s="7" t="s">
        <v>517</v>
      </c>
      <c r="H121" s="7" t="s">
        <v>10</v>
      </c>
      <c r="I121" s="9">
        <v>12971.136341259413</v>
      </c>
      <c r="J121" s="10">
        <v>44866</v>
      </c>
      <c r="K121" s="10">
        <v>44878</v>
      </c>
      <c r="L121" s="7" t="s">
        <v>377</v>
      </c>
      <c r="M121" s="7" t="s">
        <v>367</v>
      </c>
    </row>
    <row r="122" spans="1:13" ht="13.2">
      <c r="A122" s="5">
        <v>43</v>
      </c>
      <c r="B122" s="10">
        <v>44883</v>
      </c>
      <c r="C122" s="22">
        <v>0.42499999999999999</v>
      </c>
      <c r="D122" s="7" t="s">
        <v>392</v>
      </c>
      <c r="E122" s="7" t="s">
        <v>393</v>
      </c>
      <c r="F122" s="23" t="s">
        <v>394</v>
      </c>
      <c r="G122" s="7" t="s">
        <v>518</v>
      </c>
      <c r="H122" s="24" t="s">
        <v>396</v>
      </c>
      <c r="I122" s="9">
        <v>1779.2251615250875</v>
      </c>
      <c r="J122" s="10">
        <v>44866</v>
      </c>
      <c r="K122" s="10">
        <v>44878</v>
      </c>
      <c r="L122" s="7" t="s">
        <v>369</v>
      </c>
      <c r="M122" s="7" t="s">
        <v>370</v>
      </c>
    </row>
    <row r="123" spans="1:13" ht="13.2">
      <c r="A123" s="5">
        <v>43</v>
      </c>
      <c r="B123" s="10">
        <v>44883</v>
      </c>
      <c r="C123" s="22">
        <v>4.2361111111111113E-2</v>
      </c>
      <c r="D123" s="7" t="s">
        <v>15</v>
      </c>
      <c r="E123" s="7" t="s">
        <v>16</v>
      </c>
      <c r="F123" s="23" t="s">
        <v>19</v>
      </c>
      <c r="G123" s="7" t="s">
        <v>519</v>
      </c>
      <c r="H123" s="7" t="s">
        <v>17</v>
      </c>
      <c r="I123" s="9">
        <v>270.16301574335375</v>
      </c>
      <c r="J123" s="10">
        <v>44866</v>
      </c>
      <c r="K123" s="10">
        <v>44878</v>
      </c>
      <c r="L123" s="7" t="s">
        <v>369</v>
      </c>
      <c r="M123" s="7" t="s">
        <v>370</v>
      </c>
    </row>
    <row r="124" spans="1:13" ht="13.2">
      <c r="A124" s="5">
        <v>44</v>
      </c>
      <c r="B124" s="10">
        <v>44882</v>
      </c>
      <c r="C124" s="22">
        <v>0.21180555555555555</v>
      </c>
      <c r="D124" s="7" t="s">
        <v>392</v>
      </c>
      <c r="E124" s="7" t="s">
        <v>393</v>
      </c>
      <c r="F124" s="23" t="s">
        <v>394</v>
      </c>
      <c r="G124" s="7" t="s">
        <v>520</v>
      </c>
      <c r="H124" s="24" t="s">
        <v>396</v>
      </c>
      <c r="I124" s="9">
        <v>1772.7364541487857</v>
      </c>
      <c r="J124" s="10">
        <v>44866</v>
      </c>
      <c r="K124" s="10">
        <v>44878</v>
      </c>
      <c r="L124" s="7" t="s">
        <v>369</v>
      </c>
      <c r="M124" s="7" t="s">
        <v>370</v>
      </c>
    </row>
    <row r="125" spans="1:13" ht="13.2">
      <c r="A125" s="5">
        <v>45</v>
      </c>
      <c r="B125" s="10">
        <v>44881</v>
      </c>
      <c r="C125" s="22">
        <v>0.89375000000000004</v>
      </c>
      <c r="D125" s="7" t="s">
        <v>8</v>
      </c>
      <c r="E125" s="7" t="s">
        <v>9</v>
      </c>
      <c r="F125" s="23" t="s">
        <v>12</v>
      </c>
      <c r="G125" s="7" t="s">
        <v>521</v>
      </c>
      <c r="H125" s="7" t="s">
        <v>10</v>
      </c>
      <c r="I125" s="9">
        <v>13088.916743108744</v>
      </c>
      <c r="J125" s="10">
        <v>44866</v>
      </c>
      <c r="K125" s="10">
        <v>44878</v>
      </c>
      <c r="L125" s="7" t="s">
        <v>377</v>
      </c>
      <c r="M125" s="7" t="s">
        <v>367</v>
      </c>
    </row>
    <row r="126" spans="1:13" ht="13.2">
      <c r="A126" s="5">
        <v>45</v>
      </c>
      <c r="B126" s="10">
        <v>44881</v>
      </c>
      <c r="C126" s="22">
        <v>0.32708333333333334</v>
      </c>
      <c r="D126" s="7" t="s">
        <v>8</v>
      </c>
      <c r="E126" s="7" t="s">
        <v>9</v>
      </c>
      <c r="F126" s="23" t="s">
        <v>12</v>
      </c>
      <c r="G126" s="7" t="s">
        <v>522</v>
      </c>
      <c r="H126" s="7" t="s">
        <v>10</v>
      </c>
      <c r="I126" s="9">
        <v>13133.1732789869</v>
      </c>
      <c r="J126" s="10">
        <v>44866</v>
      </c>
      <c r="K126" s="10">
        <v>44878</v>
      </c>
      <c r="L126" s="7" t="s">
        <v>377</v>
      </c>
      <c r="M126" s="7" t="s">
        <v>367</v>
      </c>
    </row>
    <row r="127" spans="1:13" ht="13.2">
      <c r="A127" s="5">
        <v>45</v>
      </c>
      <c r="B127" s="10">
        <v>44881</v>
      </c>
      <c r="C127" s="22">
        <v>0.16111111111111112</v>
      </c>
      <c r="D127" s="7" t="s">
        <v>15</v>
      </c>
      <c r="E127" s="7" t="s">
        <v>16</v>
      </c>
      <c r="F127" s="23" t="s">
        <v>19</v>
      </c>
      <c r="G127" s="7" t="s">
        <v>523</v>
      </c>
      <c r="H127" s="7" t="s">
        <v>17</v>
      </c>
      <c r="I127" s="9">
        <v>300.71421635357478</v>
      </c>
      <c r="J127" s="10">
        <v>44866</v>
      </c>
      <c r="K127" s="10">
        <v>44878</v>
      </c>
      <c r="L127" s="7" t="s">
        <v>369</v>
      </c>
      <c r="M127" s="7" t="s">
        <v>370</v>
      </c>
    </row>
    <row r="128" spans="1:13" ht="13.2">
      <c r="A128" s="5">
        <v>46</v>
      </c>
      <c r="B128" s="10">
        <v>44880</v>
      </c>
      <c r="C128" s="22">
        <v>7.6388888888888895E-2</v>
      </c>
      <c r="D128" s="7" t="s">
        <v>8</v>
      </c>
      <c r="E128" s="7" t="s">
        <v>9</v>
      </c>
      <c r="F128" s="23" t="s">
        <v>12</v>
      </c>
      <c r="G128" s="7" t="s">
        <v>524</v>
      </c>
      <c r="H128" s="7" t="s">
        <v>10</v>
      </c>
      <c r="I128" s="9">
        <v>13041.231513485704</v>
      </c>
      <c r="J128" s="10">
        <v>44866</v>
      </c>
      <c r="K128" s="10">
        <v>44878</v>
      </c>
      <c r="L128" s="7" t="s">
        <v>377</v>
      </c>
      <c r="M128" s="7" t="s">
        <v>367</v>
      </c>
    </row>
    <row r="129" spans="1:13" ht="13.2">
      <c r="A129" s="5">
        <v>46</v>
      </c>
      <c r="B129" s="10">
        <v>44880</v>
      </c>
      <c r="C129" s="22">
        <v>0.93680555555555556</v>
      </c>
      <c r="D129" s="7" t="s">
        <v>392</v>
      </c>
      <c r="E129" s="7" t="s">
        <v>393</v>
      </c>
      <c r="F129" s="23" t="s">
        <v>394</v>
      </c>
      <c r="G129" s="7" t="s">
        <v>525</v>
      </c>
      <c r="H129" s="24" t="s">
        <v>396</v>
      </c>
      <c r="I129" s="9">
        <v>1797.9848120165134</v>
      </c>
      <c r="J129" s="10">
        <v>44866</v>
      </c>
      <c r="K129" s="10">
        <v>44878</v>
      </c>
      <c r="L129" s="7" t="s">
        <v>369</v>
      </c>
      <c r="M129" s="7" t="s">
        <v>370</v>
      </c>
    </row>
    <row r="130" spans="1:13" ht="13.2">
      <c r="A130" s="5">
        <v>46</v>
      </c>
      <c r="B130" s="10">
        <v>44880</v>
      </c>
      <c r="C130" s="22">
        <v>5.0694444444444445E-2</v>
      </c>
      <c r="D130" s="7" t="s">
        <v>15</v>
      </c>
      <c r="E130" s="7" t="s">
        <v>16</v>
      </c>
      <c r="F130" s="23" t="s">
        <v>19</v>
      </c>
      <c r="G130" s="7" t="s">
        <v>526</v>
      </c>
      <c r="H130" s="7" t="s">
        <v>17</v>
      </c>
      <c r="I130" s="9">
        <v>305.17882610589868</v>
      </c>
      <c r="J130" s="10">
        <v>44866</v>
      </c>
      <c r="K130" s="10">
        <v>44878</v>
      </c>
      <c r="L130" s="7" t="s">
        <v>369</v>
      </c>
      <c r="M130" s="7" t="s">
        <v>370</v>
      </c>
    </row>
    <row r="131" spans="1:13" ht="13.2">
      <c r="A131" s="5">
        <f>A130+6</f>
        <v>52</v>
      </c>
      <c r="B131" s="26">
        <v>44874</v>
      </c>
      <c r="C131" s="27">
        <f>C45</f>
        <v>0.47638888888888886</v>
      </c>
      <c r="D131" s="28" t="s">
        <v>397</v>
      </c>
      <c r="E131" s="28" t="s">
        <v>398</v>
      </c>
      <c r="F131" s="29" t="s">
        <v>399</v>
      </c>
      <c r="G131" s="7" t="s">
        <v>527</v>
      </c>
      <c r="H131" s="28" t="s">
        <v>17</v>
      </c>
      <c r="I131" s="9">
        <v>579.43801405076965</v>
      </c>
      <c r="J131" s="26">
        <v>44866</v>
      </c>
      <c r="K131" s="26">
        <v>44871</v>
      </c>
      <c r="L131" s="7" t="s">
        <v>369</v>
      </c>
      <c r="M131" s="28" t="s">
        <v>370</v>
      </c>
    </row>
    <row r="132" spans="1:13" ht="13.2">
      <c r="A132" s="5">
        <v>47</v>
      </c>
      <c r="B132" s="10">
        <v>44879</v>
      </c>
      <c r="C132" s="22">
        <v>2.013888888888889E-2</v>
      </c>
      <c r="D132" s="7" t="s">
        <v>8</v>
      </c>
      <c r="E132" s="7" t="s">
        <v>9</v>
      </c>
      <c r="F132" s="23" t="s">
        <v>12</v>
      </c>
      <c r="G132" s="7" t="s">
        <v>528</v>
      </c>
      <c r="H132" s="7" t="s">
        <v>10</v>
      </c>
      <c r="I132" s="9">
        <v>13115.217487368747</v>
      </c>
      <c r="J132" s="10">
        <v>44866</v>
      </c>
      <c r="K132" s="10">
        <v>44878</v>
      </c>
      <c r="L132" s="7" t="s">
        <v>377</v>
      </c>
      <c r="M132" s="7" t="s">
        <v>367</v>
      </c>
    </row>
    <row r="133" spans="1:13" ht="13.2">
      <c r="A133" s="5">
        <v>47</v>
      </c>
      <c r="B133" s="10">
        <v>44879</v>
      </c>
      <c r="C133" s="22">
        <v>0.89930555555555558</v>
      </c>
      <c r="D133" s="7" t="s">
        <v>392</v>
      </c>
      <c r="E133" s="7" t="s">
        <v>393</v>
      </c>
      <c r="F133" s="23" t="s">
        <v>394</v>
      </c>
      <c r="G133" s="7" t="s">
        <v>529</v>
      </c>
      <c r="H133" s="24" t="s">
        <v>396</v>
      </c>
      <c r="I133" s="9">
        <v>1821.356917561267</v>
      </c>
      <c r="J133" s="10">
        <v>44866</v>
      </c>
      <c r="K133" s="10">
        <v>44878</v>
      </c>
      <c r="L133" s="7" t="s">
        <v>369</v>
      </c>
      <c r="M133" s="7" t="s">
        <v>370</v>
      </c>
    </row>
    <row r="134" spans="1:13" ht="13.2">
      <c r="A134" s="5">
        <v>47</v>
      </c>
      <c r="B134" s="10">
        <v>44879</v>
      </c>
      <c r="C134" s="22">
        <v>3.125E-2</v>
      </c>
      <c r="D134" s="7" t="s">
        <v>15</v>
      </c>
      <c r="E134" s="7" t="s">
        <v>16</v>
      </c>
      <c r="F134" s="23" t="s">
        <v>19</v>
      </c>
      <c r="G134" s="7" t="s">
        <v>530</v>
      </c>
      <c r="H134" s="7" t="s">
        <v>17</v>
      </c>
      <c r="I134" s="9">
        <v>307.52980300150244</v>
      </c>
      <c r="J134" s="10">
        <v>44866</v>
      </c>
      <c r="K134" s="10">
        <v>44878</v>
      </c>
      <c r="L134" s="7" t="s">
        <v>369</v>
      </c>
      <c r="M134" s="7" t="s">
        <v>370</v>
      </c>
    </row>
    <row r="135" spans="1:13" ht="13.2">
      <c r="A135" s="5">
        <v>48</v>
      </c>
      <c r="B135" s="10">
        <v>44878</v>
      </c>
      <c r="C135" s="22">
        <v>0.2076388888888889</v>
      </c>
      <c r="D135" s="7" t="s">
        <v>392</v>
      </c>
      <c r="E135" s="7" t="s">
        <v>393</v>
      </c>
      <c r="F135" s="23" t="s">
        <v>394</v>
      </c>
      <c r="G135" s="7" t="s">
        <v>531</v>
      </c>
      <c r="H135" s="24" t="s">
        <v>396</v>
      </c>
      <c r="I135" s="9">
        <v>1846.1800247178699</v>
      </c>
      <c r="J135" s="10">
        <v>44866</v>
      </c>
      <c r="K135" s="10">
        <v>44878</v>
      </c>
      <c r="L135" s="7" t="s">
        <v>369</v>
      </c>
      <c r="M135" s="7" t="s">
        <v>370</v>
      </c>
    </row>
    <row r="136" spans="1:13" ht="13.2">
      <c r="A136" s="5">
        <v>49</v>
      </c>
      <c r="B136" s="10">
        <v>44877</v>
      </c>
      <c r="C136" s="22">
        <v>0.91249999999999998</v>
      </c>
      <c r="D136" s="7" t="s">
        <v>8</v>
      </c>
      <c r="E136" s="7" t="s">
        <v>9</v>
      </c>
      <c r="F136" s="23" t="s">
        <v>12</v>
      </c>
      <c r="G136" s="7" t="s">
        <v>532</v>
      </c>
      <c r="H136" s="7" t="s">
        <v>10</v>
      </c>
      <c r="I136" s="9">
        <v>13010.740939698326</v>
      </c>
      <c r="J136" s="10">
        <v>44866</v>
      </c>
      <c r="K136" s="10">
        <v>44871</v>
      </c>
      <c r="L136" s="7" t="s">
        <v>377</v>
      </c>
      <c r="M136" s="7" t="s">
        <v>367</v>
      </c>
    </row>
    <row r="137" spans="1:13" ht="13.2">
      <c r="A137" s="5">
        <v>49</v>
      </c>
      <c r="B137" s="10">
        <v>44877</v>
      </c>
      <c r="C137" s="22">
        <v>0.13055555555555556</v>
      </c>
      <c r="D137" s="7" t="s">
        <v>8</v>
      </c>
      <c r="E137" s="7" t="s">
        <v>9</v>
      </c>
      <c r="F137" s="23" t="s">
        <v>12</v>
      </c>
      <c r="G137" s="7" t="s">
        <v>533</v>
      </c>
      <c r="H137" s="7" t="s">
        <v>10</v>
      </c>
      <c r="I137" s="9">
        <v>10627.81909137026</v>
      </c>
      <c r="J137" s="10">
        <v>44866</v>
      </c>
      <c r="K137" s="10">
        <v>44871</v>
      </c>
      <c r="L137" s="7" t="s">
        <v>377</v>
      </c>
      <c r="M137" s="7" t="s">
        <v>367</v>
      </c>
    </row>
    <row r="138" spans="1:13" ht="13.2">
      <c r="A138" s="5">
        <v>49</v>
      </c>
      <c r="B138" s="10">
        <v>44877</v>
      </c>
      <c r="C138" s="22">
        <v>0.81319444444444444</v>
      </c>
      <c r="D138" s="7" t="s">
        <v>15</v>
      </c>
      <c r="E138" s="7" t="s">
        <v>16</v>
      </c>
      <c r="F138" s="23" t="s">
        <v>19</v>
      </c>
      <c r="G138" s="7" t="s">
        <v>534</v>
      </c>
      <c r="H138" s="7" t="s">
        <v>17</v>
      </c>
      <c r="I138" s="9">
        <v>305.12861741010761</v>
      </c>
      <c r="J138" s="10">
        <v>44866</v>
      </c>
      <c r="K138" s="10">
        <v>44871</v>
      </c>
      <c r="L138" s="7" t="s">
        <v>369</v>
      </c>
      <c r="M138" s="7" t="s">
        <v>370</v>
      </c>
    </row>
    <row r="139" spans="1:13" ht="13.2">
      <c r="A139" s="5">
        <v>50</v>
      </c>
      <c r="B139" s="10">
        <v>44876</v>
      </c>
      <c r="C139" s="22">
        <v>0.375</v>
      </c>
      <c r="D139" s="7" t="s">
        <v>8</v>
      </c>
      <c r="E139" s="7" t="s">
        <v>9</v>
      </c>
      <c r="F139" s="23" t="s">
        <v>12</v>
      </c>
      <c r="G139" s="7" t="s">
        <v>535</v>
      </c>
      <c r="H139" s="7" t="s">
        <v>10</v>
      </c>
      <c r="I139" s="9">
        <v>11309.713720383759</v>
      </c>
      <c r="J139" s="10">
        <v>44866</v>
      </c>
      <c r="K139" s="10">
        <v>44871</v>
      </c>
      <c r="L139" s="7" t="s">
        <v>377</v>
      </c>
      <c r="M139" s="7" t="s">
        <v>367</v>
      </c>
    </row>
    <row r="140" spans="1:13" ht="13.2">
      <c r="A140" s="5">
        <v>50</v>
      </c>
      <c r="B140" s="10">
        <v>44876</v>
      </c>
      <c r="C140" s="22">
        <v>0.15486111111111112</v>
      </c>
      <c r="D140" s="7" t="s">
        <v>392</v>
      </c>
      <c r="E140" s="7" t="s">
        <v>393</v>
      </c>
      <c r="F140" s="23" t="s">
        <v>394</v>
      </c>
      <c r="G140" s="7" t="s">
        <v>536</v>
      </c>
      <c r="H140" s="24" t="s">
        <v>396</v>
      </c>
      <c r="I140" s="9">
        <v>1824.7527654623664</v>
      </c>
      <c r="J140" s="10">
        <v>44866</v>
      </c>
      <c r="K140" s="10">
        <v>44871</v>
      </c>
      <c r="L140" s="7" t="s">
        <v>369</v>
      </c>
      <c r="M140" s="7" t="s">
        <v>370</v>
      </c>
    </row>
    <row r="141" spans="1:13" ht="13.2">
      <c r="A141" s="5">
        <v>50</v>
      </c>
      <c r="B141" s="10">
        <v>44876</v>
      </c>
      <c r="C141" s="22">
        <v>0.84444444444444444</v>
      </c>
      <c r="D141" s="7" t="s">
        <v>15</v>
      </c>
      <c r="E141" s="7" t="s">
        <v>16</v>
      </c>
      <c r="F141" s="23" t="s">
        <v>19</v>
      </c>
      <c r="G141" s="7" t="s">
        <v>537</v>
      </c>
      <c r="H141" s="7" t="s">
        <v>17</v>
      </c>
      <c r="I141" s="9">
        <v>305.42624362916746</v>
      </c>
      <c r="J141" s="10">
        <v>44866</v>
      </c>
      <c r="K141" s="10">
        <v>44871</v>
      </c>
      <c r="L141" s="7" t="s">
        <v>369</v>
      </c>
      <c r="M141" s="7" t="s">
        <v>370</v>
      </c>
    </row>
    <row r="142" spans="1:13" ht="13.2">
      <c r="A142" s="5">
        <v>51</v>
      </c>
      <c r="B142" s="10">
        <v>44875</v>
      </c>
      <c r="C142" s="22">
        <v>0.41805555555555557</v>
      </c>
      <c r="D142" s="7" t="s">
        <v>8</v>
      </c>
      <c r="E142" s="7" t="s">
        <v>9</v>
      </c>
      <c r="F142" s="23" t="s">
        <v>12</v>
      </c>
      <c r="G142" s="7" t="s">
        <v>538</v>
      </c>
      <c r="H142" s="7" t="s">
        <v>10</v>
      </c>
      <c r="I142" s="9">
        <v>11319.572614757955</v>
      </c>
      <c r="J142" s="10">
        <v>44866</v>
      </c>
      <c r="K142" s="10">
        <v>44871</v>
      </c>
      <c r="L142" s="7" t="s">
        <v>377</v>
      </c>
      <c r="M142" s="7" t="s">
        <v>367</v>
      </c>
    </row>
    <row r="143" spans="1:13" ht="13.2">
      <c r="A143" s="5">
        <v>51</v>
      </c>
      <c r="B143" s="10">
        <v>44875</v>
      </c>
      <c r="C143" s="22">
        <v>0.15833333333333333</v>
      </c>
      <c r="D143" s="7" t="s">
        <v>392</v>
      </c>
      <c r="E143" s="7" t="s">
        <v>393</v>
      </c>
      <c r="F143" s="23" t="s">
        <v>394</v>
      </c>
      <c r="G143" s="7" t="s">
        <v>539</v>
      </c>
      <c r="H143" s="24" t="s">
        <v>396</v>
      </c>
      <c r="I143" s="9">
        <v>1811.0046606349929</v>
      </c>
      <c r="J143" s="10">
        <v>44866</v>
      </c>
      <c r="K143" s="10">
        <v>44871</v>
      </c>
      <c r="L143" s="7" t="s">
        <v>369</v>
      </c>
      <c r="M143" s="7" t="s">
        <v>370</v>
      </c>
    </row>
    <row r="144" spans="1:13" ht="13.2">
      <c r="A144" s="5">
        <v>51</v>
      </c>
      <c r="B144" s="10">
        <v>44875</v>
      </c>
      <c r="C144" s="22">
        <v>0.89444444444444449</v>
      </c>
      <c r="D144" s="7" t="s">
        <v>15</v>
      </c>
      <c r="E144" s="7" t="s">
        <v>16</v>
      </c>
      <c r="F144" s="23" t="s">
        <v>19</v>
      </c>
      <c r="G144" s="7" t="s">
        <v>540</v>
      </c>
      <c r="H144" s="7" t="s">
        <v>17</v>
      </c>
      <c r="I144" s="9">
        <v>307.84117376890583</v>
      </c>
      <c r="J144" s="10">
        <v>44866</v>
      </c>
      <c r="K144" s="10">
        <v>44871</v>
      </c>
      <c r="L144" s="7" t="s">
        <v>369</v>
      </c>
      <c r="M144" s="7" t="s">
        <v>370</v>
      </c>
    </row>
    <row r="145" spans="1:13" ht="13.2">
      <c r="A145" s="5">
        <v>52</v>
      </c>
      <c r="B145" s="10">
        <v>44874</v>
      </c>
      <c r="C145" s="22">
        <v>2.0833333333333333E-3</v>
      </c>
      <c r="D145" s="7" t="s">
        <v>8</v>
      </c>
      <c r="E145" s="7" t="s">
        <v>9</v>
      </c>
      <c r="F145" s="23" t="s">
        <v>12</v>
      </c>
      <c r="G145" s="7" t="s">
        <v>541</v>
      </c>
      <c r="H145" s="7" t="s">
        <v>10</v>
      </c>
      <c r="I145" s="9">
        <v>11213.871967382649</v>
      </c>
      <c r="J145" s="10">
        <v>44866</v>
      </c>
      <c r="K145" s="10">
        <v>44871</v>
      </c>
      <c r="L145" s="7" t="s">
        <v>377</v>
      </c>
      <c r="M145" s="7" t="s">
        <v>367</v>
      </c>
    </row>
    <row r="146" spans="1:13" ht="13.2">
      <c r="A146" s="5">
        <v>52</v>
      </c>
      <c r="B146" s="10">
        <v>44874</v>
      </c>
      <c r="C146" s="22">
        <v>0.9145833333333333</v>
      </c>
      <c r="D146" s="7" t="s">
        <v>15</v>
      </c>
      <c r="E146" s="7" t="s">
        <v>16</v>
      </c>
      <c r="F146" s="23" t="s">
        <v>19</v>
      </c>
      <c r="G146" s="7" t="s">
        <v>542</v>
      </c>
      <c r="H146" s="7" t="s">
        <v>17</v>
      </c>
      <c r="I146" s="9">
        <v>308.9534962751481</v>
      </c>
      <c r="J146" s="10">
        <v>44866</v>
      </c>
      <c r="K146" s="10">
        <v>44871</v>
      </c>
      <c r="L146" s="7" t="s">
        <v>369</v>
      </c>
      <c r="M146" s="7" t="s">
        <v>370</v>
      </c>
    </row>
    <row r="147" spans="1:13" ht="13.2">
      <c r="A147" s="5">
        <f>A146+6</f>
        <v>58</v>
      </c>
      <c r="B147" s="26">
        <v>44868</v>
      </c>
      <c r="C147" s="27">
        <f>C61</f>
        <v>0.4152777777777778</v>
      </c>
      <c r="D147" s="28" t="s">
        <v>397</v>
      </c>
      <c r="E147" s="28" t="s">
        <v>398</v>
      </c>
      <c r="F147" s="29" t="s">
        <v>399</v>
      </c>
      <c r="G147" s="7" t="s">
        <v>543</v>
      </c>
      <c r="H147" s="28" t="s">
        <v>17</v>
      </c>
      <c r="I147" s="9">
        <v>578.18662311539958</v>
      </c>
      <c r="J147" s="26">
        <v>44866</v>
      </c>
      <c r="K147" s="26">
        <v>44864</v>
      </c>
      <c r="L147" s="7" t="s">
        <v>369</v>
      </c>
      <c r="M147" s="28" t="s">
        <v>370</v>
      </c>
    </row>
    <row r="148" spans="1:13" ht="13.2">
      <c r="A148" s="5">
        <v>53</v>
      </c>
      <c r="B148" s="10">
        <v>44873</v>
      </c>
      <c r="C148" s="22">
        <v>8.2638888888888887E-2</v>
      </c>
      <c r="D148" s="7" t="s">
        <v>8</v>
      </c>
      <c r="E148" s="7" t="s">
        <v>9</v>
      </c>
      <c r="F148" s="23" t="s">
        <v>12</v>
      </c>
      <c r="G148" s="7" t="s">
        <v>544</v>
      </c>
      <c r="H148" s="7" t="s">
        <v>10</v>
      </c>
      <c r="I148" s="9">
        <v>10248.548330216394</v>
      </c>
      <c r="J148" s="10">
        <v>44866</v>
      </c>
      <c r="K148" s="10">
        <v>44871</v>
      </c>
      <c r="L148" s="7" t="s">
        <v>377</v>
      </c>
      <c r="M148" s="7" t="s">
        <v>367</v>
      </c>
    </row>
    <row r="149" spans="1:13" ht="13.2">
      <c r="A149" s="5">
        <v>53</v>
      </c>
      <c r="B149" s="10">
        <v>44873</v>
      </c>
      <c r="C149" s="22">
        <v>0.14097222222222222</v>
      </c>
      <c r="D149" s="7" t="s">
        <v>392</v>
      </c>
      <c r="E149" s="7" t="s">
        <v>393</v>
      </c>
      <c r="F149" s="23" t="s">
        <v>394</v>
      </c>
      <c r="G149" s="7" t="s">
        <v>545</v>
      </c>
      <c r="H149" s="24" t="s">
        <v>396</v>
      </c>
      <c r="I149" s="9">
        <v>1821.9006200728916</v>
      </c>
      <c r="J149" s="10">
        <v>44866</v>
      </c>
      <c r="K149" s="10">
        <v>44871</v>
      </c>
      <c r="L149" s="7" t="s">
        <v>369</v>
      </c>
      <c r="M149" s="7" t="s">
        <v>370</v>
      </c>
    </row>
    <row r="150" spans="1:13" ht="13.2">
      <c r="A150" s="5">
        <v>53</v>
      </c>
      <c r="B150" s="10">
        <v>44873</v>
      </c>
      <c r="C150" s="22">
        <v>0.83472222222222225</v>
      </c>
      <c r="D150" s="7" t="s">
        <v>15</v>
      </c>
      <c r="E150" s="7" t="s">
        <v>16</v>
      </c>
      <c r="F150" s="23" t="s">
        <v>19</v>
      </c>
      <c r="G150" s="7" t="s">
        <v>546</v>
      </c>
      <c r="H150" s="7" t="s">
        <v>17</v>
      </c>
      <c r="I150" s="9">
        <v>310.64453758798868</v>
      </c>
      <c r="J150" s="10">
        <v>44866</v>
      </c>
      <c r="K150" s="10">
        <v>44871</v>
      </c>
      <c r="L150" s="7" t="s">
        <v>369</v>
      </c>
      <c r="M150" s="7" t="s">
        <v>370</v>
      </c>
    </row>
    <row r="151" spans="1:13" ht="13.2">
      <c r="A151" s="5">
        <v>54</v>
      </c>
      <c r="B151" s="10">
        <v>44872</v>
      </c>
      <c r="C151" s="22">
        <v>6.7361111111111108E-2</v>
      </c>
      <c r="D151" s="7" t="s">
        <v>392</v>
      </c>
      <c r="E151" s="7" t="s">
        <v>393</v>
      </c>
      <c r="F151" s="23" t="s">
        <v>394</v>
      </c>
      <c r="G151" s="7" t="s">
        <v>547</v>
      </c>
      <c r="H151" s="24" t="s">
        <v>396</v>
      </c>
      <c r="I151" s="9">
        <v>1819.2902847160842</v>
      </c>
      <c r="J151" s="10">
        <v>44866</v>
      </c>
      <c r="K151" s="10">
        <v>44871</v>
      </c>
      <c r="L151" s="7" t="s">
        <v>369</v>
      </c>
      <c r="M151" s="7" t="s">
        <v>370</v>
      </c>
    </row>
    <row r="152" spans="1:13" ht="13.2">
      <c r="A152" s="5">
        <v>54</v>
      </c>
      <c r="B152" s="10">
        <v>44872</v>
      </c>
      <c r="C152" s="22">
        <v>0.47430555555555554</v>
      </c>
      <c r="D152" s="7" t="s">
        <v>15</v>
      </c>
      <c r="E152" s="7" t="s">
        <v>16</v>
      </c>
      <c r="F152" s="23" t="s">
        <v>19</v>
      </c>
      <c r="G152" s="7" t="s">
        <v>548</v>
      </c>
      <c r="H152" s="7" t="s">
        <v>17</v>
      </c>
      <c r="I152" s="9">
        <v>307.14867760093915</v>
      </c>
      <c r="J152" s="10">
        <v>44866</v>
      </c>
      <c r="K152" s="10">
        <v>44871</v>
      </c>
      <c r="L152" s="7" t="s">
        <v>369</v>
      </c>
      <c r="M152" s="7" t="s">
        <v>370</v>
      </c>
    </row>
    <row r="153" spans="1:13" ht="13.2">
      <c r="A153" s="5">
        <v>55</v>
      </c>
      <c r="B153" s="10">
        <v>44871</v>
      </c>
      <c r="C153" s="22">
        <v>0.81666666666666665</v>
      </c>
      <c r="D153" s="7" t="s">
        <v>8</v>
      </c>
      <c r="E153" s="7" t="s">
        <v>9</v>
      </c>
      <c r="F153" s="23" t="s">
        <v>12</v>
      </c>
      <c r="G153" s="7" t="s">
        <v>549</v>
      </c>
      <c r="H153" s="7" t="s">
        <v>10</v>
      </c>
      <c r="I153" s="9">
        <v>10383.494883003634</v>
      </c>
      <c r="J153" s="10">
        <v>44866</v>
      </c>
      <c r="K153" s="10">
        <v>44871</v>
      </c>
      <c r="L153" s="7" t="s">
        <v>377</v>
      </c>
      <c r="M153" s="7" t="s">
        <v>367</v>
      </c>
    </row>
    <row r="154" spans="1:13" ht="13.2">
      <c r="A154" s="5">
        <v>55</v>
      </c>
      <c r="B154" s="10">
        <v>44871</v>
      </c>
      <c r="C154" s="22">
        <v>0.37777777777777777</v>
      </c>
      <c r="D154" s="7" t="s">
        <v>392</v>
      </c>
      <c r="E154" s="7" t="s">
        <v>393</v>
      </c>
      <c r="F154" s="23" t="s">
        <v>394</v>
      </c>
      <c r="G154" s="7" t="s">
        <v>550</v>
      </c>
      <c r="H154" s="24" t="s">
        <v>396</v>
      </c>
      <c r="I154" s="9">
        <v>1843.078033520952</v>
      </c>
      <c r="J154" s="10">
        <v>44866</v>
      </c>
      <c r="K154" s="10">
        <v>44871</v>
      </c>
      <c r="L154" s="7" t="s">
        <v>369</v>
      </c>
      <c r="M154" s="7" t="s">
        <v>370</v>
      </c>
    </row>
    <row r="155" spans="1:13" ht="13.2">
      <c r="A155" s="5">
        <v>55</v>
      </c>
      <c r="B155" s="10">
        <v>44871</v>
      </c>
      <c r="C155" s="22">
        <v>8.2638888888888887E-2</v>
      </c>
      <c r="D155" s="7" t="s">
        <v>15</v>
      </c>
      <c r="E155" s="7" t="s">
        <v>16</v>
      </c>
      <c r="F155" s="23" t="s">
        <v>19</v>
      </c>
      <c r="G155" s="7" t="s">
        <v>551</v>
      </c>
      <c r="H155" s="7" t="s">
        <v>17</v>
      </c>
      <c r="I155" s="9">
        <v>305.3565851058313</v>
      </c>
      <c r="J155" s="10">
        <v>44866</v>
      </c>
      <c r="K155" s="10">
        <v>44871</v>
      </c>
      <c r="L155" s="7" t="s">
        <v>369</v>
      </c>
      <c r="M155" s="7" t="s">
        <v>370</v>
      </c>
    </row>
    <row r="156" spans="1:13" ht="13.2">
      <c r="A156" s="5">
        <v>57</v>
      </c>
      <c r="B156" s="10">
        <v>44869</v>
      </c>
      <c r="C156" s="22">
        <v>0.71250000000000002</v>
      </c>
      <c r="D156" s="7" t="s">
        <v>8</v>
      </c>
      <c r="E156" s="7" t="s">
        <v>9</v>
      </c>
      <c r="F156" s="23" t="s">
        <v>12</v>
      </c>
      <c r="G156" s="7" t="s">
        <v>552</v>
      </c>
      <c r="H156" s="7" t="s">
        <v>10</v>
      </c>
      <c r="I156" s="9">
        <v>10470.84493859656</v>
      </c>
      <c r="J156" s="10">
        <v>44866</v>
      </c>
      <c r="K156" s="10">
        <v>44864</v>
      </c>
      <c r="L156" s="7" t="s">
        <v>377</v>
      </c>
      <c r="M156" s="7" t="s">
        <v>367</v>
      </c>
    </row>
    <row r="157" spans="1:13" ht="13.2">
      <c r="A157" s="5">
        <v>57</v>
      </c>
      <c r="B157" s="26">
        <v>44869</v>
      </c>
      <c r="C157" s="27">
        <v>9.6392810340183877E-2</v>
      </c>
      <c r="D157" s="7" t="s">
        <v>392</v>
      </c>
      <c r="E157" s="7" t="s">
        <v>393</v>
      </c>
      <c r="F157" s="23" t="s">
        <v>394</v>
      </c>
      <c r="G157" s="7" t="s">
        <v>553</v>
      </c>
      <c r="H157" s="24" t="s">
        <v>396</v>
      </c>
      <c r="I157" s="9">
        <v>1835.3864330285426</v>
      </c>
      <c r="J157" s="26">
        <v>44866</v>
      </c>
      <c r="K157" s="26">
        <v>44864</v>
      </c>
      <c r="L157" s="7" t="s">
        <v>369</v>
      </c>
      <c r="M157" s="28" t="s">
        <v>370</v>
      </c>
    </row>
    <row r="158" spans="1:13" ht="13.2">
      <c r="A158" s="5">
        <v>57</v>
      </c>
      <c r="B158" s="10">
        <v>44869</v>
      </c>
      <c r="C158" s="22">
        <v>0.8666666666666667</v>
      </c>
      <c r="D158" s="7" t="s">
        <v>392</v>
      </c>
      <c r="E158" s="7" t="s">
        <v>393</v>
      </c>
      <c r="F158" s="23" t="s">
        <v>394</v>
      </c>
      <c r="G158" s="7" t="s">
        <v>554</v>
      </c>
      <c r="H158" s="24" t="s">
        <v>396</v>
      </c>
      <c r="I158" s="9">
        <v>1828.9645953994698</v>
      </c>
      <c r="J158" s="10">
        <v>44866</v>
      </c>
      <c r="K158" s="10">
        <v>44864</v>
      </c>
      <c r="L158" s="7" t="s">
        <v>369</v>
      </c>
      <c r="M158" s="7" t="s">
        <v>370</v>
      </c>
    </row>
    <row r="159" spans="1:13" ht="13.2">
      <c r="A159" s="5">
        <v>57</v>
      </c>
      <c r="B159" s="10">
        <v>44869</v>
      </c>
      <c r="C159" s="22">
        <v>0.33819444444444446</v>
      </c>
      <c r="D159" s="7" t="s">
        <v>15</v>
      </c>
      <c r="E159" s="7" t="s">
        <v>16</v>
      </c>
      <c r="F159" s="23" t="s">
        <v>19</v>
      </c>
      <c r="G159" s="7" t="s">
        <v>555</v>
      </c>
      <c r="H159" s="7" t="s">
        <v>17</v>
      </c>
      <c r="I159" s="9">
        <v>304.34472971985525</v>
      </c>
      <c r="J159" s="10">
        <v>44866</v>
      </c>
      <c r="K159" s="10">
        <v>44864</v>
      </c>
      <c r="L159" s="7" t="s">
        <v>369</v>
      </c>
      <c r="M159" s="7" t="s">
        <v>370</v>
      </c>
    </row>
    <row r="160" spans="1:13" ht="13.2">
      <c r="A160" s="5">
        <v>58</v>
      </c>
      <c r="B160" s="10">
        <v>44868</v>
      </c>
      <c r="C160" s="22">
        <v>0.82152777777777775</v>
      </c>
      <c r="D160" s="7" t="s">
        <v>8</v>
      </c>
      <c r="E160" s="7" t="s">
        <v>9</v>
      </c>
      <c r="F160" s="23" t="s">
        <v>12</v>
      </c>
      <c r="G160" s="7" t="s">
        <v>556</v>
      </c>
      <c r="H160" s="7" t="s">
        <v>10</v>
      </c>
      <c r="I160" s="9">
        <v>10368.182547978671</v>
      </c>
      <c r="J160" s="10">
        <v>44866</v>
      </c>
      <c r="K160" s="10">
        <v>44864</v>
      </c>
      <c r="L160" s="7" t="s">
        <v>377</v>
      </c>
      <c r="M160" s="7" t="s">
        <v>367</v>
      </c>
    </row>
    <row r="161" spans="1:13" ht="13.2">
      <c r="A161" s="5">
        <v>58</v>
      </c>
      <c r="B161" s="10">
        <v>44868</v>
      </c>
      <c r="C161" s="22">
        <v>8.1250000000000003E-2</v>
      </c>
      <c r="D161" s="7" t="s">
        <v>8</v>
      </c>
      <c r="E161" s="7" t="s">
        <v>9</v>
      </c>
      <c r="F161" s="23" t="s">
        <v>12</v>
      </c>
      <c r="G161" s="7" t="s">
        <v>557</v>
      </c>
      <c r="H161" s="7" t="s">
        <v>10</v>
      </c>
      <c r="I161" s="9">
        <v>10484.43599175421</v>
      </c>
      <c r="J161" s="10">
        <v>44866</v>
      </c>
      <c r="K161" s="10">
        <v>44864</v>
      </c>
      <c r="L161" s="7" t="s">
        <v>377</v>
      </c>
      <c r="M161" s="7" t="s">
        <v>367</v>
      </c>
    </row>
    <row r="162" spans="1:13" ht="13.2">
      <c r="A162" s="5">
        <v>58</v>
      </c>
      <c r="B162" s="10">
        <v>44868</v>
      </c>
      <c r="C162" s="22">
        <v>0.40277777777777779</v>
      </c>
      <c r="D162" s="7" t="s">
        <v>392</v>
      </c>
      <c r="E162" s="7" t="s">
        <v>393</v>
      </c>
      <c r="F162" s="23" t="s">
        <v>394</v>
      </c>
      <c r="G162" s="7" t="s">
        <v>558</v>
      </c>
      <c r="H162" s="24" t="s">
        <v>396</v>
      </c>
      <c r="I162" s="9">
        <v>1806.98894941155</v>
      </c>
      <c r="J162" s="10">
        <v>44866</v>
      </c>
      <c r="K162" s="10">
        <v>44864</v>
      </c>
      <c r="L162" s="7" t="s">
        <v>369</v>
      </c>
      <c r="M162" s="7" t="s">
        <v>370</v>
      </c>
    </row>
    <row r="163" spans="1:13" ht="13.2">
      <c r="A163" s="5">
        <f>A162+6</f>
        <v>64</v>
      </c>
      <c r="B163" s="26">
        <v>44862</v>
      </c>
      <c r="C163" s="27">
        <f>C77</f>
        <v>0.27500000000000002</v>
      </c>
      <c r="D163" s="28" t="s">
        <v>397</v>
      </c>
      <c r="E163" s="28" t="s">
        <v>398</v>
      </c>
      <c r="F163" s="29" t="s">
        <v>399</v>
      </c>
      <c r="G163" s="7" t="s">
        <v>559</v>
      </c>
      <c r="H163" s="28" t="s">
        <v>17</v>
      </c>
      <c r="I163" s="9">
        <v>579.22465741309463</v>
      </c>
      <c r="J163" s="26">
        <v>44835</v>
      </c>
      <c r="K163" s="26">
        <v>44857</v>
      </c>
      <c r="L163" s="7" t="s">
        <v>369</v>
      </c>
      <c r="M163" s="28" t="s">
        <v>370</v>
      </c>
    </row>
    <row r="164" spans="1:13" ht="13.2">
      <c r="A164" s="5">
        <v>59</v>
      </c>
      <c r="B164" s="26">
        <v>44867</v>
      </c>
      <c r="C164" s="27">
        <v>0.54662734966659188</v>
      </c>
      <c r="D164" s="7" t="s">
        <v>392</v>
      </c>
      <c r="E164" s="7" t="s">
        <v>393</v>
      </c>
      <c r="F164" s="23" t="s">
        <v>394</v>
      </c>
      <c r="G164" s="7" t="s">
        <v>560</v>
      </c>
      <c r="H164" s="24" t="s">
        <v>396</v>
      </c>
      <c r="I164" s="9">
        <v>1830.1601340941781</v>
      </c>
      <c r="J164" s="26">
        <v>44866</v>
      </c>
      <c r="K164" s="26">
        <v>44864</v>
      </c>
      <c r="L164" s="7" t="s">
        <v>369</v>
      </c>
      <c r="M164" s="28" t="s">
        <v>367</v>
      </c>
    </row>
    <row r="165" spans="1:13" ht="13.2">
      <c r="A165" s="5">
        <v>59</v>
      </c>
      <c r="B165" s="10">
        <v>44867</v>
      </c>
      <c r="C165" s="22">
        <v>0.34375</v>
      </c>
      <c r="D165" s="7" t="s">
        <v>15</v>
      </c>
      <c r="E165" s="7" t="s">
        <v>16</v>
      </c>
      <c r="F165" s="23" t="s">
        <v>19</v>
      </c>
      <c r="G165" s="7" t="s">
        <v>561</v>
      </c>
      <c r="H165" s="7" t="s">
        <v>17</v>
      </c>
      <c r="I165" s="9">
        <v>303.01801216116598</v>
      </c>
      <c r="J165" s="10">
        <v>44866</v>
      </c>
      <c r="K165" s="10">
        <v>44864</v>
      </c>
      <c r="L165" s="7" t="s">
        <v>369</v>
      </c>
      <c r="M165" s="7" t="s">
        <v>370</v>
      </c>
    </row>
    <row r="166" spans="1:13" ht="13.2">
      <c r="A166" s="5">
        <v>59</v>
      </c>
      <c r="B166" s="17">
        <v>44867</v>
      </c>
      <c r="C166" s="18">
        <v>0.99003701649804821</v>
      </c>
      <c r="D166" s="19" t="s">
        <v>397</v>
      </c>
      <c r="E166" s="19" t="s">
        <v>398</v>
      </c>
      <c r="F166" s="20" t="s">
        <v>399</v>
      </c>
      <c r="G166" s="20" t="s">
        <v>562</v>
      </c>
      <c r="H166" s="19" t="s">
        <v>17</v>
      </c>
      <c r="I166" s="21">
        <v>84356.290873280406</v>
      </c>
      <c r="J166" s="17">
        <v>44866</v>
      </c>
      <c r="K166" s="17">
        <v>44864</v>
      </c>
      <c r="L166" s="19" t="s">
        <v>369</v>
      </c>
      <c r="M166" s="19" t="s">
        <v>370</v>
      </c>
    </row>
    <row r="167" spans="1:13" ht="13.2">
      <c r="A167" s="5">
        <v>60</v>
      </c>
      <c r="B167" s="17">
        <v>44866</v>
      </c>
      <c r="C167" s="18">
        <v>0.88764262776236957</v>
      </c>
      <c r="D167" s="19" t="s">
        <v>361</v>
      </c>
      <c r="E167" s="19" t="s">
        <v>362</v>
      </c>
      <c r="F167" s="20" t="s">
        <v>363</v>
      </c>
      <c r="G167" s="20" t="s">
        <v>563</v>
      </c>
      <c r="H167" s="19" t="s">
        <v>365</v>
      </c>
      <c r="I167" s="21">
        <v>48428.718941554675</v>
      </c>
      <c r="J167" s="17">
        <v>44866</v>
      </c>
      <c r="K167" s="17">
        <v>44864</v>
      </c>
      <c r="L167" s="19" t="s">
        <v>377</v>
      </c>
      <c r="M167" s="19" t="s">
        <v>367</v>
      </c>
    </row>
    <row r="168" spans="1:13" ht="13.2">
      <c r="A168" s="5">
        <v>60</v>
      </c>
      <c r="B168" s="26">
        <v>44866</v>
      </c>
      <c r="C168" s="27">
        <v>0.20642736267208461</v>
      </c>
      <c r="D168" s="7" t="s">
        <v>392</v>
      </c>
      <c r="E168" s="7" t="s">
        <v>393</v>
      </c>
      <c r="F168" s="23" t="s">
        <v>394</v>
      </c>
      <c r="G168" s="7" t="s">
        <v>564</v>
      </c>
      <c r="H168" s="24" t="s">
        <v>396</v>
      </c>
      <c r="I168" s="9">
        <v>1836.1461938863977</v>
      </c>
      <c r="J168" s="26">
        <v>44866</v>
      </c>
      <c r="K168" s="26">
        <v>44864</v>
      </c>
      <c r="L168" s="7" t="s">
        <v>369</v>
      </c>
      <c r="M168" s="28" t="s">
        <v>370</v>
      </c>
    </row>
    <row r="169" spans="1:13" ht="13.2">
      <c r="A169" s="5">
        <v>60</v>
      </c>
      <c r="B169" s="10">
        <v>44866</v>
      </c>
      <c r="C169" s="22">
        <v>0.36458333333333331</v>
      </c>
      <c r="D169" s="7" t="s">
        <v>15</v>
      </c>
      <c r="E169" s="7" t="s">
        <v>16</v>
      </c>
      <c r="F169" s="23" t="s">
        <v>19</v>
      </c>
      <c r="G169" s="7" t="s">
        <v>565</v>
      </c>
      <c r="H169" s="7" t="s">
        <v>17</v>
      </c>
      <c r="I169" s="9">
        <v>303.49678461680747</v>
      </c>
      <c r="J169" s="10">
        <v>44866</v>
      </c>
      <c r="K169" s="10">
        <v>44864</v>
      </c>
      <c r="L169" s="7" t="s">
        <v>369</v>
      </c>
      <c r="M169" s="7" t="s">
        <v>370</v>
      </c>
    </row>
    <row r="170" spans="1:13" ht="13.2">
      <c r="A170" s="5">
        <v>61</v>
      </c>
      <c r="B170" s="17">
        <v>44865</v>
      </c>
      <c r="C170" s="18">
        <v>0.79954664796060682</v>
      </c>
      <c r="D170" s="19" t="s">
        <v>371</v>
      </c>
      <c r="E170" s="19" t="s">
        <v>372</v>
      </c>
      <c r="F170" s="20" t="s">
        <v>373</v>
      </c>
      <c r="G170" s="20" t="s">
        <v>566</v>
      </c>
      <c r="H170" s="19" t="s">
        <v>365</v>
      </c>
      <c r="I170" s="21">
        <v>159812.43032880008</v>
      </c>
      <c r="J170" s="17">
        <v>44835</v>
      </c>
      <c r="K170" s="17">
        <v>44864</v>
      </c>
      <c r="L170" s="19" t="s">
        <v>369</v>
      </c>
      <c r="M170" s="19" t="s">
        <v>370</v>
      </c>
    </row>
    <row r="171" spans="1:13" ht="13.2">
      <c r="A171" s="5">
        <v>61</v>
      </c>
      <c r="B171" s="10">
        <v>44865</v>
      </c>
      <c r="C171" s="22">
        <v>0.25694444444444442</v>
      </c>
      <c r="D171" s="7" t="s">
        <v>8</v>
      </c>
      <c r="E171" s="7" t="s">
        <v>9</v>
      </c>
      <c r="F171" s="23" t="s">
        <v>12</v>
      </c>
      <c r="G171" s="7" t="s">
        <v>567</v>
      </c>
      <c r="H171" s="7" t="s">
        <v>10</v>
      </c>
      <c r="I171" s="9">
        <v>10459.437472937489</v>
      </c>
      <c r="J171" s="10">
        <v>44835</v>
      </c>
      <c r="K171" s="10">
        <v>44864</v>
      </c>
      <c r="L171" s="7" t="s">
        <v>377</v>
      </c>
      <c r="M171" s="7" t="s">
        <v>367</v>
      </c>
    </row>
    <row r="172" spans="1:13" ht="13.2">
      <c r="A172" s="5">
        <v>61</v>
      </c>
      <c r="B172" s="26">
        <v>44865</v>
      </c>
      <c r="C172" s="27">
        <v>0.74815859074136293</v>
      </c>
      <c r="D172" s="7" t="s">
        <v>15</v>
      </c>
      <c r="E172" s="7" t="s">
        <v>16</v>
      </c>
      <c r="F172" s="23" t="s">
        <v>19</v>
      </c>
      <c r="G172" s="7" t="s">
        <v>568</v>
      </c>
      <c r="H172" s="7" t="s">
        <v>17</v>
      </c>
      <c r="I172" s="9">
        <v>299.97688364900227</v>
      </c>
      <c r="J172" s="26">
        <v>44835</v>
      </c>
      <c r="K172" s="26">
        <v>44864</v>
      </c>
      <c r="L172" s="7" t="s">
        <v>369</v>
      </c>
      <c r="M172" s="28" t="s">
        <v>370</v>
      </c>
    </row>
    <row r="173" spans="1:13" ht="13.2">
      <c r="A173" s="5">
        <v>61</v>
      </c>
      <c r="B173" s="10">
        <v>44865</v>
      </c>
      <c r="C173" s="22">
        <v>0.26805555555555555</v>
      </c>
      <c r="D173" s="7" t="s">
        <v>15</v>
      </c>
      <c r="E173" s="7" t="s">
        <v>16</v>
      </c>
      <c r="F173" s="23" t="s">
        <v>19</v>
      </c>
      <c r="G173" s="7" t="s">
        <v>569</v>
      </c>
      <c r="H173" s="7" t="s">
        <v>17</v>
      </c>
      <c r="I173" s="9">
        <v>263.31736900700088</v>
      </c>
      <c r="J173" s="10">
        <v>44835</v>
      </c>
      <c r="K173" s="10">
        <v>44864</v>
      </c>
      <c r="L173" s="7" t="s">
        <v>369</v>
      </c>
      <c r="M173" s="7" t="s">
        <v>370</v>
      </c>
    </row>
    <row r="174" spans="1:13" ht="13.2">
      <c r="A174" s="5">
        <v>62</v>
      </c>
      <c r="B174" s="26">
        <v>44864</v>
      </c>
      <c r="C174" s="27">
        <v>0.17998997335308475</v>
      </c>
      <c r="D174" s="7" t="s">
        <v>8</v>
      </c>
      <c r="E174" s="7" t="s">
        <v>9</v>
      </c>
      <c r="F174" s="23" t="s">
        <v>12</v>
      </c>
      <c r="G174" s="7" t="s">
        <v>570</v>
      </c>
      <c r="H174" s="7" t="s">
        <v>10</v>
      </c>
      <c r="I174" s="9">
        <v>10381.738096776451</v>
      </c>
      <c r="J174" s="26">
        <v>44835</v>
      </c>
      <c r="K174" s="26">
        <v>44864</v>
      </c>
      <c r="L174" s="7" t="s">
        <v>377</v>
      </c>
      <c r="M174" s="28" t="s">
        <v>370</v>
      </c>
    </row>
    <row r="175" spans="1:13" ht="13.2">
      <c r="A175" s="5">
        <v>62</v>
      </c>
      <c r="B175" s="10">
        <v>44864</v>
      </c>
      <c r="C175" s="22">
        <v>4.8611111111111112E-3</v>
      </c>
      <c r="D175" s="7" t="s">
        <v>8</v>
      </c>
      <c r="E175" s="7" t="s">
        <v>9</v>
      </c>
      <c r="F175" s="23" t="s">
        <v>12</v>
      </c>
      <c r="G175" s="7" t="s">
        <v>571</v>
      </c>
      <c r="H175" s="7" t="s">
        <v>10</v>
      </c>
      <c r="I175" s="9">
        <v>10247.64693546892</v>
      </c>
      <c r="J175" s="10">
        <v>44835</v>
      </c>
      <c r="K175" s="10">
        <v>44864</v>
      </c>
      <c r="L175" s="7" t="s">
        <v>377</v>
      </c>
      <c r="M175" s="7" t="s">
        <v>367</v>
      </c>
    </row>
    <row r="176" spans="1:13" ht="13.2">
      <c r="A176" s="5">
        <v>62</v>
      </c>
      <c r="B176" s="10">
        <v>44864</v>
      </c>
      <c r="C176" s="22">
        <v>0.89930555555555558</v>
      </c>
      <c r="D176" s="7" t="s">
        <v>392</v>
      </c>
      <c r="E176" s="7" t="s">
        <v>393</v>
      </c>
      <c r="F176" s="23" t="s">
        <v>394</v>
      </c>
      <c r="G176" s="7" t="s">
        <v>572</v>
      </c>
      <c r="H176" s="24" t="s">
        <v>396</v>
      </c>
      <c r="I176" s="9">
        <v>1851.4646551877076</v>
      </c>
      <c r="J176" s="10">
        <v>44835</v>
      </c>
      <c r="K176" s="10">
        <v>44864</v>
      </c>
      <c r="L176" s="7" t="s">
        <v>369</v>
      </c>
      <c r="M176" s="7" t="s">
        <v>370</v>
      </c>
    </row>
    <row r="177" spans="1:13" ht="13.2">
      <c r="A177" s="5">
        <v>62</v>
      </c>
      <c r="B177" s="17">
        <v>44864</v>
      </c>
      <c r="C177" s="18">
        <v>5.3173469858020073E-2</v>
      </c>
      <c r="D177" s="19" t="s">
        <v>379</v>
      </c>
      <c r="E177" s="19" t="s">
        <v>380</v>
      </c>
      <c r="F177" s="20" t="s">
        <v>381</v>
      </c>
      <c r="G177" s="20" t="s">
        <v>573</v>
      </c>
      <c r="H177" s="19" t="s">
        <v>383</v>
      </c>
      <c r="I177" s="21">
        <v>15550.910248358072</v>
      </c>
      <c r="J177" s="17">
        <v>44835</v>
      </c>
      <c r="K177" s="17">
        <v>44864</v>
      </c>
      <c r="L177" s="19" t="s">
        <v>377</v>
      </c>
      <c r="M177" s="19" t="s">
        <v>367</v>
      </c>
    </row>
    <row r="178" spans="1:13" ht="13.2">
      <c r="A178" s="5">
        <v>63</v>
      </c>
      <c r="B178" s="17">
        <v>44863</v>
      </c>
      <c r="C178" s="18">
        <v>0.51586908573446899</v>
      </c>
      <c r="D178" s="19" t="s">
        <v>385</v>
      </c>
      <c r="E178" s="19" t="s">
        <v>386</v>
      </c>
      <c r="F178" s="20" t="s">
        <v>387</v>
      </c>
      <c r="G178" s="20" t="s">
        <v>574</v>
      </c>
      <c r="H178" s="19" t="s">
        <v>17</v>
      </c>
      <c r="I178" s="21">
        <v>162777.02322174996</v>
      </c>
      <c r="J178" s="17">
        <v>44835</v>
      </c>
      <c r="K178" s="17">
        <v>44857</v>
      </c>
      <c r="L178" s="19" t="s">
        <v>377</v>
      </c>
      <c r="M178" s="19" t="s">
        <v>370</v>
      </c>
    </row>
    <row r="179" spans="1:13" ht="13.2">
      <c r="A179" s="5">
        <v>63</v>
      </c>
      <c r="B179" s="10">
        <v>44863</v>
      </c>
      <c r="C179" s="22">
        <v>0.43819444444444444</v>
      </c>
      <c r="D179" s="7" t="s">
        <v>8</v>
      </c>
      <c r="E179" s="7" t="s">
        <v>9</v>
      </c>
      <c r="F179" s="23" t="s">
        <v>12</v>
      </c>
      <c r="G179" s="7" t="s">
        <v>575</v>
      </c>
      <c r="H179" s="7" t="s">
        <v>10</v>
      </c>
      <c r="I179" s="9">
        <v>10353.25750947296</v>
      </c>
      <c r="J179" s="10">
        <v>44835</v>
      </c>
      <c r="K179" s="10">
        <v>44857</v>
      </c>
      <c r="L179" s="7" t="s">
        <v>377</v>
      </c>
      <c r="M179" s="7" t="s">
        <v>367</v>
      </c>
    </row>
    <row r="180" spans="1:13" ht="13.2">
      <c r="A180" s="5">
        <v>63</v>
      </c>
      <c r="B180" s="10">
        <v>44863</v>
      </c>
      <c r="C180" s="22">
        <v>0.47013888888888888</v>
      </c>
      <c r="D180" s="7" t="s">
        <v>392</v>
      </c>
      <c r="E180" s="7" t="s">
        <v>393</v>
      </c>
      <c r="F180" s="23" t="s">
        <v>394</v>
      </c>
      <c r="G180" s="7" t="s">
        <v>576</v>
      </c>
      <c r="H180" s="24" t="s">
        <v>396</v>
      </c>
      <c r="I180" s="9">
        <v>1866.6324355099496</v>
      </c>
      <c r="J180" s="10">
        <v>44835</v>
      </c>
      <c r="K180" s="10">
        <v>44857</v>
      </c>
      <c r="L180" s="7" t="s">
        <v>369</v>
      </c>
      <c r="M180" s="7" t="s">
        <v>370</v>
      </c>
    </row>
    <row r="181" spans="1:13" ht="13.2">
      <c r="A181" s="5">
        <v>63</v>
      </c>
      <c r="B181" s="26">
        <v>44863</v>
      </c>
      <c r="C181" s="27">
        <v>0.17322187831908142</v>
      </c>
      <c r="D181" s="7" t="s">
        <v>15</v>
      </c>
      <c r="E181" s="7" t="s">
        <v>16</v>
      </c>
      <c r="F181" s="23" t="s">
        <v>19</v>
      </c>
      <c r="G181" s="7" t="s">
        <v>577</v>
      </c>
      <c r="H181" s="7" t="s">
        <v>17</v>
      </c>
      <c r="I181" s="9">
        <v>262.67280591830223</v>
      </c>
      <c r="J181" s="26">
        <v>44835</v>
      </c>
      <c r="K181" s="26">
        <v>44857</v>
      </c>
      <c r="L181" s="7" t="s">
        <v>369</v>
      </c>
      <c r="M181" s="28" t="s">
        <v>370</v>
      </c>
    </row>
    <row r="182" spans="1:13" ht="13.2">
      <c r="A182" s="5">
        <v>63</v>
      </c>
      <c r="B182" s="10">
        <v>44863</v>
      </c>
      <c r="C182" s="22">
        <v>0.73472222222222228</v>
      </c>
      <c r="D182" s="7" t="s">
        <v>15</v>
      </c>
      <c r="E182" s="7" t="s">
        <v>16</v>
      </c>
      <c r="F182" s="23" t="s">
        <v>19</v>
      </c>
      <c r="G182" s="7" t="s">
        <v>578</v>
      </c>
      <c r="H182" s="7" t="s">
        <v>17</v>
      </c>
      <c r="I182" s="9">
        <v>264.47107286797075</v>
      </c>
      <c r="J182" s="10">
        <v>44835</v>
      </c>
      <c r="K182" s="10">
        <v>44857</v>
      </c>
      <c r="L182" s="7" t="s">
        <v>369</v>
      </c>
      <c r="M182" s="7" t="s">
        <v>370</v>
      </c>
    </row>
    <row r="183" spans="1:13" ht="13.2">
      <c r="A183" s="5">
        <v>64</v>
      </c>
      <c r="B183" s="26">
        <v>44862</v>
      </c>
      <c r="C183" s="27">
        <v>0.11171044951875553</v>
      </c>
      <c r="D183" s="7" t="s">
        <v>8</v>
      </c>
      <c r="E183" s="7" t="s">
        <v>9</v>
      </c>
      <c r="F183" s="23" t="s">
        <v>12</v>
      </c>
      <c r="G183" s="7" t="s">
        <v>579</v>
      </c>
      <c r="H183" s="7" t="s">
        <v>10</v>
      </c>
      <c r="I183" s="9">
        <v>10464.223651048434</v>
      </c>
      <c r="J183" s="26">
        <v>44835</v>
      </c>
      <c r="K183" s="26">
        <v>44857</v>
      </c>
      <c r="L183" s="7" t="s">
        <v>377</v>
      </c>
      <c r="M183" s="28" t="s">
        <v>367</v>
      </c>
    </row>
    <row r="184" spans="1:13" ht="13.2">
      <c r="A184" s="5">
        <v>64</v>
      </c>
      <c r="B184" s="10">
        <v>44862</v>
      </c>
      <c r="C184" s="22">
        <v>0.34791666666666665</v>
      </c>
      <c r="D184" s="7" t="s">
        <v>8</v>
      </c>
      <c r="E184" s="7" t="s">
        <v>9</v>
      </c>
      <c r="F184" s="23" t="s">
        <v>12</v>
      </c>
      <c r="G184" s="7" t="s">
        <v>580</v>
      </c>
      <c r="H184" s="7" t="s">
        <v>10</v>
      </c>
      <c r="I184" s="9">
        <v>10153.160565276485</v>
      </c>
      <c r="J184" s="10">
        <v>44835</v>
      </c>
      <c r="K184" s="10">
        <v>44857</v>
      </c>
      <c r="L184" s="7" t="s">
        <v>377</v>
      </c>
      <c r="M184" s="7" t="s">
        <v>367</v>
      </c>
    </row>
    <row r="185" spans="1:13" ht="13.2">
      <c r="A185" s="5">
        <v>64</v>
      </c>
      <c r="B185" s="10">
        <v>44862</v>
      </c>
      <c r="C185" s="22">
        <v>0.4236111111111111</v>
      </c>
      <c r="D185" s="7" t="s">
        <v>392</v>
      </c>
      <c r="E185" s="7" t="s">
        <v>393</v>
      </c>
      <c r="F185" s="23" t="s">
        <v>394</v>
      </c>
      <c r="G185" s="7" t="s">
        <v>581</v>
      </c>
      <c r="H185" s="24" t="s">
        <v>396</v>
      </c>
      <c r="I185" s="9">
        <v>1858.3955968306529</v>
      </c>
      <c r="J185" s="10">
        <v>44835</v>
      </c>
      <c r="K185" s="10">
        <v>44857</v>
      </c>
      <c r="L185" s="7" t="s">
        <v>369</v>
      </c>
      <c r="M185" s="7" t="s">
        <v>370</v>
      </c>
    </row>
    <row r="186" spans="1:13" ht="13.2">
      <c r="A186" s="5">
        <v>64</v>
      </c>
      <c r="B186" s="17">
        <v>44862</v>
      </c>
      <c r="C186" s="18">
        <v>0.33573955113132525</v>
      </c>
      <c r="D186" s="19" t="s">
        <v>397</v>
      </c>
      <c r="E186" s="19" t="s">
        <v>398</v>
      </c>
      <c r="F186" s="20" t="s">
        <v>399</v>
      </c>
      <c r="G186" s="20" t="s">
        <v>582</v>
      </c>
      <c r="H186" s="19" t="s">
        <v>17</v>
      </c>
      <c r="I186" s="21">
        <v>10290.210527449748</v>
      </c>
      <c r="J186" s="17">
        <v>44835</v>
      </c>
      <c r="K186" s="17">
        <v>44857</v>
      </c>
      <c r="L186" s="19" t="s">
        <v>369</v>
      </c>
      <c r="M186" s="19" t="s">
        <v>370</v>
      </c>
    </row>
    <row r="187" spans="1:13" ht="13.2">
      <c r="A187" s="5">
        <v>65</v>
      </c>
      <c r="B187" s="17">
        <v>44861</v>
      </c>
      <c r="C187" s="18">
        <v>0.52317556272125421</v>
      </c>
      <c r="D187" s="19" t="s">
        <v>403</v>
      </c>
      <c r="E187" s="19" t="s">
        <v>404</v>
      </c>
      <c r="F187" s="20" t="s">
        <v>405</v>
      </c>
      <c r="G187" s="20" t="s">
        <v>583</v>
      </c>
      <c r="H187" s="19" t="s">
        <v>10</v>
      </c>
      <c r="I187" s="21">
        <v>3418.5642860699922</v>
      </c>
      <c r="J187" s="17">
        <v>44835</v>
      </c>
      <c r="K187" s="17">
        <v>44857</v>
      </c>
      <c r="L187" s="19" t="s">
        <v>377</v>
      </c>
      <c r="M187" s="19" t="s">
        <v>367</v>
      </c>
    </row>
    <row r="188" spans="1:13" ht="13.2">
      <c r="A188" s="5">
        <v>65</v>
      </c>
      <c r="B188" s="10">
        <v>44861</v>
      </c>
      <c r="C188" s="22">
        <v>0.21388888888888888</v>
      </c>
      <c r="D188" s="7" t="s">
        <v>8</v>
      </c>
      <c r="E188" s="7" t="s">
        <v>9</v>
      </c>
      <c r="F188" s="23" t="s">
        <v>12</v>
      </c>
      <c r="G188" s="7" t="s">
        <v>584</v>
      </c>
      <c r="H188" s="7" t="s">
        <v>10</v>
      </c>
      <c r="I188" s="9">
        <v>10069.139210960368</v>
      </c>
      <c r="J188" s="10">
        <v>44835</v>
      </c>
      <c r="K188" s="10">
        <v>44857</v>
      </c>
      <c r="L188" s="7" t="s">
        <v>377</v>
      </c>
      <c r="M188" s="7" t="s">
        <v>367</v>
      </c>
    </row>
    <row r="189" spans="1:13" ht="13.2">
      <c r="A189" s="5">
        <v>65</v>
      </c>
      <c r="B189" s="26">
        <v>44861</v>
      </c>
      <c r="C189" s="27">
        <v>0.71642473251719485</v>
      </c>
      <c r="D189" s="7" t="s">
        <v>15</v>
      </c>
      <c r="E189" s="7" t="s">
        <v>16</v>
      </c>
      <c r="F189" s="23" t="s">
        <v>19</v>
      </c>
      <c r="G189" s="7" t="s">
        <v>585</v>
      </c>
      <c r="H189" s="7" t="s">
        <v>17</v>
      </c>
      <c r="I189" s="9">
        <v>267.22899226943611</v>
      </c>
      <c r="J189" s="26">
        <v>44835</v>
      </c>
      <c r="K189" s="26">
        <v>44857</v>
      </c>
      <c r="L189" s="7" t="s">
        <v>369</v>
      </c>
      <c r="M189" s="28" t="s">
        <v>370</v>
      </c>
    </row>
    <row r="190" spans="1:13" ht="13.2">
      <c r="A190" s="5">
        <v>65</v>
      </c>
      <c r="B190" s="10">
        <v>44861</v>
      </c>
      <c r="C190" s="22">
        <v>0.33611111111111114</v>
      </c>
      <c r="D190" s="7" t="s">
        <v>15</v>
      </c>
      <c r="E190" s="7" t="s">
        <v>16</v>
      </c>
      <c r="F190" s="23" t="s">
        <v>19</v>
      </c>
      <c r="G190" s="7" t="s">
        <v>586</v>
      </c>
      <c r="H190" s="7" t="s">
        <v>17</v>
      </c>
      <c r="I190" s="9">
        <v>268.66306239692398</v>
      </c>
      <c r="J190" s="10">
        <v>44835</v>
      </c>
      <c r="K190" s="10">
        <v>44857</v>
      </c>
      <c r="L190" s="7" t="s">
        <v>369</v>
      </c>
      <c r="M190" s="7" t="s">
        <v>370</v>
      </c>
    </row>
    <row r="191" spans="1:13" ht="13.2">
      <c r="A191" s="5">
        <f>A190+6</f>
        <v>71</v>
      </c>
      <c r="B191" s="26">
        <v>44855</v>
      </c>
      <c r="C191" s="27">
        <f>C105</f>
        <v>8.7499999999999994E-2</v>
      </c>
      <c r="D191" s="28" t="s">
        <v>397</v>
      </c>
      <c r="E191" s="28" t="s">
        <v>398</v>
      </c>
      <c r="F191" s="29" t="s">
        <v>399</v>
      </c>
      <c r="G191" s="7" t="s">
        <v>587</v>
      </c>
      <c r="H191" s="28" t="s">
        <v>17</v>
      </c>
      <c r="I191" s="9">
        <v>604.19728559922339</v>
      </c>
      <c r="J191" s="26">
        <v>44835</v>
      </c>
      <c r="K191" s="26">
        <v>44850</v>
      </c>
      <c r="L191" s="7" t="s">
        <v>369</v>
      </c>
      <c r="M191" s="28" t="s">
        <v>370</v>
      </c>
    </row>
    <row r="192" spans="1:13" ht="13.2">
      <c r="A192" s="5">
        <v>66</v>
      </c>
      <c r="B192" s="17">
        <v>44860</v>
      </c>
      <c r="C192" s="18">
        <v>0.99364229631673306</v>
      </c>
      <c r="D192" s="19" t="s">
        <v>409</v>
      </c>
      <c r="E192" s="19" t="s">
        <v>410</v>
      </c>
      <c r="F192" s="20" t="s">
        <v>411</v>
      </c>
      <c r="G192" s="20" t="s">
        <v>588</v>
      </c>
      <c r="H192" s="19" t="s">
        <v>413</v>
      </c>
      <c r="I192" s="21">
        <v>17506.416140667719</v>
      </c>
      <c r="J192" s="17">
        <v>44835</v>
      </c>
      <c r="K192" s="17">
        <v>44857</v>
      </c>
      <c r="L192" s="19" t="s">
        <v>369</v>
      </c>
      <c r="M192" s="19" t="s">
        <v>370</v>
      </c>
    </row>
    <row r="193" spans="1:13" ht="13.2">
      <c r="A193" s="5">
        <v>66</v>
      </c>
      <c r="B193" s="10">
        <v>44860</v>
      </c>
      <c r="C193" s="22">
        <v>0.27847222222222223</v>
      </c>
      <c r="D193" s="7" t="s">
        <v>8</v>
      </c>
      <c r="E193" s="7" t="s">
        <v>9</v>
      </c>
      <c r="F193" s="23" t="s">
        <v>12</v>
      </c>
      <c r="G193" s="7" t="s">
        <v>589</v>
      </c>
      <c r="H193" s="7" t="s">
        <v>10</v>
      </c>
      <c r="I193" s="9">
        <v>10163.471413783376</v>
      </c>
      <c r="J193" s="10">
        <v>44835</v>
      </c>
      <c r="K193" s="10">
        <v>44857</v>
      </c>
      <c r="L193" s="7" t="s">
        <v>377</v>
      </c>
      <c r="M193" s="7" t="s">
        <v>367</v>
      </c>
    </row>
    <row r="194" spans="1:13" ht="13.2">
      <c r="A194" s="5">
        <v>66</v>
      </c>
      <c r="B194" s="10">
        <v>44860</v>
      </c>
      <c r="C194" s="22">
        <v>0.9819444444444444</v>
      </c>
      <c r="D194" s="7" t="s">
        <v>392</v>
      </c>
      <c r="E194" s="7" t="s">
        <v>393</v>
      </c>
      <c r="F194" s="23" t="s">
        <v>394</v>
      </c>
      <c r="G194" s="7" t="s">
        <v>590</v>
      </c>
      <c r="H194" s="24" t="s">
        <v>396</v>
      </c>
      <c r="I194" s="9">
        <v>1883.9777776307135</v>
      </c>
      <c r="J194" s="10">
        <v>44835</v>
      </c>
      <c r="K194" s="10">
        <v>44857</v>
      </c>
      <c r="L194" s="7" t="s">
        <v>369</v>
      </c>
      <c r="M194" s="7" t="s">
        <v>370</v>
      </c>
    </row>
    <row r="195" spans="1:13" ht="13.2">
      <c r="A195" s="5">
        <v>66</v>
      </c>
      <c r="B195" s="10">
        <v>44860</v>
      </c>
      <c r="C195" s="22">
        <v>0.37916666666666665</v>
      </c>
      <c r="D195" s="7" t="s">
        <v>15</v>
      </c>
      <c r="E195" s="7" t="s">
        <v>16</v>
      </c>
      <c r="F195" s="23" t="s">
        <v>19</v>
      </c>
      <c r="G195" s="7" t="s">
        <v>591</v>
      </c>
      <c r="H195" s="7" t="s">
        <v>17</v>
      </c>
      <c r="I195" s="9">
        <v>270.08530594964662</v>
      </c>
      <c r="J195" s="10">
        <v>44835</v>
      </c>
      <c r="K195" s="10">
        <v>44857</v>
      </c>
      <c r="L195" s="7" t="s">
        <v>369</v>
      </c>
      <c r="M195" s="7" t="s">
        <v>370</v>
      </c>
    </row>
    <row r="196" spans="1:13" ht="13.2">
      <c r="A196" s="5">
        <v>67</v>
      </c>
      <c r="B196" s="10">
        <v>44859</v>
      </c>
      <c r="C196" s="22">
        <v>6.3888888888888884E-2</v>
      </c>
      <c r="D196" s="7" t="s">
        <v>8</v>
      </c>
      <c r="E196" s="7" t="s">
        <v>9</v>
      </c>
      <c r="F196" s="23" t="s">
        <v>12</v>
      </c>
      <c r="G196" s="7" t="s">
        <v>592</v>
      </c>
      <c r="H196" s="7" t="s">
        <v>10</v>
      </c>
      <c r="I196" s="9">
        <v>10735.045294215955</v>
      </c>
      <c r="J196" s="10">
        <v>44835</v>
      </c>
      <c r="K196" s="10">
        <v>44857</v>
      </c>
      <c r="L196" s="7" t="s">
        <v>377</v>
      </c>
      <c r="M196" s="7" t="s">
        <v>367</v>
      </c>
    </row>
    <row r="197" spans="1:13" ht="13.2">
      <c r="A197" s="5">
        <v>67</v>
      </c>
      <c r="B197" s="10">
        <v>44859</v>
      </c>
      <c r="C197" s="22">
        <v>0.88402777777777775</v>
      </c>
      <c r="D197" s="7" t="s">
        <v>392</v>
      </c>
      <c r="E197" s="7" t="s">
        <v>393</v>
      </c>
      <c r="F197" s="23" t="s">
        <v>394</v>
      </c>
      <c r="G197" s="7" t="s">
        <v>593</v>
      </c>
      <c r="H197" s="24" t="s">
        <v>396</v>
      </c>
      <c r="I197" s="9">
        <v>1865.1775115980358</v>
      </c>
      <c r="J197" s="10">
        <v>44835</v>
      </c>
      <c r="K197" s="10">
        <v>44857</v>
      </c>
      <c r="L197" s="7" t="s">
        <v>369</v>
      </c>
      <c r="M197" s="7" t="s">
        <v>370</v>
      </c>
    </row>
    <row r="198" spans="1:13" ht="13.2">
      <c r="A198" s="5">
        <v>67</v>
      </c>
      <c r="B198" s="10">
        <v>44859</v>
      </c>
      <c r="C198" s="22">
        <v>0.24791666666666667</v>
      </c>
      <c r="D198" s="7" t="s">
        <v>15</v>
      </c>
      <c r="E198" s="7" t="s">
        <v>16</v>
      </c>
      <c r="F198" s="23" t="s">
        <v>19</v>
      </c>
      <c r="G198" s="7" t="s">
        <v>594</v>
      </c>
      <c r="H198" s="7" t="s">
        <v>17</v>
      </c>
      <c r="I198" s="9">
        <v>273.3394720844073</v>
      </c>
      <c r="J198" s="10">
        <v>44835</v>
      </c>
      <c r="K198" s="10">
        <v>44857</v>
      </c>
      <c r="L198" s="7" t="s">
        <v>369</v>
      </c>
      <c r="M198" s="7" t="s">
        <v>370</v>
      </c>
    </row>
    <row r="199" spans="1:13" ht="13.2">
      <c r="A199" s="5">
        <v>68</v>
      </c>
      <c r="B199" s="10">
        <v>44858</v>
      </c>
      <c r="C199" s="22">
        <v>0.44722222222222224</v>
      </c>
      <c r="D199" s="7" t="s">
        <v>8</v>
      </c>
      <c r="E199" s="7" t="s">
        <v>9</v>
      </c>
      <c r="F199" s="23" t="s">
        <v>12</v>
      </c>
      <c r="G199" s="7" t="s">
        <v>595</v>
      </c>
      <c r="H199" s="7" t="s">
        <v>10</v>
      </c>
      <c r="I199" s="9">
        <v>10574.273279788551</v>
      </c>
      <c r="J199" s="10">
        <v>44835</v>
      </c>
      <c r="K199" s="10">
        <v>44857</v>
      </c>
      <c r="L199" s="7" t="s">
        <v>377</v>
      </c>
      <c r="M199" s="7" t="s">
        <v>367</v>
      </c>
    </row>
    <row r="200" spans="1:13" ht="13.2">
      <c r="A200" s="5">
        <v>68</v>
      </c>
      <c r="B200" s="10">
        <v>44858</v>
      </c>
      <c r="C200" s="22">
        <v>0.15486111111111112</v>
      </c>
      <c r="D200" s="7" t="s">
        <v>392</v>
      </c>
      <c r="E200" s="7" t="s">
        <v>393</v>
      </c>
      <c r="F200" s="23" t="s">
        <v>394</v>
      </c>
      <c r="G200" s="7" t="s">
        <v>596</v>
      </c>
      <c r="H200" s="24" t="s">
        <v>396</v>
      </c>
      <c r="I200" s="9">
        <v>1428.7053050686111</v>
      </c>
      <c r="J200" s="10">
        <v>44835</v>
      </c>
      <c r="K200" s="10">
        <v>44857</v>
      </c>
      <c r="L200" s="7" t="s">
        <v>369</v>
      </c>
      <c r="M200" s="7" t="s">
        <v>370</v>
      </c>
    </row>
    <row r="201" spans="1:13" ht="13.2">
      <c r="A201" s="5">
        <v>68</v>
      </c>
      <c r="B201" s="10">
        <v>44858</v>
      </c>
      <c r="C201" s="22">
        <v>0.43402777777777779</v>
      </c>
      <c r="D201" s="7" t="s">
        <v>15</v>
      </c>
      <c r="E201" s="7" t="s">
        <v>16</v>
      </c>
      <c r="F201" s="23" t="s">
        <v>19</v>
      </c>
      <c r="G201" s="7" t="s">
        <v>597</v>
      </c>
      <c r="H201" s="7" t="s">
        <v>17</v>
      </c>
      <c r="I201" s="9">
        <v>270.68610608168905</v>
      </c>
      <c r="J201" s="10">
        <v>44835</v>
      </c>
      <c r="K201" s="10">
        <v>44857</v>
      </c>
      <c r="L201" s="7" t="s">
        <v>369</v>
      </c>
      <c r="M201" s="7" t="s">
        <v>370</v>
      </c>
    </row>
    <row r="202" spans="1:13" ht="13.2">
      <c r="A202" s="5">
        <v>69</v>
      </c>
      <c r="B202" s="10">
        <v>44857</v>
      </c>
      <c r="C202" s="22">
        <v>0.17847222222222223</v>
      </c>
      <c r="D202" s="7" t="s">
        <v>8</v>
      </c>
      <c r="E202" s="7" t="s">
        <v>9</v>
      </c>
      <c r="F202" s="23" t="s">
        <v>12</v>
      </c>
      <c r="G202" s="7" t="s">
        <v>598</v>
      </c>
      <c r="H202" s="7" t="s">
        <v>10</v>
      </c>
      <c r="I202" s="9">
        <v>10463.558731685931</v>
      </c>
      <c r="J202" s="10">
        <v>44835</v>
      </c>
      <c r="K202" s="10">
        <v>44857</v>
      </c>
      <c r="L202" s="7" t="s">
        <v>377</v>
      </c>
      <c r="M202" s="7" t="s">
        <v>367</v>
      </c>
    </row>
    <row r="203" spans="1:13" ht="13.2">
      <c r="A203" s="5">
        <v>69</v>
      </c>
      <c r="B203" s="10">
        <v>44857</v>
      </c>
      <c r="C203" s="22">
        <v>0.37708333333333333</v>
      </c>
      <c r="D203" s="7" t="s">
        <v>15</v>
      </c>
      <c r="E203" s="7" t="s">
        <v>16</v>
      </c>
      <c r="F203" s="23" t="s">
        <v>19</v>
      </c>
      <c r="G203" s="7" t="s">
        <v>599</v>
      </c>
      <c r="H203" s="7" t="s">
        <v>17</v>
      </c>
      <c r="I203" s="9">
        <v>268.89944964170741</v>
      </c>
      <c r="J203" s="10">
        <v>44835</v>
      </c>
      <c r="K203" s="10">
        <v>44857</v>
      </c>
      <c r="L203" s="7" t="s">
        <v>369</v>
      </c>
      <c r="M203" s="7" t="s">
        <v>370</v>
      </c>
    </row>
    <row r="204" spans="1:13" ht="13.2">
      <c r="A204" s="5">
        <v>70</v>
      </c>
      <c r="B204" s="10">
        <v>44856</v>
      </c>
      <c r="C204" s="22">
        <v>0.34375</v>
      </c>
      <c r="D204" s="7" t="s">
        <v>8</v>
      </c>
      <c r="E204" s="7" t="s">
        <v>9</v>
      </c>
      <c r="F204" s="23" t="s">
        <v>12</v>
      </c>
      <c r="G204" s="7" t="s">
        <v>600</v>
      </c>
      <c r="H204" s="7" t="s">
        <v>10</v>
      </c>
      <c r="I204" s="9">
        <v>10415.139370683661</v>
      </c>
      <c r="J204" s="10">
        <v>44835</v>
      </c>
      <c r="K204" s="10">
        <v>44850</v>
      </c>
      <c r="L204" s="7" t="s">
        <v>377</v>
      </c>
      <c r="M204" s="7" t="s">
        <v>367</v>
      </c>
    </row>
    <row r="205" spans="1:13" ht="13.2">
      <c r="A205" s="5">
        <v>70</v>
      </c>
      <c r="B205" s="10">
        <v>44856</v>
      </c>
      <c r="C205" s="22">
        <v>0.90347222222222223</v>
      </c>
      <c r="D205" s="7" t="s">
        <v>392</v>
      </c>
      <c r="E205" s="7" t="s">
        <v>393</v>
      </c>
      <c r="F205" s="23" t="s">
        <v>394</v>
      </c>
      <c r="G205" s="7" t="s">
        <v>601</v>
      </c>
      <c r="H205" s="24" t="s">
        <v>396</v>
      </c>
      <c r="I205" s="9">
        <v>1425.0280215806511</v>
      </c>
      <c r="J205" s="10">
        <v>44835</v>
      </c>
      <c r="K205" s="10">
        <v>44850</v>
      </c>
      <c r="L205" s="7" t="s">
        <v>369</v>
      </c>
      <c r="M205" s="7" t="s">
        <v>370</v>
      </c>
    </row>
    <row r="206" spans="1:13" ht="13.2">
      <c r="A206" s="5">
        <v>70</v>
      </c>
      <c r="B206" s="10">
        <v>44856</v>
      </c>
      <c r="C206" s="22">
        <v>0.46041666666666664</v>
      </c>
      <c r="D206" s="7" t="s">
        <v>15</v>
      </c>
      <c r="E206" s="7" t="s">
        <v>16</v>
      </c>
      <c r="F206" s="23" t="s">
        <v>19</v>
      </c>
      <c r="G206" s="7" t="s">
        <v>602</v>
      </c>
      <c r="H206" s="7" t="s">
        <v>17</v>
      </c>
      <c r="I206" s="9">
        <v>269.7963117643107</v>
      </c>
      <c r="J206" s="10">
        <v>44835</v>
      </c>
      <c r="K206" s="10">
        <v>44850</v>
      </c>
      <c r="L206" s="7" t="s">
        <v>369</v>
      </c>
      <c r="M206" s="7" t="s">
        <v>370</v>
      </c>
    </row>
    <row r="207" spans="1:13" ht="13.2">
      <c r="A207" s="5">
        <f>A206+6</f>
        <v>76</v>
      </c>
      <c r="B207" s="26">
        <v>44850</v>
      </c>
      <c r="C207" s="27">
        <f>C121</f>
        <v>0.37708333333333333</v>
      </c>
      <c r="D207" s="28" t="s">
        <v>397</v>
      </c>
      <c r="E207" s="28" t="s">
        <v>398</v>
      </c>
      <c r="F207" s="29" t="s">
        <v>399</v>
      </c>
      <c r="G207" s="7" t="s">
        <v>603</v>
      </c>
      <c r="H207" s="28" t="s">
        <v>17</v>
      </c>
      <c r="I207" s="9">
        <v>602.48735836639798</v>
      </c>
      <c r="J207" s="26">
        <v>44835</v>
      </c>
      <c r="K207" s="26">
        <v>44850</v>
      </c>
      <c r="L207" s="7" t="s">
        <v>369</v>
      </c>
      <c r="M207" s="28" t="s">
        <v>370</v>
      </c>
    </row>
    <row r="208" spans="1:13" ht="13.2">
      <c r="A208" s="5">
        <v>71</v>
      </c>
      <c r="B208" s="10">
        <v>44855</v>
      </c>
      <c r="C208" s="22">
        <v>2.8472222222222222E-2</v>
      </c>
      <c r="D208" s="7" t="s">
        <v>392</v>
      </c>
      <c r="E208" s="7" t="s">
        <v>393</v>
      </c>
      <c r="F208" s="23" t="s">
        <v>394</v>
      </c>
      <c r="G208" s="7" t="s">
        <v>604</v>
      </c>
      <c r="H208" s="24" t="s">
        <v>396</v>
      </c>
      <c r="I208" s="9">
        <v>1445.001761777542</v>
      </c>
      <c r="J208" s="10">
        <v>44835</v>
      </c>
      <c r="K208" s="10">
        <v>44850</v>
      </c>
      <c r="L208" s="7" t="s">
        <v>369</v>
      </c>
      <c r="M208" s="7" t="s">
        <v>370</v>
      </c>
    </row>
    <row r="209" spans="1:13" ht="13.2">
      <c r="A209" s="5">
        <v>72</v>
      </c>
      <c r="B209" s="10">
        <v>44854</v>
      </c>
      <c r="C209" s="22">
        <v>0.31111111111111112</v>
      </c>
      <c r="D209" s="7" t="s">
        <v>8</v>
      </c>
      <c r="E209" s="7" t="s">
        <v>9</v>
      </c>
      <c r="F209" s="23" t="s">
        <v>12</v>
      </c>
      <c r="G209" s="7" t="s">
        <v>605</v>
      </c>
      <c r="H209" s="7" t="s">
        <v>10</v>
      </c>
      <c r="I209" s="9">
        <v>12009.259135666307</v>
      </c>
      <c r="J209" s="10">
        <v>44835</v>
      </c>
      <c r="K209" s="10">
        <v>44850</v>
      </c>
      <c r="L209" s="7" t="s">
        <v>377</v>
      </c>
      <c r="M209" s="7" t="s">
        <v>367</v>
      </c>
    </row>
    <row r="210" spans="1:13" ht="13.2">
      <c r="A210" s="5">
        <v>72</v>
      </c>
      <c r="B210" s="10">
        <v>44854</v>
      </c>
      <c r="C210" s="22">
        <v>0.20208333333333334</v>
      </c>
      <c r="D210" s="7" t="s">
        <v>392</v>
      </c>
      <c r="E210" s="7" t="s">
        <v>393</v>
      </c>
      <c r="F210" s="23" t="s">
        <v>394</v>
      </c>
      <c r="G210" s="7" t="s">
        <v>606</v>
      </c>
      <c r="H210" s="24" t="s">
        <v>396</v>
      </c>
      <c r="I210" s="9">
        <v>1455.4675578893402</v>
      </c>
      <c r="J210" s="10">
        <v>44835</v>
      </c>
      <c r="K210" s="10">
        <v>44850</v>
      </c>
      <c r="L210" s="7" t="s">
        <v>369</v>
      </c>
      <c r="M210" s="7" t="s">
        <v>370</v>
      </c>
    </row>
    <row r="211" spans="1:13" ht="13.2">
      <c r="A211" s="5">
        <v>72</v>
      </c>
      <c r="B211" s="10">
        <v>44854</v>
      </c>
      <c r="C211" s="22">
        <v>0.21805555555555556</v>
      </c>
      <c r="D211" s="7" t="s">
        <v>15</v>
      </c>
      <c r="E211" s="7" t="s">
        <v>16</v>
      </c>
      <c r="F211" s="23" t="s">
        <v>19</v>
      </c>
      <c r="G211" s="7" t="s">
        <v>607</v>
      </c>
      <c r="H211" s="7" t="s">
        <v>17</v>
      </c>
      <c r="I211" s="9">
        <v>273.15619672067459</v>
      </c>
      <c r="J211" s="10">
        <v>44835</v>
      </c>
      <c r="K211" s="10">
        <v>44850</v>
      </c>
      <c r="L211" s="7" t="s">
        <v>369</v>
      </c>
      <c r="M211" s="7" t="s">
        <v>370</v>
      </c>
    </row>
    <row r="212" spans="1:13" ht="13.2">
      <c r="A212" s="5">
        <v>74</v>
      </c>
      <c r="B212" s="10">
        <v>44852</v>
      </c>
      <c r="C212" s="22">
        <v>0.90555555555555556</v>
      </c>
      <c r="D212" s="7" t="s">
        <v>8</v>
      </c>
      <c r="E212" s="7" t="s">
        <v>9</v>
      </c>
      <c r="F212" s="23" t="s">
        <v>12</v>
      </c>
      <c r="G212" s="7" t="s">
        <v>608</v>
      </c>
      <c r="H212" s="7" t="s">
        <v>10</v>
      </c>
      <c r="I212" s="9">
        <v>11984.471438355598</v>
      </c>
      <c r="J212" s="10">
        <v>44835</v>
      </c>
      <c r="K212" s="10">
        <v>44850</v>
      </c>
      <c r="L212" s="7" t="s">
        <v>377</v>
      </c>
      <c r="M212" s="7" t="s">
        <v>367</v>
      </c>
    </row>
    <row r="213" spans="1:13" ht="13.2">
      <c r="A213" s="5">
        <v>74</v>
      </c>
      <c r="B213" s="10">
        <v>44852</v>
      </c>
      <c r="C213" s="22">
        <v>0.77638888888888891</v>
      </c>
      <c r="D213" s="7" t="s">
        <v>392</v>
      </c>
      <c r="E213" s="7" t="s">
        <v>393</v>
      </c>
      <c r="F213" s="23" t="s">
        <v>394</v>
      </c>
      <c r="G213" s="7" t="s">
        <v>609</v>
      </c>
      <c r="H213" s="24" t="s">
        <v>396</v>
      </c>
      <c r="I213" s="9">
        <v>1434.6124503874278</v>
      </c>
      <c r="J213" s="10">
        <v>44835</v>
      </c>
      <c r="K213" s="10">
        <v>44850</v>
      </c>
      <c r="L213" s="7" t="s">
        <v>369</v>
      </c>
      <c r="M213" s="7" t="s">
        <v>370</v>
      </c>
    </row>
    <row r="214" spans="1:13" ht="13.2">
      <c r="A214" s="5">
        <v>74</v>
      </c>
      <c r="B214" s="10">
        <v>44852</v>
      </c>
      <c r="C214" s="22">
        <v>0.96180555555555558</v>
      </c>
      <c r="D214" s="7" t="s">
        <v>15</v>
      </c>
      <c r="E214" s="7" t="s">
        <v>16</v>
      </c>
      <c r="F214" s="23" t="s">
        <v>19</v>
      </c>
      <c r="G214" s="7" t="s">
        <v>610</v>
      </c>
      <c r="H214" s="7" t="s">
        <v>17</v>
      </c>
      <c r="I214" s="9">
        <v>276.02329706776328</v>
      </c>
      <c r="J214" s="10">
        <v>44835</v>
      </c>
      <c r="K214" s="10">
        <v>44850</v>
      </c>
      <c r="L214" s="7" t="s">
        <v>369</v>
      </c>
      <c r="M214" s="7" t="s">
        <v>370</v>
      </c>
    </row>
    <row r="215" spans="1:13" ht="13.2">
      <c r="A215" s="5">
        <v>75</v>
      </c>
      <c r="B215" s="10">
        <v>44851</v>
      </c>
      <c r="C215" s="22">
        <v>0.8354166666666667</v>
      </c>
      <c r="D215" s="7" t="s">
        <v>8</v>
      </c>
      <c r="E215" s="7" t="s">
        <v>9</v>
      </c>
      <c r="F215" s="23" t="s">
        <v>12</v>
      </c>
      <c r="G215" s="7" t="s">
        <v>611</v>
      </c>
      <c r="H215" s="7" t="s">
        <v>10</v>
      </c>
      <c r="I215" s="9">
        <v>11806.41433165994</v>
      </c>
      <c r="J215" s="10">
        <v>44835</v>
      </c>
      <c r="K215" s="10">
        <v>44850</v>
      </c>
      <c r="L215" s="7" t="s">
        <v>377</v>
      </c>
      <c r="M215" s="7" t="s">
        <v>367</v>
      </c>
    </row>
    <row r="216" spans="1:13" ht="13.2">
      <c r="A216" s="5">
        <v>75</v>
      </c>
      <c r="B216" s="10">
        <v>44851</v>
      </c>
      <c r="C216" s="22">
        <v>0.91527777777777775</v>
      </c>
      <c r="D216" s="7" t="s">
        <v>392</v>
      </c>
      <c r="E216" s="7" t="s">
        <v>393</v>
      </c>
      <c r="F216" s="23" t="s">
        <v>394</v>
      </c>
      <c r="G216" s="7" t="s">
        <v>612</v>
      </c>
      <c r="H216" s="24" t="s">
        <v>396</v>
      </c>
      <c r="I216" s="9">
        <v>1449.620904616846</v>
      </c>
      <c r="J216" s="10">
        <v>44835</v>
      </c>
      <c r="K216" s="10">
        <v>44850</v>
      </c>
      <c r="L216" s="7" t="s">
        <v>369</v>
      </c>
      <c r="M216" s="7" t="s">
        <v>370</v>
      </c>
    </row>
    <row r="217" spans="1:13" ht="13.2">
      <c r="A217" s="5">
        <v>75</v>
      </c>
      <c r="B217" s="10">
        <v>44851</v>
      </c>
      <c r="C217" s="22">
        <v>0.81597222222222221</v>
      </c>
      <c r="D217" s="7" t="s">
        <v>15</v>
      </c>
      <c r="E217" s="7" t="s">
        <v>16</v>
      </c>
      <c r="F217" s="23" t="s">
        <v>19</v>
      </c>
      <c r="G217" s="7" t="s">
        <v>613</v>
      </c>
      <c r="H217" s="7" t="s">
        <v>17</v>
      </c>
      <c r="I217" s="9">
        <v>275.47901830280261</v>
      </c>
      <c r="J217" s="10">
        <v>44835</v>
      </c>
      <c r="K217" s="10">
        <v>44850</v>
      </c>
      <c r="L217" s="7" t="s">
        <v>369</v>
      </c>
      <c r="M217" s="7" t="s">
        <v>370</v>
      </c>
    </row>
    <row r="218" spans="1:13" ht="13.2">
      <c r="A218" s="5">
        <v>76</v>
      </c>
      <c r="B218" s="10">
        <v>44850</v>
      </c>
      <c r="C218" s="22">
        <v>0.77847222222222223</v>
      </c>
      <c r="D218" s="7" t="s">
        <v>8</v>
      </c>
      <c r="E218" s="7" t="s">
        <v>9</v>
      </c>
      <c r="F218" s="23" t="s">
        <v>12</v>
      </c>
      <c r="G218" s="7" t="s">
        <v>614</v>
      </c>
      <c r="H218" s="7" t="s">
        <v>10</v>
      </c>
      <c r="I218" s="9">
        <v>11837.774837327563</v>
      </c>
      <c r="J218" s="10">
        <v>44835</v>
      </c>
      <c r="K218" s="10">
        <v>44850</v>
      </c>
      <c r="L218" s="7" t="s">
        <v>377</v>
      </c>
      <c r="M218" s="7" t="s">
        <v>367</v>
      </c>
    </row>
    <row r="219" spans="1:13" ht="13.2">
      <c r="A219" s="5">
        <v>76</v>
      </c>
      <c r="B219" s="10">
        <v>44850</v>
      </c>
      <c r="C219" s="22">
        <v>0.23680555555555555</v>
      </c>
      <c r="D219" s="7" t="s">
        <v>392</v>
      </c>
      <c r="E219" s="7" t="s">
        <v>393</v>
      </c>
      <c r="F219" s="23" t="s">
        <v>394</v>
      </c>
      <c r="G219" s="7" t="s">
        <v>615</v>
      </c>
      <c r="H219" s="24" t="s">
        <v>396</v>
      </c>
      <c r="I219" s="9">
        <v>1430.8476323531804</v>
      </c>
      <c r="J219" s="10">
        <v>44835</v>
      </c>
      <c r="K219" s="10">
        <v>44850</v>
      </c>
      <c r="L219" s="7" t="s">
        <v>369</v>
      </c>
      <c r="M219" s="7" t="s">
        <v>370</v>
      </c>
    </row>
    <row r="220" spans="1:13" ht="13.2">
      <c r="A220" s="5">
        <v>76</v>
      </c>
      <c r="B220" s="10">
        <v>44850</v>
      </c>
      <c r="C220" s="22">
        <v>3.3333333333333333E-2</v>
      </c>
      <c r="D220" s="7" t="s">
        <v>15</v>
      </c>
      <c r="E220" s="7" t="s">
        <v>16</v>
      </c>
      <c r="F220" s="23" t="s">
        <v>19</v>
      </c>
      <c r="G220" s="7" t="s">
        <v>616</v>
      </c>
      <c r="H220" s="7" t="s">
        <v>17</v>
      </c>
      <c r="I220" s="9">
        <v>278.4656745657918</v>
      </c>
      <c r="J220" s="10">
        <v>44835</v>
      </c>
      <c r="K220" s="10">
        <v>44850</v>
      </c>
      <c r="L220" s="7" t="s">
        <v>369</v>
      </c>
      <c r="M220" s="7" t="s">
        <v>370</v>
      </c>
    </row>
    <row r="221" spans="1:13" ht="13.2">
      <c r="A221" s="5">
        <f>A220+6</f>
        <v>82</v>
      </c>
      <c r="B221" s="26">
        <v>44844</v>
      </c>
      <c r="C221" s="27">
        <f>C135</f>
        <v>0.2076388888888889</v>
      </c>
      <c r="D221" s="28" t="s">
        <v>397</v>
      </c>
      <c r="E221" s="28" t="s">
        <v>398</v>
      </c>
      <c r="F221" s="29" t="s">
        <v>399</v>
      </c>
      <c r="G221" s="7" t="s">
        <v>617</v>
      </c>
      <c r="H221" s="28" t="s">
        <v>17</v>
      </c>
      <c r="I221" s="9">
        <v>599.18556865989217</v>
      </c>
      <c r="J221" s="26">
        <v>44835</v>
      </c>
      <c r="K221" s="26">
        <v>44843</v>
      </c>
      <c r="L221" s="7" t="s">
        <v>369</v>
      </c>
      <c r="M221" s="28" t="s">
        <v>370</v>
      </c>
    </row>
    <row r="222" spans="1:13" ht="13.2">
      <c r="A222" s="5">
        <v>77</v>
      </c>
      <c r="B222" s="10">
        <v>44849</v>
      </c>
      <c r="C222" s="22">
        <v>0.39444444444444443</v>
      </c>
      <c r="D222" s="7" t="s">
        <v>8</v>
      </c>
      <c r="E222" s="7" t="s">
        <v>9</v>
      </c>
      <c r="F222" s="23" t="s">
        <v>12</v>
      </c>
      <c r="G222" s="7" t="s">
        <v>618</v>
      </c>
      <c r="H222" s="7" t="s">
        <v>10</v>
      </c>
      <c r="I222" s="9">
        <v>11993.174814388107</v>
      </c>
      <c r="J222" s="10">
        <v>44835</v>
      </c>
      <c r="K222" s="10">
        <v>44843</v>
      </c>
      <c r="L222" s="7" t="s">
        <v>377</v>
      </c>
      <c r="M222" s="7" t="s">
        <v>367</v>
      </c>
    </row>
    <row r="223" spans="1:13" ht="13.2">
      <c r="A223" s="5">
        <v>77</v>
      </c>
      <c r="B223" s="10">
        <v>44849</v>
      </c>
      <c r="C223" s="22">
        <v>2.2916666666666665E-2</v>
      </c>
      <c r="D223" s="7" t="s">
        <v>392</v>
      </c>
      <c r="E223" s="7" t="s">
        <v>393</v>
      </c>
      <c r="F223" s="23" t="s">
        <v>394</v>
      </c>
      <c r="G223" s="7" t="s">
        <v>619</v>
      </c>
      <c r="H223" s="24" t="s">
        <v>396</v>
      </c>
      <c r="I223" s="9">
        <v>1448.6156756866944</v>
      </c>
      <c r="J223" s="10">
        <v>44835</v>
      </c>
      <c r="K223" s="10">
        <v>44843</v>
      </c>
      <c r="L223" s="7" t="s">
        <v>369</v>
      </c>
      <c r="M223" s="7" t="s">
        <v>370</v>
      </c>
    </row>
    <row r="224" spans="1:13" ht="13.2">
      <c r="A224" s="5">
        <v>77</v>
      </c>
      <c r="B224" s="10">
        <v>44849</v>
      </c>
      <c r="C224" s="22">
        <v>1.8055555555555554E-2</v>
      </c>
      <c r="D224" s="7" t="s">
        <v>15</v>
      </c>
      <c r="E224" s="7" t="s">
        <v>16</v>
      </c>
      <c r="F224" s="23" t="s">
        <v>19</v>
      </c>
      <c r="G224" s="7" t="s">
        <v>620</v>
      </c>
      <c r="H224" s="7" t="s">
        <v>17</v>
      </c>
      <c r="I224" s="9">
        <v>275.51384027340902</v>
      </c>
      <c r="J224" s="10">
        <v>44835</v>
      </c>
      <c r="K224" s="10">
        <v>44843</v>
      </c>
      <c r="L224" s="7" t="s">
        <v>369</v>
      </c>
      <c r="M224" s="7" t="s">
        <v>370</v>
      </c>
    </row>
    <row r="225" spans="1:13" ht="13.2">
      <c r="A225" s="5">
        <v>78</v>
      </c>
      <c r="B225" s="10">
        <v>44848</v>
      </c>
      <c r="C225" s="22">
        <v>0.39097222222222222</v>
      </c>
      <c r="D225" s="7" t="s">
        <v>392</v>
      </c>
      <c r="E225" s="7" t="s">
        <v>393</v>
      </c>
      <c r="F225" s="23" t="s">
        <v>394</v>
      </c>
      <c r="G225" s="7" t="s">
        <v>621</v>
      </c>
      <c r="H225" s="24" t="s">
        <v>396</v>
      </c>
      <c r="I225" s="9">
        <v>1430.1625334550258</v>
      </c>
      <c r="J225" s="10">
        <v>44835</v>
      </c>
      <c r="K225" s="10">
        <v>44843</v>
      </c>
      <c r="L225" s="7" t="s">
        <v>369</v>
      </c>
      <c r="M225" s="7" t="s">
        <v>370</v>
      </c>
    </row>
    <row r="226" spans="1:13" ht="13.2">
      <c r="A226" s="5">
        <v>78</v>
      </c>
      <c r="B226" s="10">
        <v>44848</v>
      </c>
      <c r="C226" s="22">
        <v>0.37222222222222223</v>
      </c>
      <c r="D226" s="7" t="s">
        <v>15</v>
      </c>
      <c r="E226" s="7" t="s">
        <v>16</v>
      </c>
      <c r="F226" s="23" t="s">
        <v>19</v>
      </c>
      <c r="G226" s="7" t="s">
        <v>622</v>
      </c>
      <c r="H226" s="7" t="s">
        <v>17</v>
      </c>
      <c r="I226" s="9">
        <v>275.34383208822436</v>
      </c>
      <c r="J226" s="10">
        <v>44835</v>
      </c>
      <c r="K226" s="10">
        <v>44843</v>
      </c>
      <c r="L226" s="7" t="s">
        <v>369</v>
      </c>
      <c r="M226" s="7" t="s">
        <v>370</v>
      </c>
    </row>
    <row r="227" spans="1:13" ht="13.2">
      <c r="A227" s="5">
        <v>79</v>
      </c>
      <c r="B227" s="10">
        <v>44847</v>
      </c>
      <c r="C227" s="22">
        <v>0.12222222222222222</v>
      </c>
      <c r="D227" s="7" t="s">
        <v>8</v>
      </c>
      <c r="E227" s="7" t="s">
        <v>9</v>
      </c>
      <c r="F227" s="23" t="s">
        <v>12</v>
      </c>
      <c r="G227" s="7" t="s">
        <v>623</v>
      </c>
      <c r="H227" s="7" t="s">
        <v>10</v>
      </c>
      <c r="I227" s="9">
        <v>12104.634849103835</v>
      </c>
      <c r="J227" s="10">
        <v>44835</v>
      </c>
      <c r="K227" s="10">
        <v>44843</v>
      </c>
      <c r="L227" s="7" t="s">
        <v>377</v>
      </c>
      <c r="M227" s="7" t="s">
        <v>367</v>
      </c>
    </row>
    <row r="228" spans="1:13" ht="13.2">
      <c r="A228" s="5">
        <v>80</v>
      </c>
      <c r="B228" s="10">
        <v>44846</v>
      </c>
      <c r="C228" s="22">
        <v>0.2673611111111111</v>
      </c>
      <c r="D228" s="7" t="s">
        <v>392</v>
      </c>
      <c r="E228" s="7" t="s">
        <v>393</v>
      </c>
      <c r="F228" s="23" t="s">
        <v>394</v>
      </c>
      <c r="G228" s="7" t="s">
        <v>624</v>
      </c>
      <c r="H228" s="24" t="s">
        <v>396</v>
      </c>
      <c r="I228" s="9">
        <v>1431.6123150932835</v>
      </c>
      <c r="J228" s="10">
        <v>44835</v>
      </c>
      <c r="K228" s="10">
        <v>44843</v>
      </c>
      <c r="L228" s="7" t="s">
        <v>369</v>
      </c>
      <c r="M228" s="7" t="s">
        <v>370</v>
      </c>
    </row>
    <row r="229" spans="1:13" ht="13.2">
      <c r="A229" s="5">
        <v>80</v>
      </c>
      <c r="B229" s="10">
        <v>44846</v>
      </c>
      <c r="C229" s="22">
        <v>0.33680555555555558</v>
      </c>
      <c r="D229" s="7" t="s">
        <v>15</v>
      </c>
      <c r="E229" s="7" t="s">
        <v>16</v>
      </c>
      <c r="F229" s="23" t="s">
        <v>19</v>
      </c>
      <c r="G229" s="7" t="s">
        <v>625</v>
      </c>
      <c r="H229" s="7" t="s">
        <v>17</v>
      </c>
      <c r="I229" s="9">
        <v>276.21027645946413</v>
      </c>
      <c r="J229" s="10">
        <v>44835</v>
      </c>
      <c r="K229" s="10">
        <v>44843</v>
      </c>
      <c r="L229" s="7" t="s">
        <v>369</v>
      </c>
      <c r="M229" s="7" t="s">
        <v>370</v>
      </c>
    </row>
    <row r="230" spans="1:13" ht="13.2">
      <c r="A230" s="5">
        <v>81</v>
      </c>
      <c r="B230" s="10">
        <v>44845</v>
      </c>
      <c r="C230" s="22">
        <v>0.93541666666666667</v>
      </c>
      <c r="D230" s="7" t="s">
        <v>8</v>
      </c>
      <c r="E230" s="7" t="s">
        <v>9</v>
      </c>
      <c r="F230" s="23" t="s">
        <v>12</v>
      </c>
      <c r="G230" s="7" t="s">
        <v>626</v>
      </c>
      <c r="H230" s="7" t="s">
        <v>10</v>
      </c>
      <c r="I230" s="9">
        <v>12009.047829423091</v>
      </c>
      <c r="J230" s="10">
        <v>44835</v>
      </c>
      <c r="K230" s="10">
        <v>44843</v>
      </c>
      <c r="L230" s="7" t="s">
        <v>377</v>
      </c>
      <c r="M230" s="7" t="s">
        <v>367</v>
      </c>
    </row>
    <row r="231" spans="1:13" ht="13.2">
      <c r="A231" s="5">
        <v>82</v>
      </c>
      <c r="B231" s="10">
        <v>44844</v>
      </c>
      <c r="C231" s="22">
        <v>0.78333333333333333</v>
      </c>
      <c r="D231" s="7" t="s">
        <v>8</v>
      </c>
      <c r="E231" s="7" t="s">
        <v>9</v>
      </c>
      <c r="F231" s="23" t="s">
        <v>12</v>
      </c>
      <c r="G231" s="7" t="s">
        <v>627</v>
      </c>
      <c r="H231" s="7" t="s">
        <v>10</v>
      </c>
      <c r="I231" s="9">
        <v>14564.846081410262</v>
      </c>
      <c r="J231" s="10">
        <v>44835</v>
      </c>
      <c r="K231" s="10">
        <v>44843</v>
      </c>
      <c r="L231" s="7" t="s">
        <v>377</v>
      </c>
      <c r="M231" s="7" t="s">
        <v>367</v>
      </c>
    </row>
    <row r="232" spans="1:13" ht="13.2">
      <c r="A232" s="5">
        <v>82</v>
      </c>
      <c r="B232" s="10">
        <v>44844</v>
      </c>
      <c r="C232" s="22">
        <v>7.1527777777777773E-2</v>
      </c>
      <c r="D232" s="7" t="s">
        <v>392</v>
      </c>
      <c r="E232" s="7" t="s">
        <v>393</v>
      </c>
      <c r="F232" s="23" t="s">
        <v>394</v>
      </c>
      <c r="G232" s="7" t="s">
        <v>628</v>
      </c>
      <c r="H232" s="24" t="s">
        <v>396</v>
      </c>
      <c r="I232" s="9">
        <v>1450.7240701041824</v>
      </c>
      <c r="J232" s="10">
        <v>44835</v>
      </c>
      <c r="K232" s="10">
        <v>44843</v>
      </c>
      <c r="L232" s="7" t="s">
        <v>369</v>
      </c>
      <c r="M232" s="7" t="s">
        <v>370</v>
      </c>
    </row>
    <row r="233" spans="1:13" ht="13.2">
      <c r="A233" s="5">
        <f>A232+6</f>
        <v>88</v>
      </c>
      <c r="B233" s="26">
        <v>44838</v>
      </c>
      <c r="C233" s="27">
        <f>C147</f>
        <v>0.4152777777777778</v>
      </c>
      <c r="D233" s="28" t="s">
        <v>397</v>
      </c>
      <c r="E233" s="28" t="s">
        <v>398</v>
      </c>
      <c r="F233" s="29" t="s">
        <v>399</v>
      </c>
      <c r="G233" s="7" t="s">
        <v>629</v>
      </c>
      <c r="H233" s="28" t="s">
        <v>17</v>
      </c>
      <c r="I233" s="9">
        <v>598.73077995005042</v>
      </c>
      <c r="J233" s="26">
        <v>44835</v>
      </c>
      <c r="K233" s="26">
        <v>44836</v>
      </c>
      <c r="L233" s="7" t="s">
        <v>369</v>
      </c>
      <c r="M233" s="28" t="s">
        <v>370</v>
      </c>
    </row>
    <row r="234" spans="1:13" ht="13.2">
      <c r="A234" s="5">
        <v>83</v>
      </c>
      <c r="B234" s="10">
        <v>44843</v>
      </c>
      <c r="C234" s="22">
        <v>0.74652777777777779</v>
      </c>
      <c r="D234" s="7" t="s">
        <v>8</v>
      </c>
      <c r="E234" s="7" t="s">
        <v>9</v>
      </c>
      <c r="F234" s="23" t="s">
        <v>12</v>
      </c>
      <c r="G234" s="7" t="s">
        <v>630</v>
      </c>
      <c r="H234" s="7" t="s">
        <v>10</v>
      </c>
      <c r="I234" s="9">
        <v>14560.05228700411</v>
      </c>
      <c r="J234" s="10">
        <v>44835</v>
      </c>
      <c r="K234" s="10">
        <v>44843</v>
      </c>
      <c r="L234" s="7" t="s">
        <v>377</v>
      </c>
      <c r="M234" s="7" t="s">
        <v>367</v>
      </c>
    </row>
    <row r="235" spans="1:13" ht="13.2">
      <c r="A235" s="5">
        <v>83</v>
      </c>
      <c r="B235" s="10">
        <v>44843</v>
      </c>
      <c r="C235" s="22">
        <v>0.8354166666666667</v>
      </c>
      <c r="D235" s="7" t="s">
        <v>15</v>
      </c>
      <c r="E235" s="7" t="s">
        <v>16</v>
      </c>
      <c r="F235" s="23" t="s">
        <v>19</v>
      </c>
      <c r="G235" s="7" t="s">
        <v>631</v>
      </c>
      <c r="H235" s="7" t="s">
        <v>17</v>
      </c>
      <c r="I235" s="9">
        <v>278.16329923698129</v>
      </c>
      <c r="J235" s="10">
        <v>44835</v>
      </c>
      <c r="K235" s="10">
        <v>44843</v>
      </c>
      <c r="L235" s="7" t="s">
        <v>369</v>
      </c>
      <c r="M235" s="7" t="s">
        <v>370</v>
      </c>
    </row>
    <row r="236" spans="1:13" ht="13.2">
      <c r="A236" s="5">
        <v>84</v>
      </c>
      <c r="B236" s="10">
        <v>44842</v>
      </c>
      <c r="C236" s="22">
        <v>0.83888888888888891</v>
      </c>
      <c r="D236" s="7" t="s">
        <v>8</v>
      </c>
      <c r="E236" s="7" t="s">
        <v>9</v>
      </c>
      <c r="F236" s="23" t="s">
        <v>12</v>
      </c>
      <c r="G236" s="7" t="s">
        <v>632</v>
      </c>
      <c r="H236" s="7" t="s">
        <v>10</v>
      </c>
      <c r="I236" s="9">
        <v>14641.093331798511</v>
      </c>
      <c r="J236" s="10">
        <v>44835</v>
      </c>
      <c r="K236" s="10">
        <v>44836</v>
      </c>
      <c r="L236" s="7" t="s">
        <v>377</v>
      </c>
      <c r="M236" s="7" t="s">
        <v>367</v>
      </c>
    </row>
    <row r="237" spans="1:13" ht="13.2">
      <c r="A237" s="5">
        <v>84</v>
      </c>
      <c r="B237" s="10">
        <v>44842</v>
      </c>
      <c r="C237" s="22">
        <v>1.2500000000000001E-2</v>
      </c>
      <c r="D237" s="7" t="s">
        <v>8</v>
      </c>
      <c r="E237" s="7" t="s">
        <v>9</v>
      </c>
      <c r="F237" s="23" t="s">
        <v>12</v>
      </c>
      <c r="G237" s="7" t="s">
        <v>633</v>
      </c>
      <c r="H237" s="7" t="s">
        <v>10</v>
      </c>
      <c r="I237" s="9">
        <v>14462.04159197753</v>
      </c>
      <c r="J237" s="10">
        <v>44835</v>
      </c>
      <c r="K237" s="10">
        <v>44836</v>
      </c>
      <c r="L237" s="7" t="s">
        <v>377</v>
      </c>
      <c r="M237" s="7" t="s">
        <v>367</v>
      </c>
    </row>
    <row r="238" spans="1:13" ht="13.2">
      <c r="A238" s="5">
        <v>84</v>
      </c>
      <c r="B238" s="10">
        <v>44842</v>
      </c>
      <c r="C238" s="22">
        <v>0.82291666666666663</v>
      </c>
      <c r="D238" s="7" t="s">
        <v>392</v>
      </c>
      <c r="E238" s="7" t="s">
        <v>393</v>
      </c>
      <c r="F238" s="23" t="s">
        <v>394</v>
      </c>
      <c r="G238" s="7" t="s">
        <v>634</v>
      </c>
      <c r="H238" s="24" t="s">
        <v>396</v>
      </c>
      <c r="I238" s="9">
        <v>1464.5448610240599</v>
      </c>
      <c r="J238" s="10">
        <v>44835</v>
      </c>
      <c r="K238" s="10">
        <v>44836</v>
      </c>
      <c r="L238" s="7" t="s">
        <v>369</v>
      </c>
      <c r="M238" s="7" t="s">
        <v>370</v>
      </c>
    </row>
    <row r="239" spans="1:13" ht="13.2">
      <c r="A239" s="5">
        <v>84</v>
      </c>
      <c r="B239" s="10">
        <v>44842</v>
      </c>
      <c r="C239" s="22">
        <v>0.14583333333333334</v>
      </c>
      <c r="D239" s="7" t="s">
        <v>15</v>
      </c>
      <c r="E239" s="7" t="s">
        <v>16</v>
      </c>
      <c r="F239" s="23" t="s">
        <v>19</v>
      </c>
      <c r="G239" s="7" t="s">
        <v>635</v>
      </c>
      <c r="H239" s="7" t="s">
        <v>17</v>
      </c>
      <c r="I239" s="9">
        <v>276.52301185180721</v>
      </c>
      <c r="J239" s="10">
        <v>44835</v>
      </c>
      <c r="K239" s="10">
        <v>44836</v>
      </c>
      <c r="L239" s="7" t="s">
        <v>369</v>
      </c>
      <c r="M239" s="7" t="s">
        <v>370</v>
      </c>
    </row>
    <row r="240" spans="1:13" ht="13.2">
      <c r="A240" s="5">
        <v>85</v>
      </c>
      <c r="B240" s="10">
        <v>44841</v>
      </c>
      <c r="C240" s="22">
        <v>0.21597222222222223</v>
      </c>
      <c r="D240" s="7" t="s">
        <v>8</v>
      </c>
      <c r="E240" s="7" t="s">
        <v>9</v>
      </c>
      <c r="F240" s="23" t="s">
        <v>12</v>
      </c>
      <c r="G240" s="7" t="s">
        <v>636</v>
      </c>
      <c r="H240" s="7" t="s">
        <v>10</v>
      </c>
      <c r="I240" s="9">
        <v>14652.923243776735</v>
      </c>
      <c r="J240" s="10">
        <v>44835</v>
      </c>
      <c r="K240" s="10">
        <v>44836</v>
      </c>
      <c r="L240" s="7" t="s">
        <v>377</v>
      </c>
      <c r="M240" s="7" t="s">
        <v>367</v>
      </c>
    </row>
    <row r="241" spans="1:13" ht="13.2">
      <c r="A241" s="5">
        <v>85</v>
      </c>
      <c r="B241" s="10">
        <v>44841</v>
      </c>
      <c r="C241" s="22">
        <v>0.77361111111111114</v>
      </c>
      <c r="D241" s="7" t="s">
        <v>392</v>
      </c>
      <c r="E241" s="7" t="s">
        <v>393</v>
      </c>
      <c r="F241" s="23" t="s">
        <v>394</v>
      </c>
      <c r="G241" s="7" t="s">
        <v>637</v>
      </c>
      <c r="H241" s="24" t="s">
        <v>396</v>
      </c>
      <c r="I241" s="9">
        <v>1479.6983769281942</v>
      </c>
      <c r="J241" s="10">
        <v>44835</v>
      </c>
      <c r="K241" s="10">
        <v>44836</v>
      </c>
      <c r="L241" s="7" t="s">
        <v>369</v>
      </c>
      <c r="M241" s="7" t="s">
        <v>370</v>
      </c>
    </row>
    <row r="242" spans="1:13" ht="13.2">
      <c r="A242" s="5">
        <v>86</v>
      </c>
      <c r="B242" s="10">
        <v>44840</v>
      </c>
      <c r="C242" s="22">
        <v>2.7777777777777779E-3</v>
      </c>
      <c r="D242" s="7" t="s">
        <v>8</v>
      </c>
      <c r="E242" s="7" t="s">
        <v>9</v>
      </c>
      <c r="F242" s="23" t="s">
        <v>12</v>
      </c>
      <c r="G242" s="7" t="s">
        <v>638</v>
      </c>
      <c r="H242" s="7" t="s">
        <v>10</v>
      </c>
      <c r="I242" s="9">
        <v>14562.534759532355</v>
      </c>
      <c r="J242" s="10">
        <v>44835</v>
      </c>
      <c r="K242" s="10">
        <v>44836</v>
      </c>
      <c r="L242" s="7" t="s">
        <v>377</v>
      </c>
      <c r="M242" s="7" t="s">
        <v>367</v>
      </c>
    </row>
    <row r="243" spans="1:13" ht="13.2">
      <c r="A243" s="5">
        <v>86</v>
      </c>
      <c r="B243" s="10">
        <v>44840</v>
      </c>
      <c r="C243" s="22">
        <v>0.81319444444444444</v>
      </c>
      <c r="D243" s="7" t="s">
        <v>392</v>
      </c>
      <c r="E243" s="7" t="s">
        <v>393</v>
      </c>
      <c r="F243" s="23" t="s">
        <v>394</v>
      </c>
      <c r="G243" s="7" t="s">
        <v>639</v>
      </c>
      <c r="H243" s="24" t="s">
        <v>396</v>
      </c>
      <c r="I243" s="9">
        <v>1480.0174544605854</v>
      </c>
      <c r="J243" s="10">
        <v>44835</v>
      </c>
      <c r="K243" s="10">
        <v>44836</v>
      </c>
      <c r="L243" s="7" t="s">
        <v>369</v>
      </c>
      <c r="M243" s="7" t="s">
        <v>370</v>
      </c>
    </row>
    <row r="244" spans="1:13" ht="13.2">
      <c r="A244" s="5">
        <v>86</v>
      </c>
      <c r="B244" s="10">
        <v>44840</v>
      </c>
      <c r="C244" s="22">
        <v>0.3840277777777778</v>
      </c>
      <c r="D244" s="7" t="s">
        <v>15</v>
      </c>
      <c r="E244" s="7" t="s">
        <v>16</v>
      </c>
      <c r="F244" s="23" t="s">
        <v>19</v>
      </c>
      <c r="G244" s="7" t="s">
        <v>640</v>
      </c>
      <c r="H244" s="7" t="s">
        <v>17</v>
      </c>
      <c r="I244" s="9">
        <v>278.56938406321842</v>
      </c>
      <c r="J244" s="10">
        <v>44835</v>
      </c>
      <c r="K244" s="10">
        <v>44836</v>
      </c>
      <c r="L244" s="7" t="s">
        <v>369</v>
      </c>
      <c r="M244" s="7" t="s">
        <v>370</v>
      </c>
    </row>
    <row r="245" spans="1:13" ht="13.2">
      <c r="A245" s="5">
        <v>87</v>
      </c>
      <c r="B245" s="10">
        <v>44839</v>
      </c>
      <c r="C245" s="22">
        <v>0.37013888888888891</v>
      </c>
      <c r="D245" s="7" t="s">
        <v>8</v>
      </c>
      <c r="E245" s="7" t="s">
        <v>9</v>
      </c>
      <c r="F245" s="23" t="s">
        <v>12</v>
      </c>
      <c r="G245" s="7" t="s">
        <v>641</v>
      </c>
      <c r="H245" s="7" t="s">
        <v>10</v>
      </c>
      <c r="I245" s="9">
        <v>14549.638826234459</v>
      </c>
      <c r="J245" s="10">
        <v>44835</v>
      </c>
      <c r="K245" s="10">
        <v>44836</v>
      </c>
      <c r="L245" s="7" t="s">
        <v>377</v>
      </c>
      <c r="M245" s="7" t="s">
        <v>367</v>
      </c>
    </row>
    <row r="246" spans="1:13" ht="13.2">
      <c r="A246" s="5">
        <v>87</v>
      </c>
      <c r="B246" s="26">
        <v>44839</v>
      </c>
      <c r="C246" s="27">
        <v>0.99003701649804821</v>
      </c>
      <c r="D246" s="7" t="s">
        <v>392</v>
      </c>
      <c r="E246" s="7" t="s">
        <v>393</v>
      </c>
      <c r="F246" s="23" t="s">
        <v>394</v>
      </c>
      <c r="G246" s="7" t="s">
        <v>642</v>
      </c>
      <c r="H246" s="24" t="s">
        <v>396</v>
      </c>
      <c r="I246" s="9">
        <v>1500.3319925111248</v>
      </c>
      <c r="J246" s="26">
        <v>44835</v>
      </c>
      <c r="K246" s="26">
        <v>44836</v>
      </c>
      <c r="L246" s="7" t="s">
        <v>369</v>
      </c>
      <c r="M246" s="28" t="s">
        <v>370</v>
      </c>
    </row>
    <row r="247" spans="1:13" ht="13.2">
      <c r="A247" s="5">
        <v>87</v>
      </c>
      <c r="B247" s="10">
        <v>44839</v>
      </c>
      <c r="C247" s="22">
        <v>0.46875</v>
      </c>
      <c r="D247" s="7" t="s">
        <v>392</v>
      </c>
      <c r="E247" s="7" t="s">
        <v>393</v>
      </c>
      <c r="F247" s="23" t="s">
        <v>394</v>
      </c>
      <c r="G247" s="7" t="s">
        <v>643</v>
      </c>
      <c r="H247" s="24" t="s">
        <v>396</v>
      </c>
      <c r="I247" s="9">
        <v>1511.2395224531049</v>
      </c>
      <c r="J247" s="10">
        <v>44835</v>
      </c>
      <c r="K247" s="10">
        <v>44836</v>
      </c>
      <c r="L247" s="7" t="s">
        <v>369</v>
      </c>
      <c r="M247" s="7" t="s">
        <v>370</v>
      </c>
    </row>
    <row r="248" spans="1:13" ht="13.2">
      <c r="A248" s="5">
        <v>87</v>
      </c>
      <c r="B248" s="10">
        <v>44839</v>
      </c>
      <c r="C248" s="22">
        <v>0.36805555555555558</v>
      </c>
      <c r="D248" s="7" t="s">
        <v>15</v>
      </c>
      <c r="E248" s="7" t="s">
        <v>16</v>
      </c>
      <c r="F248" s="23" t="s">
        <v>19</v>
      </c>
      <c r="G248" s="7" t="s">
        <v>644</v>
      </c>
      <c r="H248" s="7" t="s">
        <v>17</v>
      </c>
      <c r="I248" s="9">
        <v>280.23415962460786</v>
      </c>
      <c r="J248" s="10">
        <v>44835</v>
      </c>
      <c r="K248" s="10">
        <v>44836</v>
      </c>
      <c r="L248" s="7" t="s">
        <v>369</v>
      </c>
      <c r="M248" s="7" t="s">
        <v>370</v>
      </c>
    </row>
    <row r="249" spans="1:13" ht="13.2">
      <c r="A249" s="5">
        <v>88</v>
      </c>
      <c r="B249" s="26">
        <v>44838</v>
      </c>
      <c r="C249" s="27">
        <v>0.88764262776236957</v>
      </c>
      <c r="D249" s="7" t="s">
        <v>8</v>
      </c>
      <c r="E249" s="7" t="s">
        <v>9</v>
      </c>
      <c r="F249" s="23" t="s">
        <v>12</v>
      </c>
      <c r="G249" s="7" t="s">
        <v>645</v>
      </c>
      <c r="H249" s="7" t="s">
        <v>10</v>
      </c>
      <c r="I249" s="9">
        <v>14706.848182686819</v>
      </c>
      <c r="J249" s="26">
        <v>44835</v>
      </c>
      <c r="K249" s="26">
        <v>44836</v>
      </c>
      <c r="L249" s="7" t="s">
        <v>377</v>
      </c>
      <c r="M249" s="28" t="s">
        <v>370</v>
      </c>
    </row>
    <row r="250" spans="1:13" ht="13.2">
      <c r="A250" s="5">
        <v>88</v>
      </c>
      <c r="B250" s="10">
        <v>44838</v>
      </c>
      <c r="C250" s="22">
        <v>2.5694444444444443E-2</v>
      </c>
      <c r="D250" s="7" t="s">
        <v>392</v>
      </c>
      <c r="E250" s="7" t="s">
        <v>393</v>
      </c>
      <c r="F250" s="23" t="s">
        <v>394</v>
      </c>
      <c r="G250" s="7" t="s">
        <v>646</v>
      </c>
      <c r="H250" s="24" t="s">
        <v>396</v>
      </c>
      <c r="I250" s="9">
        <v>1492.3404127334943</v>
      </c>
      <c r="J250" s="10">
        <v>44835</v>
      </c>
      <c r="K250" s="10">
        <v>44836</v>
      </c>
      <c r="L250" s="7" t="s">
        <v>369</v>
      </c>
      <c r="M250" s="7" t="s">
        <v>370</v>
      </c>
    </row>
    <row r="251" spans="1:13" ht="13.2">
      <c r="A251" s="5">
        <v>88</v>
      </c>
      <c r="B251" s="10">
        <v>44838</v>
      </c>
      <c r="C251" s="22">
        <v>0.27291666666666664</v>
      </c>
      <c r="D251" s="7" t="s">
        <v>15</v>
      </c>
      <c r="E251" s="7" t="s">
        <v>16</v>
      </c>
      <c r="F251" s="23" t="s">
        <v>19</v>
      </c>
      <c r="G251" s="7" t="s">
        <v>647</v>
      </c>
      <c r="H251" s="7" t="s">
        <v>17</v>
      </c>
      <c r="I251" s="9">
        <v>281.1551443230116</v>
      </c>
      <c r="J251" s="10">
        <v>44835</v>
      </c>
      <c r="K251" s="10">
        <v>44836</v>
      </c>
      <c r="L251" s="7" t="s">
        <v>369</v>
      </c>
      <c r="M251" s="7" t="s">
        <v>370</v>
      </c>
    </row>
    <row r="252" spans="1:13" ht="13.2">
      <c r="A252" s="5">
        <f>A251+6</f>
        <v>94</v>
      </c>
      <c r="B252" s="26">
        <v>44832</v>
      </c>
      <c r="C252" s="27">
        <f>C166</f>
        <v>0.99003701649804821</v>
      </c>
      <c r="D252" s="28" t="s">
        <v>397</v>
      </c>
      <c r="E252" s="28" t="s">
        <v>398</v>
      </c>
      <c r="F252" s="29" t="s">
        <v>399</v>
      </c>
      <c r="G252" s="7" t="s">
        <v>648</v>
      </c>
      <c r="H252" s="28" t="s">
        <v>17</v>
      </c>
      <c r="I252" s="9">
        <v>597.46437008573901</v>
      </c>
      <c r="J252" s="26">
        <v>44805</v>
      </c>
      <c r="K252" s="26">
        <v>44829</v>
      </c>
      <c r="L252" s="7" t="s">
        <v>369</v>
      </c>
      <c r="M252" s="28" t="s">
        <v>370</v>
      </c>
    </row>
    <row r="253" spans="1:13" ht="13.2">
      <c r="A253" s="5">
        <v>89</v>
      </c>
      <c r="B253" s="10">
        <v>44837</v>
      </c>
      <c r="C253" s="22">
        <v>0.99027777777777781</v>
      </c>
      <c r="D253" s="7" t="s">
        <v>8</v>
      </c>
      <c r="E253" s="7" t="s">
        <v>9</v>
      </c>
      <c r="F253" s="23" t="s">
        <v>12</v>
      </c>
      <c r="G253" s="7" t="s">
        <v>649</v>
      </c>
      <c r="H253" s="7" t="s">
        <v>10</v>
      </c>
      <c r="I253" s="9">
        <v>14547.30289971089</v>
      </c>
      <c r="J253" s="10">
        <v>44835</v>
      </c>
      <c r="K253" s="10">
        <v>44836</v>
      </c>
      <c r="L253" s="7" t="s">
        <v>377</v>
      </c>
      <c r="M253" s="7" t="s">
        <v>367</v>
      </c>
    </row>
    <row r="254" spans="1:13" ht="13.2">
      <c r="A254" s="5">
        <v>89</v>
      </c>
      <c r="B254" s="10">
        <v>44837</v>
      </c>
      <c r="C254" s="22">
        <v>0.37916666666666665</v>
      </c>
      <c r="D254" s="7" t="s">
        <v>8</v>
      </c>
      <c r="E254" s="7" t="s">
        <v>9</v>
      </c>
      <c r="F254" s="23" t="s">
        <v>12</v>
      </c>
      <c r="G254" s="7" t="s">
        <v>650</v>
      </c>
      <c r="H254" s="7" t="s">
        <v>10</v>
      </c>
      <c r="I254" s="9">
        <v>14638.592560840314</v>
      </c>
      <c r="J254" s="10">
        <v>44835</v>
      </c>
      <c r="K254" s="10">
        <v>44836</v>
      </c>
      <c r="L254" s="7" t="s">
        <v>377</v>
      </c>
      <c r="M254" s="7" t="s">
        <v>367</v>
      </c>
    </row>
    <row r="255" spans="1:13" ht="13.2">
      <c r="A255" s="5">
        <v>89</v>
      </c>
      <c r="B255" s="10">
        <v>44837</v>
      </c>
      <c r="C255" s="22">
        <v>0.17916666666666667</v>
      </c>
      <c r="D255" s="7" t="s">
        <v>392</v>
      </c>
      <c r="E255" s="7" t="s">
        <v>393</v>
      </c>
      <c r="F255" s="23" t="s">
        <v>394</v>
      </c>
      <c r="G255" s="7" t="s">
        <v>651</v>
      </c>
      <c r="H255" s="24" t="s">
        <v>396</v>
      </c>
      <c r="I255" s="9">
        <v>1472.8166314417256</v>
      </c>
      <c r="J255" s="10">
        <v>44835</v>
      </c>
      <c r="K255" s="10">
        <v>44836</v>
      </c>
      <c r="L255" s="7" t="s">
        <v>369</v>
      </c>
      <c r="M255" s="7" t="s">
        <v>370</v>
      </c>
    </row>
    <row r="256" spans="1:13" ht="13.2">
      <c r="A256" s="5">
        <v>89</v>
      </c>
      <c r="B256" s="26">
        <v>44837</v>
      </c>
      <c r="C256" s="27">
        <v>0.79954664796060682</v>
      </c>
      <c r="D256" s="7" t="s">
        <v>15</v>
      </c>
      <c r="E256" s="7" t="s">
        <v>16</v>
      </c>
      <c r="F256" s="23" t="s">
        <v>19</v>
      </c>
      <c r="G256" s="7" t="s">
        <v>652</v>
      </c>
      <c r="H256" s="7" t="s">
        <v>17</v>
      </c>
      <c r="I256" s="9">
        <v>280.94527056778207</v>
      </c>
      <c r="J256" s="26">
        <v>44835</v>
      </c>
      <c r="K256" s="26">
        <v>44836</v>
      </c>
      <c r="L256" s="7" t="s">
        <v>369</v>
      </c>
      <c r="M256" s="28" t="s">
        <v>370</v>
      </c>
    </row>
    <row r="257" spans="1:13" ht="13.2">
      <c r="A257" s="5">
        <v>89</v>
      </c>
      <c r="B257" s="17">
        <v>44837</v>
      </c>
      <c r="C257" s="18">
        <v>6.7348020298558908E-2</v>
      </c>
      <c r="D257" s="19" t="s">
        <v>397</v>
      </c>
      <c r="E257" s="19" t="s">
        <v>398</v>
      </c>
      <c r="F257" s="20" t="s">
        <v>399</v>
      </c>
      <c r="G257" s="20" t="s">
        <v>653</v>
      </c>
      <c r="H257" s="19" t="s">
        <v>17</v>
      </c>
      <c r="I257" s="21">
        <v>82591.617587927001</v>
      </c>
      <c r="J257" s="17">
        <v>44835</v>
      </c>
      <c r="K257" s="17">
        <v>44836</v>
      </c>
      <c r="L257" s="19" t="s">
        <v>377</v>
      </c>
      <c r="M257" s="19" t="s">
        <v>370</v>
      </c>
    </row>
    <row r="258" spans="1:13" ht="13.2">
      <c r="A258" s="5">
        <v>90</v>
      </c>
      <c r="B258" s="17">
        <v>44836</v>
      </c>
      <c r="C258" s="18">
        <v>0.73200795449855471</v>
      </c>
      <c r="D258" s="19" t="s">
        <v>361</v>
      </c>
      <c r="E258" s="19" t="s">
        <v>362</v>
      </c>
      <c r="F258" s="20" t="s">
        <v>363</v>
      </c>
      <c r="G258" s="20" t="s">
        <v>654</v>
      </c>
      <c r="H258" s="19" t="s">
        <v>365</v>
      </c>
      <c r="I258" s="21">
        <v>42140.993583691641</v>
      </c>
      <c r="J258" s="17">
        <v>44835</v>
      </c>
      <c r="K258" s="17">
        <v>44836</v>
      </c>
      <c r="L258" s="19" t="s">
        <v>377</v>
      </c>
      <c r="M258" s="19" t="s">
        <v>367</v>
      </c>
    </row>
    <row r="259" spans="1:13" ht="13.2">
      <c r="A259" s="5">
        <v>90</v>
      </c>
      <c r="B259" s="10">
        <v>44836</v>
      </c>
      <c r="C259" s="22">
        <v>0.37638888888888888</v>
      </c>
      <c r="D259" s="7" t="s">
        <v>8</v>
      </c>
      <c r="E259" s="7" t="s">
        <v>9</v>
      </c>
      <c r="F259" s="23" t="s">
        <v>12</v>
      </c>
      <c r="G259" s="7" t="s">
        <v>655</v>
      </c>
      <c r="H259" s="7" t="s">
        <v>10</v>
      </c>
      <c r="I259" s="9">
        <v>14827.667908868569</v>
      </c>
      <c r="J259" s="10">
        <v>44835</v>
      </c>
      <c r="K259" s="10">
        <v>44836</v>
      </c>
      <c r="L259" s="7" t="s">
        <v>377</v>
      </c>
      <c r="M259" s="7" t="s">
        <v>367</v>
      </c>
    </row>
    <row r="260" spans="1:13" ht="13.2">
      <c r="A260" s="5">
        <v>90</v>
      </c>
      <c r="B260" s="10">
        <v>44836</v>
      </c>
      <c r="C260" s="22">
        <v>0.46388888888888891</v>
      </c>
      <c r="D260" s="7" t="s">
        <v>392</v>
      </c>
      <c r="E260" s="7" t="s">
        <v>393</v>
      </c>
      <c r="F260" s="23" t="s">
        <v>394</v>
      </c>
      <c r="G260" s="7" t="s">
        <v>656</v>
      </c>
      <c r="H260" s="24" t="s">
        <v>396</v>
      </c>
      <c r="I260" s="9">
        <v>1488.4087167731161</v>
      </c>
      <c r="J260" s="10">
        <v>44835</v>
      </c>
      <c r="K260" s="10">
        <v>44836</v>
      </c>
      <c r="L260" s="7" t="s">
        <v>369</v>
      </c>
      <c r="M260" s="7" t="s">
        <v>370</v>
      </c>
    </row>
    <row r="261" spans="1:13" ht="13.2">
      <c r="A261" s="5">
        <v>90</v>
      </c>
      <c r="B261" s="10">
        <v>44836</v>
      </c>
      <c r="C261" s="22">
        <v>3.6111111111111108E-2</v>
      </c>
      <c r="D261" s="7" t="s">
        <v>15</v>
      </c>
      <c r="E261" s="7" t="s">
        <v>16</v>
      </c>
      <c r="F261" s="23" t="s">
        <v>19</v>
      </c>
      <c r="G261" s="7" t="s">
        <v>657</v>
      </c>
      <c r="H261" s="7" t="s">
        <v>17</v>
      </c>
      <c r="I261" s="9">
        <v>276.84325787197974</v>
      </c>
      <c r="J261" s="10">
        <v>44835</v>
      </c>
      <c r="K261" s="10">
        <v>44836</v>
      </c>
      <c r="L261" s="7" t="s">
        <v>369</v>
      </c>
      <c r="M261" s="7" t="s">
        <v>370</v>
      </c>
    </row>
    <row r="262" spans="1:13" ht="13.2">
      <c r="A262" s="5">
        <v>91</v>
      </c>
      <c r="B262" s="17">
        <v>44835</v>
      </c>
      <c r="C262" s="18">
        <v>0.32544702693620231</v>
      </c>
      <c r="D262" s="19" t="s">
        <v>371</v>
      </c>
      <c r="E262" s="19" t="s">
        <v>372</v>
      </c>
      <c r="F262" s="20" t="s">
        <v>373</v>
      </c>
      <c r="G262" s="20" t="s">
        <v>658</v>
      </c>
      <c r="H262" s="19" t="s">
        <v>365</v>
      </c>
      <c r="I262" s="21">
        <v>157068.45135715787</v>
      </c>
      <c r="J262" s="17">
        <v>44835</v>
      </c>
      <c r="K262" s="17">
        <v>44829</v>
      </c>
      <c r="L262" s="19" t="s">
        <v>377</v>
      </c>
      <c r="M262" s="19" t="s">
        <v>367</v>
      </c>
    </row>
    <row r="263" spans="1:13" ht="13.2">
      <c r="A263" s="5">
        <v>91</v>
      </c>
      <c r="B263" s="26">
        <v>44835</v>
      </c>
      <c r="C263" s="27">
        <v>5.3173469858020073E-2</v>
      </c>
      <c r="D263" s="7" t="s">
        <v>8</v>
      </c>
      <c r="E263" s="7" t="s">
        <v>9</v>
      </c>
      <c r="F263" s="23" t="s">
        <v>12</v>
      </c>
      <c r="G263" s="7" t="s">
        <v>659</v>
      </c>
      <c r="H263" s="7" t="s">
        <v>10</v>
      </c>
      <c r="I263" s="9">
        <v>14620.314638613059</v>
      </c>
      <c r="J263" s="26">
        <v>44835</v>
      </c>
      <c r="K263" s="26">
        <v>44829</v>
      </c>
      <c r="L263" s="7" t="s">
        <v>377</v>
      </c>
      <c r="M263" s="28" t="s">
        <v>367</v>
      </c>
    </row>
    <row r="264" spans="1:13" ht="13.2">
      <c r="A264" s="5">
        <v>91</v>
      </c>
      <c r="B264" s="10">
        <v>44835</v>
      </c>
      <c r="C264" s="22">
        <v>0.25833333333333336</v>
      </c>
      <c r="D264" s="7" t="s">
        <v>8</v>
      </c>
      <c r="E264" s="7" t="s">
        <v>9</v>
      </c>
      <c r="F264" s="23" t="s">
        <v>12</v>
      </c>
      <c r="G264" s="7" t="s">
        <v>660</v>
      </c>
      <c r="H264" s="7" t="s">
        <v>10</v>
      </c>
      <c r="I264" s="9">
        <v>14475.233785189288</v>
      </c>
      <c r="J264" s="10">
        <v>44835</v>
      </c>
      <c r="K264" s="10">
        <v>44829</v>
      </c>
      <c r="L264" s="7" t="s">
        <v>377</v>
      </c>
      <c r="M264" s="7" t="s">
        <v>367</v>
      </c>
    </row>
    <row r="265" spans="1:13" ht="13.2">
      <c r="A265" s="5">
        <v>91</v>
      </c>
      <c r="B265" s="10">
        <v>44835</v>
      </c>
      <c r="C265" s="22">
        <v>0.27361111111111114</v>
      </c>
      <c r="D265" s="7" t="s">
        <v>392</v>
      </c>
      <c r="E265" s="7" t="s">
        <v>393</v>
      </c>
      <c r="F265" s="23" t="s">
        <v>394</v>
      </c>
      <c r="G265" s="7" t="s">
        <v>661</v>
      </c>
      <c r="H265" s="24" t="s">
        <v>396</v>
      </c>
      <c r="I265" s="9">
        <v>1497.6597264023744</v>
      </c>
      <c r="J265" s="10">
        <v>44835</v>
      </c>
      <c r="K265" s="10">
        <v>44829</v>
      </c>
      <c r="L265" s="7" t="s">
        <v>369</v>
      </c>
      <c r="M265" s="7" t="s">
        <v>370</v>
      </c>
    </row>
    <row r="266" spans="1:13" ht="13.2">
      <c r="A266" s="5">
        <v>91</v>
      </c>
      <c r="B266" s="10">
        <v>44835</v>
      </c>
      <c r="C266" s="22">
        <v>0.19097222222222221</v>
      </c>
      <c r="D266" s="7" t="s">
        <v>15</v>
      </c>
      <c r="E266" s="7" t="s">
        <v>16</v>
      </c>
      <c r="F266" s="23" t="s">
        <v>19</v>
      </c>
      <c r="G266" s="7" t="s">
        <v>662</v>
      </c>
      <c r="H266" s="7" t="s">
        <v>17</v>
      </c>
      <c r="I266" s="9">
        <v>280.86194849926557</v>
      </c>
      <c r="J266" s="10">
        <v>44835</v>
      </c>
      <c r="K266" s="10">
        <v>44829</v>
      </c>
      <c r="L266" s="7" t="s">
        <v>369</v>
      </c>
      <c r="M266" s="7" t="s">
        <v>370</v>
      </c>
    </row>
    <row r="267" spans="1:13" ht="13.2">
      <c r="A267" s="5">
        <v>92</v>
      </c>
      <c r="B267" s="26">
        <v>44834</v>
      </c>
      <c r="C267" s="27">
        <v>0.51586908573446899</v>
      </c>
      <c r="D267" s="7" t="s">
        <v>8</v>
      </c>
      <c r="E267" s="7" t="s">
        <v>9</v>
      </c>
      <c r="F267" s="23" t="s">
        <v>12</v>
      </c>
      <c r="G267" s="7" t="s">
        <v>663</v>
      </c>
      <c r="H267" s="7" t="s">
        <v>10</v>
      </c>
      <c r="I267" s="9">
        <v>14634.367804126059</v>
      </c>
      <c r="J267" s="26">
        <v>44805</v>
      </c>
      <c r="K267" s="26">
        <v>44829</v>
      </c>
      <c r="L267" s="7" t="s">
        <v>377</v>
      </c>
      <c r="M267" s="28" t="s">
        <v>370</v>
      </c>
    </row>
    <row r="268" spans="1:13" ht="13.2">
      <c r="A268" s="5">
        <v>92</v>
      </c>
      <c r="B268" s="10">
        <v>44834</v>
      </c>
      <c r="C268" s="22">
        <v>6.9444444444444441E-3</v>
      </c>
      <c r="D268" s="7" t="s">
        <v>8</v>
      </c>
      <c r="E268" s="7" t="s">
        <v>9</v>
      </c>
      <c r="F268" s="23" t="s">
        <v>12</v>
      </c>
      <c r="G268" s="7" t="s">
        <v>664</v>
      </c>
      <c r="H268" s="7" t="s">
        <v>10</v>
      </c>
      <c r="I268" s="9">
        <v>14688.20255345055</v>
      </c>
      <c r="J268" s="10">
        <v>44805</v>
      </c>
      <c r="K268" s="10">
        <v>44829</v>
      </c>
      <c r="L268" s="7" t="s">
        <v>377</v>
      </c>
      <c r="M268" s="7" t="s">
        <v>367</v>
      </c>
    </row>
    <row r="269" spans="1:13" ht="13.2">
      <c r="A269" s="5">
        <v>92</v>
      </c>
      <c r="B269" s="10">
        <v>44834</v>
      </c>
      <c r="C269" s="22">
        <v>0.17708333333333334</v>
      </c>
      <c r="D269" s="7" t="s">
        <v>392</v>
      </c>
      <c r="E269" s="7" t="s">
        <v>393</v>
      </c>
      <c r="F269" s="23" t="s">
        <v>394</v>
      </c>
      <c r="G269" s="7" t="s">
        <v>665</v>
      </c>
      <c r="H269" s="24" t="s">
        <v>396</v>
      </c>
      <c r="I269" s="9">
        <v>1493.2429993898461</v>
      </c>
      <c r="J269" s="10">
        <v>44805</v>
      </c>
      <c r="K269" s="10">
        <v>44829</v>
      </c>
      <c r="L269" s="7" t="s">
        <v>369</v>
      </c>
      <c r="M269" s="7" t="s">
        <v>370</v>
      </c>
    </row>
    <row r="270" spans="1:13" ht="13.2">
      <c r="A270" s="5">
        <v>92</v>
      </c>
      <c r="B270" s="17">
        <v>44834</v>
      </c>
      <c r="C270" s="18">
        <v>0.79347577466931574</v>
      </c>
      <c r="D270" s="19" t="s">
        <v>379</v>
      </c>
      <c r="E270" s="19" t="s">
        <v>380</v>
      </c>
      <c r="F270" s="20" t="s">
        <v>381</v>
      </c>
      <c r="G270" s="20" t="s">
        <v>666</v>
      </c>
      <c r="H270" s="19" t="s">
        <v>383</v>
      </c>
      <c r="I270" s="21">
        <v>14926.018058938253</v>
      </c>
      <c r="J270" s="17">
        <v>44805</v>
      </c>
      <c r="K270" s="17">
        <v>44829</v>
      </c>
      <c r="L270" s="19" t="s">
        <v>377</v>
      </c>
      <c r="M270" s="19" t="s">
        <v>367</v>
      </c>
    </row>
    <row r="271" spans="1:13" ht="13.2">
      <c r="A271" s="5">
        <v>92</v>
      </c>
      <c r="B271" s="10">
        <v>44834</v>
      </c>
      <c r="C271" s="22">
        <v>1.1805555555555555E-2</v>
      </c>
      <c r="D271" s="7" t="s">
        <v>15</v>
      </c>
      <c r="E271" s="7" t="s">
        <v>16</v>
      </c>
      <c r="F271" s="23" t="s">
        <v>19</v>
      </c>
      <c r="G271" s="7" t="s">
        <v>667</v>
      </c>
      <c r="H271" s="7" t="s">
        <v>17</v>
      </c>
      <c r="I271" s="9">
        <v>253.32324054505514</v>
      </c>
      <c r="J271" s="10">
        <v>44805</v>
      </c>
      <c r="K271" s="10">
        <v>44829</v>
      </c>
      <c r="L271" s="7" t="s">
        <v>369</v>
      </c>
      <c r="M271" s="7" t="s">
        <v>370</v>
      </c>
    </row>
    <row r="272" spans="1:13" ht="13.2">
      <c r="A272" s="5">
        <v>93</v>
      </c>
      <c r="B272" s="17">
        <v>44833</v>
      </c>
      <c r="C272" s="18">
        <v>0.78272623715381207</v>
      </c>
      <c r="D272" s="19" t="s">
        <v>385</v>
      </c>
      <c r="E272" s="19" t="s">
        <v>386</v>
      </c>
      <c r="F272" s="20" t="s">
        <v>387</v>
      </c>
      <c r="G272" s="20" t="s">
        <v>668</v>
      </c>
      <c r="H272" s="19" t="s">
        <v>17</v>
      </c>
      <c r="I272" s="21">
        <v>165218.67857007618</v>
      </c>
      <c r="J272" s="17">
        <v>44805</v>
      </c>
      <c r="K272" s="17">
        <v>44829</v>
      </c>
      <c r="L272" s="19" t="s">
        <v>377</v>
      </c>
      <c r="M272" s="19" t="s">
        <v>370</v>
      </c>
    </row>
    <row r="273" spans="1:13" ht="13.2">
      <c r="A273" s="5">
        <v>93</v>
      </c>
      <c r="B273" s="10">
        <v>44833</v>
      </c>
      <c r="C273" s="22">
        <v>0.17499999999999999</v>
      </c>
      <c r="D273" s="7" t="s">
        <v>8</v>
      </c>
      <c r="E273" s="7" t="s">
        <v>9</v>
      </c>
      <c r="F273" s="23" t="s">
        <v>12</v>
      </c>
      <c r="G273" s="7" t="s">
        <v>669</v>
      </c>
      <c r="H273" s="7" t="s">
        <v>10</v>
      </c>
      <c r="I273" s="9">
        <v>14818.608147692687</v>
      </c>
      <c r="J273" s="10">
        <v>44805</v>
      </c>
      <c r="K273" s="10">
        <v>44829</v>
      </c>
      <c r="L273" s="7" t="s">
        <v>377</v>
      </c>
      <c r="M273" s="7" t="s">
        <v>367</v>
      </c>
    </row>
    <row r="274" spans="1:13" ht="13.2">
      <c r="A274" s="5">
        <v>93</v>
      </c>
      <c r="B274" s="26">
        <v>44833</v>
      </c>
      <c r="C274" s="27">
        <v>0.33573955113132525</v>
      </c>
      <c r="D274" s="7" t="s">
        <v>392</v>
      </c>
      <c r="E274" s="7" t="s">
        <v>393</v>
      </c>
      <c r="F274" s="23" t="s">
        <v>394</v>
      </c>
      <c r="G274" s="7" t="s">
        <v>670</v>
      </c>
      <c r="H274" s="24" t="s">
        <v>396</v>
      </c>
      <c r="I274" s="9">
        <v>1508.4440292139927</v>
      </c>
      <c r="J274" s="26">
        <v>44805</v>
      </c>
      <c r="K274" s="26">
        <v>44829</v>
      </c>
      <c r="L274" s="7" t="s">
        <v>369</v>
      </c>
      <c r="M274" s="28" t="s">
        <v>370</v>
      </c>
    </row>
    <row r="275" spans="1:13" ht="13.2">
      <c r="A275" s="5">
        <v>93</v>
      </c>
      <c r="B275" s="10">
        <v>44833</v>
      </c>
      <c r="C275" s="22">
        <v>6.0416666666666667E-2</v>
      </c>
      <c r="D275" s="7" t="s">
        <v>392</v>
      </c>
      <c r="E275" s="7" t="s">
        <v>393</v>
      </c>
      <c r="F275" s="23" t="s">
        <v>394</v>
      </c>
      <c r="G275" s="7" t="s">
        <v>671</v>
      </c>
      <c r="H275" s="24" t="s">
        <v>396</v>
      </c>
      <c r="I275" s="9">
        <v>1496.0851700952983</v>
      </c>
      <c r="J275" s="10">
        <v>44805</v>
      </c>
      <c r="K275" s="10">
        <v>44829</v>
      </c>
      <c r="L275" s="7" t="s">
        <v>369</v>
      </c>
      <c r="M275" s="7" t="s">
        <v>370</v>
      </c>
    </row>
    <row r="276" spans="1:13" ht="13.2">
      <c r="A276" s="5">
        <v>94</v>
      </c>
      <c r="B276" s="26">
        <v>44832</v>
      </c>
      <c r="C276" s="27">
        <v>0.52317556272125421</v>
      </c>
      <c r="D276" s="7" t="s">
        <v>8</v>
      </c>
      <c r="E276" s="7" t="s">
        <v>9</v>
      </c>
      <c r="F276" s="23" t="s">
        <v>12</v>
      </c>
      <c r="G276" s="7" t="s">
        <v>672</v>
      </c>
      <c r="H276" s="7" t="s">
        <v>10</v>
      </c>
      <c r="I276" s="9">
        <v>14820.1542036786</v>
      </c>
      <c r="J276" s="26">
        <v>44805</v>
      </c>
      <c r="K276" s="26">
        <v>44829</v>
      </c>
      <c r="L276" s="7" t="s">
        <v>377</v>
      </c>
      <c r="M276" s="28" t="s">
        <v>367</v>
      </c>
    </row>
    <row r="277" spans="1:13" ht="13.2">
      <c r="A277" s="5">
        <v>94</v>
      </c>
      <c r="B277" s="10">
        <v>44832</v>
      </c>
      <c r="C277" s="22">
        <v>0.12152777777777778</v>
      </c>
      <c r="D277" s="7" t="s">
        <v>392</v>
      </c>
      <c r="E277" s="7" t="s">
        <v>393</v>
      </c>
      <c r="F277" s="23" t="s">
        <v>394</v>
      </c>
      <c r="G277" s="7" t="s">
        <v>673</v>
      </c>
      <c r="H277" s="24" t="s">
        <v>396</v>
      </c>
      <c r="I277" s="9">
        <v>1517.7933881441047</v>
      </c>
      <c r="J277" s="10">
        <v>44805</v>
      </c>
      <c r="K277" s="10">
        <v>44829</v>
      </c>
      <c r="L277" s="7" t="s">
        <v>369</v>
      </c>
      <c r="M277" s="7" t="s">
        <v>370</v>
      </c>
    </row>
    <row r="278" spans="1:13" ht="13.2">
      <c r="A278" s="5">
        <v>94</v>
      </c>
      <c r="B278" s="10">
        <v>44832</v>
      </c>
      <c r="C278" s="22">
        <v>0.50555555555555554</v>
      </c>
      <c r="D278" s="7" t="s">
        <v>15</v>
      </c>
      <c r="E278" s="7" t="s">
        <v>16</v>
      </c>
      <c r="F278" s="23" t="s">
        <v>19</v>
      </c>
      <c r="G278" s="7" t="s">
        <v>674</v>
      </c>
      <c r="H278" s="7" t="s">
        <v>17</v>
      </c>
      <c r="I278" s="9">
        <v>203.54990992866405</v>
      </c>
      <c r="J278" s="10">
        <v>44805</v>
      </c>
      <c r="K278" s="10">
        <v>44829</v>
      </c>
      <c r="L278" s="7" t="s">
        <v>369</v>
      </c>
      <c r="M278" s="7" t="s">
        <v>370</v>
      </c>
    </row>
    <row r="279" spans="1:13" ht="13.2">
      <c r="A279" s="5">
        <v>94</v>
      </c>
      <c r="B279" s="17">
        <v>44832</v>
      </c>
      <c r="C279" s="18">
        <v>0.50472380684478158</v>
      </c>
      <c r="D279" s="19" t="s">
        <v>397</v>
      </c>
      <c r="E279" s="19" t="s">
        <v>398</v>
      </c>
      <c r="F279" s="20" t="s">
        <v>399</v>
      </c>
      <c r="G279" s="20" t="s">
        <v>675</v>
      </c>
      <c r="H279" s="19" t="s">
        <v>17</v>
      </c>
      <c r="I279" s="21">
        <v>12796.071412369525</v>
      </c>
      <c r="J279" s="17">
        <v>44805</v>
      </c>
      <c r="K279" s="17">
        <v>44829</v>
      </c>
      <c r="L279" s="19" t="s">
        <v>377</v>
      </c>
      <c r="M279" s="19" t="s">
        <v>367</v>
      </c>
    </row>
    <row r="280" spans="1:13" ht="13.2">
      <c r="A280" s="5">
        <v>95</v>
      </c>
      <c r="B280" s="17">
        <v>44831</v>
      </c>
      <c r="C280" s="18">
        <v>1.1613420224994897E-2</v>
      </c>
      <c r="D280" s="19" t="s">
        <v>403</v>
      </c>
      <c r="E280" s="19" t="s">
        <v>404</v>
      </c>
      <c r="F280" s="20" t="s">
        <v>405</v>
      </c>
      <c r="G280" s="20" t="s">
        <v>676</v>
      </c>
      <c r="H280" s="19" t="s">
        <v>10</v>
      </c>
      <c r="I280" s="21">
        <v>3686.4338167344131</v>
      </c>
      <c r="J280" s="17">
        <v>44805</v>
      </c>
      <c r="K280" s="17">
        <v>44829</v>
      </c>
      <c r="L280" s="19" t="s">
        <v>377</v>
      </c>
      <c r="M280" s="19" t="s">
        <v>370</v>
      </c>
    </row>
    <row r="281" spans="1:13" ht="13.2">
      <c r="A281" s="5">
        <v>95</v>
      </c>
      <c r="B281" s="10">
        <v>44831</v>
      </c>
      <c r="C281" s="22">
        <v>6.9444444444444441E-3</v>
      </c>
      <c r="D281" s="7" t="s">
        <v>8</v>
      </c>
      <c r="E281" s="7" t="s">
        <v>9</v>
      </c>
      <c r="F281" s="23" t="s">
        <v>12</v>
      </c>
      <c r="G281" s="7" t="s">
        <v>677</v>
      </c>
      <c r="H281" s="7" t="s">
        <v>10</v>
      </c>
      <c r="I281" s="9">
        <v>14844.030391970169</v>
      </c>
      <c r="J281" s="10">
        <v>44805</v>
      </c>
      <c r="K281" s="10">
        <v>44829</v>
      </c>
      <c r="L281" s="7" t="s">
        <v>377</v>
      </c>
      <c r="M281" s="7" t="s">
        <v>367</v>
      </c>
    </row>
    <row r="282" spans="1:13" ht="13.2">
      <c r="A282" s="5">
        <v>95</v>
      </c>
      <c r="B282" s="10">
        <v>44831</v>
      </c>
      <c r="C282" s="22">
        <v>0.37777777777777777</v>
      </c>
      <c r="D282" s="7" t="s">
        <v>15</v>
      </c>
      <c r="E282" s="7" t="s">
        <v>16</v>
      </c>
      <c r="F282" s="23" t="s">
        <v>19</v>
      </c>
      <c r="G282" s="7" t="s">
        <v>678</v>
      </c>
      <c r="H282" s="7" t="s">
        <v>17</v>
      </c>
      <c r="I282" s="9">
        <v>203.88720076419511</v>
      </c>
      <c r="J282" s="10">
        <v>44805</v>
      </c>
      <c r="K282" s="10">
        <v>44829</v>
      </c>
      <c r="L282" s="7" t="s">
        <v>369</v>
      </c>
      <c r="M282" s="7" t="s">
        <v>370</v>
      </c>
    </row>
    <row r="283" spans="1:13" ht="13.2">
      <c r="A283" s="5">
        <f>A282+6</f>
        <v>101</v>
      </c>
      <c r="B283" s="26">
        <v>44825</v>
      </c>
      <c r="C283" s="27">
        <f>C197</f>
        <v>0.88402777777777775</v>
      </c>
      <c r="D283" s="28" t="s">
        <v>397</v>
      </c>
      <c r="E283" s="28" t="s">
        <v>398</v>
      </c>
      <c r="F283" s="29" t="s">
        <v>399</v>
      </c>
      <c r="G283" s="7" t="s">
        <v>679</v>
      </c>
      <c r="H283" s="28" t="s">
        <v>17</v>
      </c>
      <c r="I283" s="9">
        <v>603.50583363819032</v>
      </c>
      <c r="J283" s="26">
        <v>44805</v>
      </c>
      <c r="K283" s="26">
        <v>44822</v>
      </c>
      <c r="L283" s="7" t="s">
        <v>369</v>
      </c>
      <c r="M283" s="28" t="s">
        <v>370</v>
      </c>
    </row>
    <row r="284" spans="1:13" ht="13.2">
      <c r="A284" s="5">
        <v>96</v>
      </c>
      <c r="B284" s="17">
        <v>44830</v>
      </c>
      <c r="C284" s="18">
        <v>0.40738106411551378</v>
      </c>
      <c r="D284" s="19" t="s">
        <v>409</v>
      </c>
      <c r="E284" s="19" t="s">
        <v>410</v>
      </c>
      <c r="F284" s="20" t="s">
        <v>411</v>
      </c>
      <c r="G284" s="20" t="s">
        <v>680</v>
      </c>
      <c r="H284" s="19" t="s">
        <v>413</v>
      </c>
      <c r="I284" s="21">
        <v>17755.873750106912</v>
      </c>
      <c r="J284" s="17">
        <v>44805</v>
      </c>
      <c r="K284" s="17">
        <v>44829</v>
      </c>
      <c r="L284" s="19" t="s">
        <v>369</v>
      </c>
      <c r="M284" s="19" t="s">
        <v>370</v>
      </c>
    </row>
    <row r="285" spans="1:13" ht="13.2">
      <c r="A285" s="5">
        <v>96</v>
      </c>
      <c r="B285" s="10">
        <v>44830</v>
      </c>
      <c r="C285" s="22">
        <v>0.31805555555555554</v>
      </c>
      <c r="D285" s="7" t="s">
        <v>392</v>
      </c>
      <c r="E285" s="7" t="s">
        <v>393</v>
      </c>
      <c r="F285" s="23" t="s">
        <v>394</v>
      </c>
      <c r="G285" s="7" t="s">
        <v>681</v>
      </c>
      <c r="H285" s="24" t="s">
        <v>396</v>
      </c>
      <c r="I285" s="9">
        <v>1523.054266848728</v>
      </c>
      <c r="J285" s="10">
        <v>44805</v>
      </c>
      <c r="K285" s="10">
        <v>44829</v>
      </c>
      <c r="L285" s="7" t="s">
        <v>369</v>
      </c>
      <c r="M285" s="7" t="s">
        <v>370</v>
      </c>
    </row>
    <row r="286" spans="1:13" ht="13.2">
      <c r="A286" s="5">
        <v>96</v>
      </c>
      <c r="B286" s="10">
        <v>44830</v>
      </c>
      <c r="C286" s="22">
        <v>9.166666666666666E-2</v>
      </c>
      <c r="D286" s="7" t="s">
        <v>15</v>
      </c>
      <c r="E286" s="7" t="s">
        <v>16</v>
      </c>
      <c r="F286" s="23" t="s">
        <v>19</v>
      </c>
      <c r="G286" s="7" t="s">
        <v>682</v>
      </c>
      <c r="H286" s="7" t="s">
        <v>17</v>
      </c>
      <c r="I286" s="9">
        <v>202.93151460395427</v>
      </c>
      <c r="J286" s="10">
        <v>44805</v>
      </c>
      <c r="K286" s="10">
        <v>44829</v>
      </c>
      <c r="L286" s="7" t="s">
        <v>369</v>
      </c>
      <c r="M286" s="7" t="s">
        <v>370</v>
      </c>
    </row>
    <row r="287" spans="1:13" ht="13.2">
      <c r="A287" s="5">
        <v>97</v>
      </c>
      <c r="B287" s="10">
        <v>44829</v>
      </c>
      <c r="C287" s="22">
        <v>0.34027777777777779</v>
      </c>
      <c r="D287" s="7" t="s">
        <v>8</v>
      </c>
      <c r="E287" s="7" t="s">
        <v>9</v>
      </c>
      <c r="F287" s="23" t="s">
        <v>12</v>
      </c>
      <c r="G287" s="7" t="s">
        <v>683</v>
      </c>
      <c r="H287" s="7" t="s">
        <v>10</v>
      </c>
      <c r="I287" s="9">
        <v>14788.715742550312</v>
      </c>
      <c r="J287" s="10">
        <v>44805</v>
      </c>
      <c r="K287" s="10">
        <v>44829</v>
      </c>
      <c r="L287" s="7" t="s">
        <v>377</v>
      </c>
      <c r="M287" s="7" t="s">
        <v>367</v>
      </c>
    </row>
    <row r="288" spans="1:13" ht="13.2">
      <c r="A288" s="5">
        <v>97</v>
      </c>
      <c r="B288" s="10">
        <v>44829</v>
      </c>
      <c r="C288" s="22">
        <v>0.46319444444444446</v>
      </c>
      <c r="D288" s="7" t="s">
        <v>392</v>
      </c>
      <c r="E288" s="7" t="s">
        <v>393</v>
      </c>
      <c r="F288" s="23" t="s">
        <v>394</v>
      </c>
      <c r="G288" s="7" t="s">
        <v>684</v>
      </c>
      <c r="H288" s="24" t="s">
        <v>396</v>
      </c>
      <c r="I288" s="9">
        <v>1171.8991141424317</v>
      </c>
      <c r="J288" s="10">
        <v>44805</v>
      </c>
      <c r="K288" s="10">
        <v>44829</v>
      </c>
      <c r="L288" s="7" t="s">
        <v>369</v>
      </c>
      <c r="M288" s="7" t="s">
        <v>370</v>
      </c>
    </row>
    <row r="289" spans="1:13" ht="13.2">
      <c r="A289" s="5">
        <v>97</v>
      </c>
      <c r="B289" s="10">
        <v>44829</v>
      </c>
      <c r="C289" s="22">
        <v>3.2638888888888891E-2</v>
      </c>
      <c r="D289" s="7" t="s">
        <v>15</v>
      </c>
      <c r="E289" s="7" t="s">
        <v>16</v>
      </c>
      <c r="F289" s="23" t="s">
        <v>19</v>
      </c>
      <c r="G289" s="7" t="s">
        <v>685</v>
      </c>
      <c r="H289" s="7" t="s">
        <v>17</v>
      </c>
      <c r="I289" s="9">
        <v>204.71484618250335</v>
      </c>
      <c r="J289" s="10">
        <v>44805</v>
      </c>
      <c r="K289" s="10">
        <v>44829</v>
      </c>
      <c r="L289" s="7" t="s">
        <v>369</v>
      </c>
      <c r="M289" s="7" t="s">
        <v>370</v>
      </c>
    </row>
    <row r="290" spans="1:13" ht="13.2">
      <c r="A290" s="5">
        <v>98</v>
      </c>
      <c r="B290" s="10">
        <v>44828</v>
      </c>
      <c r="C290" s="22">
        <v>0.31666666666666665</v>
      </c>
      <c r="D290" s="7" t="s">
        <v>8</v>
      </c>
      <c r="E290" s="7" t="s">
        <v>9</v>
      </c>
      <c r="F290" s="23" t="s">
        <v>12</v>
      </c>
      <c r="G290" s="7" t="s">
        <v>686</v>
      </c>
      <c r="H290" s="7" t="s">
        <v>10</v>
      </c>
      <c r="I290" s="9">
        <v>14781.703169887815</v>
      </c>
      <c r="J290" s="10">
        <v>44805</v>
      </c>
      <c r="K290" s="10">
        <v>44822</v>
      </c>
      <c r="L290" s="7" t="s">
        <v>377</v>
      </c>
      <c r="M290" s="7" t="s">
        <v>367</v>
      </c>
    </row>
    <row r="291" spans="1:13" ht="13.2">
      <c r="A291" s="5">
        <v>98</v>
      </c>
      <c r="B291" s="10">
        <v>44828</v>
      </c>
      <c r="C291" s="22">
        <v>1.4583333333333334E-2</v>
      </c>
      <c r="D291" s="7" t="s">
        <v>15</v>
      </c>
      <c r="E291" s="7" t="s">
        <v>16</v>
      </c>
      <c r="F291" s="23" t="s">
        <v>19</v>
      </c>
      <c r="G291" s="7" t="s">
        <v>687</v>
      </c>
      <c r="H291" s="7" t="s">
        <v>17</v>
      </c>
      <c r="I291" s="9">
        <v>206.57938331030186</v>
      </c>
      <c r="J291" s="10">
        <v>44805</v>
      </c>
      <c r="K291" s="10">
        <v>44822</v>
      </c>
      <c r="L291" s="7" t="s">
        <v>369</v>
      </c>
      <c r="M291" s="7" t="s">
        <v>370</v>
      </c>
    </row>
    <row r="292" spans="1:13" ht="13.2">
      <c r="A292" s="5">
        <v>99</v>
      </c>
      <c r="B292" s="10">
        <v>44827</v>
      </c>
      <c r="C292" s="22">
        <v>0.26666666666666666</v>
      </c>
      <c r="D292" s="7" t="s">
        <v>8</v>
      </c>
      <c r="E292" s="7" t="s">
        <v>9</v>
      </c>
      <c r="F292" s="23" t="s">
        <v>12</v>
      </c>
      <c r="G292" s="7" t="s">
        <v>688</v>
      </c>
      <c r="H292" s="7" t="s">
        <v>10</v>
      </c>
      <c r="I292" s="9">
        <v>14915.960226423091</v>
      </c>
      <c r="J292" s="10">
        <v>44805</v>
      </c>
      <c r="K292" s="10">
        <v>44822</v>
      </c>
      <c r="L292" s="7" t="s">
        <v>377</v>
      </c>
      <c r="M292" s="7" t="s">
        <v>367</v>
      </c>
    </row>
    <row r="293" spans="1:13" ht="13.2">
      <c r="A293" s="5">
        <v>99</v>
      </c>
      <c r="B293" s="10">
        <v>44827</v>
      </c>
      <c r="C293" s="22">
        <v>0.42916666666666664</v>
      </c>
      <c r="D293" s="7" t="s">
        <v>392</v>
      </c>
      <c r="E293" s="7" t="s">
        <v>393</v>
      </c>
      <c r="F293" s="23" t="s">
        <v>394</v>
      </c>
      <c r="G293" s="7" t="s">
        <v>689</v>
      </c>
      <c r="H293" s="24" t="s">
        <v>396</v>
      </c>
      <c r="I293" s="9">
        <v>1170.5669246821246</v>
      </c>
      <c r="J293" s="10">
        <v>44805</v>
      </c>
      <c r="K293" s="10">
        <v>44822</v>
      </c>
      <c r="L293" s="7" t="s">
        <v>369</v>
      </c>
      <c r="M293" s="7" t="s">
        <v>370</v>
      </c>
    </row>
    <row r="294" spans="1:13" ht="13.2">
      <c r="A294" s="5">
        <v>99</v>
      </c>
      <c r="B294" s="10">
        <v>44827</v>
      </c>
      <c r="C294" s="22">
        <v>0.16111111111111112</v>
      </c>
      <c r="D294" s="7" t="s">
        <v>15</v>
      </c>
      <c r="E294" s="7" t="s">
        <v>16</v>
      </c>
      <c r="F294" s="23" t="s">
        <v>19</v>
      </c>
      <c r="G294" s="7" t="s">
        <v>690</v>
      </c>
      <c r="H294" s="7" t="s">
        <v>17</v>
      </c>
      <c r="I294" s="9">
        <v>209.01772470308379</v>
      </c>
      <c r="J294" s="10">
        <v>44805</v>
      </c>
      <c r="K294" s="10">
        <v>44822</v>
      </c>
      <c r="L294" s="7" t="s">
        <v>369</v>
      </c>
      <c r="M294" s="7" t="s">
        <v>370</v>
      </c>
    </row>
    <row r="295" spans="1:13" ht="13.2">
      <c r="A295" s="5">
        <v>100</v>
      </c>
      <c r="B295" s="10">
        <v>44826</v>
      </c>
      <c r="C295" s="22">
        <v>0.375</v>
      </c>
      <c r="D295" s="7" t="s">
        <v>8</v>
      </c>
      <c r="E295" s="7" t="s">
        <v>9</v>
      </c>
      <c r="F295" s="23" t="s">
        <v>12</v>
      </c>
      <c r="G295" s="7" t="s">
        <v>691</v>
      </c>
      <c r="H295" s="7" t="s">
        <v>10</v>
      </c>
      <c r="I295" s="9">
        <v>14887.914928125181</v>
      </c>
      <c r="J295" s="10">
        <v>44805</v>
      </c>
      <c r="K295" s="10">
        <v>44822</v>
      </c>
      <c r="L295" s="7" t="s">
        <v>377</v>
      </c>
      <c r="M295" s="7" t="s">
        <v>367</v>
      </c>
    </row>
    <row r="296" spans="1:13" ht="13.2">
      <c r="A296" s="5">
        <v>100</v>
      </c>
      <c r="B296" s="10">
        <v>44826</v>
      </c>
      <c r="C296" s="22">
        <v>1.4583333333333334E-2</v>
      </c>
      <c r="D296" s="7" t="s">
        <v>392</v>
      </c>
      <c r="E296" s="7" t="s">
        <v>393</v>
      </c>
      <c r="F296" s="23" t="s">
        <v>394</v>
      </c>
      <c r="G296" s="7" t="s">
        <v>692</v>
      </c>
      <c r="H296" s="24" t="s">
        <v>396</v>
      </c>
      <c r="I296" s="9">
        <v>1184.0598462803325</v>
      </c>
      <c r="J296" s="10">
        <v>44805</v>
      </c>
      <c r="K296" s="10">
        <v>44822</v>
      </c>
      <c r="L296" s="7" t="s">
        <v>369</v>
      </c>
      <c r="M296" s="7" t="s">
        <v>370</v>
      </c>
    </row>
    <row r="297" spans="1:13" ht="13.2">
      <c r="A297" s="5">
        <v>100</v>
      </c>
      <c r="B297" s="10">
        <v>44826</v>
      </c>
      <c r="C297" s="22">
        <v>0.39166666666666666</v>
      </c>
      <c r="D297" s="7" t="s">
        <v>15</v>
      </c>
      <c r="E297" s="7" t="s">
        <v>16</v>
      </c>
      <c r="F297" s="23" t="s">
        <v>19</v>
      </c>
      <c r="G297" s="7" t="s">
        <v>693</v>
      </c>
      <c r="H297" s="7" t="s">
        <v>17</v>
      </c>
      <c r="I297" s="9">
        <v>211.65013178364416</v>
      </c>
      <c r="J297" s="10">
        <v>44805</v>
      </c>
      <c r="K297" s="10">
        <v>44822</v>
      </c>
      <c r="L297" s="7" t="s">
        <v>369</v>
      </c>
      <c r="M297" s="7" t="s">
        <v>370</v>
      </c>
    </row>
    <row r="298" spans="1:13" ht="13.2">
      <c r="A298" s="5">
        <f>A297+6</f>
        <v>106</v>
      </c>
      <c r="B298" s="26">
        <v>44820</v>
      </c>
      <c r="C298" s="27">
        <f>C212</f>
        <v>0.90555555555555556</v>
      </c>
      <c r="D298" s="28" t="s">
        <v>397</v>
      </c>
      <c r="E298" s="28" t="s">
        <v>398</v>
      </c>
      <c r="F298" s="29" t="s">
        <v>399</v>
      </c>
      <c r="G298" s="7" t="s">
        <v>694</v>
      </c>
      <c r="H298" s="28" t="s">
        <v>17</v>
      </c>
      <c r="I298" s="9">
        <v>610.48970513592894</v>
      </c>
      <c r="J298" s="26">
        <v>44805</v>
      </c>
      <c r="K298" s="26">
        <v>44815</v>
      </c>
      <c r="L298" s="7" t="s">
        <v>369</v>
      </c>
      <c r="M298" s="28" t="s">
        <v>370</v>
      </c>
    </row>
    <row r="299" spans="1:13" ht="13.2">
      <c r="A299" s="5">
        <v>101</v>
      </c>
      <c r="B299" s="10">
        <v>44825</v>
      </c>
      <c r="C299" s="22">
        <v>0.26666666666666666</v>
      </c>
      <c r="D299" s="7" t="s">
        <v>15</v>
      </c>
      <c r="E299" s="7" t="s">
        <v>16</v>
      </c>
      <c r="F299" s="23" t="s">
        <v>19</v>
      </c>
      <c r="G299" s="7" t="s">
        <v>695</v>
      </c>
      <c r="H299" s="7" t="s">
        <v>17</v>
      </c>
      <c r="I299" s="9">
        <v>213.80049497433575</v>
      </c>
      <c r="J299" s="10">
        <v>44805</v>
      </c>
      <c r="K299" s="10">
        <v>44822</v>
      </c>
      <c r="L299" s="7" t="s">
        <v>369</v>
      </c>
      <c r="M299" s="7" t="s">
        <v>370</v>
      </c>
    </row>
    <row r="300" spans="1:13" ht="13.2">
      <c r="A300" s="5">
        <v>102</v>
      </c>
      <c r="B300" s="10">
        <v>44824</v>
      </c>
      <c r="C300" s="22">
        <v>0.73055555555555551</v>
      </c>
      <c r="D300" s="7" t="s">
        <v>8</v>
      </c>
      <c r="E300" s="7" t="s">
        <v>9</v>
      </c>
      <c r="F300" s="23" t="s">
        <v>12</v>
      </c>
      <c r="G300" s="7" t="s">
        <v>696</v>
      </c>
      <c r="H300" s="7" t="s">
        <v>10</v>
      </c>
      <c r="I300" s="9">
        <v>14737.872735761715</v>
      </c>
      <c r="J300" s="10">
        <v>44805</v>
      </c>
      <c r="K300" s="10">
        <v>44822</v>
      </c>
      <c r="L300" s="7" t="s">
        <v>377</v>
      </c>
      <c r="M300" s="7" t="s">
        <v>367</v>
      </c>
    </row>
    <row r="301" spans="1:13" ht="13.2">
      <c r="A301" s="5">
        <v>102</v>
      </c>
      <c r="B301" s="10">
        <v>44824</v>
      </c>
      <c r="C301" s="22">
        <v>0.05</v>
      </c>
      <c r="D301" s="7" t="s">
        <v>392</v>
      </c>
      <c r="E301" s="7" t="s">
        <v>393</v>
      </c>
      <c r="F301" s="23" t="s">
        <v>394</v>
      </c>
      <c r="G301" s="7" t="s">
        <v>697</v>
      </c>
      <c r="H301" s="24" t="s">
        <v>396</v>
      </c>
      <c r="I301" s="9">
        <v>1184.6935218909625</v>
      </c>
      <c r="J301" s="10">
        <v>44805</v>
      </c>
      <c r="K301" s="10">
        <v>44822</v>
      </c>
      <c r="L301" s="7" t="s">
        <v>369</v>
      </c>
      <c r="M301" s="7" t="s">
        <v>370</v>
      </c>
    </row>
    <row r="302" spans="1:13" ht="13.2">
      <c r="A302" s="5">
        <v>102</v>
      </c>
      <c r="B302" s="10">
        <v>44824</v>
      </c>
      <c r="C302" s="22">
        <v>8.9583333333333334E-2</v>
      </c>
      <c r="D302" s="7" t="s">
        <v>15</v>
      </c>
      <c r="E302" s="7" t="s">
        <v>16</v>
      </c>
      <c r="F302" s="23" t="s">
        <v>19</v>
      </c>
      <c r="G302" s="7" t="s">
        <v>698</v>
      </c>
      <c r="H302" s="7" t="s">
        <v>17</v>
      </c>
      <c r="I302" s="9">
        <v>211.3755451211359</v>
      </c>
      <c r="J302" s="10">
        <v>44805</v>
      </c>
      <c r="K302" s="10">
        <v>44822</v>
      </c>
      <c r="L302" s="7" t="s">
        <v>369</v>
      </c>
      <c r="M302" s="7" t="s">
        <v>370</v>
      </c>
    </row>
    <row r="303" spans="1:13" ht="13.2">
      <c r="A303" s="5">
        <v>103</v>
      </c>
      <c r="B303" s="10">
        <v>44823</v>
      </c>
      <c r="C303" s="22">
        <v>0.40138888888888891</v>
      </c>
      <c r="D303" s="7" t="s">
        <v>8</v>
      </c>
      <c r="E303" s="7" t="s">
        <v>9</v>
      </c>
      <c r="F303" s="23" t="s">
        <v>12</v>
      </c>
      <c r="G303" s="7" t="s">
        <v>699</v>
      </c>
      <c r="H303" s="7" t="s">
        <v>10</v>
      </c>
      <c r="I303" s="9">
        <v>18059.006236964218</v>
      </c>
      <c r="J303" s="10">
        <v>44805</v>
      </c>
      <c r="K303" s="10">
        <v>44822</v>
      </c>
      <c r="L303" s="7" t="s">
        <v>377</v>
      </c>
      <c r="M303" s="7" t="s">
        <v>367</v>
      </c>
    </row>
    <row r="304" spans="1:13" ht="13.2">
      <c r="A304" s="5">
        <v>104</v>
      </c>
      <c r="B304" s="10">
        <v>44822</v>
      </c>
      <c r="C304" s="22">
        <v>6.1111111111111109E-2</v>
      </c>
      <c r="D304" s="7" t="s">
        <v>8</v>
      </c>
      <c r="E304" s="7" t="s">
        <v>9</v>
      </c>
      <c r="F304" s="23" t="s">
        <v>12</v>
      </c>
      <c r="G304" s="7" t="s">
        <v>700</v>
      </c>
      <c r="H304" s="7" t="s">
        <v>10</v>
      </c>
      <c r="I304" s="9">
        <v>17575.134210749147</v>
      </c>
      <c r="J304" s="10">
        <v>44805</v>
      </c>
      <c r="K304" s="10">
        <v>44822</v>
      </c>
      <c r="L304" s="7" t="s">
        <v>377</v>
      </c>
      <c r="M304" s="7" t="s">
        <v>367</v>
      </c>
    </row>
    <row r="305" spans="1:13" ht="13.2">
      <c r="A305" s="5">
        <v>104</v>
      </c>
      <c r="B305" s="10">
        <v>44822</v>
      </c>
      <c r="C305" s="22">
        <v>0.71944444444444444</v>
      </c>
      <c r="D305" s="7" t="s">
        <v>392</v>
      </c>
      <c r="E305" s="7" t="s">
        <v>393</v>
      </c>
      <c r="F305" s="23" t="s">
        <v>394</v>
      </c>
      <c r="G305" s="7" t="s">
        <v>701</v>
      </c>
      <c r="H305" s="24" t="s">
        <v>396</v>
      </c>
      <c r="I305" s="9">
        <v>1174.9011281817288</v>
      </c>
      <c r="J305" s="10">
        <v>44805</v>
      </c>
      <c r="K305" s="10">
        <v>44822</v>
      </c>
      <c r="L305" s="7" t="s">
        <v>369</v>
      </c>
      <c r="M305" s="7" t="s">
        <v>370</v>
      </c>
    </row>
    <row r="306" spans="1:13" ht="13.2">
      <c r="A306" s="5">
        <v>104</v>
      </c>
      <c r="B306" s="10">
        <v>44822</v>
      </c>
      <c r="C306" s="22">
        <v>0.80347222222222225</v>
      </c>
      <c r="D306" s="7" t="s">
        <v>15</v>
      </c>
      <c r="E306" s="7" t="s">
        <v>16</v>
      </c>
      <c r="F306" s="23" t="s">
        <v>19</v>
      </c>
      <c r="G306" s="7" t="s">
        <v>702</v>
      </c>
      <c r="H306" s="7" t="s">
        <v>17</v>
      </c>
      <c r="I306" s="9">
        <v>214.19267174627333</v>
      </c>
      <c r="J306" s="10">
        <v>44805</v>
      </c>
      <c r="K306" s="10">
        <v>44822</v>
      </c>
      <c r="L306" s="7" t="s">
        <v>369</v>
      </c>
      <c r="M306" s="7" t="s">
        <v>370</v>
      </c>
    </row>
    <row r="307" spans="1:13" ht="13.2">
      <c r="A307" s="5">
        <v>105</v>
      </c>
      <c r="B307" s="10">
        <v>44821</v>
      </c>
      <c r="C307" s="22">
        <v>8.2638888888888887E-2</v>
      </c>
      <c r="D307" s="7" t="s">
        <v>8</v>
      </c>
      <c r="E307" s="7" t="s">
        <v>9</v>
      </c>
      <c r="F307" s="23" t="s">
        <v>12</v>
      </c>
      <c r="G307" s="7" t="s">
        <v>703</v>
      </c>
      <c r="H307" s="7" t="s">
        <v>10</v>
      </c>
      <c r="I307" s="9">
        <v>17354.720851960941</v>
      </c>
      <c r="J307" s="10">
        <v>44805</v>
      </c>
      <c r="K307" s="10">
        <v>44815</v>
      </c>
      <c r="L307" s="7" t="s">
        <v>377</v>
      </c>
      <c r="M307" s="7" t="s">
        <v>367</v>
      </c>
    </row>
    <row r="308" spans="1:13" ht="13.2">
      <c r="A308" s="5">
        <v>105</v>
      </c>
      <c r="B308" s="10">
        <v>44821</v>
      </c>
      <c r="C308" s="22">
        <v>0.80972222222222223</v>
      </c>
      <c r="D308" s="7" t="s">
        <v>392</v>
      </c>
      <c r="E308" s="7" t="s">
        <v>393</v>
      </c>
      <c r="F308" s="23" t="s">
        <v>394</v>
      </c>
      <c r="G308" s="7" t="s">
        <v>704</v>
      </c>
      <c r="H308" s="24" t="s">
        <v>396</v>
      </c>
      <c r="I308" s="9">
        <v>1161.2933001323026</v>
      </c>
      <c r="J308" s="10">
        <v>44805</v>
      </c>
      <c r="K308" s="10">
        <v>44815</v>
      </c>
      <c r="L308" s="7" t="s">
        <v>369</v>
      </c>
      <c r="M308" s="7" t="s">
        <v>370</v>
      </c>
    </row>
    <row r="309" spans="1:13" ht="13.2">
      <c r="A309" s="5">
        <v>105</v>
      </c>
      <c r="B309" s="10">
        <v>44821</v>
      </c>
      <c r="C309" s="22">
        <v>0.79722222222222228</v>
      </c>
      <c r="D309" s="7" t="s">
        <v>15</v>
      </c>
      <c r="E309" s="7" t="s">
        <v>16</v>
      </c>
      <c r="F309" s="23" t="s">
        <v>19</v>
      </c>
      <c r="G309" s="7" t="s">
        <v>705</v>
      </c>
      <c r="H309" s="7" t="s">
        <v>17</v>
      </c>
      <c r="I309" s="9">
        <v>213.62104155284268</v>
      </c>
      <c r="J309" s="10">
        <v>44805</v>
      </c>
      <c r="K309" s="10">
        <v>44815</v>
      </c>
      <c r="L309" s="7" t="s">
        <v>369</v>
      </c>
      <c r="M309" s="7" t="s">
        <v>370</v>
      </c>
    </row>
    <row r="310" spans="1:13" ht="13.2">
      <c r="A310" s="5">
        <v>106</v>
      </c>
      <c r="B310" s="10">
        <v>44820</v>
      </c>
      <c r="C310" s="22">
        <v>0.78541666666666665</v>
      </c>
      <c r="D310" s="7" t="s">
        <v>392</v>
      </c>
      <c r="E310" s="7" t="s">
        <v>393</v>
      </c>
      <c r="F310" s="23" t="s">
        <v>394</v>
      </c>
      <c r="G310" s="7" t="s">
        <v>706</v>
      </c>
      <c r="H310" s="24" t="s">
        <v>396</v>
      </c>
      <c r="I310" s="9">
        <v>1155.1198978675209</v>
      </c>
      <c r="J310" s="10">
        <v>44805</v>
      </c>
      <c r="K310" s="10">
        <v>44815</v>
      </c>
      <c r="L310" s="7" t="s">
        <v>369</v>
      </c>
      <c r="M310" s="7" t="s">
        <v>370</v>
      </c>
    </row>
    <row r="311" spans="1:13" ht="13.2">
      <c r="A311" s="5">
        <v>106</v>
      </c>
      <c r="B311" s="10">
        <v>44820</v>
      </c>
      <c r="C311" s="22">
        <v>3.3333333333333333E-2</v>
      </c>
      <c r="D311" s="7" t="s">
        <v>15</v>
      </c>
      <c r="E311" s="7" t="s">
        <v>16</v>
      </c>
      <c r="F311" s="23" t="s">
        <v>19</v>
      </c>
      <c r="G311" s="7" t="s">
        <v>707</v>
      </c>
      <c r="H311" s="7" t="s">
        <v>17</v>
      </c>
      <c r="I311" s="9">
        <v>212.98047721789746</v>
      </c>
      <c r="J311" s="10">
        <v>44805</v>
      </c>
      <c r="K311" s="10">
        <v>44815</v>
      </c>
      <c r="L311" s="7" t="s">
        <v>369</v>
      </c>
      <c r="M311" s="7" t="s">
        <v>370</v>
      </c>
    </row>
    <row r="312" spans="1:13" ht="13.2">
      <c r="A312" s="5">
        <f>A311+6</f>
        <v>112</v>
      </c>
      <c r="B312" s="26">
        <v>44814</v>
      </c>
      <c r="C312" s="27">
        <f>C226</f>
        <v>0.37222222222222223</v>
      </c>
      <c r="D312" s="28" t="s">
        <v>397</v>
      </c>
      <c r="E312" s="28" t="s">
        <v>398</v>
      </c>
      <c r="F312" s="29" t="s">
        <v>399</v>
      </c>
      <c r="G312" s="7" t="s">
        <v>708</v>
      </c>
      <c r="H312" s="28" t="s">
        <v>17</v>
      </c>
      <c r="I312" s="9">
        <v>614.79524907685038</v>
      </c>
      <c r="J312" s="26">
        <v>44805</v>
      </c>
      <c r="K312" s="26">
        <v>44808</v>
      </c>
      <c r="L312" s="7" t="s">
        <v>369</v>
      </c>
      <c r="M312" s="28" t="s">
        <v>370</v>
      </c>
    </row>
    <row r="313" spans="1:13" ht="13.2">
      <c r="A313" s="5">
        <v>107</v>
      </c>
      <c r="B313" s="10">
        <v>44819</v>
      </c>
      <c r="C313" s="22">
        <v>0.95902777777777781</v>
      </c>
      <c r="D313" s="7" t="s">
        <v>8</v>
      </c>
      <c r="E313" s="7" t="s">
        <v>9</v>
      </c>
      <c r="F313" s="23" t="s">
        <v>12</v>
      </c>
      <c r="G313" s="7" t="s">
        <v>709</v>
      </c>
      <c r="H313" s="7" t="s">
        <v>10</v>
      </c>
      <c r="I313" s="9">
        <v>17598.676996371705</v>
      </c>
      <c r="J313" s="10">
        <v>44805</v>
      </c>
      <c r="K313" s="10">
        <v>44815</v>
      </c>
      <c r="L313" s="7" t="s">
        <v>377</v>
      </c>
      <c r="M313" s="7" t="s">
        <v>367</v>
      </c>
    </row>
    <row r="314" spans="1:13" ht="13.2">
      <c r="A314" s="5">
        <v>107</v>
      </c>
      <c r="B314" s="10">
        <v>44819</v>
      </c>
      <c r="C314" s="22">
        <v>0.10138888888888889</v>
      </c>
      <c r="D314" s="7" t="s">
        <v>392</v>
      </c>
      <c r="E314" s="7" t="s">
        <v>393</v>
      </c>
      <c r="F314" s="23" t="s">
        <v>394</v>
      </c>
      <c r="G314" s="7" t="s">
        <v>710</v>
      </c>
      <c r="H314" s="24" t="s">
        <v>396</v>
      </c>
      <c r="I314" s="9">
        <v>1144.1395150814174</v>
      </c>
      <c r="J314" s="10">
        <v>44805</v>
      </c>
      <c r="K314" s="10">
        <v>44815</v>
      </c>
      <c r="L314" s="7" t="s">
        <v>369</v>
      </c>
      <c r="M314" s="7" t="s">
        <v>370</v>
      </c>
    </row>
    <row r="315" spans="1:13" ht="13.2">
      <c r="A315" s="5">
        <v>107</v>
      </c>
      <c r="B315" s="10">
        <v>44819</v>
      </c>
      <c r="C315" s="22">
        <v>5.5555555555555558E-3</v>
      </c>
      <c r="D315" s="7" t="s">
        <v>15</v>
      </c>
      <c r="E315" s="7" t="s">
        <v>16</v>
      </c>
      <c r="F315" s="23" t="s">
        <v>19</v>
      </c>
      <c r="G315" s="7" t="s">
        <v>711</v>
      </c>
      <c r="H315" s="7" t="s">
        <v>17</v>
      </c>
      <c r="I315" s="9">
        <v>214.68001213152408</v>
      </c>
      <c r="J315" s="10">
        <v>44805</v>
      </c>
      <c r="K315" s="10">
        <v>44815</v>
      </c>
      <c r="L315" s="7" t="s">
        <v>369</v>
      </c>
      <c r="M315" s="7" t="s">
        <v>370</v>
      </c>
    </row>
    <row r="316" spans="1:13" ht="13.2">
      <c r="A316" s="5">
        <v>108</v>
      </c>
      <c r="B316" s="10">
        <v>44818</v>
      </c>
      <c r="C316" s="22">
        <v>0.89861111111111114</v>
      </c>
      <c r="D316" s="7" t="s">
        <v>8</v>
      </c>
      <c r="E316" s="7" t="s">
        <v>9</v>
      </c>
      <c r="F316" s="23" t="s">
        <v>12</v>
      </c>
      <c r="G316" s="7" t="s">
        <v>712</v>
      </c>
      <c r="H316" s="7" t="s">
        <v>10</v>
      </c>
      <c r="I316" s="9">
        <v>17848.743337428008</v>
      </c>
      <c r="J316" s="10">
        <v>44805</v>
      </c>
      <c r="K316" s="10">
        <v>44815</v>
      </c>
      <c r="L316" s="7" t="s">
        <v>377</v>
      </c>
      <c r="M316" s="7" t="s">
        <v>367</v>
      </c>
    </row>
    <row r="317" spans="1:13" ht="13.2">
      <c r="A317" s="5">
        <v>108</v>
      </c>
      <c r="B317" s="10">
        <v>44818</v>
      </c>
      <c r="C317" s="22">
        <v>0.31874999999999998</v>
      </c>
      <c r="D317" s="7" t="s">
        <v>8</v>
      </c>
      <c r="E317" s="7" t="s">
        <v>9</v>
      </c>
      <c r="F317" s="23" t="s">
        <v>12</v>
      </c>
      <c r="G317" s="7" t="s">
        <v>713</v>
      </c>
      <c r="H317" s="7" t="s">
        <v>10</v>
      </c>
      <c r="I317" s="9">
        <v>18084.659263179186</v>
      </c>
      <c r="J317" s="10">
        <v>44805</v>
      </c>
      <c r="K317" s="10">
        <v>44815</v>
      </c>
      <c r="L317" s="7" t="s">
        <v>377</v>
      </c>
      <c r="M317" s="7" t="s">
        <v>367</v>
      </c>
    </row>
    <row r="318" spans="1:13" ht="13.2">
      <c r="A318" s="5">
        <v>109</v>
      </c>
      <c r="B318" s="10">
        <v>44817</v>
      </c>
      <c r="C318" s="22">
        <v>0.92152777777777772</v>
      </c>
      <c r="D318" s="7" t="s">
        <v>392</v>
      </c>
      <c r="E318" s="7" t="s">
        <v>393</v>
      </c>
      <c r="F318" s="23" t="s">
        <v>394</v>
      </c>
      <c r="G318" s="7" t="s">
        <v>714</v>
      </c>
      <c r="H318" s="24" t="s">
        <v>396</v>
      </c>
      <c r="I318" s="9">
        <v>1137.8840118288958</v>
      </c>
      <c r="J318" s="10">
        <v>44805</v>
      </c>
      <c r="K318" s="10">
        <v>44815</v>
      </c>
      <c r="L318" s="7" t="s">
        <v>369</v>
      </c>
      <c r="M318" s="7" t="s">
        <v>370</v>
      </c>
    </row>
    <row r="319" spans="1:13" ht="13.2">
      <c r="A319" s="5">
        <v>109</v>
      </c>
      <c r="B319" s="10">
        <v>44817</v>
      </c>
      <c r="C319" s="22">
        <v>0.38263888888888886</v>
      </c>
      <c r="D319" s="7" t="s">
        <v>15</v>
      </c>
      <c r="E319" s="7" t="s">
        <v>16</v>
      </c>
      <c r="F319" s="23" t="s">
        <v>19</v>
      </c>
      <c r="G319" s="7" t="s">
        <v>715</v>
      </c>
      <c r="H319" s="7" t="s">
        <v>17</v>
      </c>
      <c r="I319" s="9">
        <v>217.65277142162941</v>
      </c>
      <c r="J319" s="10">
        <v>44805</v>
      </c>
      <c r="K319" s="10">
        <v>44815</v>
      </c>
      <c r="L319" s="7" t="s">
        <v>369</v>
      </c>
      <c r="M319" s="7" t="s">
        <v>370</v>
      </c>
    </row>
    <row r="320" spans="1:13" ht="13.2">
      <c r="A320" s="5">
        <v>110</v>
      </c>
      <c r="B320" s="10">
        <v>44816</v>
      </c>
      <c r="C320" s="22">
        <v>0.21458333333333332</v>
      </c>
      <c r="D320" s="7" t="s">
        <v>8</v>
      </c>
      <c r="E320" s="7" t="s">
        <v>9</v>
      </c>
      <c r="F320" s="23" t="s">
        <v>12</v>
      </c>
      <c r="G320" s="7" t="s">
        <v>716</v>
      </c>
      <c r="H320" s="7" t="s">
        <v>10</v>
      </c>
      <c r="I320" s="9">
        <v>20912.703783777211</v>
      </c>
      <c r="J320" s="10">
        <v>44805</v>
      </c>
      <c r="K320" s="10">
        <v>44815</v>
      </c>
      <c r="L320" s="7" t="s">
        <v>377</v>
      </c>
      <c r="M320" s="7" t="s">
        <v>367</v>
      </c>
    </row>
    <row r="321" spans="1:13" ht="13.2">
      <c r="A321" s="5">
        <v>110</v>
      </c>
      <c r="B321" s="10">
        <v>44816</v>
      </c>
      <c r="C321" s="22">
        <v>0.47291666666666665</v>
      </c>
      <c r="D321" s="7" t="s">
        <v>392</v>
      </c>
      <c r="E321" s="7" t="s">
        <v>393</v>
      </c>
      <c r="F321" s="23" t="s">
        <v>394</v>
      </c>
      <c r="G321" s="7" t="s">
        <v>717</v>
      </c>
      <c r="H321" s="24" t="s">
        <v>396</v>
      </c>
      <c r="I321" s="9">
        <v>1153.8511299898473</v>
      </c>
      <c r="J321" s="10">
        <v>44805</v>
      </c>
      <c r="K321" s="10">
        <v>44815</v>
      </c>
      <c r="L321" s="7" t="s">
        <v>369</v>
      </c>
      <c r="M321" s="7" t="s">
        <v>370</v>
      </c>
    </row>
    <row r="322" spans="1:13" ht="13.2">
      <c r="A322" s="5">
        <v>111</v>
      </c>
      <c r="B322" s="10">
        <v>44815</v>
      </c>
      <c r="C322" s="22">
        <v>0.34375</v>
      </c>
      <c r="D322" s="7" t="s">
        <v>8</v>
      </c>
      <c r="E322" s="7" t="s">
        <v>9</v>
      </c>
      <c r="F322" s="23" t="s">
        <v>12</v>
      </c>
      <c r="G322" s="7" t="s">
        <v>718</v>
      </c>
      <c r="H322" s="7" t="s">
        <v>10</v>
      </c>
      <c r="I322" s="9">
        <v>20898.036894620418</v>
      </c>
      <c r="J322" s="10">
        <v>44805</v>
      </c>
      <c r="K322" s="10">
        <v>44815</v>
      </c>
      <c r="L322" s="7" t="s">
        <v>377</v>
      </c>
      <c r="M322" s="7" t="s">
        <v>367</v>
      </c>
    </row>
    <row r="323" spans="1:13" ht="13.2">
      <c r="A323" s="5">
        <v>111</v>
      </c>
      <c r="B323" s="10">
        <v>44815</v>
      </c>
      <c r="C323" s="22">
        <v>0.88680555555555551</v>
      </c>
      <c r="D323" s="7" t="s">
        <v>15</v>
      </c>
      <c r="E323" s="7" t="s">
        <v>16</v>
      </c>
      <c r="F323" s="23" t="s">
        <v>19</v>
      </c>
      <c r="G323" s="7" t="s">
        <v>719</v>
      </c>
      <c r="H323" s="7" t="s">
        <v>17</v>
      </c>
      <c r="I323" s="9">
        <v>225.90499875287546</v>
      </c>
      <c r="J323" s="10">
        <v>44805</v>
      </c>
      <c r="K323" s="10">
        <v>44815</v>
      </c>
      <c r="L323" s="7" t="s">
        <v>369</v>
      </c>
      <c r="M323" s="7" t="s">
        <v>370</v>
      </c>
    </row>
    <row r="324" spans="1:13" ht="13.2">
      <c r="A324" s="5">
        <v>112</v>
      </c>
      <c r="B324" s="10">
        <v>44814</v>
      </c>
      <c r="C324" s="22">
        <v>0.19722222222222222</v>
      </c>
      <c r="D324" s="7" t="s">
        <v>8</v>
      </c>
      <c r="E324" s="7" t="s">
        <v>9</v>
      </c>
      <c r="F324" s="23" t="s">
        <v>12</v>
      </c>
      <c r="G324" s="7" t="s">
        <v>720</v>
      </c>
      <c r="H324" s="7" t="s">
        <v>10</v>
      </c>
      <c r="I324" s="9">
        <v>20667.42421799267</v>
      </c>
      <c r="J324" s="10">
        <v>44805</v>
      </c>
      <c r="K324" s="10">
        <v>44808</v>
      </c>
      <c r="L324" s="7" t="s">
        <v>377</v>
      </c>
      <c r="M324" s="7" t="s">
        <v>367</v>
      </c>
    </row>
    <row r="325" spans="1:13" ht="13.2">
      <c r="A325" s="5">
        <v>112</v>
      </c>
      <c r="B325" s="10">
        <v>44814</v>
      </c>
      <c r="C325" s="22">
        <v>6.7361111111111108E-2</v>
      </c>
      <c r="D325" s="7" t="s">
        <v>392</v>
      </c>
      <c r="E325" s="7" t="s">
        <v>393</v>
      </c>
      <c r="F325" s="23" t="s">
        <v>394</v>
      </c>
      <c r="G325" s="7" t="s">
        <v>721</v>
      </c>
      <c r="H325" s="24" t="s">
        <v>396</v>
      </c>
      <c r="I325" s="9">
        <v>1141.7155301523144</v>
      </c>
      <c r="J325" s="10">
        <v>44805</v>
      </c>
      <c r="K325" s="10">
        <v>44808</v>
      </c>
      <c r="L325" s="7" t="s">
        <v>369</v>
      </c>
      <c r="M325" s="7" t="s">
        <v>370</v>
      </c>
    </row>
    <row r="326" spans="1:13" ht="13.2">
      <c r="A326" s="5">
        <v>112</v>
      </c>
      <c r="B326" s="10">
        <v>44814</v>
      </c>
      <c r="C326" s="22">
        <v>0.87986111111111109</v>
      </c>
      <c r="D326" s="7" t="s">
        <v>15</v>
      </c>
      <c r="E326" s="7" t="s">
        <v>16</v>
      </c>
      <c r="F326" s="23" t="s">
        <v>19</v>
      </c>
      <c r="G326" s="7" t="s">
        <v>722</v>
      </c>
      <c r="H326" s="7" t="s">
        <v>17</v>
      </c>
      <c r="I326" s="9">
        <v>228.71146291166144</v>
      </c>
      <c r="J326" s="10">
        <v>44805</v>
      </c>
      <c r="K326" s="10">
        <v>44808</v>
      </c>
      <c r="L326" s="7" t="s">
        <v>369</v>
      </c>
      <c r="M326" s="7" t="s">
        <v>370</v>
      </c>
    </row>
    <row r="327" spans="1:13" ht="13.2">
      <c r="A327" s="5">
        <f>A326+6</f>
        <v>118</v>
      </c>
      <c r="B327" s="26">
        <v>44808</v>
      </c>
      <c r="C327" s="27">
        <f>C241</f>
        <v>0.77361111111111114</v>
      </c>
      <c r="D327" s="28" t="s">
        <v>397</v>
      </c>
      <c r="E327" s="28" t="s">
        <v>398</v>
      </c>
      <c r="F327" s="29" t="s">
        <v>399</v>
      </c>
      <c r="G327" s="7" t="s">
        <v>723</v>
      </c>
      <c r="H327" s="28" t="s">
        <v>17</v>
      </c>
      <c r="I327" s="9">
        <v>608.16584990777494</v>
      </c>
      <c r="J327" s="26">
        <v>44805</v>
      </c>
      <c r="K327" s="26">
        <v>44808</v>
      </c>
      <c r="L327" s="7" t="s">
        <v>369</v>
      </c>
      <c r="M327" s="28" t="s">
        <v>370</v>
      </c>
    </row>
    <row r="328" spans="1:13" ht="13.2">
      <c r="A328" s="5">
        <v>113</v>
      </c>
      <c r="B328" s="10">
        <v>44813</v>
      </c>
      <c r="C328" s="22">
        <v>8.0555555555555561E-2</v>
      </c>
      <c r="D328" s="7" t="s">
        <v>8</v>
      </c>
      <c r="E328" s="7" t="s">
        <v>9</v>
      </c>
      <c r="F328" s="23" t="s">
        <v>12</v>
      </c>
      <c r="G328" s="7" t="s">
        <v>724</v>
      </c>
      <c r="H328" s="7" t="s">
        <v>10</v>
      </c>
      <c r="I328" s="9">
        <v>17378.961634653853</v>
      </c>
      <c r="J328" s="10">
        <v>44805</v>
      </c>
      <c r="K328" s="10">
        <v>44808</v>
      </c>
      <c r="L328" s="7" t="s">
        <v>377</v>
      </c>
      <c r="M328" s="7" t="s">
        <v>367</v>
      </c>
    </row>
    <row r="329" spans="1:13" ht="13.2">
      <c r="A329" s="5">
        <v>113</v>
      </c>
      <c r="B329" s="10">
        <v>44813</v>
      </c>
      <c r="C329" s="22">
        <v>0.29652777777777778</v>
      </c>
      <c r="D329" s="7" t="s">
        <v>392</v>
      </c>
      <c r="E329" s="7" t="s">
        <v>393</v>
      </c>
      <c r="F329" s="23" t="s">
        <v>394</v>
      </c>
      <c r="G329" s="7" t="s">
        <v>725</v>
      </c>
      <c r="H329" s="24" t="s">
        <v>396</v>
      </c>
      <c r="I329" s="9">
        <v>1129.609252827845</v>
      </c>
      <c r="J329" s="10">
        <v>44805</v>
      </c>
      <c r="K329" s="10">
        <v>44808</v>
      </c>
      <c r="L329" s="7" t="s">
        <v>369</v>
      </c>
      <c r="M329" s="7" t="s">
        <v>370</v>
      </c>
    </row>
    <row r="330" spans="1:13" ht="13.2">
      <c r="A330" s="5">
        <v>113</v>
      </c>
      <c r="B330" s="10">
        <v>44813</v>
      </c>
      <c r="C330" s="22">
        <v>0.19583333333333333</v>
      </c>
      <c r="D330" s="7" t="s">
        <v>15</v>
      </c>
      <c r="E330" s="7" t="s">
        <v>16</v>
      </c>
      <c r="F330" s="23" t="s">
        <v>19</v>
      </c>
      <c r="G330" s="7" t="s">
        <v>726</v>
      </c>
      <c r="H330" s="7" t="s">
        <v>17</v>
      </c>
      <c r="I330" s="9">
        <v>231.05333235880633</v>
      </c>
      <c r="J330" s="10">
        <v>44805</v>
      </c>
      <c r="K330" s="10">
        <v>44808</v>
      </c>
      <c r="L330" s="7" t="s">
        <v>369</v>
      </c>
      <c r="M330" s="7" t="s">
        <v>370</v>
      </c>
    </row>
    <row r="331" spans="1:13" ht="13.2">
      <c r="A331" s="5">
        <v>115</v>
      </c>
      <c r="B331" s="10">
        <v>44811</v>
      </c>
      <c r="C331" s="22">
        <v>0.89027777777777772</v>
      </c>
      <c r="D331" s="7" t="s">
        <v>8</v>
      </c>
      <c r="E331" s="7" t="s">
        <v>9</v>
      </c>
      <c r="F331" s="23" t="s">
        <v>12</v>
      </c>
      <c r="G331" s="7" t="s">
        <v>727</v>
      </c>
      <c r="H331" s="7" t="s">
        <v>10</v>
      </c>
      <c r="I331" s="9">
        <v>17127.509773653423</v>
      </c>
      <c r="J331" s="10">
        <v>44805</v>
      </c>
      <c r="K331" s="10">
        <v>44808</v>
      </c>
      <c r="L331" s="7" t="s">
        <v>377</v>
      </c>
      <c r="M331" s="7" t="s">
        <v>367</v>
      </c>
    </row>
    <row r="332" spans="1:13" ht="13.2">
      <c r="A332" s="5">
        <v>115</v>
      </c>
      <c r="B332" s="10">
        <v>44811</v>
      </c>
      <c r="C332" s="22">
        <v>0.95347222222222228</v>
      </c>
      <c r="D332" s="7" t="s">
        <v>392</v>
      </c>
      <c r="E332" s="7" t="s">
        <v>393</v>
      </c>
      <c r="F332" s="23" t="s">
        <v>394</v>
      </c>
      <c r="G332" s="7" t="s">
        <v>728</v>
      </c>
      <c r="H332" s="24" t="s">
        <v>396</v>
      </c>
      <c r="I332" s="9">
        <v>1259.7155886415869</v>
      </c>
      <c r="J332" s="10">
        <v>44805</v>
      </c>
      <c r="K332" s="10">
        <v>44808</v>
      </c>
      <c r="L332" s="7" t="s">
        <v>369</v>
      </c>
      <c r="M332" s="7" t="s">
        <v>370</v>
      </c>
    </row>
    <row r="333" spans="1:13" ht="13.2">
      <c r="A333" s="5">
        <v>115</v>
      </c>
      <c r="B333" s="10">
        <v>44811</v>
      </c>
      <c r="C333" s="22">
        <v>0.48194444444444445</v>
      </c>
      <c r="D333" s="7" t="s">
        <v>15</v>
      </c>
      <c r="E333" s="7" t="s">
        <v>16</v>
      </c>
      <c r="F333" s="23" t="s">
        <v>19</v>
      </c>
      <c r="G333" s="7" t="s">
        <v>729</v>
      </c>
      <c r="H333" s="7" t="s">
        <v>17</v>
      </c>
      <c r="I333" s="9">
        <v>231.01162911189292</v>
      </c>
      <c r="J333" s="10">
        <v>44805</v>
      </c>
      <c r="K333" s="10">
        <v>44808</v>
      </c>
      <c r="L333" s="7" t="s">
        <v>369</v>
      </c>
      <c r="M333" s="7" t="s">
        <v>370</v>
      </c>
    </row>
    <row r="334" spans="1:13" ht="13.2">
      <c r="A334" s="5">
        <v>116</v>
      </c>
      <c r="B334" s="10">
        <v>44810</v>
      </c>
      <c r="C334" s="22">
        <v>0.72013888888888888</v>
      </c>
      <c r="D334" s="7" t="s">
        <v>8</v>
      </c>
      <c r="E334" s="7" t="s">
        <v>9</v>
      </c>
      <c r="F334" s="23" t="s">
        <v>12</v>
      </c>
      <c r="G334" s="7" t="s">
        <v>730</v>
      </c>
      <c r="H334" s="7" t="s">
        <v>10</v>
      </c>
      <c r="I334" s="9">
        <v>17238.227551203894</v>
      </c>
      <c r="J334" s="10">
        <v>44805</v>
      </c>
      <c r="K334" s="10">
        <v>44808</v>
      </c>
      <c r="L334" s="7" t="s">
        <v>377</v>
      </c>
      <c r="M334" s="7" t="s">
        <v>367</v>
      </c>
    </row>
    <row r="335" spans="1:13" ht="13.2">
      <c r="A335" s="5">
        <v>116</v>
      </c>
      <c r="B335" s="10">
        <v>44810</v>
      </c>
      <c r="C335" s="22">
        <v>4.3749999999999997E-2</v>
      </c>
      <c r="D335" s="7" t="s">
        <v>392</v>
      </c>
      <c r="E335" s="7" t="s">
        <v>393</v>
      </c>
      <c r="F335" s="23" t="s">
        <v>394</v>
      </c>
      <c r="G335" s="7" t="s">
        <v>731</v>
      </c>
      <c r="H335" s="24" t="s">
        <v>396</v>
      </c>
      <c r="I335" s="9">
        <v>1095.712340398476</v>
      </c>
      <c r="J335" s="10">
        <v>44805</v>
      </c>
      <c r="K335" s="10">
        <v>44808</v>
      </c>
      <c r="L335" s="7" t="s">
        <v>369</v>
      </c>
      <c r="M335" s="7" t="s">
        <v>370</v>
      </c>
    </row>
    <row r="336" spans="1:13" ht="13.2">
      <c r="A336" s="5">
        <v>116</v>
      </c>
      <c r="B336" s="10">
        <v>44810</v>
      </c>
      <c r="C336" s="22">
        <v>9.6527777777777782E-2</v>
      </c>
      <c r="D336" s="7" t="s">
        <v>15</v>
      </c>
      <c r="E336" s="7" t="s">
        <v>16</v>
      </c>
      <c r="F336" s="23" t="s">
        <v>19</v>
      </c>
      <c r="G336" s="7" t="s">
        <v>732</v>
      </c>
      <c r="H336" s="7" t="s">
        <v>17</v>
      </c>
      <c r="I336" s="9">
        <v>232.51966450525236</v>
      </c>
      <c r="J336" s="10">
        <v>44805</v>
      </c>
      <c r="K336" s="10">
        <v>44808</v>
      </c>
      <c r="L336" s="7" t="s">
        <v>369</v>
      </c>
      <c r="M336" s="7" t="s">
        <v>370</v>
      </c>
    </row>
    <row r="337" spans="1:13" ht="13.2">
      <c r="A337" s="5">
        <v>117</v>
      </c>
      <c r="B337" s="10">
        <v>44809</v>
      </c>
      <c r="C337" s="22">
        <v>0.85486111111111107</v>
      </c>
      <c r="D337" s="7" t="s">
        <v>8</v>
      </c>
      <c r="E337" s="7" t="s">
        <v>9</v>
      </c>
      <c r="F337" s="23" t="s">
        <v>12</v>
      </c>
      <c r="G337" s="7" t="s">
        <v>733</v>
      </c>
      <c r="H337" s="7" t="s">
        <v>10</v>
      </c>
      <c r="I337" s="9">
        <v>17395.516202452734</v>
      </c>
      <c r="J337" s="10">
        <v>44805</v>
      </c>
      <c r="K337" s="10">
        <v>44808</v>
      </c>
      <c r="L337" s="7" t="s">
        <v>377</v>
      </c>
      <c r="M337" s="7" t="s">
        <v>367</v>
      </c>
    </row>
    <row r="338" spans="1:13" ht="13.2">
      <c r="A338" s="5">
        <v>117</v>
      </c>
      <c r="B338" s="10">
        <v>44809</v>
      </c>
      <c r="C338" s="22">
        <v>0.11736111111111111</v>
      </c>
      <c r="D338" s="7" t="s">
        <v>8</v>
      </c>
      <c r="E338" s="7" t="s">
        <v>9</v>
      </c>
      <c r="F338" s="23" t="s">
        <v>12</v>
      </c>
      <c r="G338" s="7" t="s">
        <v>734</v>
      </c>
      <c r="H338" s="7" t="s">
        <v>10</v>
      </c>
      <c r="I338" s="9">
        <v>17550.850660907618</v>
      </c>
      <c r="J338" s="10">
        <v>44805</v>
      </c>
      <c r="K338" s="10">
        <v>44808</v>
      </c>
      <c r="L338" s="7" t="s">
        <v>377</v>
      </c>
      <c r="M338" s="7" t="s">
        <v>367</v>
      </c>
    </row>
    <row r="339" spans="1:13" ht="13.2">
      <c r="A339" s="5">
        <v>117</v>
      </c>
      <c r="B339" s="10">
        <v>44809</v>
      </c>
      <c r="C339" s="22">
        <v>0.28125</v>
      </c>
      <c r="D339" s="7" t="s">
        <v>15</v>
      </c>
      <c r="E339" s="7" t="s">
        <v>16</v>
      </c>
      <c r="F339" s="23" t="s">
        <v>19</v>
      </c>
      <c r="G339" s="7" t="s">
        <v>735</v>
      </c>
      <c r="H339" s="7" t="s">
        <v>17</v>
      </c>
      <c r="I339" s="9">
        <v>234.59122901484884</v>
      </c>
      <c r="J339" s="10">
        <v>44805</v>
      </c>
      <c r="K339" s="10">
        <v>44808</v>
      </c>
      <c r="L339" s="7" t="s">
        <v>369</v>
      </c>
      <c r="M339" s="7" t="s">
        <v>370</v>
      </c>
    </row>
    <row r="340" spans="1:13" ht="13.2">
      <c r="A340" s="5">
        <v>118</v>
      </c>
      <c r="B340" s="10">
        <v>44808</v>
      </c>
      <c r="C340" s="22">
        <v>0.31874999999999998</v>
      </c>
      <c r="D340" s="7" t="s">
        <v>8</v>
      </c>
      <c r="E340" s="7" t="s">
        <v>9</v>
      </c>
      <c r="F340" s="23" t="s">
        <v>12</v>
      </c>
      <c r="G340" s="7" t="s">
        <v>736</v>
      </c>
      <c r="H340" s="7" t="s">
        <v>10</v>
      </c>
      <c r="I340" s="9">
        <v>17610.457243941361</v>
      </c>
      <c r="J340" s="10">
        <v>44805</v>
      </c>
      <c r="K340" s="10">
        <v>44808</v>
      </c>
      <c r="L340" s="7" t="s">
        <v>377</v>
      </c>
      <c r="M340" s="7" t="s">
        <v>367</v>
      </c>
    </row>
    <row r="341" spans="1:13" ht="13.2">
      <c r="A341" s="5">
        <v>118</v>
      </c>
      <c r="B341" s="10">
        <v>44808</v>
      </c>
      <c r="C341" s="22">
        <v>1.7361111111111112E-2</v>
      </c>
      <c r="D341" s="7" t="s">
        <v>392</v>
      </c>
      <c r="E341" s="7" t="s">
        <v>393</v>
      </c>
      <c r="F341" s="23" t="s">
        <v>394</v>
      </c>
      <c r="G341" s="7" t="s">
        <v>737</v>
      </c>
      <c r="H341" s="24" t="s">
        <v>396</v>
      </c>
      <c r="I341" s="9">
        <v>1108.4799161475662</v>
      </c>
      <c r="J341" s="10">
        <v>44805</v>
      </c>
      <c r="K341" s="10">
        <v>44808</v>
      </c>
      <c r="L341" s="7" t="s">
        <v>369</v>
      </c>
      <c r="M341" s="7" t="s">
        <v>370</v>
      </c>
    </row>
    <row r="342" spans="1:13" ht="13.2">
      <c r="A342" s="5">
        <v>118</v>
      </c>
      <c r="B342" s="26">
        <v>44808</v>
      </c>
      <c r="C342" s="27">
        <v>6.7348020298558908E-2</v>
      </c>
      <c r="D342" s="7" t="s">
        <v>15</v>
      </c>
      <c r="E342" s="7" t="s">
        <v>16</v>
      </c>
      <c r="F342" s="23" t="s">
        <v>19</v>
      </c>
      <c r="G342" s="7" t="s">
        <v>738</v>
      </c>
      <c r="H342" s="7" t="s">
        <v>17</v>
      </c>
      <c r="I342" s="9">
        <v>231.63867952360269</v>
      </c>
      <c r="J342" s="26">
        <v>44805</v>
      </c>
      <c r="K342" s="26">
        <v>44808</v>
      </c>
      <c r="L342" s="7" t="s">
        <v>369</v>
      </c>
      <c r="M342" s="28" t="s">
        <v>367</v>
      </c>
    </row>
    <row r="343" spans="1:13" ht="13.2">
      <c r="A343" s="5">
        <v>118</v>
      </c>
      <c r="B343" s="10">
        <v>44808</v>
      </c>
      <c r="C343" s="22">
        <v>9.8611111111111108E-2</v>
      </c>
      <c r="D343" s="7" t="s">
        <v>15</v>
      </c>
      <c r="E343" s="7" t="s">
        <v>16</v>
      </c>
      <c r="F343" s="23" t="s">
        <v>19</v>
      </c>
      <c r="G343" s="7" t="s">
        <v>739</v>
      </c>
      <c r="H343" s="7" t="s">
        <v>17</v>
      </c>
      <c r="I343" s="9">
        <v>233.92511787562754</v>
      </c>
      <c r="J343" s="10">
        <v>44805</v>
      </c>
      <c r="K343" s="10">
        <v>44808</v>
      </c>
      <c r="L343" s="7" t="s">
        <v>369</v>
      </c>
      <c r="M343" s="7" t="s">
        <v>370</v>
      </c>
    </row>
    <row r="344" spans="1:13" ht="13.2">
      <c r="A344" s="5">
        <f>A343+6</f>
        <v>124</v>
      </c>
      <c r="B344" s="26">
        <v>44802</v>
      </c>
      <c r="C344" s="27">
        <f>C258</f>
        <v>0.73200795449855471</v>
      </c>
      <c r="D344" s="28" t="s">
        <v>397</v>
      </c>
      <c r="E344" s="28" t="s">
        <v>398</v>
      </c>
      <c r="F344" s="29" t="s">
        <v>399</v>
      </c>
      <c r="G344" s="7" t="s">
        <v>740</v>
      </c>
      <c r="H344" s="28" t="s">
        <v>17</v>
      </c>
      <c r="I344" s="9">
        <v>602.8543427452372</v>
      </c>
      <c r="J344" s="26">
        <v>44774</v>
      </c>
      <c r="K344" s="26">
        <v>44801</v>
      </c>
      <c r="L344" s="7" t="s">
        <v>369</v>
      </c>
      <c r="M344" s="28" t="s">
        <v>370</v>
      </c>
    </row>
    <row r="345" spans="1:13" ht="13.2">
      <c r="A345" s="5">
        <v>119</v>
      </c>
      <c r="B345" s="26">
        <v>44807</v>
      </c>
      <c r="C345" s="27">
        <v>0.73200795449855471</v>
      </c>
      <c r="D345" s="7" t="s">
        <v>392</v>
      </c>
      <c r="E345" s="7" t="s">
        <v>393</v>
      </c>
      <c r="F345" s="23" t="s">
        <v>394</v>
      </c>
      <c r="G345" s="7" t="s">
        <v>741</v>
      </c>
      <c r="H345" s="24" t="s">
        <v>396</v>
      </c>
      <c r="I345" s="9">
        <v>1093.7365308497472</v>
      </c>
      <c r="J345" s="26">
        <v>44805</v>
      </c>
      <c r="K345" s="26">
        <v>44801</v>
      </c>
      <c r="L345" s="7" t="s">
        <v>369</v>
      </c>
      <c r="M345" s="28" t="s">
        <v>367</v>
      </c>
    </row>
    <row r="346" spans="1:13" ht="13.2">
      <c r="A346" s="5">
        <v>119</v>
      </c>
      <c r="B346" s="10">
        <v>44807</v>
      </c>
      <c r="C346" s="22">
        <v>0.26250000000000001</v>
      </c>
      <c r="D346" s="7" t="s">
        <v>392</v>
      </c>
      <c r="E346" s="7" t="s">
        <v>393</v>
      </c>
      <c r="F346" s="23" t="s">
        <v>394</v>
      </c>
      <c r="G346" s="7" t="s">
        <v>742</v>
      </c>
      <c r="H346" s="24" t="s">
        <v>396</v>
      </c>
      <c r="I346" s="9">
        <v>1102.9690637824183</v>
      </c>
      <c r="J346" s="10">
        <v>44805</v>
      </c>
      <c r="K346" s="10">
        <v>44801</v>
      </c>
      <c r="L346" s="7" t="s">
        <v>369</v>
      </c>
      <c r="M346" s="7" t="s">
        <v>370</v>
      </c>
    </row>
    <row r="347" spans="1:13" ht="13.2">
      <c r="A347" s="5">
        <v>119</v>
      </c>
      <c r="B347" s="17">
        <v>44807</v>
      </c>
      <c r="C347" s="18">
        <v>0.93282982912917733</v>
      </c>
      <c r="D347" s="19" t="s">
        <v>397</v>
      </c>
      <c r="E347" s="19" t="s">
        <v>398</v>
      </c>
      <c r="F347" s="20" t="s">
        <v>399</v>
      </c>
      <c r="G347" s="20" t="s">
        <v>743</v>
      </c>
      <c r="H347" s="19" t="s">
        <v>17</v>
      </c>
      <c r="I347" s="21">
        <v>82506.658061156399</v>
      </c>
      <c r="J347" s="17">
        <v>44805</v>
      </c>
      <c r="K347" s="17">
        <v>44801</v>
      </c>
      <c r="L347" s="19" t="s">
        <v>369</v>
      </c>
      <c r="M347" s="19" t="s">
        <v>370</v>
      </c>
    </row>
    <row r="348" spans="1:13" ht="13.2">
      <c r="A348" s="5">
        <v>120</v>
      </c>
      <c r="B348" s="17">
        <v>44806</v>
      </c>
      <c r="C348" s="18">
        <v>0.13123479251474301</v>
      </c>
      <c r="D348" s="19" t="s">
        <v>361</v>
      </c>
      <c r="E348" s="19" t="s">
        <v>362</v>
      </c>
      <c r="F348" s="20" t="s">
        <v>363</v>
      </c>
      <c r="G348" s="20" t="s">
        <v>744</v>
      </c>
      <c r="H348" s="19" t="s">
        <v>365</v>
      </c>
      <c r="I348" s="21">
        <v>42458.651398387177</v>
      </c>
      <c r="J348" s="17">
        <v>44805</v>
      </c>
      <c r="K348" s="17">
        <v>44801</v>
      </c>
      <c r="L348" s="19" t="s">
        <v>369</v>
      </c>
      <c r="M348" s="19" t="s">
        <v>370</v>
      </c>
    </row>
    <row r="349" spans="1:13" ht="13.2">
      <c r="A349" s="5">
        <v>120</v>
      </c>
      <c r="B349" s="10">
        <v>44806</v>
      </c>
      <c r="C349" s="22">
        <v>0.99930555555555556</v>
      </c>
      <c r="D349" s="7" t="s">
        <v>8</v>
      </c>
      <c r="E349" s="7" t="s">
        <v>9</v>
      </c>
      <c r="F349" s="23" t="s">
        <v>12</v>
      </c>
      <c r="G349" s="7" t="s">
        <v>745</v>
      </c>
      <c r="H349" s="7" t="s">
        <v>10</v>
      </c>
      <c r="I349" s="9">
        <v>17857.891728151055</v>
      </c>
      <c r="J349" s="10">
        <v>44805</v>
      </c>
      <c r="K349" s="10">
        <v>44801</v>
      </c>
      <c r="L349" s="7" t="s">
        <v>377</v>
      </c>
      <c r="M349" s="7" t="s">
        <v>367</v>
      </c>
    </row>
    <row r="350" spans="1:13" ht="13.2">
      <c r="A350" s="5">
        <v>120</v>
      </c>
      <c r="B350" s="10">
        <v>44806</v>
      </c>
      <c r="C350" s="22">
        <v>0.12916666666666668</v>
      </c>
      <c r="D350" s="7" t="s">
        <v>8</v>
      </c>
      <c r="E350" s="7" t="s">
        <v>9</v>
      </c>
      <c r="F350" s="23" t="s">
        <v>12</v>
      </c>
      <c r="G350" s="7" t="s">
        <v>746</v>
      </c>
      <c r="H350" s="7" t="s">
        <v>10</v>
      </c>
      <c r="I350" s="9">
        <v>17695.805491193358</v>
      </c>
      <c r="J350" s="10">
        <v>44805</v>
      </c>
      <c r="K350" s="10">
        <v>44801</v>
      </c>
      <c r="L350" s="7" t="s">
        <v>377</v>
      </c>
      <c r="M350" s="7" t="s">
        <v>367</v>
      </c>
    </row>
    <row r="351" spans="1:13" ht="13.2">
      <c r="A351" s="5">
        <v>120</v>
      </c>
      <c r="B351" s="10">
        <v>44806</v>
      </c>
      <c r="C351" s="22">
        <v>0.20416666666666666</v>
      </c>
      <c r="D351" s="7" t="s">
        <v>392</v>
      </c>
      <c r="E351" s="7" t="s">
        <v>393</v>
      </c>
      <c r="F351" s="23" t="s">
        <v>394</v>
      </c>
      <c r="G351" s="7" t="s">
        <v>747</v>
      </c>
      <c r="H351" s="24" t="s">
        <v>396</v>
      </c>
      <c r="I351" s="9">
        <v>1107.7112363086017</v>
      </c>
      <c r="J351" s="10">
        <v>44805</v>
      </c>
      <c r="K351" s="10">
        <v>44801</v>
      </c>
      <c r="L351" s="7" t="s">
        <v>369</v>
      </c>
      <c r="M351" s="7" t="s">
        <v>370</v>
      </c>
    </row>
    <row r="352" spans="1:13" ht="13.2">
      <c r="A352" s="5">
        <v>120</v>
      </c>
      <c r="B352" s="10">
        <v>44806</v>
      </c>
      <c r="C352" s="22">
        <v>0.35694444444444445</v>
      </c>
      <c r="D352" s="7" t="s">
        <v>15</v>
      </c>
      <c r="E352" s="7" t="s">
        <v>16</v>
      </c>
      <c r="F352" s="23" t="s">
        <v>19</v>
      </c>
      <c r="G352" s="7" t="s">
        <v>748</v>
      </c>
      <c r="H352" s="7" t="s">
        <v>17</v>
      </c>
      <c r="I352" s="9">
        <v>231.75060489173697</v>
      </c>
      <c r="J352" s="10">
        <v>44805</v>
      </c>
      <c r="K352" s="10">
        <v>44801</v>
      </c>
      <c r="L352" s="7" t="s">
        <v>369</v>
      </c>
      <c r="M352" s="7" t="s">
        <v>370</v>
      </c>
    </row>
    <row r="353" spans="1:13" ht="13.2">
      <c r="A353" s="5">
        <v>121</v>
      </c>
      <c r="B353" s="17">
        <v>44805</v>
      </c>
      <c r="C353" s="18">
        <v>0.88781632648329389</v>
      </c>
      <c r="D353" s="19" t="s">
        <v>371</v>
      </c>
      <c r="E353" s="19" t="s">
        <v>372</v>
      </c>
      <c r="F353" s="20" t="s">
        <v>373</v>
      </c>
      <c r="G353" s="20" t="s">
        <v>749</v>
      </c>
      <c r="H353" s="19" t="s">
        <v>365</v>
      </c>
      <c r="I353" s="21">
        <v>148923.63535901438</v>
      </c>
      <c r="J353" s="17">
        <v>44805</v>
      </c>
      <c r="K353" s="17">
        <v>44801</v>
      </c>
      <c r="L353" s="19" t="s">
        <v>377</v>
      </c>
      <c r="M353" s="19" t="s">
        <v>367</v>
      </c>
    </row>
    <row r="354" spans="1:13" ht="13.2">
      <c r="A354" s="5">
        <v>121</v>
      </c>
      <c r="B354" s="10">
        <v>44805</v>
      </c>
      <c r="C354" s="22">
        <v>0.17777777777777778</v>
      </c>
      <c r="D354" s="7" t="s">
        <v>8</v>
      </c>
      <c r="E354" s="7" t="s">
        <v>9</v>
      </c>
      <c r="F354" s="23" t="s">
        <v>12</v>
      </c>
      <c r="G354" s="7" t="s">
        <v>750</v>
      </c>
      <c r="H354" s="7" t="s">
        <v>10</v>
      </c>
      <c r="I354" s="9">
        <v>17450.394536045489</v>
      </c>
      <c r="J354" s="10">
        <v>44805</v>
      </c>
      <c r="K354" s="10">
        <v>44801</v>
      </c>
      <c r="L354" s="7" t="s">
        <v>377</v>
      </c>
      <c r="M354" s="7" t="s">
        <v>367</v>
      </c>
    </row>
    <row r="355" spans="1:13" ht="13.2">
      <c r="A355" s="5">
        <v>121</v>
      </c>
      <c r="B355" s="26">
        <v>44805</v>
      </c>
      <c r="C355" s="27">
        <v>0.79347577466931574</v>
      </c>
      <c r="D355" s="7" t="s">
        <v>15</v>
      </c>
      <c r="E355" s="7" t="s">
        <v>16</v>
      </c>
      <c r="F355" s="23" t="s">
        <v>19</v>
      </c>
      <c r="G355" s="7" t="s">
        <v>751</v>
      </c>
      <c r="H355" s="7" t="s">
        <v>17</v>
      </c>
      <c r="I355" s="9">
        <v>233.57418399215848</v>
      </c>
      <c r="J355" s="26">
        <v>44805</v>
      </c>
      <c r="K355" s="26">
        <v>44801</v>
      </c>
      <c r="L355" s="7" t="s">
        <v>369</v>
      </c>
      <c r="M355" s="28" t="s">
        <v>370</v>
      </c>
    </row>
    <row r="356" spans="1:13" ht="13.2">
      <c r="A356" s="5">
        <v>121</v>
      </c>
      <c r="B356" s="10">
        <v>44805</v>
      </c>
      <c r="C356" s="22">
        <v>0.44791666666666669</v>
      </c>
      <c r="D356" s="7" t="s">
        <v>15</v>
      </c>
      <c r="E356" s="7" t="s">
        <v>16</v>
      </c>
      <c r="F356" s="23" t="s">
        <v>19</v>
      </c>
      <c r="G356" s="7" t="s">
        <v>752</v>
      </c>
      <c r="H356" s="7" t="s">
        <v>17</v>
      </c>
      <c r="I356" s="9">
        <v>231.46845643026788</v>
      </c>
      <c r="J356" s="10">
        <v>44805</v>
      </c>
      <c r="K356" s="10">
        <v>44801</v>
      </c>
      <c r="L356" s="7" t="s">
        <v>369</v>
      </c>
      <c r="M356" s="7" t="s">
        <v>370</v>
      </c>
    </row>
    <row r="357" spans="1:13" ht="13.2">
      <c r="A357" s="5">
        <v>122</v>
      </c>
      <c r="B357" s="17">
        <v>44804</v>
      </c>
      <c r="C357" s="18">
        <v>0.7439408789164409</v>
      </c>
      <c r="D357" s="19" t="s">
        <v>379</v>
      </c>
      <c r="E357" s="19" t="s">
        <v>380</v>
      </c>
      <c r="F357" s="20" t="s">
        <v>381</v>
      </c>
      <c r="G357" s="20" t="s">
        <v>753</v>
      </c>
      <c r="H357" s="19" t="s">
        <v>383</v>
      </c>
      <c r="I357" s="21">
        <v>14976.15660467954</v>
      </c>
      <c r="J357" s="17">
        <v>44774</v>
      </c>
      <c r="K357" s="17">
        <v>44801</v>
      </c>
      <c r="L357" s="19" t="s">
        <v>369</v>
      </c>
      <c r="M357" s="19" t="s">
        <v>370</v>
      </c>
    </row>
    <row r="358" spans="1:13" ht="13.2">
      <c r="A358" s="5">
        <v>122</v>
      </c>
      <c r="B358" s="26">
        <v>44804</v>
      </c>
      <c r="C358" s="27">
        <v>0.78272623715381207</v>
      </c>
      <c r="D358" s="7" t="s">
        <v>15</v>
      </c>
      <c r="E358" s="7" t="s">
        <v>16</v>
      </c>
      <c r="F358" s="23" t="s">
        <v>19</v>
      </c>
      <c r="G358" s="7" t="s">
        <v>754</v>
      </c>
      <c r="H358" s="7" t="s">
        <v>17</v>
      </c>
      <c r="I358" s="9">
        <v>232.49381802120317</v>
      </c>
      <c r="J358" s="26">
        <v>44774</v>
      </c>
      <c r="K358" s="26">
        <v>44801</v>
      </c>
      <c r="L358" s="7" t="s">
        <v>369</v>
      </c>
      <c r="M358" s="28" t="s">
        <v>367</v>
      </c>
    </row>
    <row r="359" spans="1:13" ht="13.2">
      <c r="A359" s="5">
        <v>122</v>
      </c>
      <c r="B359" s="10">
        <v>44804</v>
      </c>
      <c r="C359" s="22">
        <v>0.36875000000000002</v>
      </c>
      <c r="D359" s="7" t="s">
        <v>15</v>
      </c>
      <c r="E359" s="7" t="s">
        <v>16</v>
      </c>
      <c r="F359" s="23" t="s">
        <v>19</v>
      </c>
      <c r="G359" s="7" t="s">
        <v>755</v>
      </c>
      <c r="H359" s="7" t="s">
        <v>17</v>
      </c>
      <c r="I359" s="9">
        <v>230.45482319585685</v>
      </c>
      <c r="J359" s="10">
        <v>44774</v>
      </c>
      <c r="K359" s="10">
        <v>44801</v>
      </c>
      <c r="L359" s="7" t="s">
        <v>369</v>
      </c>
      <c r="M359" s="7" t="s">
        <v>370</v>
      </c>
    </row>
    <row r="360" spans="1:13" ht="13.2">
      <c r="A360" s="5">
        <v>123</v>
      </c>
      <c r="B360" s="17">
        <v>44803</v>
      </c>
      <c r="C360" s="18">
        <v>0.68516538031381924</v>
      </c>
      <c r="D360" s="19" t="s">
        <v>385</v>
      </c>
      <c r="E360" s="19" t="s">
        <v>386</v>
      </c>
      <c r="F360" s="20" t="s">
        <v>387</v>
      </c>
      <c r="G360" s="20" t="s">
        <v>756</v>
      </c>
      <c r="H360" s="19" t="s">
        <v>17</v>
      </c>
      <c r="I360" s="21">
        <v>167696.95874862731</v>
      </c>
      <c r="J360" s="17">
        <v>44774</v>
      </c>
      <c r="K360" s="17">
        <v>44801</v>
      </c>
      <c r="L360" s="19" t="s">
        <v>377</v>
      </c>
      <c r="M360" s="19" t="s">
        <v>367</v>
      </c>
    </row>
    <row r="361" spans="1:13" ht="13.2">
      <c r="A361" s="5">
        <v>123</v>
      </c>
      <c r="B361" s="26">
        <v>44803</v>
      </c>
      <c r="C361" s="27">
        <v>0.50472380684478158</v>
      </c>
      <c r="D361" s="7" t="s">
        <v>8</v>
      </c>
      <c r="E361" s="7" t="s">
        <v>9</v>
      </c>
      <c r="F361" s="23" t="s">
        <v>12</v>
      </c>
      <c r="G361" s="7" t="s">
        <v>757</v>
      </c>
      <c r="H361" s="7" t="s">
        <v>10</v>
      </c>
      <c r="I361" s="9">
        <v>17683.448191097854</v>
      </c>
      <c r="J361" s="26">
        <v>44774</v>
      </c>
      <c r="K361" s="26">
        <v>44801</v>
      </c>
      <c r="L361" s="7" t="s">
        <v>377</v>
      </c>
      <c r="M361" s="28" t="s">
        <v>370</v>
      </c>
    </row>
    <row r="362" spans="1:13" ht="13.2">
      <c r="A362" s="5">
        <v>123</v>
      </c>
      <c r="B362" s="10">
        <v>44803</v>
      </c>
      <c r="C362" s="22">
        <v>0.91805555555555551</v>
      </c>
      <c r="D362" s="7" t="s">
        <v>8</v>
      </c>
      <c r="E362" s="7" t="s">
        <v>9</v>
      </c>
      <c r="F362" s="23" t="s">
        <v>12</v>
      </c>
      <c r="G362" s="7" t="s">
        <v>758</v>
      </c>
      <c r="H362" s="7" t="s">
        <v>10</v>
      </c>
      <c r="I362" s="9">
        <v>17720.781432693275</v>
      </c>
      <c r="J362" s="10">
        <v>44774</v>
      </c>
      <c r="K362" s="10">
        <v>44801</v>
      </c>
      <c r="L362" s="7" t="s">
        <v>377</v>
      </c>
      <c r="M362" s="7" t="s">
        <v>367</v>
      </c>
    </row>
    <row r="363" spans="1:13" ht="13.2">
      <c r="A363" s="5">
        <v>123</v>
      </c>
      <c r="B363" s="26">
        <v>44803</v>
      </c>
      <c r="C363" s="27">
        <v>0.99364229631673306</v>
      </c>
      <c r="D363" s="7" t="s">
        <v>392</v>
      </c>
      <c r="E363" s="7" t="s">
        <v>393</v>
      </c>
      <c r="F363" s="23" t="s">
        <v>394</v>
      </c>
      <c r="G363" s="7" t="s">
        <v>759</v>
      </c>
      <c r="H363" s="24" t="s">
        <v>396</v>
      </c>
      <c r="I363" s="9">
        <v>1122.2541630495346</v>
      </c>
      <c r="J363" s="26">
        <v>44774</v>
      </c>
      <c r="K363" s="26">
        <v>44801</v>
      </c>
      <c r="L363" s="7" t="s">
        <v>369</v>
      </c>
      <c r="M363" s="28" t="s">
        <v>370</v>
      </c>
    </row>
    <row r="364" spans="1:13" ht="13.2">
      <c r="A364" s="5">
        <v>123</v>
      </c>
      <c r="B364" s="10">
        <v>44803</v>
      </c>
      <c r="C364" s="22">
        <v>0.4152777777777778</v>
      </c>
      <c r="D364" s="7" t="s">
        <v>15</v>
      </c>
      <c r="E364" s="7" t="s">
        <v>16</v>
      </c>
      <c r="F364" s="23" t="s">
        <v>19</v>
      </c>
      <c r="G364" s="7" t="s">
        <v>760</v>
      </c>
      <c r="H364" s="7" t="s">
        <v>17</v>
      </c>
      <c r="I364" s="9">
        <v>232.56175045874909</v>
      </c>
      <c r="J364" s="10">
        <v>44774</v>
      </c>
      <c r="K364" s="10">
        <v>44801</v>
      </c>
      <c r="L364" s="7" t="s">
        <v>369</v>
      </c>
      <c r="M364" s="7" t="s">
        <v>370</v>
      </c>
    </row>
    <row r="365" spans="1:13" ht="13.2">
      <c r="A365" s="5">
        <v>124</v>
      </c>
      <c r="B365" s="10">
        <v>44802</v>
      </c>
      <c r="C365" s="22">
        <v>0.97430555555555554</v>
      </c>
      <c r="D365" s="7" t="s">
        <v>8</v>
      </c>
      <c r="E365" s="7" t="s">
        <v>9</v>
      </c>
      <c r="F365" s="23" t="s">
        <v>12</v>
      </c>
      <c r="G365" s="7" t="s">
        <v>761</v>
      </c>
      <c r="H365" s="7" t="s">
        <v>10</v>
      </c>
      <c r="I365" s="9">
        <v>17760.35831083397</v>
      </c>
      <c r="J365" s="10">
        <v>44774</v>
      </c>
      <c r="K365" s="10">
        <v>44801</v>
      </c>
      <c r="L365" s="7" t="s">
        <v>377</v>
      </c>
      <c r="M365" s="7" t="s">
        <v>367</v>
      </c>
    </row>
    <row r="366" spans="1:13" ht="13.2">
      <c r="A366" s="5">
        <v>124</v>
      </c>
      <c r="B366" s="26">
        <v>44802</v>
      </c>
      <c r="C366" s="27">
        <v>1.1613420224994897E-2</v>
      </c>
      <c r="D366" s="7" t="s">
        <v>15</v>
      </c>
      <c r="E366" s="7" t="s">
        <v>16</v>
      </c>
      <c r="F366" s="23" t="s">
        <v>19</v>
      </c>
      <c r="G366" s="7" t="s">
        <v>762</v>
      </c>
      <c r="H366" s="7" t="s">
        <v>17</v>
      </c>
      <c r="I366" s="9">
        <v>234.62242597934261</v>
      </c>
      <c r="J366" s="26">
        <v>44774</v>
      </c>
      <c r="K366" s="26">
        <v>44801</v>
      </c>
      <c r="L366" s="7" t="s">
        <v>369</v>
      </c>
      <c r="M366" s="28" t="s">
        <v>370</v>
      </c>
    </row>
    <row r="367" spans="1:13" ht="13.2">
      <c r="A367" s="5">
        <v>124</v>
      </c>
      <c r="B367" s="10">
        <v>44802</v>
      </c>
      <c r="C367" s="22">
        <v>7.2916666666666671E-2</v>
      </c>
      <c r="D367" s="7" t="s">
        <v>15</v>
      </c>
      <c r="E367" s="7" t="s">
        <v>16</v>
      </c>
      <c r="F367" s="23" t="s">
        <v>19</v>
      </c>
      <c r="G367" s="7" t="s">
        <v>763</v>
      </c>
      <c r="H367" s="7" t="s">
        <v>17</v>
      </c>
      <c r="I367" s="9">
        <v>237.1657086626586</v>
      </c>
      <c r="J367" s="10">
        <v>44774</v>
      </c>
      <c r="K367" s="10">
        <v>44801</v>
      </c>
      <c r="L367" s="7" t="s">
        <v>369</v>
      </c>
      <c r="M367" s="7" t="s">
        <v>370</v>
      </c>
    </row>
    <row r="368" spans="1:13" ht="13.2">
      <c r="A368" s="5">
        <v>124</v>
      </c>
      <c r="B368" s="17">
        <v>44802</v>
      </c>
      <c r="C368" s="18">
        <v>0.67002986978796686</v>
      </c>
      <c r="D368" s="19" t="s">
        <v>397</v>
      </c>
      <c r="E368" s="19" t="s">
        <v>398</v>
      </c>
      <c r="F368" s="20" t="s">
        <v>399</v>
      </c>
      <c r="G368" s="20" t="s">
        <v>764</v>
      </c>
      <c r="H368" s="19" t="s">
        <v>17</v>
      </c>
      <c r="I368" s="21">
        <v>10881.005192946888</v>
      </c>
      <c r="J368" s="17">
        <v>44774</v>
      </c>
      <c r="K368" s="17">
        <v>44801</v>
      </c>
      <c r="L368" s="19" t="s">
        <v>377</v>
      </c>
      <c r="M368" s="19" t="s">
        <v>367</v>
      </c>
    </row>
    <row r="369" spans="1:13" ht="13.2">
      <c r="A369" s="5">
        <v>125</v>
      </c>
      <c r="B369" s="17">
        <v>44801</v>
      </c>
      <c r="C369" s="18">
        <v>0.41373607021397518</v>
      </c>
      <c r="D369" s="19" t="s">
        <v>403</v>
      </c>
      <c r="E369" s="19" t="s">
        <v>404</v>
      </c>
      <c r="F369" s="20" t="s">
        <v>405</v>
      </c>
      <c r="G369" s="20" t="s">
        <v>765</v>
      </c>
      <c r="H369" s="19" t="s">
        <v>10</v>
      </c>
      <c r="I369" s="21">
        <v>3166.5745632900716</v>
      </c>
      <c r="J369" s="17">
        <v>44774</v>
      </c>
      <c r="K369" s="17">
        <v>44801</v>
      </c>
      <c r="L369" s="19" t="s">
        <v>377</v>
      </c>
      <c r="M369" s="19" t="s">
        <v>367</v>
      </c>
    </row>
    <row r="370" spans="1:13" ht="13.2">
      <c r="A370" s="5">
        <v>125</v>
      </c>
      <c r="B370" s="26">
        <v>44801</v>
      </c>
      <c r="C370" s="27">
        <v>0.40738106411551378</v>
      </c>
      <c r="D370" s="7" t="s">
        <v>8</v>
      </c>
      <c r="E370" s="7" t="s">
        <v>9</v>
      </c>
      <c r="F370" s="23" t="s">
        <v>12</v>
      </c>
      <c r="G370" s="7" t="s">
        <v>766</v>
      </c>
      <c r="H370" s="7" t="s">
        <v>10</v>
      </c>
      <c r="I370" s="9">
        <v>17992.932993913331</v>
      </c>
      <c r="J370" s="26">
        <v>44774</v>
      </c>
      <c r="K370" s="26">
        <v>44801</v>
      </c>
      <c r="L370" s="7" t="s">
        <v>377</v>
      </c>
      <c r="M370" s="28" t="s">
        <v>370</v>
      </c>
    </row>
    <row r="371" spans="1:13" ht="13.2">
      <c r="A371" s="5">
        <v>125</v>
      </c>
      <c r="B371" s="10">
        <v>44801</v>
      </c>
      <c r="C371" s="22">
        <v>7.4305555555555555E-2</v>
      </c>
      <c r="D371" s="7" t="s">
        <v>8</v>
      </c>
      <c r="E371" s="7" t="s">
        <v>9</v>
      </c>
      <c r="F371" s="23" t="s">
        <v>12</v>
      </c>
      <c r="G371" s="7" t="s">
        <v>767</v>
      </c>
      <c r="H371" s="7" t="s">
        <v>10</v>
      </c>
      <c r="I371" s="9">
        <v>18262.029231590343</v>
      </c>
      <c r="J371" s="10">
        <v>44774</v>
      </c>
      <c r="K371" s="10">
        <v>44801</v>
      </c>
      <c r="L371" s="7" t="s">
        <v>377</v>
      </c>
      <c r="M371" s="7" t="s">
        <v>367</v>
      </c>
    </row>
    <row r="372" spans="1:13" ht="13.2">
      <c r="A372" s="5">
        <v>125</v>
      </c>
      <c r="B372" s="10">
        <v>44801</v>
      </c>
      <c r="C372" s="22">
        <v>7.013888888888889E-2</v>
      </c>
      <c r="D372" s="7" t="s">
        <v>15</v>
      </c>
      <c r="E372" s="7" t="s">
        <v>16</v>
      </c>
      <c r="F372" s="23" t="s">
        <v>19</v>
      </c>
      <c r="G372" s="7" t="s">
        <v>768</v>
      </c>
      <c r="H372" s="7" t="s">
        <v>17</v>
      </c>
      <c r="I372" s="9">
        <v>237.12831022777766</v>
      </c>
      <c r="J372" s="10">
        <v>44774</v>
      </c>
      <c r="K372" s="10">
        <v>44801</v>
      </c>
      <c r="L372" s="7" t="s">
        <v>369</v>
      </c>
      <c r="M372" s="7" t="s">
        <v>370</v>
      </c>
    </row>
    <row r="373" spans="1:13" ht="13.2">
      <c r="A373" s="5">
        <f>A372+6</f>
        <v>131</v>
      </c>
      <c r="B373" s="26">
        <v>44795</v>
      </c>
      <c r="C373" s="27">
        <f>C287</f>
        <v>0.34027777777777779</v>
      </c>
      <c r="D373" s="28" t="s">
        <v>397</v>
      </c>
      <c r="E373" s="28" t="s">
        <v>398</v>
      </c>
      <c r="F373" s="29" t="s">
        <v>399</v>
      </c>
      <c r="G373" s="7" t="s">
        <v>769</v>
      </c>
      <c r="H373" s="28" t="s">
        <v>17</v>
      </c>
      <c r="I373" s="9">
        <v>604.45897317012782</v>
      </c>
      <c r="J373" s="26">
        <v>44774</v>
      </c>
      <c r="K373" s="26">
        <v>44794</v>
      </c>
      <c r="L373" s="7" t="s">
        <v>369</v>
      </c>
      <c r="M373" s="28" t="s">
        <v>370</v>
      </c>
    </row>
    <row r="374" spans="1:13" ht="13.2">
      <c r="A374" s="5">
        <v>126</v>
      </c>
      <c r="B374" s="17">
        <v>44800</v>
      </c>
      <c r="C374" s="18">
        <v>0.16385084940101113</v>
      </c>
      <c r="D374" s="19" t="s">
        <v>409</v>
      </c>
      <c r="E374" s="19" t="s">
        <v>410</v>
      </c>
      <c r="F374" s="20" t="s">
        <v>411</v>
      </c>
      <c r="G374" s="20" t="s">
        <v>770</v>
      </c>
      <c r="H374" s="19" t="s">
        <v>413</v>
      </c>
      <c r="I374" s="21">
        <v>20410.232650877886</v>
      </c>
      <c r="J374" s="17">
        <v>44774</v>
      </c>
      <c r="K374" s="17">
        <v>44794</v>
      </c>
      <c r="L374" s="19" t="s">
        <v>369</v>
      </c>
      <c r="M374" s="19" t="s">
        <v>370</v>
      </c>
    </row>
    <row r="375" spans="1:13" ht="13.2">
      <c r="A375" s="5">
        <v>126</v>
      </c>
      <c r="B375" s="10">
        <v>44800</v>
      </c>
      <c r="C375" s="22">
        <v>4.3055555555555555E-2</v>
      </c>
      <c r="D375" s="7" t="s">
        <v>15</v>
      </c>
      <c r="E375" s="7" t="s">
        <v>16</v>
      </c>
      <c r="F375" s="23" t="s">
        <v>19</v>
      </c>
      <c r="G375" s="7" t="s">
        <v>771</v>
      </c>
      <c r="H375" s="7" t="s">
        <v>17</v>
      </c>
      <c r="I375" s="9">
        <v>240.30373947787908</v>
      </c>
      <c r="J375" s="10">
        <v>44774</v>
      </c>
      <c r="K375" s="10">
        <v>44794</v>
      </c>
      <c r="L375" s="7" t="s">
        <v>369</v>
      </c>
      <c r="M375" s="7" t="s">
        <v>370</v>
      </c>
    </row>
    <row r="376" spans="1:13" ht="13.2">
      <c r="A376" s="5">
        <v>127</v>
      </c>
      <c r="B376" s="10">
        <v>44799</v>
      </c>
      <c r="C376" s="22">
        <v>0.87013888888888891</v>
      </c>
      <c r="D376" s="7" t="s">
        <v>8</v>
      </c>
      <c r="E376" s="7" t="s">
        <v>9</v>
      </c>
      <c r="F376" s="23" t="s">
        <v>12</v>
      </c>
      <c r="G376" s="7" t="s">
        <v>772</v>
      </c>
      <c r="H376" s="7" t="s">
        <v>10</v>
      </c>
      <c r="I376" s="9">
        <v>18224.879092298754</v>
      </c>
      <c r="J376" s="10">
        <v>44774</v>
      </c>
      <c r="K376" s="10">
        <v>44794</v>
      </c>
      <c r="L376" s="7" t="s">
        <v>377</v>
      </c>
      <c r="M376" s="7" t="s">
        <v>367</v>
      </c>
    </row>
    <row r="377" spans="1:13" ht="13.2">
      <c r="A377" s="5">
        <v>128</v>
      </c>
      <c r="B377" s="10">
        <v>44798</v>
      </c>
      <c r="C377" s="22">
        <v>0.92708333333333337</v>
      </c>
      <c r="D377" s="7" t="s">
        <v>8</v>
      </c>
      <c r="E377" s="7" t="s">
        <v>9</v>
      </c>
      <c r="F377" s="23" t="s">
        <v>12</v>
      </c>
      <c r="G377" s="7" t="s">
        <v>773</v>
      </c>
      <c r="H377" s="7" t="s">
        <v>10</v>
      </c>
      <c r="I377" s="9">
        <v>17995.335069251458</v>
      </c>
      <c r="J377" s="10">
        <v>44774</v>
      </c>
      <c r="K377" s="10">
        <v>44794</v>
      </c>
      <c r="L377" s="7" t="s">
        <v>377</v>
      </c>
      <c r="M377" s="7" t="s">
        <v>367</v>
      </c>
    </row>
    <row r="378" spans="1:13" ht="13.2">
      <c r="A378" s="5">
        <v>128</v>
      </c>
      <c r="B378" s="10">
        <v>44798</v>
      </c>
      <c r="C378" s="22">
        <v>0.3888888888888889</v>
      </c>
      <c r="D378" s="7" t="s">
        <v>8</v>
      </c>
      <c r="E378" s="7" t="s">
        <v>9</v>
      </c>
      <c r="F378" s="23" t="s">
        <v>12</v>
      </c>
      <c r="G378" s="7" t="s">
        <v>774</v>
      </c>
      <c r="H378" s="7" t="s">
        <v>10</v>
      </c>
      <c r="I378" s="9">
        <v>18115.130544546308</v>
      </c>
      <c r="J378" s="10">
        <v>44774</v>
      </c>
      <c r="K378" s="10">
        <v>44794</v>
      </c>
      <c r="L378" s="7" t="s">
        <v>377</v>
      </c>
      <c r="M378" s="7" t="s">
        <v>367</v>
      </c>
    </row>
    <row r="379" spans="1:13" ht="13.2">
      <c r="A379" s="5">
        <v>128</v>
      </c>
      <c r="B379" s="10">
        <v>44798</v>
      </c>
      <c r="C379" s="22">
        <v>0.28055555555555556</v>
      </c>
      <c r="D379" s="7" t="s">
        <v>15</v>
      </c>
      <c r="E379" s="7" t="s">
        <v>16</v>
      </c>
      <c r="F379" s="23" t="s">
        <v>19</v>
      </c>
      <c r="G379" s="7" t="s">
        <v>775</v>
      </c>
      <c r="H379" s="7" t="s">
        <v>17</v>
      </c>
      <c r="I379" s="9">
        <v>239.90511971063216</v>
      </c>
      <c r="J379" s="10">
        <v>44774</v>
      </c>
      <c r="K379" s="10">
        <v>44794</v>
      </c>
      <c r="L379" s="7" t="s">
        <v>369</v>
      </c>
      <c r="M379" s="7" t="s">
        <v>370</v>
      </c>
    </row>
    <row r="380" spans="1:13" ht="13.2">
      <c r="A380" s="5">
        <v>129</v>
      </c>
      <c r="B380" s="10">
        <v>44797</v>
      </c>
      <c r="C380" s="22">
        <v>0.46944444444444444</v>
      </c>
      <c r="D380" s="7" t="s">
        <v>8</v>
      </c>
      <c r="E380" s="7" t="s">
        <v>9</v>
      </c>
      <c r="F380" s="23" t="s">
        <v>12</v>
      </c>
      <c r="G380" s="7" t="s">
        <v>776</v>
      </c>
      <c r="H380" s="7" t="s">
        <v>10</v>
      </c>
      <c r="I380" s="9">
        <v>18120.039921858406</v>
      </c>
      <c r="J380" s="10">
        <v>44774</v>
      </c>
      <c r="K380" s="10">
        <v>44794</v>
      </c>
      <c r="L380" s="7" t="s">
        <v>377</v>
      </c>
      <c r="M380" s="7" t="s">
        <v>367</v>
      </c>
    </row>
    <row r="381" spans="1:13" ht="13.2">
      <c r="A381" s="5">
        <v>129</v>
      </c>
      <c r="B381" s="10">
        <v>44797</v>
      </c>
      <c r="C381" s="22">
        <v>0.28125</v>
      </c>
      <c r="D381" s="7" t="s">
        <v>15</v>
      </c>
      <c r="E381" s="7" t="s">
        <v>16</v>
      </c>
      <c r="F381" s="23" t="s">
        <v>19</v>
      </c>
      <c r="G381" s="7" t="s">
        <v>777</v>
      </c>
      <c r="H381" s="7" t="s">
        <v>17</v>
      </c>
      <c r="I381" s="9">
        <v>242.45545919966429</v>
      </c>
      <c r="J381" s="10">
        <v>44774</v>
      </c>
      <c r="K381" s="10">
        <v>44794</v>
      </c>
      <c r="L381" s="7" t="s">
        <v>369</v>
      </c>
      <c r="M381" s="7" t="s">
        <v>370</v>
      </c>
    </row>
    <row r="382" spans="1:13" ht="13.2">
      <c r="A382" s="5">
        <f>A381+6</f>
        <v>135</v>
      </c>
      <c r="B382" s="26">
        <v>44791</v>
      </c>
      <c r="C382" s="27">
        <f>C296</f>
        <v>1.4583333333333334E-2</v>
      </c>
      <c r="D382" s="28" t="s">
        <v>397</v>
      </c>
      <c r="E382" s="28" t="s">
        <v>398</v>
      </c>
      <c r="F382" s="29" t="s">
        <v>399</v>
      </c>
      <c r="G382" s="7" t="s">
        <v>778</v>
      </c>
      <c r="H382" s="28" t="s">
        <v>17</v>
      </c>
      <c r="I382" s="9">
        <v>601.57975907081948</v>
      </c>
      <c r="J382" s="26">
        <v>44774</v>
      </c>
      <c r="K382" s="26">
        <v>44787</v>
      </c>
      <c r="L382" s="7" t="s">
        <v>369</v>
      </c>
      <c r="M382" s="28" t="s">
        <v>370</v>
      </c>
    </row>
    <row r="383" spans="1:13" ht="13.2">
      <c r="A383" s="5">
        <v>131</v>
      </c>
      <c r="B383" s="10">
        <v>44795</v>
      </c>
      <c r="C383" s="22">
        <v>0.92083333333333328</v>
      </c>
      <c r="D383" s="7" t="s">
        <v>8</v>
      </c>
      <c r="E383" s="7" t="s">
        <v>9</v>
      </c>
      <c r="F383" s="23" t="s">
        <v>12</v>
      </c>
      <c r="G383" s="7" t="s">
        <v>779</v>
      </c>
      <c r="H383" s="7" t="s">
        <v>10</v>
      </c>
      <c r="I383" s="9">
        <v>18059.567710630763</v>
      </c>
      <c r="J383" s="10">
        <v>44774</v>
      </c>
      <c r="K383" s="10">
        <v>44794</v>
      </c>
      <c r="L383" s="7" t="s">
        <v>377</v>
      </c>
      <c r="M383" s="7" t="s">
        <v>367</v>
      </c>
    </row>
    <row r="384" spans="1:13" ht="13.2">
      <c r="A384" s="5">
        <v>131</v>
      </c>
      <c r="B384" s="10">
        <v>44795</v>
      </c>
      <c r="C384" s="22">
        <v>0.98055555555555551</v>
      </c>
      <c r="D384" s="7" t="s">
        <v>15</v>
      </c>
      <c r="E384" s="7" t="s">
        <v>16</v>
      </c>
      <c r="F384" s="23" t="s">
        <v>19</v>
      </c>
      <c r="G384" s="7" t="s">
        <v>780</v>
      </c>
      <c r="H384" s="7" t="s">
        <v>17</v>
      </c>
      <c r="I384" s="9">
        <v>242.90170585805248</v>
      </c>
      <c r="J384" s="10">
        <v>44774</v>
      </c>
      <c r="K384" s="10">
        <v>44794</v>
      </c>
      <c r="L384" s="7" t="s">
        <v>369</v>
      </c>
      <c r="M384" s="7" t="s">
        <v>370</v>
      </c>
    </row>
    <row r="385" spans="1:13" ht="13.2">
      <c r="A385" s="5">
        <v>132</v>
      </c>
      <c r="B385" s="10">
        <v>44794</v>
      </c>
      <c r="C385" s="22">
        <v>0.96180555555555558</v>
      </c>
      <c r="D385" s="7" t="s">
        <v>8</v>
      </c>
      <c r="E385" s="7" t="s">
        <v>9</v>
      </c>
      <c r="F385" s="23" t="s">
        <v>12</v>
      </c>
      <c r="G385" s="7" t="s">
        <v>781</v>
      </c>
      <c r="H385" s="7" t="s">
        <v>10</v>
      </c>
      <c r="I385" s="9">
        <v>18240.628098173584</v>
      </c>
      <c r="J385" s="10">
        <v>44774</v>
      </c>
      <c r="K385" s="10">
        <v>44794</v>
      </c>
      <c r="L385" s="7" t="s">
        <v>377</v>
      </c>
      <c r="M385" s="7" t="s">
        <v>367</v>
      </c>
    </row>
    <row r="386" spans="1:13" ht="13.2">
      <c r="A386" s="5">
        <v>132</v>
      </c>
      <c r="B386" s="10">
        <v>44794</v>
      </c>
      <c r="C386" s="22">
        <v>0.74583333333333335</v>
      </c>
      <c r="D386" s="7" t="s">
        <v>15</v>
      </c>
      <c r="E386" s="7" t="s">
        <v>16</v>
      </c>
      <c r="F386" s="23" t="s">
        <v>19</v>
      </c>
      <c r="G386" s="7" t="s">
        <v>782</v>
      </c>
      <c r="H386" s="7" t="s">
        <v>17</v>
      </c>
      <c r="I386" s="9">
        <v>239.93744532751916</v>
      </c>
      <c r="J386" s="10">
        <v>44774</v>
      </c>
      <c r="K386" s="10">
        <v>44794</v>
      </c>
      <c r="L386" s="7" t="s">
        <v>369</v>
      </c>
      <c r="M386" s="7" t="s">
        <v>370</v>
      </c>
    </row>
    <row r="387" spans="1:13" ht="13.2">
      <c r="A387" s="5">
        <v>133</v>
      </c>
      <c r="B387" s="10">
        <v>44793</v>
      </c>
      <c r="C387" s="22">
        <v>0.42152777777777778</v>
      </c>
      <c r="D387" s="7" t="s">
        <v>8</v>
      </c>
      <c r="E387" s="7" t="s">
        <v>9</v>
      </c>
      <c r="F387" s="23" t="s">
        <v>12</v>
      </c>
      <c r="G387" s="7" t="s">
        <v>783</v>
      </c>
      <c r="H387" s="7" t="s">
        <v>10</v>
      </c>
      <c r="I387" s="9">
        <v>18345.361698646357</v>
      </c>
      <c r="J387" s="10">
        <v>44774</v>
      </c>
      <c r="K387" s="10">
        <v>44787</v>
      </c>
      <c r="L387" s="7" t="s">
        <v>377</v>
      </c>
      <c r="M387" s="7" t="s">
        <v>367</v>
      </c>
    </row>
    <row r="388" spans="1:13" ht="13.2">
      <c r="A388" s="5">
        <v>133</v>
      </c>
      <c r="B388" s="10">
        <v>44793</v>
      </c>
      <c r="C388" s="22">
        <v>0.39791666666666664</v>
      </c>
      <c r="D388" s="7" t="s">
        <v>15</v>
      </c>
      <c r="E388" s="7" t="s">
        <v>16</v>
      </c>
      <c r="F388" s="23" t="s">
        <v>19</v>
      </c>
      <c r="G388" s="7" t="s">
        <v>784</v>
      </c>
      <c r="H388" s="7" t="s">
        <v>17</v>
      </c>
      <c r="I388" s="9">
        <v>242.91701643145825</v>
      </c>
      <c r="J388" s="10">
        <v>44774</v>
      </c>
      <c r="K388" s="10">
        <v>44787</v>
      </c>
      <c r="L388" s="7" t="s">
        <v>369</v>
      </c>
      <c r="M388" s="7" t="s">
        <v>370</v>
      </c>
    </row>
    <row r="389" spans="1:13" ht="13.2">
      <c r="A389" s="5">
        <v>134</v>
      </c>
      <c r="B389" s="10">
        <v>44792</v>
      </c>
      <c r="C389" s="22">
        <v>0.16597222222222222</v>
      </c>
      <c r="D389" s="7" t="s">
        <v>15</v>
      </c>
      <c r="E389" s="7" t="s">
        <v>16</v>
      </c>
      <c r="F389" s="23" t="s">
        <v>19</v>
      </c>
      <c r="G389" s="7" t="s">
        <v>785</v>
      </c>
      <c r="H389" s="7" t="s">
        <v>17</v>
      </c>
      <c r="I389" s="9">
        <v>243.67739781510534</v>
      </c>
      <c r="J389" s="10">
        <v>44774</v>
      </c>
      <c r="K389" s="10">
        <v>44787</v>
      </c>
      <c r="L389" s="7" t="s">
        <v>369</v>
      </c>
      <c r="M389" s="7" t="s">
        <v>370</v>
      </c>
    </row>
    <row r="390" spans="1:13" ht="13.2">
      <c r="A390" s="5">
        <v>135</v>
      </c>
      <c r="B390" s="10">
        <v>44791</v>
      </c>
      <c r="C390" s="22">
        <v>0.94236111111111109</v>
      </c>
      <c r="D390" s="7" t="s">
        <v>8</v>
      </c>
      <c r="E390" s="7" t="s">
        <v>9</v>
      </c>
      <c r="F390" s="23" t="s">
        <v>12</v>
      </c>
      <c r="G390" s="7" t="s">
        <v>786</v>
      </c>
      <c r="H390" s="7" t="s">
        <v>10</v>
      </c>
      <c r="I390" s="9">
        <v>18489.989178471769</v>
      </c>
      <c r="J390" s="10">
        <v>44774</v>
      </c>
      <c r="K390" s="10">
        <v>44787</v>
      </c>
      <c r="L390" s="7" t="s">
        <v>377</v>
      </c>
      <c r="M390" s="7" t="s">
        <v>367</v>
      </c>
    </row>
    <row r="391" spans="1:13" ht="13.2">
      <c r="A391" s="5">
        <v>135</v>
      </c>
      <c r="B391" s="10">
        <v>44791</v>
      </c>
      <c r="C391" s="22">
        <v>0.38750000000000001</v>
      </c>
      <c r="D391" s="7" t="s">
        <v>8</v>
      </c>
      <c r="E391" s="7" t="s">
        <v>9</v>
      </c>
      <c r="F391" s="23" t="s">
        <v>12</v>
      </c>
      <c r="G391" s="7" t="s">
        <v>787</v>
      </c>
      <c r="H391" s="7" t="s">
        <v>10</v>
      </c>
      <c r="I391" s="9">
        <v>18612.624593806286</v>
      </c>
      <c r="J391" s="10">
        <v>44774</v>
      </c>
      <c r="K391" s="10">
        <v>44787</v>
      </c>
      <c r="L391" s="7" t="s">
        <v>377</v>
      </c>
      <c r="M391" s="7" t="s">
        <v>367</v>
      </c>
    </row>
    <row r="392" spans="1:13" ht="13.2">
      <c r="A392" s="5">
        <v>135</v>
      </c>
      <c r="B392" s="10">
        <v>44791</v>
      </c>
      <c r="C392" s="22">
        <v>0.33263888888888887</v>
      </c>
      <c r="D392" s="7" t="s">
        <v>15</v>
      </c>
      <c r="E392" s="7" t="s">
        <v>16</v>
      </c>
      <c r="F392" s="23" t="s">
        <v>19</v>
      </c>
      <c r="G392" s="7" t="s">
        <v>788</v>
      </c>
      <c r="H392" s="7" t="s">
        <v>17</v>
      </c>
      <c r="I392" s="9">
        <v>244.6867943109676</v>
      </c>
      <c r="J392" s="10">
        <v>44774</v>
      </c>
      <c r="K392" s="10">
        <v>44787</v>
      </c>
      <c r="L392" s="7" t="s">
        <v>369</v>
      </c>
      <c r="M392" s="7" t="s">
        <v>370</v>
      </c>
    </row>
    <row r="393" spans="1:13" ht="13.2">
      <c r="A393" s="5">
        <v>136</v>
      </c>
      <c r="B393" s="10">
        <v>44790</v>
      </c>
      <c r="C393" s="22">
        <v>0.10416666666666667</v>
      </c>
      <c r="D393" s="7" t="s">
        <v>8</v>
      </c>
      <c r="E393" s="7" t="s">
        <v>9</v>
      </c>
      <c r="F393" s="23" t="s">
        <v>12</v>
      </c>
      <c r="G393" s="7" t="s">
        <v>789</v>
      </c>
      <c r="H393" s="7" t="s">
        <v>10</v>
      </c>
      <c r="I393" s="9">
        <v>18443.118476213014</v>
      </c>
      <c r="J393" s="10">
        <v>44774</v>
      </c>
      <c r="K393" s="10">
        <v>44787</v>
      </c>
      <c r="L393" s="7" t="s">
        <v>377</v>
      </c>
      <c r="M393" s="7" t="s">
        <v>367</v>
      </c>
    </row>
    <row r="394" spans="1:13" ht="13.2">
      <c r="A394" s="5">
        <f>A393+6</f>
        <v>142</v>
      </c>
      <c r="B394" s="26">
        <v>44784</v>
      </c>
      <c r="C394" s="27">
        <f>C308</f>
        <v>0.80972222222222223</v>
      </c>
      <c r="D394" s="28" t="s">
        <v>397</v>
      </c>
      <c r="E394" s="28" t="s">
        <v>398</v>
      </c>
      <c r="F394" s="29" t="s">
        <v>399</v>
      </c>
      <c r="G394" s="7" t="s">
        <v>790</v>
      </c>
      <c r="H394" s="28" t="s">
        <v>17</v>
      </c>
      <c r="I394" s="9">
        <v>606.16781862998641</v>
      </c>
      <c r="J394" s="26">
        <v>44774</v>
      </c>
      <c r="K394" s="26">
        <v>44780</v>
      </c>
      <c r="L394" s="7" t="s">
        <v>369</v>
      </c>
      <c r="M394" s="28" t="s">
        <v>370</v>
      </c>
    </row>
    <row r="395" spans="1:13" ht="13.2">
      <c r="A395" s="5">
        <v>137</v>
      </c>
      <c r="B395" s="10">
        <v>44789</v>
      </c>
      <c r="C395" s="22">
        <v>2.8472222222222222E-2</v>
      </c>
      <c r="D395" s="7" t="s">
        <v>8</v>
      </c>
      <c r="E395" s="7" t="s">
        <v>9</v>
      </c>
      <c r="F395" s="23" t="s">
        <v>12</v>
      </c>
      <c r="G395" s="7" t="s">
        <v>791</v>
      </c>
      <c r="H395" s="7" t="s">
        <v>10</v>
      </c>
      <c r="I395" s="9">
        <v>18182.369080534547</v>
      </c>
      <c r="J395" s="10">
        <v>44774</v>
      </c>
      <c r="K395" s="10">
        <v>44787</v>
      </c>
      <c r="L395" s="7" t="s">
        <v>377</v>
      </c>
      <c r="M395" s="7" t="s">
        <v>367</v>
      </c>
    </row>
    <row r="396" spans="1:13" ht="13.2">
      <c r="A396" s="5">
        <v>137</v>
      </c>
      <c r="B396" s="10">
        <v>44789</v>
      </c>
      <c r="C396" s="22">
        <v>0.3888888888888889</v>
      </c>
      <c r="D396" s="7" t="s">
        <v>15</v>
      </c>
      <c r="E396" s="7" t="s">
        <v>16</v>
      </c>
      <c r="F396" s="23" t="s">
        <v>19</v>
      </c>
      <c r="G396" s="7" t="s">
        <v>792</v>
      </c>
      <c r="H396" s="7" t="s">
        <v>17</v>
      </c>
      <c r="I396" s="9">
        <v>245.42179180559691</v>
      </c>
      <c r="J396" s="10">
        <v>44774</v>
      </c>
      <c r="K396" s="10">
        <v>44787</v>
      </c>
      <c r="L396" s="7" t="s">
        <v>369</v>
      </c>
      <c r="M396" s="7" t="s">
        <v>370</v>
      </c>
    </row>
    <row r="397" spans="1:13" ht="13.2">
      <c r="A397" s="5">
        <v>138</v>
      </c>
      <c r="B397" s="10">
        <v>44788</v>
      </c>
      <c r="C397" s="22">
        <v>0.26805555555555555</v>
      </c>
      <c r="D397" s="7" t="s">
        <v>8</v>
      </c>
      <c r="E397" s="7" t="s">
        <v>9</v>
      </c>
      <c r="F397" s="23" t="s">
        <v>12</v>
      </c>
      <c r="G397" s="7" t="s">
        <v>793</v>
      </c>
      <c r="H397" s="7" t="s">
        <v>10</v>
      </c>
      <c r="I397" s="9">
        <v>17974.166044386104</v>
      </c>
      <c r="J397" s="10">
        <v>44774</v>
      </c>
      <c r="K397" s="10">
        <v>44787</v>
      </c>
      <c r="L397" s="7" t="s">
        <v>377</v>
      </c>
      <c r="M397" s="7" t="s">
        <v>367</v>
      </c>
    </row>
    <row r="398" spans="1:13" ht="13.2">
      <c r="A398" s="5">
        <v>139</v>
      </c>
      <c r="B398" s="10">
        <v>44787</v>
      </c>
      <c r="C398" s="22">
        <v>0.36319444444444443</v>
      </c>
      <c r="D398" s="7" t="s">
        <v>15</v>
      </c>
      <c r="E398" s="7" t="s">
        <v>16</v>
      </c>
      <c r="F398" s="23" t="s">
        <v>19</v>
      </c>
      <c r="G398" s="7" t="s">
        <v>794</v>
      </c>
      <c r="H398" s="7" t="s">
        <v>17</v>
      </c>
      <c r="I398" s="9">
        <v>246.45900641825952</v>
      </c>
      <c r="J398" s="10">
        <v>44774</v>
      </c>
      <c r="K398" s="10">
        <v>44787</v>
      </c>
      <c r="L398" s="7" t="s">
        <v>369</v>
      </c>
      <c r="M398" s="7" t="s">
        <v>370</v>
      </c>
    </row>
    <row r="399" spans="1:13" ht="13.2">
      <c r="A399" s="5">
        <v>140</v>
      </c>
      <c r="B399" s="10">
        <v>44786</v>
      </c>
      <c r="C399" s="22">
        <v>4.1666666666666664E-2</v>
      </c>
      <c r="D399" s="7" t="s">
        <v>8</v>
      </c>
      <c r="E399" s="7" t="s">
        <v>9</v>
      </c>
      <c r="F399" s="23" t="s">
        <v>12</v>
      </c>
      <c r="G399" s="7" t="s">
        <v>795</v>
      </c>
      <c r="H399" s="7" t="s">
        <v>10</v>
      </c>
      <c r="I399" s="9">
        <v>17511.798359323107</v>
      </c>
      <c r="J399" s="10">
        <v>44774</v>
      </c>
      <c r="K399" s="10">
        <v>44780</v>
      </c>
      <c r="L399" s="7" t="s">
        <v>377</v>
      </c>
      <c r="M399" s="7" t="s">
        <v>367</v>
      </c>
    </row>
    <row r="400" spans="1:13" ht="13.2">
      <c r="A400" s="5">
        <v>140</v>
      </c>
      <c r="B400" s="10">
        <v>44786</v>
      </c>
      <c r="C400" s="22">
        <v>2.6388888888888889E-2</v>
      </c>
      <c r="D400" s="7" t="s">
        <v>15</v>
      </c>
      <c r="E400" s="7" t="s">
        <v>16</v>
      </c>
      <c r="F400" s="23" t="s">
        <v>19</v>
      </c>
      <c r="G400" s="7" t="s">
        <v>796</v>
      </c>
      <c r="H400" s="7" t="s">
        <v>17</v>
      </c>
      <c r="I400" s="9">
        <v>234.53414757175207</v>
      </c>
      <c r="J400" s="10">
        <v>44774</v>
      </c>
      <c r="K400" s="10">
        <v>44780</v>
      </c>
      <c r="L400" s="7" t="s">
        <v>369</v>
      </c>
      <c r="M400" s="7" t="s">
        <v>370</v>
      </c>
    </row>
    <row r="401" spans="1:13" ht="13.2">
      <c r="A401" s="5">
        <v>142</v>
      </c>
      <c r="B401" s="10">
        <v>44784</v>
      </c>
      <c r="C401" s="22">
        <v>0.71875</v>
      </c>
      <c r="D401" s="7" t="s">
        <v>8</v>
      </c>
      <c r="E401" s="7" t="s">
        <v>9</v>
      </c>
      <c r="F401" s="23" t="s">
        <v>12</v>
      </c>
      <c r="G401" s="7" t="s">
        <v>797</v>
      </c>
      <c r="H401" s="7" t="s">
        <v>10</v>
      </c>
      <c r="I401" s="9">
        <v>17441.886935649258</v>
      </c>
      <c r="J401" s="10">
        <v>44774</v>
      </c>
      <c r="K401" s="10">
        <v>44780</v>
      </c>
      <c r="L401" s="7" t="s">
        <v>377</v>
      </c>
      <c r="M401" s="7" t="s">
        <v>367</v>
      </c>
    </row>
    <row r="402" spans="1:13" ht="13.2">
      <c r="A402" s="5">
        <v>142</v>
      </c>
      <c r="B402" s="10">
        <v>44784</v>
      </c>
      <c r="C402" s="22">
        <v>0.92638888888888893</v>
      </c>
      <c r="D402" s="7" t="s">
        <v>15</v>
      </c>
      <c r="E402" s="7" t="s">
        <v>16</v>
      </c>
      <c r="F402" s="23" t="s">
        <v>19</v>
      </c>
      <c r="G402" s="7" t="s">
        <v>798</v>
      </c>
      <c r="H402" s="7" t="s">
        <v>17</v>
      </c>
      <c r="I402" s="9">
        <v>234.93345459730065</v>
      </c>
      <c r="J402" s="10">
        <v>44774</v>
      </c>
      <c r="K402" s="10">
        <v>44780</v>
      </c>
      <c r="L402" s="7" t="s">
        <v>369</v>
      </c>
      <c r="M402" s="7" t="s">
        <v>370</v>
      </c>
    </row>
    <row r="403" spans="1:13" ht="13.2">
      <c r="A403" s="5">
        <f>A402+6</f>
        <v>148</v>
      </c>
      <c r="B403" s="26">
        <v>44778</v>
      </c>
      <c r="C403" s="27">
        <f>C317</f>
        <v>0.31874999999999998</v>
      </c>
      <c r="D403" s="28" t="s">
        <v>397</v>
      </c>
      <c r="E403" s="28" t="s">
        <v>398</v>
      </c>
      <c r="F403" s="29" t="s">
        <v>399</v>
      </c>
      <c r="G403" s="7" t="s">
        <v>799</v>
      </c>
      <c r="H403" s="28" t="s">
        <v>17</v>
      </c>
      <c r="I403" s="9">
        <v>610.36975615543861</v>
      </c>
      <c r="J403" s="26">
        <v>44774</v>
      </c>
      <c r="K403" s="26">
        <v>44773</v>
      </c>
      <c r="L403" s="7" t="s">
        <v>369</v>
      </c>
      <c r="M403" s="28" t="s">
        <v>370</v>
      </c>
    </row>
    <row r="404" spans="1:13" ht="13.2">
      <c r="A404" s="5">
        <v>143</v>
      </c>
      <c r="B404" s="10">
        <v>44783</v>
      </c>
      <c r="C404" s="22">
        <v>0.19444444444444445</v>
      </c>
      <c r="D404" s="7" t="s">
        <v>15</v>
      </c>
      <c r="E404" s="7" t="s">
        <v>16</v>
      </c>
      <c r="F404" s="23" t="s">
        <v>19</v>
      </c>
      <c r="G404" s="7" t="s">
        <v>800</v>
      </c>
      <c r="H404" s="7" t="s">
        <v>17</v>
      </c>
      <c r="I404" s="9">
        <v>234.16698402520808</v>
      </c>
      <c r="J404" s="10">
        <v>44774</v>
      </c>
      <c r="K404" s="10">
        <v>44780</v>
      </c>
      <c r="L404" s="7" t="s">
        <v>369</v>
      </c>
      <c r="M404" s="7" t="s">
        <v>370</v>
      </c>
    </row>
    <row r="405" spans="1:13" ht="13.2">
      <c r="A405" s="5">
        <v>144</v>
      </c>
      <c r="B405" s="10">
        <v>44782</v>
      </c>
      <c r="C405" s="22">
        <v>0.88749999999999996</v>
      </c>
      <c r="D405" s="7" t="s">
        <v>8</v>
      </c>
      <c r="E405" s="7" t="s">
        <v>9</v>
      </c>
      <c r="F405" s="23" t="s">
        <v>12</v>
      </c>
      <c r="G405" s="7" t="s">
        <v>801</v>
      </c>
      <c r="H405" s="7" t="s">
        <v>10</v>
      </c>
      <c r="I405" s="9">
        <v>15556.237242279063</v>
      </c>
      <c r="J405" s="10">
        <v>44774</v>
      </c>
      <c r="K405" s="10">
        <v>44780</v>
      </c>
      <c r="L405" s="7" t="s">
        <v>377</v>
      </c>
      <c r="M405" s="7" t="s">
        <v>367</v>
      </c>
    </row>
    <row r="406" spans="1:13" ht="13.2">
      <c r="A406" s="5">
        <v>144</v>
      </c>
      <c r="B406" s="10">
        <v>44782</v>
      </c>
      <c r="C406" s="22">
        <v>0.32222222222222224</v>
      </c>
      <c r="D406" s="7" t="s">
        <v>15</v>
      </c>
      <c r="E406" s="7" t="s">
        <v>16</v>
      </c>
      <c r="F406" s="23" t="s">
        <v>19</v>
      </c>
      <c r="G406" s="7" t="s">
        <v>802</v>
      </c>
      <c r="H406" s="7" t="s">
        <v>17</v>
      </c>
      <c r="I406" s="9">
        <v>236.96375363034903</v>
      </c>
      <c r="J406" s="10">
        <v>44774</v>
      </c>
      <c r="K406" s="10">
        <v>44780</v>
      </c>
      <c r="L406" s="7" t="s">
        <v>369</v>
      </c>
      <c r="M406" s="7" t="s">
        <v>370</v>
      </c>
    </row>
    <row r="407" spans="1:13" ht="13.2">
      <c r="A407" s="5">
        <v>145</v>
      </c>
      <c r="B407" s="10">
        <v>44781</v>
      </c>
      <c r="C407" s="22">
        <v>0.28541666666666665</v>
      </c>
      <c r="D407" s="7" t="s">
        <v>8</v>
      </c>
      <c r="E407" s="7" t="s">
        <v>9</v>
      </c>
      <c r="F407" s="23" t="s">
        <v>12</v>
      </c>
      <c r="G407" s="7" t="s">
        <v>803</v>
      </c>
      <c r="H407" s="7" t="s">
        <v>10</v>
      </c>
      <c r="I407" s="9">
        <v>15840.806708027018</v>
      </c>
      <c r="J407" s="10">
        <v>44774</v>
      </c>
      <c r="K407" s="10">
        <v>44780</v>
      </c>
      <c r="L407" s="7" t="s">
        <v>377</v>
      </c>
      <c r="M407" s="7" t="s">
        <v>367</v>
      </c>
    </row>
    <row r="408" spans="1:13" ht="13.2">
      <c r="A408" s="5">
        <v>146</v>
      </c>
      <c r="B408" s="10">
        <v>44780</v>
      </c>
      <c r="C408" s="22">
        <v>9.3055555555555558E-2</v>
      </c>
      <c r="D408" s="7" t="s">
        <v>8</v>
      </c>
      <c r="E408" s="7" t="s">
        <v>9</v>
      </c>
      <c r="F408" s="23" t="s">
        <v>12</v>
      </c>
      <c r="G408" s="7" t="s">
        <v>804</v>
      </c>
      <c r="H408" s="7" t="s">
        <v>10</v>
      </c>
      <c r="I408" s="9">
        <v>15716.977874730343</v>
      </c>
      <c r="J408" s="10">
        <v>44774</v>
      </c>
      <c r="K408" s="10">
        <v>44780</v>
      </c>
      <c r="L408" s="7" t="s">
        <v>377</v>
      </c>
      <c r="M408" s="7" t="s">
        <v>367</v>
      </c>
    </row>
    <row r="409" spans="1:13" ht="13.2">
      <c r="A409" s="5">
        <v>146</v>
      </c>
      <c r="B409" s="10">
        <v>44780</v>
      </c>
      <c r="C409" s="22">
        <v>0.59861111111111109</v>
      </c>
      <c r="D409" s="7" t="s">
        <v>15</v>
      </c>
      <c r="E409" s="7" t="s">
        <v>16</v>
      </c>
      <c r="F409" s="23" t="s">
        <v>19</v>
      </c>
      <c r="G409" s="7" t="s">
        <v>805</v>
      </c>
      <c r="H409" s="7" t="s">
        <v>17</v>
      </c>
      <c r="I409" s="9">
        <v>234.48736169572067</v>
      </c>
      <c r="J409" s="10">
        <v>44774</v>
      </c>
      <c r="K409" s="10">
        <v>44780</v>
      </c>
      <c r="L409" s="7" t="s">
        <v>369</v>
      </c>
      <c r="M409" s="7" t="s">
        <v>370</v>
      </c>
    </row>
    <row r="410" spans="1:13" ht="13.2">
      <c r="A410" s="5">
        <v>147</v>
      </c>
      <c r="B410" s="10">
        <v>44779</v>
      </c>
      <c r="C410" s="22">
        <v>0.17499999999999999</v>
      </c>
      <c r="D410" s="7" t="s">
        <v>8</v>
      </c>
      <c r="E410" s="7" t="s">
        <v>9</v>
      </c>
      <c r="F410" s="23" t="s">
        <v>12</v>
      </c>
      <c r="G410" s="7" t="s">
        <v>806</v>
      </c>
      <c r="H410" s="7" t="s">
        <v>10</v>
      </c>
      <c r="I410" s="9">
        <v>15825.361379660759</v>
      </c>
      <c r="J410" s="10">
        <v>44774</v>
      </c>
      <c r="K410" s="10">
        <v>44773</v>
      </c>
      <c r="L410" s="7" t="s">
        <v>377</v>
      </c>
      <c r="M410" s="7" t="s">
        <v>367</v>
      </c>
    </row>
    <row r="411" spans="1:13" ht="13.2">
      <c r="A411" s="5">
        <v>148</v>
      </c>
      <c r="B411" s="26">
        <v>44778</v>
      </c>
      <c r="C411" s="27">
        <v>0.93282982912917733</v>
      </c>
      <c r="D411" s="7" t="s">
        <v>8</v>
      </c>
      <c r="E411" s="7" t="s">
        <v>9</v>
      </c>
      <c r="F411" s="23" t="s">
        <v>12</v>
      </c>
      <c r="G411" s="7" t="s">
        <v>807</v>
      </c>
      <c r="H411" s="7" t="s">
        <v>10</v>
      </c>
      <c r="I411" s="9">
        <v>15819.729925186961</v>
      </c>
      <c r="J411" s="26">
        <v>44774</v>
      </c>
      <c r="K411" s="26">
        <v>44773</v>
      </c>
      <c r="L411" s="7" t="s">
        <v>377</v>
      </c>
      <c r="M411" s="28" t="s">
        <v>370</v>
      </c>
    </row>
    <row r="412" spans="1:13" ht="13.2">
      <c r="A412" s="5">
        <v>148</v>
      </c>
      <c r="B412" s="10">
        <v>44778</v>
      </c>
      <c r="C412" s="22">
        <v>0.35</v>
      </c>
      <c r="D412" s="7" t="s">
        <v>8</v>
      </c>
      <c r="E412" s="7" t="s">
        <v>9</v>
      </c>
      <c r="F412" s="23" t="s">
        <v>12</v>
      </c>
      <c r="G412" s="7" t="s">
        <v>808</v>
      </c>
      <c r="H412" s="7" t="s">
        <v>10</v>
      </c>
      <c r="I412" s="9">
        <v>15892.884531742375</v>
      </c>
      <c r="J412" s="10">
        <v>44774</v>
      </c>
      <c r="K412" s="10">
        <v>44773</v>
      </c>
      <c r="L412" s="7" t="s">
        <v>377</v>
      </c>
      <c r="M412" s="7" t="s">
        <v>367</v>
      </c>
    </row>
    <row r="413" spans="1:13" ht="13.2">
      <c r="A413" s="5">
        <v>148</v>
      </c>
      <c r="B413" s="26">
        <v>44778</v>
      </c>
      <c r="C413" s="27">
        <v>0.32544702693620231</v>
      </c>
      <c r="D413" s="7" t="s">
        <v>15</v>
      </c>
      <c r="E413" s="7" t="s">
        <v>16</v>
      </c>
      <c r="F413" s="23" t="s">
        <v>19</v>
      </c>
      <c r="G413" s="7" t="s">
        <v>809</v>
      </c>
      <c r="H413" s="7" t="s">
        <v>17</v>
      </c>
      <c r="I413" s="9">
        <v>231.75490119222943</v>
      </c>
      <c r="J413" s="26">
        <v>44774</v>
      </c>
      <c r="K413" s="26">
        <v>44773</v>
      </c>
      <c r="L413" s="7" t="s">
        <v>369</v>
      </c>
      <c r="M413" s="28" t="s">
        <v>367</v>
      </c>
    </row>
    <row r="414" spans="1:13" ht="13.2">
      <c r="A414" s="5">
        <f>A413+6</f>
        <v>154</v>
      </c>
      <c r="B414" s="26">
        <v>44772</v>
      </c>
      <c r="C414" s="27">
        <f>C328</f>
        <v>8.0555555555555561E-2</v>
      </c>
      <c r="D414" s="28" t="s">
        <v>397</v>
      </c>
      <c r="E414" s="28" t="s">
        <v>398</v>
      </c>
      <c r="F414" s="29" t="s">
        <v>399</v>
      </c>
      <c r="G414" s="7" t="s">
        <v>810</v>
      </c>
      <c r="H414" s="28" t="s">
        <v>17</v>
      </c>
      <c r="I414" s="9">
        <v>573.74244547937576</v>
      </c>
      <c r="J414" s="26">
        <v>44743</v>
      </c>
      <c r="K414" s="26">
        <v>44766</v>
      </c>
      <c r="L414" s="7" t="s">
        <v>369</v>
      </c>
      <c r="M414" s="28" t="s">
        <v>370</v>
      </c>
    </row>
    <row r="415" spans="1:13" ht="13.2">
      <c r="A415" s="5">
        <v>149</v>
      </c>
      <c r="B415" s="26">
        <v>44777</v>
      </c>
      <c r="C415" s="27">
        <v>0.13123479251474301</v>
      </c>
      <c r="D415" s="7" t="s">
        <v>392</v>
      </c>
      <c r="E415" s="7" t="s">
        <v>393</v>
      </c>
      <c r="F415" s="23" t="s">
        <v>394</v>
      </c>
      <c r="G415" s="7" t="s">
        <v>811</v>
      </c>
      <c r="H415" s="24" t="s">
        <v>396</v>
      </c>
      <c r="I415" s="9">
        <v>1206.2844617036876</v>
      </c>
      <c r="J415" s="26">
        <v>44774</v>
      </c>
      <c r="K415" s="26">
        <v>44773</v>
      </c>
      <c r="L415" s="7" t="s">
        <v>369</v>
      </c>
      <c r="M415" s="28" t="s">
        <v>367</v>
      </c>
    </row>
    <row r="416" spans="1:13" ht="13.2">
      <c r="A416" s="5">
        <v>149</v>
      </c>
      <c r="B416" s="17">
        <v>44777</v>
      </c>
      <c r="C416" s="18">
        <v>0.59409423132401051</v>
      </c>
      <c r="D416" s="19" t="s">
        <v>397</v>
      </c>
      <c r="E416" s="19" t="s">
        <v>398</v>
      </c>
      <c r="F416" s="20" t="s">
        <v>399</v>
      </c>
      <c r="G416" s="20" t="s">
        <v>812</v>
      </c>
      <c r="H416" s="19" t="s">
        <v>17</v>
      </c>
      <c r="I416" s="21">
        <v>75650.533014648696</v>
      </c>
      <c r="J416" s="17">
        <v>44774</v>
      </c>
      <c r="K416" s="17">
        <v>44773</v>
      </c>
      <c r="L416" s="19" t="s">
        <v>377</v>
      </c>
      <c r="M416" s="19" t="s">
        <v>367</v>
      </c>
    </row>
    <row r="417" spans="1:13" ht="13.2">
      <c r="A417" s="5">
        <v>150</v>
      </c>
      <c r="B417" s="17">
        <v>44776</v>
      </c>
      <c r="C417" s="18">
        <v>0.26281088772108252</v>
      </c>
      <c r="D417" s="19" t="s">
        <v>361</v>
      </c>
      <c r="E417" s="19" t="s">
        <v>362</v>
      </c>
      <c r="F417" s="20" t="s">
        <v>363</v>
      </c>
      <c r="G417" s="20" t="s">
        <v>813</v>
      </c>
      <c r="H417" s="19" t="s">
        <v>365</v>
      </c>
      <c r="I417" s="21">
        <v>39886.833327148022</v>
      </c>
      <c r="J417" s="17">
        <v>44774</v>
      </c>
      <c r="K417" s="17">
        <v>44773</v>
      </c>
      <c r="L417" s="19" t="s">
        <v>377</v>
      </c>
      <c r="M417" s="19" t="s">
        <v>370</v>
      </c>
    </row>
    <row r="418" spans="1:13" ht="13.2">
      <c r="A418" s="5">
        <v>150</v>
      </c>
      <c r="B418" s="10">
        <v>44776</v>
      </c>
      <c r="C418" s="22">
        <v>0.8618055555555556</v>
      </c>
      <c r="D418" s="7" t="s">
        <v>8</v>
      </c>
      <c r="E418" s="7" t="s">
        <v>9</v>
      </c>
      <c r="F418" s="23" t="s">
        <v>12</v>
      </c>
      <c r="G418" s="7" t="s">
        <v>814</v>
      </c>
      <c r="H418" s="7" t="s">
        <v>10</v>
      </c>
      <c r="I418" s="9">
        <v>15672.274843147296</v>
      </c>
      <c r="J418" s="10">
        <v>44774</v>
      </c>
      <c r="K418" s="10">
        <v>44773</v>
      </c>
      <c r="L418" s="7" t="s">
        <v>377</v>
      </c>
      <c r="M418" s="7" t="s">
        <v>367</v>
      </c>
    </row>
    <row r="419" spans="1:13" ht="13.2">
      <c r="A419" s="5">
        <v>150</v>
      </c>
      <c r="B419" s="26">
        <v>44776</v>
      </c>
      <c r="C419" s="27">
        <v>0.88781632648329389</v>
      </c>
      <c r="D419" s="7" t="s">
        <v>15</v>
      </c>
      <c r="E419" s="7" t="s">
        <v>16</v>
      </c>
      <c r="F419" s="23" t="s">
        <v>19</v>
      </c>
      <c r="G419" s="7" t="s">
        <v>815</v>
      </c>
      <c r="H419" s="7" t="s">
        <v>17</v>
      </c>
      <c r="I419" s="9">
        <v>233.38102170232173</v>
      </c>
      <c r="J419" s="26">
        <v>44774</v>
      </c>
      <c r="K419" s="26">
        <v>44773</v>
      </c>
      <c r="L419" s="7" t="s">
        <v>369</v>
      </c>
      <c r="M419" s="28" t="s">
        <v>367</v>
      </c>
    </row>
    <row r="420" spans="1:13" ht="13.2">
      <c r="A420" s="5">
        <v>151</v>
      </c>
      <c r="B420" s="17">
        <v>44775</v>
      </c>
      <c r="C420" s="18">
        <v>0.91103580519180516</v>
      </c>
      <c r="D420" s="19" t="s">
        <v>371</v>
      </c>
      <c r="E420" s="19" t="s">
        <v>372</v>
      </c>
      <c r="F420" s="20" t="s">
        <v>373</v>
      </c>
      <c r="G420" s="20" t="s">
        <v>816</v>
      </c>
      <c r="H420" s="19" t="s">
        <v>365</v>
      </c>
      <c r="I420" s="21">
        <v>161331.14525675605</v>
      </c>
      <c r="J420" s="17">
        <v>44774</v>
      </c>
      <c r="K420" s="17">
        <v>44773</v>
      </c>
      <c r="L420" s="19" t="s">
        <v>369</v>
      </c>
      <c r="M420" s="19" t="s">
        <v>367</v>
      </c>
    </row>
    <row r="421" spans="1:13" ht="13.2">
      <c r="A421" s="5">
        <v>151</v>
      </c>
      <c r="B421" s="10">
        <v>44775</v>
      </c>
      <c r="C421" s="22">
        <v>0.84236111111111112</v>
      </c>
      <c r="D421" s="7" t="s">
        <v>8</v>
      </c>
      <c r="E421" s="7" t="s">
        <v>9</v>
      </c>
      <c r="F421" s="23" t="s">
        <v>12</v>
      </c>
      <c r="G421" s="7" t="s">
        <v>817</v>
      </c>
      <c r="H421" s="7" t="s">
        <v>10</v>
      </c>
      <c r="I421" s="9">
        <v>15720.220109936245</v>
      </c>
      <c r="J421" s="10">
        <v>44774</v>
      </c>
      <c r="K421" s="10">
        <v>44773</v>
      </c>
      <c r="L421" s="7" t="s">
        <v>377</v>
      </c>
      <c r="M421" s="7" t="s">
        <v>367</v>
      </c>
    </row>
    <row r="422" spans="1:13" ht="13.2">
      <c r="A422" s="5">
        <v>152</v>
      </c>
      <c r="B422" s="10">
        <v>44774</v>
      </c>
      <c r="C422" s="22">
        <v>0.86250000000000004</v>
      </c>
      <c r="D422" s="7" t="s">
        <v>8</v>
      </c>
      <c r="E422" s="7" t="s">
        <v>9</v>
      </c>
      <c r="F422" s="23" t="s">
        <v>12</v>
      </c>
      <c r="G422" s="7" t="s">
        <v>818</v>
      </c>
      <c r="H422" s="7" t="s">
        <v>10</v>
      </c>
      <c r="I422" s="9">
        <v>15545.376826821361</v>
      </c>
      <c r="J422" s="10">
        <v>44774</v>
      </c>
      <c r="K422" s="10">
        <v>44773</v>
      </c>
      <c r="L422" s="7" t="s">
        <v>377</v>
      </c>
      <c r="M422" s="7" t="s">
        <v>367</v>
      </c>
    </row>
    <row r="423" spans="1:13" ht="13.2">
      <c r="A423" s="5">
        <v>152</v>
      </c>
      <c r="B423" s="17">
        <v>44774</v>
      </c>
      <c r="C423" s="18">
        <v>0.67107480033583289</v>
      </c>
      <c r="D423" s="19" t="s">
        <v>379</v>
      </c>
      <c r="E423" s="19" t="s">
        <v>380</v>
      </c>
      <c r="F423" s="20" t="s">
        <v>381</v>
      </c>
      <c r="G423" s="20" t="s">
        <v>819</v>
      </c>
      <c r="H423" s="19" t="s">
        <v>383</v>
      </c>
      <c r="I423" s="21">
        <v>14094.64908836816</v>
      </c>
      <c r="J423" s="17">
        <v>44774</v>
      </c>
      <c r="K423" s="17">
        <v>44773</v>
      </c>
      <c r="L423" s="19" t="s">
        <v>369</v>
      </c>
      <c r="M423" s="19" t="s">
        <v>367</v>
      </c>
    </row>
    <row r="424" spans="1:13" ht="13.2">
      <c r="A424" s="5">
        <v>153</v>
      </c>
      <c r="B424" s="17">
        <v>44773</v>
      </c>
      <c r="C424" s="18">
        <v>0.71700719196029383</v>
      </c>
      <c r="D424" s="19" t="s">
        <v>385</v>
      </c>
      <c r="E424" s="19" t="s">
        <v>386</v>
      </c>
      <c r="F424" s="20" t="s">
        <v>387</v>
      </c>
      <c r="G424" s="20" t="s">
        <v>820</v>
      </c>
      <c r="H424" s="19" t="s">
        <v>17</v>
      </c>
      <c r="I424" s="21">
        <v>170212.41312985669</v>
      </c>
      <c r="J424" s="17">
        <v>44743</v>
      </c>
      <c r="K424" s="17">
        <v>44773</v>
      </c>
      <c r="L424" s="19" t="s">
        <v>369</v>
      </c>
      <c r="M424" s="19" t="s">
        <v>367</v>
      </c>
    </row>
    <row r="425" spans="1:13" ht="13.2">
      <c r="A425" s="5">
        <v>153</v>
      </c>
      <c r="B425" s="26">
        <v>44773</v>
      </c>
      <c r="C425" s="27">
        <v>0.67002986978796686</v>
      </c>
      <c r="D425" s="7" t="s">
        <v>8</v>
      </c>
      <c r="E425" s="7" t="s">
        <v>9</v>
      </c>
      <c r="F425" s="23" t="s">
        <v>12</v>
      </c>
      <c r="G425" s="7" t="s">
        <v>821</v>
      </c>
      <c r="H425" s="7" t="s">
        <v>10</v>
      </c>
      <c r="I425" s="9">
        <v>15398.12349990937</v>
      </c>
      <c r="J425" s="26">
        <v>44743</v>
      </c>
      <c r="K425" s="26">
        <v>44773</v>
      </c>
      <c r="L425" s="7" t="s">
        <v>377</v>
      </c>
      <c r="M425" s="28" t="s">
        <v>367</v>
      </c>
    </row>
    <row r="426" spans="1:13" ht="13.2">
      <c r="A426" s="5">
        <v>153</v>
      </c>
      <c r="B426" s="10">
        <v>44773</v>
      </c>
      <c r="C426" s="22">
        <v>0.85833333333333328</v>
      </c>
      <c r="D426" s="7" t="s">
        <v>8</v>
      </c>
      <c r="E426" s="7" t="s">
        <v>9</v>
      </c>
      <c r="F426" s="23" t="s">
        <v>12</v>
      </c>
      <c r="G426" s="7" t="s">
        <v>822</v>
      </c>
      <c r="H426" s="7" t="s">
        <v>10</v>
      </c>
      <c r="I426" s="9">
        <v>15514.067365298488</v>
      </c>
      <c r="J426" s="10">
        <v>44743</v>
      </c>
      <c r="K426" s="10">
        <v>44773</v>
      </c>
      <c r="L426" s="7" t="s">
        <v>377</v>
      </c>
      <c r="M426" s="7" t="s">
        <v>367</v>
      </c>
    </row>
    <row r="427" spans="1:13" ht="13.2">
      <c r="A427" s="5">
        <v>154</v>
      </c>
      <c r="B427" s="10">
        <v>44772</v>
      </c>
      <c r="C427" s="22">
        <v>0.21041666666666667</v>
      </c>
      <c r="D427" s="7" t="s">
        <v>8</v>
      </c>
      <c r="E427" s="7" t="s">
        <v>9</v>
      </c>
      <c r="F427" s="23" t="s">
        <v>12</v>
      </c>
      <c r="G427" s="7" t="s">
        <v>823</v>
      </c>
      <c r="H427" s="7" t="s">
        <v>10</v>
      </c>
      <c r="I427" s="9">
        <v>15418.840709834663</v>
      </c>
      <c r="J427" s="10">
        <v>44743</v>
      </c>
      <c r="K427" s="10">
        <v>44766</v>
      </c>
      <c r="L427" s="7" t="s">
        <v>377</v>
      </c>
      <c r="M427" s="7" t="s">
        <v>367</v>
      </c>
    </row>
    <row r="428" spans="1:13" ht="13.2">
      <c r="A428" s="5">
        <v>154</v>
      </c>
      <c r="B428" s="26">
        <v>44772</v>
      </c>
      <c r="C428" s="27">
        <v>0.16385084940101113</v>
      </c>
      <c r="D428" s="7" t="s">
        <v>15</v>
      </c>
      <c r="E428" s="7" t="s">
        <v>16</v>
      </c>
      <c r="F428" s="23" t="s">
        <v>19</v>
      </c>
      <c r="G428" s="7" t="s">
        <v>824</v>
      </c>
      <c r="H428" s="7" t="s">
        <v>17</v>
      </c>
      <c r="I428" s="9">
        <v>231.96842496633789</v>
      </c>
      <c r="J428" s="26">
        <v>44743</v>
      </c>
      <c r="K428" s="26">
        <v>44766</v>
      </c>
      <c r="L428" s="7" t="s">
        <v>369</v>
      </c>
      <c r="M428" s="28" t="s">
        <v>367</v>
      </c>
    </row>
    <row r="429" spans="1:13" ht="13.2">
      <c r="A429" s="5">
        <v>154</v>
      </c>
      <c r="B429" s="17">
        <v>44772</v>
      </c>
      <c r="C429" s="18">
        <v>0.92764187832318634</v>
      </c>
      <c r="D429" s="19" t="s">
        <v>397</v>
      </c>
      <c r="E429" s="19" t="s">
        <v>398</v>
      </c>
      <c r="F429" s="20" t="s">
        <v>399</v>
      </c>
      <c r="G429" s="20" t="s">
        <v>825</v>
      </c>
      <c r="H429" s="19" t="s">
        <v>17</v>
      </c>
      <c r="I429" s="21">
        <v>11856.957909739152</v>
      </c>
      <c r="J429" s="17">
        <v>44743</v>
      </c>
      <c r="K429" s="17">
        <v>44766</v>
      </c>
      <c r="L429" s="19" t="s">
        <v>377</v>
      </c>
      <c r="M429" s="19" t="s">
        <v>367</v>
      </c>
    </row>
    <row r="430" spans="1:13" ht="13.2">
      <c r="A430" s="5">
        <v>155</v>
      </c>
      <c r="B430" s="17">
        <v>44771</v>
      </c>
      <c r="C430" s="18">
        <v>0.9936464976543542</v>
      </c>
      <c r="D430" s="19" t="s">
        <v>403</v>
      </c>
      <c r="E430" s="19" t="s">
        <v>404</v>
      </c>
      <c r="F430" s="20" t="s">
        <v>405</v>
      </c>
      <c r="G430" s="20" t="s">
        <v>826</v>
      </c>
      <c r="H430" s="19" t="s">
        <v>10</v>
      </c>
      <c r="I430" s="21">
        <v>2676.3348025605937</v>
      </c>
      <c r="J430" s="17">
        <v>44743</v>
      </c>
      <c r="K430" s="17">
        <v>44766</v>
      </c>
      <c r="L430" s="19" t="s">
        <v>377</v>
      </c>
      <c r="M430" s="19" t="s">
        <v>367</v>
      </c>
    </row>
    <row r="431" spans="1:13" ht="13.2">
      <c r="A431" s="5">
        <v>155</v>
      </c>
      <c r="B431" s="10">
        <v>44771</v>
      </c>
      <c r="C431" s="22">
        <v>0.32291666666666669</v>
      </c>
      <c r="D431" s="7" t="s">
        <v>15</v>
      </c>
      <c r="E431" s="7" t="s">
        <v>16</v>
      </c>
      <c r="F431" s="23" t="s">
        <v>19</v>
      </c>
      <c r="G431" s="7" t="s">
        <v>827</v>
      </c>
      <c r="H431" s="7" t="s">
        <v>17</v>
      </c>
      <c r="I431" s="9">
        <v>231.61502683179583</v>
      </c>
      <c r="J431" s="10">
        <v>44743</v>
      </c>
      <c r="K431" s="10">
        <v>44766</v>
      </c>
      <c r="L431" s="7" t="s">
        <v>369</v>
      </c>
      <c r="M431" s="7" t="s">
        <v>370</v>
      </c>
    </row>
    <row r="432" spans="1:13" ht="13.2">
      <c r="A432" s="5">
        <v>155</v>
      </c>
      <c r="B432" s="10">
        <v>44771</v>
      </c>
      <c r="C432" s="22">
        <v>0.32291666666666669</v>
      </c>
      <c r="D432" s="7" t="s">
        <v>15</v>
      </c>
      <c r="E432" s="7" t="s">
        <v>16</v>
      </c>
      <c r="F432" s="23" t="s">
        <v>19</v>
      </c>
      <c r="G432" s="7" t="s">
        <v>828</v>
      </c>
      <c r="H432" s="7" t="s">
        <v>17</v>
      </c>
      <c r="I432" s="9">
        <v>253.14661469543117</v>
      </c>
      <c r="J432" s="10">
        <v>44743</v>
      </c>
      <c r="K432" s="10">
        <v>44766</v>
      </c>
      <c r="L432" s="7" t="s">
        <v>369</v>
      </c>
      <c r="M432" s="7" t="s">
        <v>370</v>
      </c>
    </row>
    <row r="433" spans="1:13" ht="13.2">
      <c r="A433" s="5">
        <f>A432+6</f>
        <v>161</v>
      </c>
      <c r="B433" s="26">
        <v>44765</v>
      </c>
      <c r="C433" s="27">
        <f>C347</f>
        <v>0.93282982912917733</v>
      </c>
      <c r="D433" s="28" t="s">
        <v>397</v>
      </c>
      <c r="E433" s="28" t="s">
        <v>398</v>
      </c>
      <c r="F433" s="29" t="s">
        <v>399</v>
      </c>
      <c r="G433" s="7" t="s">
        <v>829</v>
      </c>
      <c r="H433" s="28" t="s">
        <v>17</v>
      </c>
      <c r="I433" s="9">
        <v>575.50724885093587</v>
      </c>
      <c r="J433" s="26">
        <v>44743</v>
      </c>
      <c r="K433" s="26">
        <v>44759</v>
      </c>
      <c r="L433" s="7" t="s">
        <v>369</v>
      </c>
      <c r="M433" s="28" t="s">
        <v>370</v>
      </c>
    </row>
    <row r="434" spans="1:13" ht="13.2">
      <c r="A434" s="5">
        <v>156</v>
      </c>
      <c r="B434" s="17">
        <v>44770</v>
      </c>
      <c r="C434" s="18">
        <v>0.80988771002099591</v>
      </c>
      <c r="D434" s="19" t="s">
        <v>409</v>
      </c>
      <c r="E434" s="19" t="s">
        <v>410</v>
      </c>
      <c r="F434" s="20" t="s">
        <v>411</v>
      </c>
      <c r="G434" s="20" t="s">
        <v>830</v>
      </c>
      <c r="H434" s="19" t="s">
        <v>413</v>
      </c>
      <c r="I434" s="21">
        <v>17440.366103634064</v>
      </c>
      <c r="J434" s="17">
        <v>44743</v>
      </c>
      <c r="K434" s="17">
        <v>44766</v>
      </c>
      <c r="L434" s="19" t="s">
        <v>377</v>
      </c>
      <c r="M434" s="19" t="s">
        <v>367</v>
      </c>
    </row>
    <row r="435" spans="1:13" ht="13.2">
      <c r="A435" s="5">
        <v>156</v>
      </c>
      <c r="B435" s="10">
        <v>44770</v>
      </c>
      <c r="C435" s="22">
        <v>0.74930555555555556</v>
      </c>
      <c r="D435" s="7" t="s">
        <v>8</v>
      </c>
      <c r="E435" s="7" t="s">
        <v>9</v>
      </c>
      <c r="F435" s="23" t="s">
        <v>12</v>
      </c>
      <c r="G435" s="7" t="s">
        <v>831</v>
      </c>
      <c r="H435" s="7" t="s">
        <v>10</v>
      </c>
      <c r="I435" s="9">
        <v>15398.32864727768</v>
      </c>
      <c r="J435" s="10">
        <v>44743</v>
      </c>
      <c r="K435" s="10">
        <v>44766</v>
      </c>
      <c r="L435" s="7" t="s">
        <v>377</v>
      </c>
      <c r="M435" s="7" t="s">
        <v>367</v>
      </c>
    </row>
    <row r="436" spans="1:13" ht="13.2">
      <c r="A436" s="5">
        <v>157</v>
      </c>
      <c r="B436" s="10">
        <v>44769</v>
      </c>
      <c r="C436" s="22">
        <v>0.3034722222222222</v>
      </c>
      <c r="D436" s="7" t="s">
        <v>8</v>
      </c>
      <c r="E436" s="7" t="s">
        <v>9</v>
      </c>
      <c r="F436" s="23" t="s">
        <v>12</v>
      </c>
      <c r="G436" s="7" t="s">
        <v>832</v>
      </c>
      <c r="H436" s="7" t="s">
        <v>10</v>
      </c>
      <c r="I436" s="9">
        <v>15482.185389342996</v>
      </c>
      <c r="J436" s="10">
        <v>44743</v>
      </c>
      <c r="K436" s="10">
        <v>44766</v>
      </c>
      <c r="L436" s="7" t="s">
        <v>377</v>
      </c>
      <c r="M436" s="7" t="s">
        <v>367</v>
      </c>
    </row>
    <row r="437" spans="1:13" ht="13.2">
      <c r="A437" s="5">
        <v>157</v>
      </c>
      <c r="B437" s="10">
        <v>44769</v>
      </c>
      <c r="C437" s="22">
        <v>8.1250000000000003E-2</v>
      </c>
      <c r="D437" s="7" t="s">
        <v>15</v>
      </c>
      <c r="E437" s="7" t="s">
        <v>16</v>
      </c>
      <c r="F437" s="23" t="s">
        <v>19</v>
      </c>
      <c r="G437" s="7" t="s">
        <v>833</v>
      </c>
      <c r="H437" s="7" t="s">
        <v>17</v>
      </c>
      <c r="I437" s="9">
        <v>249.45125086236823</v>
      </c>
      <c r="J437" s="10">
        <v>44743</v>
      </c>
      <c r="K437" s="10">
        <v>44766</v>
      </c>
      <c r="L437" s="7" t="s">
        <v>369</v>
      </c>
      <c r="M437" s="7" t="s">
        <v>370</v>
      </c>
    </row>
    <row r="438" spans="1:13" ht="13.2">
      <c r="A438" s="5">
        <v>158</v>
      </c>
      <c r="B438" s="10">
        <v>44768</v>
      </c>
      <c r="C438" s="22">
        <v>5.2777777777777778E-2</v>
      </c>
      <c r="D438" s="7" t="s">
        <v>8</v>
      </c>
      <c r="E438" s="7" t="s">
        <v>9</v>
      </c>
      <c r="F438" s="23" t="s">
        <v>12</v>
      </c>
      <c r="G438" s="7" t="s">
        <v>834</v>
      </c>
      <c r="H438" s="7" t="s">
        <v>10</v>
      </c>
      <c r="I438" s="9">
        <v>15531.299704127618</v>
      </c>
      <c r="J438" s="10">
        <v>44743</v>
      </c>
      <c r="K438" s="10">
        <v>44766</v>
      </c>
      <c r="L438" s="7" t="s">
        <v>377</v>
      </c>
      <c r="M438" s="7" t="s">
        <v>367</v>
      </c>
    </row>
    <row r="439" spans="1:13" ht="13.2">
      <c r="A439" s="5">
        <v>159</v>
      </c>
      <c r="B439" s="10">
        <v>44767</v>
      </c>
      <c r="C439" s="22">
        <v>0.89583333333333337</v>
      </c>
      <c r="D439" s="7" t="s">
        <v>15</v>
      </c>
      <c r="E439" s="7" t="s">
        <v>16</v>
      </c>
      <c r="F439" s="23" t="s">
        <v>19</v>
      </c>
      <c r="G439" s="7" t="s">
        <v>835</v>
      </c>
      <c r="H439" s="7" t="s">
        <v>17</v>
      </c>
      <c r="I439" s="9">
        <v>249.83324347087202</v>
      </c>
      <c r="J439" s="10">
        <v>44743</v>
      </c>
      <c r="K439" s="10">
        <v>44766</v>
      </c>
      <c r="L439" s="7" t="s">
        <v>369</v>
      </c>
      <c r="M439" s="7" t="s">
        <v>370</v>
      </c>
    </row>
    <row r="440" spans="1:13" ht="13.2">
      <c r="A440" s="5">
        <v>160</v>
      </c>
      <c r="B440" s="10">
        <v>44766</v>
      </c>
      <c r="C440" s="22">
        <v>0.93958333333333333</v>
      </c>
      <c r="D440" s="7" t="s">
        <v>8</v>
      </c>
      <c r="E440" s="7" t="s">
        <v>9</v>
      </c>
      <c r="F440" s="23" t="s">
        <v>12</v>
      </c>
      <c r="G440" s="7" t="s">
        <v>836</v>
      </c>
      <c r="H440" s="7" t="s">
        <v>10</v>
      </c>
      <c r="I440" s="9">
        <v>15603.63940014437</v>
      </c>
      <c r="J440" s="10">
        <v>44743</v>
      </c>
      <c r="K440" s="10">
        <v>44766</v>
      </c>
      <c r="L440" s="7" t="s">
        <v>377</v>
      </c>
      <c r="M440" s="7" t="s">
        <v>367</v>
      </c>
    </row>
    <row r="441" spans="1:13" ht="13.2">
      <c r="A441" s="5">
        <v>160</v>
      </c>
      <c r="B441" s="10">
        <v>44766</v>
      </c>
      <c r="C441" s="22">
        <v>0.33124999999999999</v>
      </c>
      <c r="D441" s="7" t="s">
        <v>8</v>
      </c>
      <c r="E441" s="7" t="s">
        <v>9</v>
      </c>
      <c r="F441" s="23" t="s">
        <v>12</v>
      </c>
      <c r="G441" s="7" t="s">
        <v>837</v>
      </c>
      <c r="H441" s="7" t="s">
        <v>10</v>
      </c>
      <c r="I441" s="9">
        <v>15760.869240169603</v>
      </c>
      <c r="J441" s="10">
        <v>44743</v>
      </c>
      <c r="K441" s="10">
        <v>44766</v>
      </c>
      <c r="L441" s="7" t="s">
        <v>377</v>
      </c>
      <c r="M441" s="7" t="s">
        <v>367</v>
      </c>
    </row>
    <row r="442" spans="1:13" ht="13.2">
      <c r="A442" s="5">
        <v>160</v>
      </c>
      <c r="B442" s="10">
        <v>44766</v>
      </c>
      <c r="C442" s="22">
        <v>0.73611111111111116</v>
      </c>
      <c r="D442" s="7" t="s">
        <v>15</v>
      </c>
      <c r="E442" s="7" t="s">
        <v>16</v>
      </c>
      <c r="F442" s="23" t="s">
        <v>19</v>
      </c>
      <c r="G442" s="7" t="s">
        <v>838</v>
      </c>
      <c r="H442" s="7" t="s">
        <v>17</v>
      </c>
      <c r="I442" s="9">
        <v>253.23202563984657</v>
      </c>
      <c r="J442" s="10">
        <v>44743</v>
      </c>
      <c r="K442" s="10">
        <v>44766</v>
      </c>
      <c r="L442" s="7" t="s">
        <v>369</v>
      </c>
      <c r="M442" s="7" t="s">
        <v>370</v>
      </c>
    </row>
    <row r="443" spans="1:13" ht="13.2">
      <c r="A443" s="5">
        <f>A442+6</f>
        <v>166</v>
      </c>
      <c r="B443" s="26">
        <v>44760</v>
      </c>
      <c r="C443" s="27">
        <f>C357</f>
        <v>0.7439408789164409</v>
      </c>
      <c r="D443" s="28" t="s">
        <v>397</v>
      </c>
      <c r="E443" s="28" t="s">
        <v>398</v>
      </c>
      <c r="F443" s="29" t="s">
        <v>399</v>
      </c>
      <c r="G443" s="7" t="s">
        <v>839</v>
      </c>
      <c r="H443" s="28" t="s">
        <v>17</v>
      </c>
      <c r="I443" s="9">
        <v>582.277222317373</v>
      </c>
      <c r="J443" s="26">
        <v>44743</v>
      </c>
      <c r="K443" s="26">
        <v>44759</v>
      </c>
      <c r="L443" s="7" t="s">
        <v>369</v>
      </c>
      <c r="M443" s="28" t="s">
        <v>370</v>
      </c>
    </row>
    <row r="444" spans="1:13" ht="13.2">
      <c r="A444" s="5">
        <v>161</v>
      </c>
      <c r="B444" s="10">
        <v>44765</v>
      </c>
      <c r="C444" s="22">
        <v>1.6666666666666666E-2</v>
      </c>
      <c r="D444" s="7" t="s">
        <v>15</v>
      </c>
      <c r="E444" s="7" t="s">
        <v>16</v>
      </c>
      <c r="F444" s="23" t="s">
        <v>19</v>
      </c>
      <c r="G444" s="7" t="s">
        <v>840</v>
      </c>
      <c r="H444" s="7" t="s">
        <v>17</v>
      </c>
      <c r="I444" s="9">
        <v>250.80157963161312</v>
      </c>
      <c r="J444" s="10">
        <v>44743</v>
      </c>
      <c r="K444" s="10">
        <v>44759</v>
      </c>
      <c r="L444" s="7" t="s">
        <v>369</v>
      </c>
      <c r="M444" s="7" t="s">
        <v>370</v>
      </c>
    </row>
    <row r="445" spans="1:13" ht="13.2">
      <c r="A445" s="5">
        <v>162</v>
      </c>
      <c r="B445" s="10">
        <v>44764</v>
      </c>
      <c r="C445" s="22">
        <v>0.93472222222222223</v>
      </c>
      <c r="D445" s="7" t="s">
        <v>8</v>
      </c>
      <c r="E445" s="7" t="s">
        <v>9</v>
      </c>
      <c r="F445" s="23" t="s">
        <v>12</v>
      </c>
      <c r="G445" s="7" t="s">
        <v>841</v>
      </c>
      <c r="H445" s="7" t="s">
        <v>10</v>
      </c>
      <c r="I445" s="9">
        <v>15976.010120943964</v>
      </c>
      <c r="J445" s="10">
        <v>44743</v>
      </c>
      <c r="K445" s="10">
        <v>44759</v>
      </c>
      <c r="L445" s="7" t="s">
        <v>377</v>
      </c>
      <c r="M445" s="7" t="s">
        <v>367</v>
      </c>
    </row>
    <row r="446" spans="1:13" ht="13.2">
      <c r="A446" s="5">
        <v>162</v>
      </c>
      <c r="B446" s="10">
        <v>44764</v>
      </c>
      <c r="C446" s="22">
        <v>0.27152777777777776</v>
      </c>
      <c r="D446" s="7" t="s">
        <v>8</v>
      </c>
      <c r="E446" s="7" t="s">
        <v>9</v>
      </c>
      <c r="F446" s="23" t="s">
        <v>12</v>
      </c>
      <c r="G446" s="7" t="s">
        <v>842</v>
      </c>
      <c r="H446" s="7" t="s">
        <v>10</v>
      </c>
      <c r="I446" s="9">
        <v>15737.896948567884</v>
      </c>
      <c r="J446" s="10">
        <v>44743</v>
      </c>
      <c r="K446" s="10">
        <v>44759</v>
      </c>
      <c r="L446" s="7" t="s">
        <v>377</v>
      </c>
      <c r="M446" s="7" t="s">
        <v>367</v>
      </c>
    </row>
    <row r="447" spans="1:13" ht="13.2">
      <c r="A447" s="5">
        <v>162</v>
      </c>
      <c r="B447" s="10">
        <v>44764</v>
      </c>
      <c r="C447" s="22">
        <v>0.18819444444444444</v>
      </c>
      <c r="D447" s="7" t="s">
        <v>15</v>
      </c>
      <c r="E447" s="7" t="s">
        <v>16</v>
      </c>
      <c r="F447" s="23" t="s">
        <v>19</v>
      </c>
      <c r="G447" s="7" t="s">
        <v>843</v>
      </c>
      <c r="H447" s="7" t="s">
        <v>17</v>
      </c>
      <c r="I447" s="9">
        <v>247.84370385990923</v>
      </c>
      <c r="J447" s="10">
        <v>44743</v>
      </c>
      <c r="K447" s="10">
        <v>44759</v>
      </c>
      <c r="L447" s="7" t="s">
        <v>369</v>
      </c>
      <c r="M447" s="7" t="s">
        <v>370</v>
      </c>
    </row>
    <row r="448" spans="1:13" ht="13.2">
      <c r="A448" s="5">
        <v>163</v>
      </c>
      <c r="B448" s="10">
        <v>44763</v>
      </c>
      <c r="C448" s="22">
        <v>4.8611111111111112E-3</v>
      </c>
      <c r="D448" s="7" t="s">
        <v>8</v>
      </c>
      <c r="E448" s="7" t="s">
        <v>9</v>
      </c>
      <c r="F448" s="23" t="s">
        <v>12</v>
      </c>
      <c r="G448" s="7" t="s">
        <v>844</v>
      </c>
      <c r="H448" s="7" t="s">
        <v>10</v>
      </c>
      <c r="I448" s="9">
        <v>15729.417814634367</v>
      </c>
      <c r="J448" s="10">
        <v>44743</v>
      </c>
      <c r="K448" s="10">
        <v>44759</v>
      </c>
      <c r="L448" s="7" t="s">
        <v>377</v>
      </c>
      <c r="M448" s="7" t="s">
        <v>367</v>
      </c>
    </row>
    <row r="449" spans="1:13" ht="13.2">
      <c r="A449" s="5">
        <v>163</v>
      </c>
      <c r="B449" s="10">
        <v>44763</v>
      </c>
      <c r="C449" s="22">
        <v>0.47291666666666665</v>
      </c>
      <c r="D449" s="7" t="s">
        <v>15</v>
      </c>
      <c r="E449" s="7" t="s">
        <v>16</v>
      </c>
      <c r="F449" s="23" t="s">
        <v>19</v>
      </c>
      <c r="G449" s="7" t="s">
        <v>845</v>
      </c>
      <c r="H449" s="7" t="s">
        <v>17</v>
      </c>
      <c r="I449" s="9">
        <v>248.83203741636962</v>
      </c>
      <c r="J449" s="10">
        <v>44743</v>
      </c>
      <c r="K449" s="10">
        <v>44759</v>
      </c>
      <c r="L449" s="7" t="s">
        <v>369</v>
      </c>
      <c r="M449" s="7" t="s">
        <v>370</v>
      </c>
    </row>
    <row r="450" spans="1:13" ht="13.2">
      <c r="A450" s="5">
        <v>164</v>
      </c>
      <c r="B450" s="10">
        <v>44762</v>
      </c>
      <c r="C450" s="22">
        <v>0.4777777777777778</v>
      </c>
      <c r="D450" s="7" t="s">
        <v>15</v>
      </c>
      <c r="E450" s="7" t="s">
        <v>16</v>
      </c>
      <c r="F450" s="23" t="s">
        <v>19</v>
      </c>
      <c r="G450" s="7" t="s">
        <v>846</v>
      </c>
      <c r="H450" s="7" t="s">
        <v>17</v>
      </c>
      <c r="I450" s="9">
        <v>250.54953719861018</v>
      </c>
      <c r="J450" s="10">
        <v>44743</v>
      </c>
      <c r="K450" s="10">
        <v>44759</v>
      </c>
      <c r="L450" s="7" t="s">
        <v>369</v>
      </c>
      <c r="M450" s="7" t="s">
        <v>370</v>
      </c>
    </row>
    <row r="451" spans="1:13" ht="13.2">
      <c r="A451" s="5">
        <v>165</v>
      </c>
      <c r="B451" s="10">
        <v>44761</v>
      </c>
      <c r="C451" s="22">
        <v>0.82847222222222228</v>
      </c>
      <c r="D451" s="7" t="s">
        <v>8</v>
      </c>
      <c r="E451" s="7" t="s">
        <v>9</v>
      </c>
      <c r="F451" s="23" t="s">
        <v>12</v>
      </c>
      <c r="G451" s="7" t="s">
        <v>847</v>
      </c>
      <c r="H451" s="7" t="s">
        <v>10</v>
      </c>
      <c r="I451" s="9">
        <v>15561.409378066386</v>
      </c>
      <c r="J451" s="10">
        <v>44743</v>
      </c>
      <c r="K451" s="10">
        <v>44759</v>
      </c>
      <c r="L451" s="7" t="s">
        <v>377</v>
      </c>
      <c r="M451" s="7" t="s">
        <v>367</v>
      </c>
    </row>
    <row r="452" spans="1:13" ht="13.2">
      <c r="A452" s="5">
        <v>165</v>
      </c>
      <c r="B452" s="10">
        <v>44761</v>
      </c>
      <c r="C452" s="22">
        <v>0.40486111111111112</v>
      </c>
      <c r="D452" s="7" t="s">
        <v>15</v>
      </c>
      <c r="E452" s="7" t="s">
        <v>16</v>
      </c>
      <c r="F452" s="23" t="s">
        <v>19</v>
      </c>
      <c r="G452" s="7" t="s">
        <v>848</v>
      </c>
      <c r="H452" s="7" t="s">
        <v>17</v>
      </c>
      <c r="I452" s="9">
        <v>250.73599614052034</v>
      </c>
      <c r="J452" s="10">
        <v>44743</v>
      </c>
      <c r="K452" s="10">
        <v>44759</v>
      </c>
      <c r="L452" s="7" t="s">
        <v>369</v>
      </c>
      <c r="M452" s="7" t="s">
        <v>370</v>
      </c>
    </row>
    <row r="453" spans="1:13" ht="13.2">
      <c r="A453" s="5">
        <v>166</v>
      </c>
      <c r="B453" s="10">
        <v>44760</v>
      </c>
      <c r="C453" s="22">
        <v>0.49513888888888891</v>
      </c>
      <c r="D453" s="7" t="s">
        <v>8</v>
      </c>
      <c r="E453" s="7" t="s">
        <v>9</v>
      </c>
      <c r="F453" s="23" t="s">
        <v>12</v>
      </c>
      <c r="G453" s="7" t="s">
        <v>849</v>
      </c>
      <c r="H453" s="7" t="s">
        <v>10</v>
      </c>
      <c r="I453" s="9">
        <v>15638.386893805593</v>
      </c>
      <c r="J453" s="10">
        <v>44743</v>
      </c>
      <c r="K453" s="10">
        <v>44759</v>
      </c>
      <c r="L453" s="7" t="s">
        <v>377</v>
      </c>
      <c r="M453" s="7" t="s">
        <v>367</v>
      </c>
    </row>
    <row r="454" spans="1:13" ht="13.2">
      <c r="A454" s="5">
        <v>166</v>
      </c>
      <c r="B454" s="10">
        <v>44760</v>
      </c>
      <c r="C454" s="22">
        <v>3.6805555555555557E-2</v>
      </c>
      <c r="D454" s="7" t="s">
        <v>15</v>
      </c>
      <c r="E454" s="7" t="s">
        <v>16</v>
      </c>
      <c r="F454" s="23" t="s">
        <v>19</v>
      </c>
      <c r="G454" s="7" t="s">
        <v>850</v>
      </c>
      <c r="H454" s="7" t="s">
        <v>17</v>
      </c>
      <c r="I454" s="9">
        <v>248.50175780417212</v>
      </c>
      <c r="J454" s="10">
        <v>44743</v>
      </c>
      <c r="K454" s="10">
        <v>44759</v>
      </c>
      <c r="L454" s="7" t="s">
        <v>369</v>
      </c>
      <c r="M454" s="7" t="s">
        <v>370</v>
      </c>
    </row>
    <row r="455" spans="1:13" ht="13.2">
      <c r="A455" s="5">
        <f>A454+6</f>
        <v>172</v>
      </c>
      <c r="B455" s="26">
        <v>44754</v>
      </c>
      <c r="C455" s="27">
        <f>C369</f>
        <v>0.41373607021397518</v>
      </c>
      <c r="D455" s="28" t="s">
        <v>397</v>
      </c>
      <c r="E455" s="28" t="s">
        <v>398</v>
      </c>
      <c r="F455" s="29" t="s">
        <v>399</v>
      </c>
      <c r="G455" s="7" t="s">
        <v>851</v>
      </c>
      <c r="H455" s="28" t="s">
        <v>17</v>
      </c>
      <c r="I455" s="9">
        <v>574.16557341780856</v>
      </c>
      <c r="J455" s="26">
        <v>44743</v>
      </c>
      <c r="K455" s="26">
        <v>44752</v>
      </c>
      <c r="L455" s="7" t="s">
        <v>369</v>
      </c>
      <c r="M455" s="28" t="s">
        <v>370</v>
      </c>
    </row>
    <row r="456" spans="1:13" ht="13.2">
      <c r="A456" s="5">
        <v>168</v>
      </c>
      <c r="B456" s="10">
        <v>44758</v>
      </c>
      <c r="C456" s="22">
        <v>0.16388888888888889</v>
      </c>
      <c r="D456" s="7" t="s">
        <v>8</v>
      </c>
      <c r="E456" s="7" t="s">
        <v>9</v>
      </c>
      <c r="F456" s="23" t="s">
        <v>12</v>
      </c>
      <c r="G456" s="7" t="s">
        <v>852</v>
      </c>
      <c r="H456" s="7" t="s">
        <v>10</v>
      </c>
      <c r="I456" s="9">
        <v>15867.259166285276</v>
      </c>
      <c r="J456" s="10">
        <v>44743</v>
      </c>
      <c r="K456" s="10">
        <v>44752</v>
      </c>
      <c r="L456" s="7" t="s">
        <v>377</v>
      </c>
      <c r="M456" s="7" t="s">
        <v>367</v>
      </c>
    </row>
    <row r="457" spans="1:13" ht="13.2">
      <c r="A457" s="5">
        <v>168</v>
      </c>
      <c r="B457" s="10">
        <v>44758</v>
      </c>
      <c r="C457" s="22">
        <v>0.71319444444444446</v>
      </c>
      <c r="D457" s="7" t="s">
        <v>15</v>
      </c>
      <c r="E457" s="7" t="s">
        <v>16</v>
      </c>
      <c r="F457" s="23" t="s">
        <v>19</v>
      </c>
      <c r="G457" s="7" t="s">
        <v>853</v>
      </c>
      <c r="H457" s="7" t="s">
        <v>17</v>
      </c>
      <c r="I457" s="9">
        <v>250.57882622418546</v>
      </c>
      <c r="J457" s="10">
        <v>44743</v>
      </c>
      <c r="K457" s="10">
        <v>44752</v>
      </c>
      <c r="L457" s="7" t="s">
        <v>369</v>
      </c>
      <c r="M457" s="7" t="s">
        <v>370</v>
      </c>
    </row>
    <row r="458" spans="1:13" ht="13.2">
      <c r="A458" s="5">
        <v>169</v>
      </c>
      <c r="B458" s="10">
        <v>44757</v>
      </c>
      <c r="C458" s="22">
        <v>0.36736111111111114</v>
      </c>
      <c r="D458" s="7" t="s">
        <v>15</v>
      </c>
      <c r="E458" s="7" t="s">
        <v>16</v>
      </c>
      <c r="F458" s="23" t="s">
        <v>19</v>
      </c>
      <c r="G458" s="7" t="s">
        <v>854</v>
      </c>
      <c r="H458" s="7" t="s">
        <v>17</v>
      </c>
      <c r="I458" s="9">
        <v>251.08190971538923</v>
      </c>
      <c r="J458" s="10">
        <v>44743</v>
      </c>
      <c r="K458" s="10">
        <v>44752</v>
      </c>
      <c r="L458" s="7" t="s">
        <v>369</v>
      </c>
      <c r="M458" s="7" t="s">
        <v>370</v>
      </c>
    </row>
    <row r="459" spans="1:13" ht="13.2">
      <c r="A459" s="5">
        <v>170</v>
      </c>
      <c r="B459" s="10">
        <v>44756</v>
      </c>
      <c r="C459" s="22">
        <v>0.33402777777777776</v>
      </c>
      <c r="D459" s="7" t="s">
        <v>8</v>
      </c>
      <c r="E459" s="7" t="s">
        <v>9</v>
      </c>
      <c r="F459" s="23" t="s">
        <v>12</v>
      </c>
      <c r="G459" s="7" t="s">
        <v>855</v>
      </c>
      <c r="H459" s="7" t="s">
        <v>10</v>
      </c>
      <c r="I459" s="9">
        <v>15866.774022629585</v>
      </c>
      <c r="J459" s="10">
        <v>44743</v>
      </c>
      <c r="K459" s="10">
        <v>44752</v>
      </c>
      <c r="L459" s="7" t="s">
        <v>377</v>
      </c>
      <c r="M459" s="7" t="s">
        <v>367</v>
      </c>
    </row>
    <row r="460" spans="1:13" ht="13.2">
      <c r="A460" s="5">
        <v>171</v>
      </c>
      <c r="B460" s="10">
        <v>44755</v>
      </c>
      <c r="C460" s="22">
        <v>0.12569444444444444</v>
      </c>
      <c r="D460" s="7" t="s">
        <v>8</v>
      </c>
      <c r="E460" s="7" t="s">
        <v>9</v>
      </c>
      <c r="F460" s="23" t="s">
        <v>12</v>
      </c>
      <c r="G460" s="7" t="s">
        <v>856</v>
      </c>
      <c r="H460" s="7" t="s">
        <v>10</v>
      </c>
      <c r="I460" s="9">
        <v>15816.257277277849</v>
      </c>
      <c r="J460" s="10">
        <v>44743</v>
      </c>
      <c r="K460" s="10">
        <v>44752</v>
      </c>
      <c r="L460" s="7" t="s">
        <v>377</v>
      </c>
      <c r="M460" s="7" t="s">
        <v>367</v>
      </c>
    </row>
    <row r="461" spans="1:13" ht="13.2">
      <c r="A461" s="5">
        <v>171</v>
      </c>
      <c r="B461" s="10">
        <v>44755</v>
      </c>
      <c r="C461" s="22">
        <v>6.3194444444444442E-2</v>
      </c>
      <c r="D461" s="7" t="s">
        <v>15</v>
      </c>
      <c r="E461" s="7" t="s">
        <v>16</v>
      </c>
      <c r="F461" s="23" t="s">
        <v>19</v>
      </c>
      <c r="G461" s="7" t="s">
        <v>857</v>
      </c>
      <c r="H461" s="7" t="s">
        <v>17</v>
      </c>
      <c r="I461" s="9">
        <v>249.69780832273952</v>
      </c>
      <c r="J461" s="10">
        <v>44743</v>
      </c>
      <c r="K461" s="10">
        <v>44752</v>
      </c>
      <c r="L461" s="7" t="s">
        <v>369</v>
      </c>
      <c r="M461" s="7" t="s">
        <v>370</v>
      </c>
    </row>
    <row r="462" spans="1:13" ht="13.2">
      <c r="A462" s="5">
        <f>A461+6</f>
        <v>177</v>
      </c>
      <c r="B462" s="26">
        <v>44749</v>
      </c>
      <c r="C462" s="27">
        <f>C376</f>
        <v>0.87013888888888891</v>
      </c>
      <c r="D462" s="28" t="s">
        <v>397</v>
      </c>
      <c r="E462" s="28" t="s">
        <v>398</v>
      </c>
      <c r="F462" s="29" t="s">
        <v>399</v>
      </c>
      <c r="G462" s="7" t="s">
        <v>858</v>
      </c>
      <c r="H462" s="28" t="s">
        <v>17</v>
      </c>
      <c r="I462" s="9">
        <v>579.46069134789491</v>
      </c>
      <c r="J462" s="26">
        <v>44743</v>
      </c>
      <c r="K462" s="26">
        <v>44745</v>
      </c>
      <c r="L462" s="7" t="s">
        <v>369</v>
      </c>
      <c r="M462" s="28" t="s">
        <v>370</v>
      </c>
    </row>
    <row r="463" spans="1:13" ht="13.2">
      <c r="A463" s="5">
        <v>173</v>
      </c>
      <c r="B463" s="10">
        <v>44753</v>
      </c>
      <c r="C463" s="22">
        <v>0.31597222222222221</v>
      </c>
      <c r="D463" s="7" t="s">
        <v>8</v>
      </c>
      <c r="E463" s="7" t="s">
        <v>9</v>
      </c>
      <c r="F463" s="23" t="s">
        <v>12</v>
      </c>
      <c r="G463" s="7" t="s">
        <v>859</v>
      </c>
      <c r="H463" s="7" t="s">
        <v>10</v>
      </c>
      <c r="I463" s="9">
        <v>16000.384761299434</v>
      </c>
      <c r="J463" s="10">
        <v>44743</v>
      </c>
      <c r="K463" s="10">
        <v>44752</v>
      </c>
      <c r="L463" s="7" t="s">
        <v>377</v>
      </c>
      <c r="M463" s="7" t="s">
        <v>367</v>
      </c>
    </row>
    <row r="464" spans="1:13" ht="13.2">
      <c r="A464" s="5">
        <v>173</v>
      </c>
      <c r="B464" s="10">
        <v>44753</v>
      </c>
      <c r="C464" s="22">
        <v>0.3888888888888889</v>
      </c>
      <c r="D464" s="7" t="s">
        <v>15</v>
      </c>
      <c r="E464" s="7" t="s">
        <v>16</v>
      </c>
      <c r="F464" s="23" t="s">
        <v>19</v>
      </c>
      <c r="G464" s="7" t="s">
        <v>860</v>
      </c>
      <c r="H464" s="7" t="s">
        <v>17</v>
      </c>
      <c r="I464" s="9">
        <v>247.19574759170797</v>
      </c>
      <c r="J464" s="10">
        <v>44743</v>
      </c>
      <c r="K464" s="10">
        <v>44752</v>
      </c>
      <c r="L464" s="7" t="s">
        <v>369</v>
      </c>
      <c r="M464" s="7" t="s">
        <v>370</v>
      </c>
    </row>
    <row r="465" spans="1:13" ht="13.2">
      <c r="A465" s="5">
        <v>174</v>
      </c>
      <c r="B465" s="26">
        <v>44752</v>
      </c>
      <c r="C465" s="27">
        <v>0.59409423132401051</v>
      </c>
      <c r="D465" s="7" t="s">
        <v>8</v>
      </c>
      <c r="E465" s="7" t="s">
        <v>9</v>
      </c>
      <c r="F465" s="23" t="s">
        <v>12</v>
      </c>
      <c r="G465" s="7" t="s">
        <v>861</v>
      </c>
      <c r="H465" s="7" t="s">
        <v>10</v>
      </c>
      <c r="I465" s="9">
        <v>17342.791668621765</v>
      </c>
      <c r="J465" s="26">
        <v>44743</v>
      </c>
      <c r="K465" s="26">
        <v>44752</v>
      </c>
      <c r="L465" s="7" t="s">
        <v>377</v>
      </c>
      <c r="M465" s="28" t="s">
        <v>370</v>
      </c>
    </row>
    <row r="466" spans="1:13" ht="13.2">
      <c r="A466" s="5">
        <v>175</v>
      </c>
      <c r="B466" s="26">
        <v>44751</v>
      </c>
      <c r="C466" s="27">
        <v>0.26281088772108252</v>
      </c>
      <c r="D466" s="7" t="s">
        <v>8</v>
      </c>
      <c r="E466" s="7" t="s">
        <v>9</v>
      </c>
      <c r="F466" s="23" t="s">
        <v>12</v>
      </c>
      <c r="G466" s="7" t="s">
        <v>862</v>
      </c>
      <c r="H466" s="7" t="s">
        <v>10</v>
      </c>
      <c r="I466" s="9">
        <v>17485.63551944945</v>
      </c>
      <c r="J466" s="26">
        <v>44743</v>
      </c>
      <c r="K466" s="26">
        <v>44745</v>
      </c>
      <c r="L466" s="7" t="s">
        <v>377</v>
      </c>
      <c r="M466" s="28" t="s">
        <v>370</v>
      </c>
    </row>
    <row r="467" spans="1:13" ht="13.2">
      <c r="A467" s="5">
        <v>175</v>
      </c>
      <c r="B467" s="10">
        <v>44751</v>
      </c>
      <c r="C467" s="22">
        <v>0.12152777777777778</v>
      </c>
      <c r="D467" s="7" t="s">
        <v>8</v>
      </c>
      <c r="E467" s="7" t="s">
        <v>9</v>
      </c>
      <c r="F467" s="23" t="s">
        <v>12</v>
      </c>
      <c r="G467" s="7" t="s">
        <v>863</v>
      </c>
      <c r="H467" s="7" t="s">
        <v>10</v>
      </c>
      <c r="I467" s="9">
        <v>17273.605756283378</v>
      </c>
      <c r="J467" s="10">
        <v>44743</v>
      </c>
      <c r="K467" s="10">
        <v>44745</v>
      </c>
      <c r="L467" s="7" t="s">
        <v>377</v>
      </c>
      <c r="M467" s="7" t="s">
        <v>367</v>
      </c>
    </row>
    <row r="468" spans="1:13" ht="13.2">
      <c r="A468" s="5">
        <v>175</v>
      </c>
      <c r="B468" s="10">
        <v>44751</v>
      </c>
      <c r="C468" s="22">
        <v>0.96805555555555556</v>
      </c>
      <c r="D468" s="7" t="s">
        <v>15</v>
      </c>
      <c r="E468" s="7" t="s">
        <v>16</v>
      </c>
      <c r="F468" s="23" t="s">
        <v>19</v>
      </c>
      <c r="G468" s="7" t="s">
        <v>864</v>
      </c>
      <c r="H468" s="7" t="s">
        <v>17</v>
      </c>
      <c r="I468" s="9">
        <v>250.57275237917426</v>
      </c>
      <c r="J468" s="10">
        <v>44743</v>
      </c>
      <c r="K468" s="10">
        <v>44745</v>
      </c>
      <c r="L468" s="7" t="s">
        <v>369</v>
      </c>
      <c r="M468" s="7" t="s">
        <v>370</v>
      </c>
    </row>
    <row r="469" spans="1:13" ht="13.2">
      <c r="A469" s="5">
        <v>176</v>
      </c>
      <c r="B469" s="26">
        <v>44750</v>
      </c>
      <c r="C469" s="27">
        <v>0.91103580519180516</v>
      </c>
      <c r="D469" s="7" t="s">
        <v>8</v>
      </c>
      <c r="E469" s="7" t="s">
        <v>9</v>
      </c>
      <c r="F469" s="23" t="s">
        <v>12</v>
      </c>
      <c r="G469" s="7" t="s">
        <v>865</v>
      </c>
      <c r="H469" s="7" t="s">
        <v>10</v>
      </c>
      <c r="I469" s="9">
        <v>17370.826154578921</v>
      </c>
      <c r="J469" s="26">
        <v>44743</v>
      </c>
      <c r="K469" s="26">
        <v>44745</v>
      </c>
      <c r="L469" s="7" t="s">
        <v>377</v>
      </c>
      <c r="M469" s="28" t="s">
        <v>370</v>
      </c>
    </row>
    <row r="470" spans="1:13" ht="13.2">
      <c r="A470" s="5">
        <v>176</v>
      </c>
      <c r="B470" s="10">
        <v>44750</v>
      </c>
      <c r="C470" s="22">
        <v>0.25</v>
      </c>
      <c r="D470" s="7" t="s">
        <v>8</v>
      </c>
      <c r="E470" s="7" t="s">
        <v>9</v>
      </c>
      <c r="F470" s="23" t="s">
        <v>12</v>
      </c>
      <c r="G470" s="7" t="s">
        <v>866</v>
      </c>
      <c r="H470" s="7" t="s">
        <v>10</v>
      </c>
      <c r="I470" s="9">
        <v>17207.802466326772</v>
      </c>
      <c r="J470" s="10">
        <v>44743</v>
      </c>
      <c r="K470" s="10">
        <v>44745</v>
      </c>
      <c r="L470" s="7" t="s">
        <v>377</v>
      </c>
      <c r="M470" s="7" t="s">
        <v>367</v>
      </c>
    </row>
    <row r="471" spans="1:13" ht="13.2">
      <c r="A471" s="5">
        <v>176</v>
      </c>
      <c r="B471" s="10">
        <v>44750</v>
      </c>
      <c r="C471" s="22">
        <v>0.83611111111111114</v>
      </c>
      <c r="D471" s="7" t="s">
        <v>15</v>
      </c>
      <c r="E471" s="7" t="s">
        <v>16</v>
      </c>
      <c r="F471" s="23" t="s">
        <v>19</v>
      </c>
      <c r="G471" s="7" t="s">
        <v>867</v>
      </c>
      <c r="H471" s="7" t="s">
        <v>17</v>
      </c>
      <c r="I471" s="9">
        <v>250.38386698127738</v>
      </c>
      <c r="J471" s="10">
        <v>44743</v>
      </c>
      <c r="K471" s="10">
        <v>44745</v>
      </c>
      <c r="L471" s="7" t="s">
        <v>369</v>
      </c>
      <c r="M471" s="7" t="s">
        <v>370</v>
      </c>
    </row>
    <row r="472" spans="1:13" ht="13.2">
      <c r="A472" s="5">
        <v>176</v>
      </c>
      <c r="B472" s="10">
        <v>44750</v>
      </c>
      <c r="C472" s="22">
        <v>0.40416666666666667</v>
      </c>
      <c r="D472" s="7" t="s">
        <v>15</v>
      </c>
      <c r="E472" s="7" t="s">
        <v>16</v>
      </c>
      <c r="F472" s="23" t="s">
        <v>19</v>
      </c>
      <c r="G472" s="7" t="s">
        <v>868</v>
      </c>
      <c r="H472" s="7" t="s">
        <v>17</v>
      </c>
      <c r="I472" s="9">
        <v>249.30981566590077</v>
      </c>
      <c r="J472" s="10">
        <v>44743</v>
      </c>
      <c r="K472" s="10">
        <v>44745</v>
      </c>
      <c r="L472" s="7" t="s">
        <v>369</v>
      </c>
      <c r="M472" s="7" t="s">
        <v>370</v>
      </c>
    </row>
    <row r="473" spans="1:13" ht="13.2">
      <c r="A473" s="5">
        <v>177</v>
      </c>
      <c r="B473" s="10">
        <v>44749</v>
      </c>
      <c r="C473" s="22">
        <v>0.19097222222222221</v>
      </c>
      <c r="D473" s="7" t="s">
        <v>15</v>
      </c>
      <c r="E473" s="7" t="s">
        <v>16</v>
      </c>
      <c r="F473" s="23" t="s">
        <v>19</v>
      </c>
      <c r="G473" s="7" t="s">
        <v>869</v>
      </c>
      <c r="H473" s="7" t="s">
        <v>17</v>
      </c>
      <c r="I473" s="9">
        <v>251.48938407744907</v>
      </c>
      <c r="J473" s="10">
        <v>44743</v>
      </c>
      <c r="K473" s="10">
        <v>44745</v>
      </c>
      <c r="L473" s="7" t="s">
        <v>369</v>
      </c>
      <c r="M473" s="7" t="s">
        <v>370</v>
      </c>
    </row>
    <row r="474" spans="1:13" ht="13.2">
      <c r="A474" s="5">
        <v>178</v>
      </c>
      <c r="B474" s="26">
        <v>44748</v>
      </c>
      <c r="C474" s="27">
        <v>0.7439408789164409</v>
      </c>
      <c r="D474" s="7" t="s">
        <v>8</v>
      </c>
      <c r="E474" s="7" t="s">
        <v>9</v>
      </c>
      <c r="F474" s="23" t="s">
        <v>12</v>
      </c>
      <c r="G474" s="7" t="s">
        <v>870</v>
      </c>
      <c r="H474" s="7" t="s">
        <v>10</v>
      </c>
      <c r="I474" s="9">
        <v>19447.173215138679</v>
      </c>
      <c r="J474" s="26">
        <v>44743</v>
      </c>
      <c r="K474" s="26">
        <v>44745</v>
      </c>
      <c r="L474" s="7" t="s">
        <v>377</v>
      </c>
      <c r="M474" s="28" t="s">
        <v>370</v>
      </c>
    </row>
    <row r="475" spans="1:13" ht="13.2">
      <c r="A475" s="5">
        <v>178</v>
      </c>
      <c r="B475" s="26">
        <v>44748</v>
      </c>
      <c r="C475" s="27">
        <v>0.67107480033583289</v>
      </c>
      <c r="D475" s="7" t="s">
        <v>8</v>
      </c>
      <c r="E475" s="7" t="s">
        <v>9</v>
      </c>
      <c r="F475" s="23" t="s">
        <v>12</v>
      </c>
      <c r="G475" s="7" t="s">
        <v>871</v>
      </c>
      <c r="H475" s="7" t="s">
        <v>10</v>
      </c>
      <c r="I475" s="9">
        <v>19188.586711473501</v>
      </c>
      <c r="J475" s="26">
        <v>44743</v>
      </c>
      <c r="K475" s="26">
        <v>44745</v>
      </c>
      <c r="L475" s="7" t="s">
        <v>377</v>
      </c>
      <c r="M475" s="28" t="s">
        <v>367</v>
      </c>
    </row>
    <row r="476" spans="1:13" ht="13.2">
      <c r="A476" s="5">
        <v>178</v>
      </c>
      <c r="B476" s="10">
        <v>44748</v>
      </c>
      <c r="C476" s="22">
        <v>0.86111111111111116</v>
      </c>
      <c r="D476" s="7" t="s">
        <v>8</v>
      </c>
      <c r="E476" s="7" t="s">
        <v>9</v>
      </c>
      <c r="F476" s="23" t="s">
        <v>12</v>
      </c>
      <c r="G476" s="7" t="s">
        <v>872</v>
      </c>
      <c r="H476" s="7" t="s">
        <v>10</v>
      </c>
      <c r="I476" s="9">
        <v>19460.008790703348</v>
      </c>
      <c r="J476" s="10">
        <v>44743</v>
      </c>
      <c r="K476" s="10">
        <v>44745</v>
      </c>
      <c r="L476" s="7" t="s">
        <v>377</v>
      </c>
      <c r="M476" s="7" t="s">
        <v>367</v>
      </c>
    </row>
    <row r="477" spans="1:13" ht="13.2">
      <c r="A477" s="5">
        <v>178</v>
      </c>
      <c r="B477" s="10">
        <v>44748</v>
      </c>
      <c r="C477" s="22">
        <v>0.3215277777777778</v>
      </c>
      <c r="D477" s="7" t="s">
        <v>8</v>
      </c>
      <c r="E477" s="7" t="s">
        <v>9</v>
      </c>
      <c r="F477" s="23" t="s">
        <v>12</v>
      </c>
      <c r="G477" s="7" t="s">
        <v>873</v>
      </c>
      <c r="H477" s="7" t="s">
        <v>10</v>
      </c>
      <c r="I477" s="9">
        <v>19225.367246919886</v>
      </c>
      <c r="J477" s="10">
        <v>44743</v>
      </c>
      <c r="K477" s="10">
        <v>44745</v>
      </c>
      <c r="L477" s="7" t="s">
        <v>377</v>
      </c>
      <c r="M477" s="7" t="s">
        <v>367</v>
      </c>
    </row>
    <row r="478" spans="1:13" ht="13.2">
      <c r="A478" s="5">
        <f>A477+6</f>
        <v>184</v>
      </c>
      <c r="B478" s="26">
        <v>44742</v>
      </c>
      <c r="C478" s="27">
        <f>C392</f>
        <v>0.33263888888888887</v>
      </c>
      <c r="D478" s="28" t="s">
        <v>397</v>
      </c>
      <c r="E478" s="28" t="s">
        <v>398</v>
      </c>
      <c r="F478" s="29" t="s">
        <v>399</v>
      </c>
      <c r="G478" s="7" t="s">
        <v>874</v>
      </c>
      <c r="H478" s="28" t="s">
        <v>17</v>
      </c>
      <c r="I478" s="9">
        <v>573.6393189153946</v>
      </c>
      <c r="J478" s="26">
        <v>44713</v>
      </c>
      <c r="K478" s="26">
        <v>44738</v>
      </c>
      <c r="L478" s="7" t="s">
        <v>369</v>
      </c>
      <c r="M478" s="28" t="s">
        <v>370</v>
      </c>
    </row>
    <row r="479" spans="1:13" ht="13.2">
      <c r="A479" s="5">
        <v>179</v>
      </c>
      <c r="B479" s="26">
        <v>44747</v>
      </c>
      <c r="C479" s="27">
        <v>0.68516538031381924</v>
      </c>
      <c r="D479" s="7" t="s">
        <v>392</v>
      </c>
      <c r="E479" s="7" t="s">
        <v>393</v>
      </c>
      <c r="F479" s="23" t="s">
        <v>394</v>
      </c>
      <c r="G479" s="7" t="s">
        <v>875</v>
      </c>
      <c r="H479" s="24" t="s">
        <v>396</v>
      </c>
      <c r="I479" s="9">
        <v>1217.5794880094643</v>
      </c>
      <c r="J479" s="26">
        <v>44743</v>
      </c>
      <c r="K479" s="26">
        <v>44745</v>
      </c>
      <c r="L479" s="7" t="s">
        <v>369</v>
      </c>
      <c r="M479" s="28" t="s">
        <v>370</v>
      </c>
    </row>
    <row r="480" spans="1:13" ht="13.2">
      <c r="A480" s="5">
        <v>179</v>
      </c>
      <c r="B480" s="10">
        <v>44747</v>
      </c>
      <c r="C480" s="22">
        <v>0.35208333333333336</v>
      </c>
      <c r="D480" s="7" t="s">
        <v>15</v>
      </c>
      <c r="E480" s="7" t="s">
        <v>16</v>
      </c>
      <c r="F480" s="23" t="s">
        <v>19</v>
      </c>
      <c r="G480" s="7" t="s">
        <v>876</v>
      </c>
      <c r="H480" s="7" t="s">
        <v>17</v>
      </c>
      <c r="I480" s="9">
        <v>253.22362360303893</v>
      </c>
      <c r="J480" s="10">
        <v>44743</v>
      </c>
      <c r="K480" s="10">
        <v>44745</v>
      </c>
      <c r="L480" s="7" t="s">
        <v>369</v>
      </c>
      <c r="M480" s="7" t="s">
        <v>370</v>
      </c>
    </row>
    <row r="481" spans="1:13" ht="13.2">
      <c r="A481" s="5">
        <v>179</v>
      </c>
      <c r="B481" s="17">
        <v>44747</v>
      </c>
      <c r="C481" s="18">
        <v>0.92147170150833024</v>
      </c>
      <c r="D481" s="19" t="s">
        <v>397</v>
      </c>
      <c r="E481" s="19" t="s">
        <v>398</v>
      </c>
      <c r="F481" s="20" t="s">
        <v>399</v>
      </c>
      <c r="G481" s="20" t="s">
        <v>877</v>
      </c>
      <c r="H481" s="19" t="s">
        <v>17</v>
      </c>
      <c r="I481" s="21">
        <v>28052.4550476843</v>
      </c>
      <c r="J481" s="17">
        <v>44743</v>
      </c>
      <c r="K481" s="17">
        <v>44745</v>
      </c>
      <c r="L481" s="19" t="s">
        <v>369</v>
      </c>
      <c r="M481" s="19" t="s">
        <v>370</v>
      </c>
    </row>
    <row r="482" spans="1:13" ht="13.2">
      <c r="A482" s="5">
        <v>180</v>
      </c>
      <c r="B482" s="17">
        <v>44746</v>
      </c>
      <c r="C482" s="18">
        <v>0.29335289624568495</v>
      </c>
      <c r="D482" s="19" t="s">
        <v>361</v>
      </c>
      <c r="E482" s="19" t="s">
        <v>362</v>
      </c>
      <c r="F482" s="20" t="s">
        <v>363</v>
      </c>
      <c r="G482" s="20" t="s">
        <v>878</v>
      </c>
      <c r="H482" s="19" t="s">
        <v>365</v>
      </c>
      <c r="I482" s="21">
        <v>75417.956038083794</v>
      </c>
      <c r="J482" s="17">
        <v>44743</v>
      </c>
      <c r="K482" s="17">
        <v>44745</v>
      </c>
      <c r="L482" s="19" t="s">
        <v>377</v>
      </c>
      <c r="M482" s="19" t="s">
        <v>367</v>
      </c>
    </row>
    <row r="483" spans="1:13" ht="13.2">
      <c r="A483" s="5">
        <v>180</v>
      </c>
      <c r="B483" s="10">
        <v>44746</v>
      </c>
      <c r="C483" s="22">
        <v>0.9291666666666667</v>
      </c>
      <c r="D483" s="7" t="s">
        <v>8</v>
      </c>
      <c r="E483" s="7" t="s">
        <v>9</v>
      </c>
      <c r="F483" s="23" t="s">
        <v>12</v>
      </c>
      <c r="G483" s="7" t="s">
        <v>879</v>
      </c>
      <c r="H483" s="7" t="s">
        <v>10</v>
      </c>
      <c r="I483" s="9">
        <v>19141.152041101166</v>
      </c>
      <c r="J483" s="10">
        <v>44743</v>
      </c>
      <c r="K483" s="10">
        <v>44745</v>
      </c>
      <c r="L483" s="7" t="s">
        <v>377</v>
      </c>
      <c r="M483" s="7" t="s">
        <v>367</v>
      </c>
    </row>
    <row r="484" spans="1:13" ht="13.2">
      <c r="A484" s="5">
        <v>180</v>
      </c>
      <c r="B484" s="10">
        <v>44746</v>
      </c>
      <c r="C484" s="22">
        <v>0.49305555555555558</v>
      </c>
      <c r="D484" s="7" t="s">
        <v>8</v>
      </c>
      <c r="E484" s="7" t="s">
        <v>9</v>
      </c>
      <c r="F484" s="23" t="s">
        <v>12</v>
      </c>
      <c r="G484" s="7" t="s">
        <v>880</v>
      </c>
      <c r="H484" s="7" t="s">
        <v>10</v>
      </c>
      <c r="I484" s="9">
        <v>19197.618258524402</v>
      </c>
      <c r="J484" s="10">
        <v>44743</v>
      </c>
      <c r="K484" s="10">
        <v>44745</v>
      </c>
      <c r="L484" s="7" t="s">
        <v>377</v>
      </c>
      <c r="M484" s="7" t="s">
        <v>367</v>
      </c>
    </row>
    <row r="485" spans="1:13" ht="13.2">
      <c r="A485" s="5">
        <v>180</v>
      </c>
      <c r="B485" s="10">
        <v>44746</v>
      </c>
      <c r="C485" s="22">
        <v>0.47430555555555554</v>
      </c>
      <c r="D485" s="7" t="s">
        <v>15</v>
      </c>
      <c r="E485" s="7" t="s">
        <v>16</v>
      </c>
      <c r="F485" s="23" t="s">
        <v>19</v>
      </c>
      <c r="G485" s="7" t="s">
        <v>881</v>
      </c>
      <c r="H485" s="7" t="s">
        <v>17</v>
      </c>
      <c r="I485" s="9">
        <v>255.86489111522883</v>
      </c>
      <c r="J485" s="10">
        <v>44743</v>
      </c>
      <c r="K485" s="10">
        <v>44745</v>
      </c>
      <c r="L485" s="7" t="s">
        <v>369</v>
      </c>
      <c r="M485" s="7" t="s">
        <v>370</v>
      </c>
    </row>
    <row r="486" spans="1:13" ht="13.2">
      <c r="A486" s="5">
        <v>181</v>
      </c>
      <c r="B486" s="17">
        <v>44745</v>
      </c>
      <c r="C486" s="18">
        <v>0.44160309795718122</v>
      </c>
      <c r="D486" s="19" t="s">
        <v>371</v>
      </c>
      <c r="E486" s="19" t="s">
        <v>372</v>
      </c>
      <c r="F486" s="20" t="s">
        <v>373</v>
      </c>
      <c r="G486" s="20" t="s">
        <v>882</v>
      </c>
      <c r="H486" s="19" t="s">
        <v>365</v>
      </c>
      <c r="I486" s="21">
        <v>141098.68500827579</v>
      </c>
      <c r="J486" s="17">
        <v>44743</v>
      </c>
      <c r="K486" s="17">
        <v>44745</v>
      </c>
      <c r="L486" s="19" t="s">
        <v>369</v>
      </c>
      <c r="M486" s="19" t="s">
        <v>370</v>
      </c>
    </row>
    <row r="487" spans="1:13" ht="13.2">
      <c r="A487" s="5">
        <v>181</v>
      </c>
      <c r="B487" s="10">
        <v>44745</v>
      </c>
      <c r="C487" s="22">
        <v>0.3888888888888889</v>
      </c>
      <c r="D487" s="7" t="s">
        <v>15</v>
      </c>
      <c r="E487" s="7" t="s">
        <v>16</v>
      </c>
      <c r="F487" s="23" t="s">
        <v>19</v>
      </c>
      <c r="G487" s="7" t="s">
        <v>883</v>
      </c>
      <c r="H487" s="7" t="s">
        <v>17</v>
      </c>
      <c r="I487" s="9">
        <v>253.09224704981963</v>
      </c>
      <c r="J487" s="10">
        <v>44743</v>
      </c>
      <c r="K487" s="10">
        <v>44745</v>
      </c>
      <c r="L487" s="7" t="s">
        <v>369</v>
      </c>
      <c r="M487" s="7" t="s">
        <v>370</v>
      </c>
    </row>
    <row r="488" spans="1:13" ht="13.2">
      <c r="A488" s="5">
        <v>182</v>
      </c>
      <c r="B488" s="26">
        <v>44744</v>
      </c>
      <c r="C488" s="27">
        <v>0.92764187832318634</v>
      </c>
      <c r="D488" s="7" t="s">
        <v>8</v>
      </c>
      <c r="E488" s="7" t="s">
        <v>9</v>
      </c>
      <c r="F488" s="23" t="s">
        <v>12</v>
      </c>
      <c r="G488" s="7" t="s">
        <v>884</v>
      </c>
      <c r="H488" s="7" t="s">
        <v>10</v>
      </c>
      <c r="I488" s="9">
        <v>19010.694109069002</v>
      </c>
      <c r="J488" s="26">
        <v>44743</v>
      </c>
      <c r="K488" s="26">
        <v>44738</v>
      </c>
      <c r="L488" s="7" t="s">
        <v>377</v>
      </c>
      <c r="M488" s="28" t="s">
        <v>370</v>
      </c>
    </row>
    <row r="489" spans="1:13" ht="13.2">
      <c r="A489" s="5">
        <v>182</v>
      </c>
      <c r="B489" s="10">
        <v>44744</v>
      </c>
      <c r="C489" s="22">
        <v>0.4597222222222222</v>
      </c>
      <c r="D489" s="7" t="s">
        <v>8</v>
      </c>
      <c r="E489" s="7" t="s">
        <v>9</v>
      </c>
      <c r="F489" s="23" t="s">
        <v>12</v>
      </c>
      <c r="G489" s="7" t="s">
        <v>885</v>
      </c>
      <c r="H489" s="7" t="s">
        <v>10</v>
      </c>
      <c r="I489" s="9">
        <v>18856.55216718766</v>
      </c>
      <c r="J489" s="10">
        <v>44743</v>
      </c>
      <c r="K489" s="10">
        <v>44738</v>
      </c>
      <c r="L489" s="7" t="s">
        <v>377</v>
      </c>
      <c r="M489" s="7" t="s">
        <v>367</v>
      </c>
    </row>
    <row r="490" spans="1:13" ht="13.2">
      <c r="A490" s="5">
        <v>182</v>
      </c>
      <c r="B490" s="10">
        <v>44744</v>
      </c>
      <c r="C490" s="22">
        <v>0.4597222222222222</v>
      </c>
      <c r="D490" s="7" t="s">
        <v>8</v>
      </c>
      <c r="E490" s="7" t="s">
        <v>9</v>
      </c>
      <c r="F490" s="23" t="s">
        <v>12</v>
      </c>
      <c r="G490" s="7" t="s">
        <v>886</v>
      </c>
      <c r="H490" s="7" t="s">
        <v>10</v>
      </c>
      <c r="I490" s="9">
        <v>18940.666076301215</v>
      </c>
      <c r="J490" s="10">
        <v>44743</v>
      </c>
      <c r="K490" s="10">
        <v>44738</v>
      </c>
      <c r="L490" s="7" t="s">
        <v>377</v>
      </c>
      <c r="M490" s="7" t="s">
        <v>367</v>
      </c>
    </row>
    <row r="491" spans="1:13" ht="13.2">
      <c r="A491" s="5">
        <v>182</v>
      </c>
      <c r="B491" s="17">
        <v>44744</v>
      </c>
      <c r="C491" s="18">
        <v>0.62550312412951992</v>
      </c>
      <c r="D491" s="19" t="s">
        <v>379</v>
      </c>
      <c r="E491" s="19" t="s">
        <v>380</v>
      </c>
      <c r="F491" s="20" t="s">
        <v>381</v>
      </c>
      <c r="G491" s="20" t="s">
        <v>887</v>
      </c>
      <c r="H491" s="19" t="s">
        <v>383</v>
      </c>
      <c r="I491" s="21">
        <v>13308.796927073805</v>
      </c>
      <c r="J491" s="17">
        <v>44743</v>
      </c>
      <c r="K491" s="17">
        <v>44738</v>
      </c>
      <c r="L491" s="19" t="s">
        <v>377</v>
      </c>
      <c r="M491" s="19" t="s">
        <v>367</v>
      </c>
    </row>
    <row r="492" spans="1:13" ht="13.2">
      <c r="A492" s="5">
        <v>183</v>
      </c>
      <c r="B492" s="17">
        <v>44743</v>
      </c>
      <c r="C492" s="18">
        <v>0.64461208809786863</v>
      </c>
      <c r="D492" s="19" t="s">
        <v>385</v>
      </c>
      <c r="E492" s="19" t="s">
        <v>386</v>
      </c>
      <c r="F492" s="20" t="s">
        <v>387</v>
      </c>
      <c r="G492" s="20" t="s">
        <v>888</v>
      </c>
      <c r="H492" s="19" t="s">
        <v>17</v>
      </c>
      <c r="I492" s="21">
        <v>172765.59932680451</v>
      </c>
      <c r="J492" s="17">
        <v>44743</v>
      </c>
      <c r="K492" s="17">
        <v>44738</v>
      </c>
      <c r="L492" s="19" t="s">
        <v>369</v>
      </c>
      <c r="M492" s="19" t="s">
        <v>370</v>
      </c>
    </row>
    <row r="493" spans="1:13" ht="13.2">
      <c r="A493" s="5">
        <v>183</v>
      </c>
      <c r="B493" s="26">
        <v>44743</v>
      </c>
      <c r="C493" s="27">
        <v>0.9936464976543542</v>
      </c>
      <c r="D493" s="7" t="s">
        <v>8</v>
      </c>
      <c r="E493" s="7" t="s">
        <v>9</v>
      </c>
      <c r="F493" s="23" t="s">
        <v>12</v>
      </c>
      <c r="G493" s="7" t="s">
        <v>889</v>
      </c>
      <c r="H493" s="7" t="s">
        <v>10</v>
      </c>
      <c r="I493" s="9">
        <v>18891.782316248737</v>
      </c>
      <c r="J493" s="26">
        <v>44743</v>
      </c>
      <c r="K493" s="26">
        <v>44738</v>
      </c>
      <c r="L493" s="7" t="s">
        <v>377</v>
      </c>
      <c r="M493" s="28" t="s">
        <v>370</v>
      </c>
    </row>
    <row r="494" spans="1:13" ht="13.2">
      <c r="A494" s="5">
        <v>183</v>
      </c>
      <c r="B494" s="10">
        <v>44743</v>
      </c>
      <c r="C494" s="22">
        <v>0.13333333333333333</v>
      </c>
      <c r="D494" s="7" t="s">
        <v>8</v>
      </c>
      <c r="E494" s="7" t="s">
        <v>9</v>
      </c>
      <c r="F494" s="23" t="s">
        <v>12</v>
      </c>
      <c r="G494" s="7" t="s">
        <v>890</v>
      </c>
      <c r="H494" s="7" t="s">
        <v>10</v>
      </c>
      <c r="I494" s="9">
        <v>18923.097845306456</v>
      </c>
      <c r="J494" s="10">
        <v>44743</v>
      </c>
      <c r="K494" s="10">
        <v>44738</v>
      </c>
      <c r="L494" s="7" t="s">
        <v>377</v>
      </c>
      <c r="M494" s="7" t="s">
        <v>367</v>
      </c>
    </row>
    <row r="495" spans="1:13" ht="13.2">
      <c r="A495" s="5">
        <v>183</v>
      </c>
      <c r="B495" s="10">
        <v>44743</v>
      </c>
      <c r="C495" s="22">
        <v>0.25972222222222224</v>
      </c>
      <c r="D495" s="7" t="s">
        <v>15</v>
      </c>
      <c r="E495" s="7" t="s">
        <v>16</v>
      </c>
      <c r="F495" s="23" t="s">
        <v>19</v>
      </c>
      <c r="G495" s="7" t="s">
        <v>891</v>
      </c>
      <c r="H495" s="7" t="s">
        <v>17</v>
      </c>
      <c r="I495" s="9">
        <v>253.47882075427103</v>
      </c>
      <c r="J495" s="10">
        <v>44743</v>
      </c>
      <c r="K495" s="10">
        <v>44738</v>
      </c>
      <c r="L495" s="7" t="s">
        <v>369</v>
      </c>
      <c r="M495" s="7" t="s">
        <v>370</v>
      </c>
    </row>
    <row r="496" spans="1:13" ht="13.2">
      <c r="A496" s="5">
        <v>184</v>
      </c>
      <c r="B496" s="17">
        <v>44742</v>
      </c>
      <c r="C496" s="18">
        <v>0.53572709440977628</v>
      </c>
      <c r="D496" s="19" t="s">
        <v>397</v>
      </c>
      <c r="E496" s="19" t="s">
        <v>398</v>
      </c>
      <c r="F496" s="20" t="s">
        <v>399</v>
      </c>
      <c r="G496" s="20" t="s">
        <v>892</v>
      </c>
      <c r="H496" s="19" t="s">
        <v>17</v>
      </c>
      <c r="I496" s="21">
        <v>12533.421291908504</v>
      </c>
      <c r="J496" s="17">
        <v>44713</v>
      </c>
      <c r="K496" s="17">
        <v>44738</v>
      </c>
      <c r="L496" s="19" t="s">
        <v>377</v>
      </c>
      <c r="M496" s="19" t="s">
        <v>367</v>
      </c>
    </row>
    <row r="497" spans="1:13" ht="13.2">
      <c r="A497" s="5">
        <v>185</v>
      </c>
      <c r="B497" s="17">
        <v>44741</v>
      </c>
      <c r="C497" s="18">
        <v>0.82705587675880521</v>
      </c>
      <c r="D497" s="19" t="s">
        <v>403</v>
      </c>
      <c r="E497" s="19" t="s">
        <v>404</v>
      </c>
      <c r="F497" s="20" t="s">
        <v>405</v>
      </c>
      <c r="G497" s="20" t="s">
        <v>893</v>
      </c>
      <c r="H497" s="19" t="s">
        <v>10</v>
      </c>
      <c r="I497" s="21">
        <v>2941.825563723849</v>
      </c>
      <c r="J497" s="17">
        <v>44713</v>
      </c>
      <c r="K497" s="17">
        <v>44738</v>
      </c>
      <c r="L497" s="19" t="s">
        <v>377</v>
      </c>
      <c r="M497" s="19" t="s">
        <v>370</v>
      </c>
    </row>
    <row r="498" spans="1:13" ht="13.2">
      <c r="A498" s="5">
        <v>185</v>
      </c>
      <c r="B498" s="10">
        <v>44741</v>
      </c>
      <c r="C498" s="22">
        <v>0.97222222222222221</v>
      </c>
      <c r="D498" s="7" t="s">
        <v>8</v>
      </c>
      <c r="E498" s="7" t="s">
        <v>9</v>
      </c>
      <c r="F498" s="23" t="s">
        <v>12</v>
      </c>
      <c r="G498" s="7" t="s">
        <v>894</v>
      </c>
      <c r="H498" s="7" t="s">
        <v>10</v>
      </c>
      <c r="I498" s="9">
        <v>18867.621641363065</v>
      </c>
      <c r="J498" s="10">
        <v>44713</v>
      </c>
      <c r="K498" s="10">
        <v>44738</v>
      </c>
      <c r="L498" s="7" t="s">
        <v>377</v>
      </c>
      <c r="M498" s="7" t="s">
        <v>367</v>
      </c>
    </row>
    <row r="499" spans="1:13" ht="13.2">
      <c r="A499" s="5">
        <v>185</v>
      </c>
      <c r="B499" s="10">
        <v>44741</v>
      </c>
      <c r="C499" s="22">
        <v>0.92291666666666672</v>
      </c>
      <c r="D499" s="7" t="s">
        <v>15</v>
      </c>
      <c r="E499" s="7" t="s">
        <v>16</v>
      </c>
      <c r="F499" s="23" t="s">
        <v>19</v>
      </c>
      <c r="G499" s="7" t="s">
        <v>895</v>
      </c>
      <c r="H499" s="7" t="s">
        <v>17</v>
      </c>
      <c r="I499" s="9">
        <v>254.9065037150034</v>
      </c>
      <c r="J499" s="10">
        <v>44713</v>
      </c>
      <c r="K499" s="10">
        <v>44738</v>
      </c>
      <c r="L499" s="7" t="s">
        <v>369</v>
      </c>
      <c r="M499" s="7" t="s">
        <v>370</v>
      </c>
    </row>
    <row r="500" spans="1:13" ht="13.2">
      <c r="A500" s="5">
        <f>A499+6</f>
        <v>191</v>
      </c>
      <c r="B500" s="26">
        <v>44735</v>
      </c>
      <c r="C500" s="27">
        <f>C414</f>
        <v>8.0555555555555561E-2</v>
      </c>
      <c r="D500" s="28" t="s">
        <v>397</v>
      </c>
      <c r="E500" s="28" t="s">
        <v>398</v>
      </c>
      <c r="F500" s="29" t="s">
        <v>399</v>
      </c>
      <c r="G500" s="7" t="s">
        <v>896</v>
      </c>
      <c r="H500" s="28" t="s">
        <v>17</v>
      </c>
      <c r="I500" s="9">
        <v>574.13233384417674</v>
      </c>
      <c r="J500" s="26">
        <v>44713</v>
      </c>
      <c r="K500" s="26">
        <v>44731</v>
      </c>
      <c r="L500" s="7" t="s">
        <v>369</v>
      </c>
      <c r="M500" s="28" t="s">
        <v>370</v>
      </c>
    </row>
    <row r="501" spans="1:13" ht="13.2">
      <c r="A501" s="5">
        <v>186</v>
      </c>
      <c r="B501" s="17">
        <v>44740</v>
      </c>
      <c r="C501" s="18">
        <v>0.1719579023210408</v>
      </c>
      <c r="D501" s="19" t="s">
        <v>409</v>
      </c>
      <c r="E501" s="19" t="s">
        <v>410</v>
      </c>
      <c r="F501" s="20" t="s">
        <v>411</v>
      </c>
      <c r="G501" s="20" t="s">
        <v>897</v>
      </c>
      <c r="H501" s="19" t="s">
        <v>413</v>
      </c>
      <c r="I501" s="21">
        <v>15407.680402794425</v>
      </c>
      <c r="J501" s="17">
        <v>44713</v>
      </c>
      <c r="K501" s="17">
        <v>44738</v>
      </c>
      <c r="L501" s="19" t="s">
        <v>369</v>
      </c>
      <c r="M501" s="19" t="s">
        <v>370</v>
      </c>
    </row>
    <row r="502" spans="1:13" ht="13.2">
      <c r="A502" s="5">
        <v>186</v>
      </c>
      <c r="B502" s="10">
        <v>44740</v>
      </c>
      <c r="C502" s="22">
        <v>0.94166666666666665</v>
      </c>
      <c r="D502" s="7" t="s">
        <v>8</v>
      </c>
      <c r="E502" s="7" t="s">
        <v>9</v>
      </c>
      <c r="F502" s="23" t="s">
        <v>12</v>
      </c>
      <c r="G502" s="7" t="s">
        <v>898</v>
      </c>
      <c r="H502" s="7" t="s">
        <v>10</v>
      </c>
      <c r="I502" s="9">
        <v>18741.506677172179</v>
      </c>
      <c r="J502" s="10">
        <v>44713</v>
      </c>
      <c r="K502" s="10">
        <v>44738</v>
      </c>
      <c r="L502" s="7" t="s">
        <v>377</v>
      </c>
      <c r="M502" s="7" t="s">
        <v>367</v>
      </c>
    </row>
    <row r="503" spans="1:13" ht="13.2">
      <c r="A503" s="5">
        <v>187</v>
      </c>
      <c r="B503" s="10">
        <v>44739</v>
      </c>
      <c r="C503" s="22">
        <v>0.79861111111111116</v>
      </c>
      <c r="D503" s="7" t="s">
        <v>8</v>
      </c>
      <c r="E503" s="7" t="s">
        <v>9</v>
      </c>
      <c r="F503" s="23" t="s">
        <v>12</v>
      </c>
      <c r="G503" s="7" t="s">
        <v>899</v>
      </c>
      <c r="H503" s="7" t="s">
        <v>10</v>
      </c>
      <c r="I503" s="9">
        <v>18763.355985172937</v>
      </c>
      <c r="J503" s="10">
        <v>44713</v>
      </c>
      <c r="K503" s="10">
        <v>44738</v>
      </c>
      <c r="L503" s="7" t="s">
        <v>377</v>
      </c>
      <c r="M503" s="7" t="s">
        <v>367</v>
      </c>
    </row>
    <row r="504" spans="1:13" ht="13.2">
      <c r="A504" s="5">
        <v>187</v>
      </c>
      <c r="B504" s="10">
        <v>44739</v>
      </c>
      <c r="C504" s="22">
        <v>0.94930555555555551</v>
      </c>
      <c r="D504" s="7" t="s">
        <v>15</v>
      </c>
      <c r="E504" s="7" t="s">
        <v>16</v>
      </c>
      <c r="F504" s="23" t="s">
        <v>19</v>
      </c>
      <c r="G504" s="7" t="s">
        <v>900</v>
      </c>
      <c r="H504" s="7" t="s">
        <v>17</v>
      </c>
      <c r="I504" s="9">
        <v>251.11254816495151</v>
      </c>
      <c r="J504" s="10">
        <v>44713</v>
      </c>
      <c r="K504" s="10">
        <v>44738</v>
      </c>
      <c r="L504" s="7" t="s">
        <v>369</v>
      </c>
      <c r="M504" s="7" t="s">
        <v>370</v>
      </c>
    </row>
    <row r="505" spans="1:13" ht="13.2">
      <c r="A505" s="5">
        <v>188</v>
      </c>
      <c r="B505" s="10">
        <v>44738</v>
      </c>
      <c r="C505" s="22">
        <v>0.96805555555555556</v>
      </c>
      <c r="D505" s="7" t="s">
        <v>8</v>
      </c>
      <c r="E505" s="7" t="s">
        <v>9</v>
      </c>
      <c r="F505" s="23" t="s">
        <v>12</v>
      </c>
      <c r="G505" s="7" t="s">
        <v>901</v>
      </c>
      <c r="H505" s="7" t="s">
        <v>10</v>
      </c>
      <c r="I505" s="9">
        <v>18551.610657140947</v>
      </c>
      <c r="J505" s="10">
        <v>44713</v>
      </c>
      <c r="K505" s="10">
        <v>44738</v>
      </c>
      <c r="L505" s="7" t="s">
        <v>377</v>
      </c>
      <c r="M505" s="7" t="s">
        <v>367</v>
      </c>
    </row>
    <row r="506" spans="1:13" ht="13.2">
      <c r="A506" s="5">
        <v>188</v>
      </c>
      <c r="B506" s="10">
        <v>44738</v>
      </c>
      <c r="C506" s="22">
        <v>2.9861111111111113E-2</v>
      </c>
      <c r="D506" s="7" t="s">
        <v>15</v>
      </c>
      <c r="E506" s="7" t="s">
        <v>16</v>
      </c>
      <c r="F506" s="23" t="s">
        <v>19</v>
      </c>
      <c r="G506" s="7" t="s">
        <v>902</v>
      </c>
      <c r="H506" s="7" t="s">
        <v>17</v>
      </c>
      <c r="I506" s="9">
        <v>251.50098045299916</v>
      </c>
      <c r="J506" s="10">
        <v>44713</v>
      </c>
      <c r="K506" s="10">
        <v>44738</v>
      </c>
      <c r="L506" s="7" t="s">
        <v>369</v>
      </c>
      <c r="M506" s="7" t="s">
        <v>370</v>
      </c>
    </row>
    <row r="507" spans="1:13" ht="13.2">
      <c r="A507" s="5">
        <v>189</v>
      </c>
      <c r="B507" s="10">
        <v>44737</v>
      </c>
      <c r="C507" s="22">
        <v>0.1986111111111111</v>
      </c>
      <c r="D507" s="7" t="s">
        <v>8</v>
      </c>
      <c r="E507" s="7" t="s">
        <v>9</v>
      </c>
      <c r="F507" s="23" t="s">
        <v>12</v>
      </c>
      <c r="G507" s="7" t="s">
        <v>903</v>
      </c>
      <c r="H507" s="7" t="s">
        <v>10</v>
      </c>
      <c r="I507" s="9">
        <v>18597.89971775897</v>
      </c>
      <c r="J507" s="10">
        <v>44713</v>
      </c>
      <c r="K507" s="10">
        <v>44731</v>
      </c>
      <c r="L507" s="7" t="s">
        <v>377</v>
      </c>
      <c r="M507" s="7" t="s">
        <v>367</v>
      </c>
    </row>
    <row r="508" spans="1:13" ht="13.2">
      <c r="A508" s="5">
        <v>190</v>
      </c>
      <c r="B508" s="10">
        <v>44736</v>
      </c>
      <c r="C508" s="22">
        <v>0.83472222222222225</v>
      </c>
      <c r="D508" s="7" t="s">
        <v>15</v>
      </c>
      <c r="E508" s="7" t="s">
        <v>16</v>
      </c>
      <c r="F508" s="23" t="s">
        <v>19</v>
      </c>
      <c r="G508" s="7" t="s">
        <v>904</v>
      </c>
      <c r="H508" s="7" t="s">
        <v>17</v>
      </c>
      <c r="I508" s="9">
        <v>252.8155288201709</v>
      </c>
      <c r="J508" s="10">
        <v>44713</v>
      </c>
      <c r="K508" s="10">
        <v>44731</v>
      </c>
      <c r="L508" s="7" t="s">
        <v>369</v>
      </c>
      <c r="M508" s="7" t="s">
        <v>370</v>
      </c>
    </row>
    <row r="509" spans="1:13" ht="13.2">
      <c r="A509" s="5">
        <f>A508+6</f>
        <v>196</v>
      </c>
      <c r="B509" s="26">
        <v>44730</v>
      </c>
      <c r="C509" s="27">
        <f>C423</f>
        <v>0.67107480033583289</v>
      </c>
      <c r="D509" s="28" t="s">
        <v>397</v>
      </c>
      <c r="E509" s="28" t="s">
        <v>398</v>
      </c>
      <c r="F509" s="29" t="s">
        <v>399</v>
      </c>
      <c r="G509" s="7" t="s">
        <v>905</v>
      </c>
      <c r="H509" s="28" t="s">
        <v>17</v>
      </c>
      <c r="I509" s="9">
        <v>579.91156976692957</v>
      </c>
      <c r="J509" s="26">
        <v>44713</v>
      </c>
      <c r="K509" s="26">
        <v>44724</v>
      </c>
      <c r="L509" s="7" t="s">
        <v>369</v>
      </c>
      <c r="M509" s="28" t="s">
        <v>370</v>
      </c>
    </row>
    <row r="510" spans="1:13" ht="13.2">
      <c r="A510" s="5">
        <v>191</v>
      </c>
      <c r="B510" s="10">
        <v>44735</v>
      </c>
      <c r="C510" s="22">
        <v>0.84861111111111109</v>
      </c>
      <c r="D510" s="7" t="s">
        <v>8</v>
      </c>
      <c r="E510" s="7" t="s">
        <v>9</v>
      </c>
      <c r="F510" s="23" t="s">
        <v>12</v>
      </c>
      <c r="G510" s="7" t="s">
        <v>906</v>
      </c>
      <c r="H510" s="7" t="s">
        <v>10</v>
      </c>
      <c r="I510" s="9">
        <v>18604.955795945858</v>
      </c>
      <c r="J510" s="10">
        <v>44713</v>
      </c>
      <c r="K510" s="10">
        <v>44731</v>
      </c>
      <c r="L510" s="7" t="s">
        <v>377</v>
      </c>
      <c r="M510" s="7" t="s">
        <v>367</v>
      </c>
    </row>
    <row r="511" spans="1:13" ht="13.2">
      <c r="A511" s="5">
        <v>191</v>
      </c>
      <c r="B511" s="10">
        <v>44735</v>
      </c>
      <c r="C511" s="22">
        <v>0.34166666666666667</v>
      </c>
      <c r="D511" s="7" t="s">
        <v>8</v>
      </c>
      <c r="E511" s="7" t="s">
        <v>9</v>
      </c>
      <c r="F511" s="23" t="s">
        <v>12</v>
      </c>
      <c r="G511" s="7" t="s">
        <v>907</v>
      </c>
      <c r="H511" s="7" t="s">
        <v>10</v>
      </c>
      <c r="I511" s="9">
        <v>18412.207599160101</v>
      </c>
      <c r="J511" s="10">
        <v>44713</v>
      </c>
      <c r="K511" s="10">
        <v>44731</v>
      </c>
      <c r="L511" s="7" t="s">
        <v>377</v>
      </c>
      <c r="M511" s="7" t="s">
        <v>367</v>
      </c>
    </row>
    <row r="512" spans="1:13" ht="13.2">
      <c r="A512" s="5">
        <v>191</v>
      </c>
      <c r="B512" s="10">
        <v>44735</v>
      </c>
      <c r="C512" s="22">
        <v>0.55138888888888893</v>
      </c>
      <c r="D512" s="7" t="s">
        <v>15</v>
      </c>
      <c r="E512" s="7" t="s">
        <v>16</v>
      </c>
      <c r="F512" s="23" t="s">
        <v>19</v>
      </c>
      <c r="G512" s="7" t="s">
        <v>908</v>
      </c>
      <c r="H512" s="7" t="s">
        <v>17</v>
      </c>
      <c r="I512" s="9">
        <v>255.2145632304495</v>
      </c>
      <c r="J512" s="10">
        <v>44713</v>
      </c>
      <c r="K512" s="10">
        <v>44731</v>
      </c>
      <c r="L512" s="7" t="s">
        <v>369</v>
      </c>
      <c r="M512" s="7" t="s">
        <v>370</v>
      </c>
    </row>
    <row r="513" spans="1:13" ht="13.2">
      <c r="A513" s="5">
        <v>193</v>
      </c>
      <c r="B513" s="10">
        <v>44733</v>
      </c>
      <c r="C513" s="22">
        <v>0.80208333333333337</v>
      </c>
      <c r="D513" s="7" t="s">
        <v>8</v>
      </c>
      <c r="E513" s="7" t="s">
        <v>9</v>
      </c>
      <c r="F513" s="23" t="s">
        <v>12</v>
      </c>
      <c r="G513" s="7" t="s">
        <v>909</v>
      </c>
      <c r="H513" s="7" t="s">
        <v>10</v>
      </c>
      <c r="I513" s="9">
        <v>18422.044534714561</v>
      </c>
      <c r="J513" s="10">
        <v>44713</v>
      </c>
      <c r="K513" s="10">
        <v>44731</v>
      </c>
      <c r="L513" s="7" t="s">
        <v>377</v>
      </c>
      <c r="M513" s="7" t="s">
        <v>367</v>
      </c>
    </row>
    <row r="514" spans="1:13" ht="13.2">
      <c r="A514" s="5">
        <v>194</v>
      </c>
      <c r="B514" s="10">
        <v>44732</v>
      </c>
      <c r="C514" s="22">
        <v>0.27708333333333335</v>
      </c>
      <c r="D514" s="7" t="s">
        <v>8</v>
      </c>
      <c r="E514" s="7" t="s">
        <v>9</v>
      </c>
      <c r="F514" s="23" t="s">
        <v>12</v>
      </c>
      <c r="G514" s="7" t="s">
        <v>910</v>
      </c>
      <c r="H514" s="7" t="s">
        <v>10</v>
      </c>
      <c r="I514" s="9">
        <v>18330.054612361189</v>
      </c>
      <c r="J514" s="10">
        <v>44713</v>
      </c>
      <c r="K514" s="10">
        <v>44731</v>
      </c>
      <c r="L514" s="7" t="s">
        <v>377</v>
      </c>
      <c r="M514" s="7" t="s">
        <v>367</v>
      </c>
    </row>
    <row r="515" spans="1:13" ht="13.2">
      <c r="A515" s="5">
        <v>195</v>
      </c>
      <c r="B515" s="10">
        <v>44731</v>
      </c>
      <c r="C515" s="22">
        <v>0.31874999999999998</v>
      </c>
      <c r="D515" s="7" t="s">
        <v>8</v>
      </c>
      <c r="E515" s="7" t="s">
        <v>9</v>
      </c>
      <c r="F515" s="23" t="s">
        <v>12</v>
      </c>
      <c r="G515" s="7" t="s">
        <v>911</v>
      </c>
      <c r="H515" s="7" t="s">
        <v>10</v>
      </c>
      <c r="I515" s="9">
        <v>18349.399360139269</v>
      </c>
      <c r="J515" s="10">
        <v>44713</v>
      </c>
      <c r="K515" s="10">
        <v>44731</v>
      </c>
      <c r="L515" s="7" t="s">
        <v>377</v>
      </c>
      <c r="M515" s="7" t="s">
        <v>367</v>
      </c>
    </row>
    <row r="516" spans="1:13" ht="13.2">
      <c r="A516" s="5">
        <v>196</v>
      </c>
      <c r="B516" s="10">
        <v>44730</v>
      </c>
      <c r="C516" s="22">
        <v>4.7222222222222221E-2</v>
      </c>
      <c r="D516" s="7" t="s">
        <v>8</v>
      </c>
      <c r="E516" s="7" t="s">
        <v>9</v>
      </c>
      <c r="F516" s="23" t="s">
        <v>12</v>
      </c>
      <c r="G516" s="7" t="s">
        <v>912</v>
      </c>
      <c r="H516" s="7" t="s">
        <v>10</v>
      </c>
      <c r="I516" s="9">
        <v>18185.35176961833</v>
      </c>
      <c r="J516" s="10">
        <v>44713</v>
      </c>
      <c r="K516" s="10">
        <v>44724</v>
      </c>
      <c r="L516" s="7" t="s">
        <v>377</v>
      </c>
      <c r="M516" s="7" t="s">
        <v>367</v>
      </c>
    </row>
    <row r="517" spans="1:13" ht="13.2">
      <c r="A517" s="5">
        <f>A516+6</f>
        <v>202</v>
      </c>
      <c r="B517" s="26">
        <v>44724</v>
      </c>
      <c r="C517" s="27">
        <f>C431</f>
        <v>0.32291666666666669</v>
      </c>
      <c r="D517" s="28" t="s">
        <v>397</v>
      </c>
      <c r="E517" s="28" t="s">
        <v>398</v>
      </c>
      <c r="F517" s="29" t="s">
        <v>399</v>
      </c>
      <c r="G517" s="7" t="s">
        <v>913</v>
      </c>
      <c r="H517" s="28" t="s">
        <v>17</v>
      </c>
      <c r="I517" s="9">
        <v>582.16644274921703</v>
      </c>
      <c r="J517" s="26">
        <v>44713</v>
      </c>
      <c r="K517" s="26">
        <v>44724</v>
      </c>
      <c r="L517" s="7" t="s">
        <v>369</v>
      </c>
      <c r="M517" s="28" t="s">
        <v>370</v>
      </c>
    </row>
    <row r="518" spans="1:13" ht="13.2">
      <c r="A518" s="5">
        <v>197</v>
      </c>
      <c r="B518" s="10">
        <v>44729</v>
      </c>
      <c r="C518" s="22">
        <v>0.19375000000000001</v>
      </c>
      <c r="D518" s="7" t="s">
        <v>8</v>
      </c>
      <c r="E518" s="7" t="s">
        <v>9</v>
      </c>
      <c r="F518" s="23" t="s">
        <v>12</v>
      </c>
      <c r="G518" s="7" t="s">
        <v>914</v>
      </c>
      <c r="H518" s="7" t="s">
        <v>10</v>
      </c>
      <c r="I518" s="9">
        <v>18092.154187318018</v>
      </c>
      <c r="J518" s="10">
        <v>44713</v>
      </c>
      <c r="K518" s="10">
        <v>44724</v>
      </c>
      <c r="L518" s="7" t="s">
        <v>377</v>
      </c>
      <c r="M518" s="7" t="s">
        <v>367</v>
      </c>
    </row>
    <row r="519" spans="1:13" ht="13.2">
      <c r="A519" s="5">
        <v>198</v>
      </c>
      <c r="B519" s="10">
        <v>44728</v>
      </c>
      <c r="C519" s="22">
        <v>0.43611111111111112</v>
      </c>
      <c r="D519" s="7" t="s">
        <v>8</v>
      </c>
      <c r="E519" s="7" t="s">
        <v>9</v>
      </c>
      <c r="F519" s="23" t="s">
        <v>12</v>
      </c>
      <c r="G519" s="7" t="s">
        <v>915</v>
      </c>
      <c r="H519" s="7" t="s">
        <v>10</v>
      </c>
      <c r="I519" s="9">
        <v>18169.461766630862</v>
      </c>
      <c r="J519" s="10">
        <v>44713</v>
      </c>
      <c r="K519" s="10">
        <v>44724</v>
      </c>
      <c r="L519" s="7" t="s">
        <v>377</v>
      </c>
      <c r="M519" s="7" t="s">
        <v>367</v>
      </c>
    </row>
    <row r="520" spans="1:13" ht="13.2">
      <c r="A520" s="5">
        <v>199</v>
      </c>
      <c r="B520" s="10">
        <v>44727</v>
      </c>
      <c r="C520" s="22">
        <v>0.48333333333333334</v>
      </c>
      <c r="D520" s="7" t="s">
        <v>8</v>
      </c>
      <c r="E520" s="7" t="s">
        <v>9</v>
      </c>
      <c r="F520" s="23" t="s">
        <v>12</v>
      </c>
      <c r="G520" s="7" t="s">
        <v>916</v>
      </c>
      <c r="H520" s="7" t="s">
        <v>10</v>
      </c>
      <c r="I520" s="9">
        <v>18182.951905939168</v>
      </c>
      <c r="J520" s="10">
        <v>44713</v>
      </c>
      <c r="K520" s="10">
        <v>44724</v>
      </c>
      <c r="L520" s="7" t="s">
        <v>377</v>
      </c>
      <c r="M520" s="7" t="s">
        <v>367</v>
      </c>
    </row>
    <row r="521" spans="1:13" ht="13.2">
      <c r="A521" s="5">
        <v>201</v>
      </c>
      <c r="B521" s="10">
        <v>44725</v>
      </c>
      <c r="C521" s="22">
        <v>0.8930555555555556</v>
      </c>
      <c r="D521" s="7" t="s">
        <v>8</v>
      </c>
      <c r="E521" s="7" t="s">
        <v>9</v>
      </c>
      <c r="F521" s="23" t="s">
        <v>12</v>
      </c>
      <c r="G521" s="7" t="s">
        <v>917</v>
      </c>
      <c r="H521" s="7" t="s">
        <v>10</v>
      </c>
      <c r="I521" s="9">
        <v>13848.159280941289</v>
      </c>
      <c r="J521" s="10">
        <v>44713</v>
      </c>
      <c r="K521" s="10">
        <v>44724</v>
      </c>
      <c r="L521" s="7" t="s">
        <v>377</v>
      </c>
      <c r="M521" s="7" t="s">
        <v>367</v>
      </c>
    </row>
    <row r="522" spans="1:13" ht="13.2">
      <c r="A522" s="5">
        <v>202</v>
      </c>
      <c r="B522" s="10">
        <v>44724</v>
      </c>
      <c r="C522" s="22">
        <v>0.28958333333333336</v>
      </c>
      <c r="D522" s="7" t="s">
        <v>8</v>
      </c>
      <c r="E522" s="7" t="s">
        <v>9</v>
      </c>
      <c r="F522" s="23" t="s">
        <v>12</v>
      </c>
      <c r="G522" s="7" t="s">
        <v>918</v>
      </c>
      <c r="H522" s="7" t="s">
        <v>10</v>
      </c>
      <c r="I522" s="9">
        <v>13925.810790879326</v>
      </c>
      <c r="J522" s="10">
        <v>44713</v>
      </c>
      <c r="K522" s="10">
        <v>44724</v>
      </c>
      <c r="L522" s="7" t="s">
        <v>377</v>
      </c>
      <c r="M522" s="7" t="s">
        <v>367</v>
      </c>
    </row>
    <row r="523" spans="1:13" ht="13.2">
      <c r="A523" s="5">
        <f>A522+6</f>
        <v>208</v>
      </c>
      <c r="B523" s="26">
        <v>44718</v>
      </c>
      <c r="C523" s="27">
        <f>C437</f>
        <v>8.1250000000000003E-2</v>
      </c>
      <c r="D523" s="28" t="s">
        <v>397</v>
      </c>
      <c r="E523" s="28" t="s">
        <v>398</v>
      </c>
      <c r="F523" s="29" t="s">
        <v>399</v>
      </c>
      <c r="G523" s="7" t="s">
        <v>919</v>
      </c>
      <c r="H523" s="28" t="s">
        <v>17</v>
      </c>
      <c r="I523" s="9">
        <v>575.58833302777566</v>
      </c>
      <c r="J523" s="26">
        <v>44713</v>
      </c>
      <c r="K523" s="26">
        <v>44717</v>
      </c>
      <c r="L523" s="7" t="s">
        <v>369</v>
      </c>
      <c r="M523" s="28" t="s">
        <v>370</v>
      </c>
    </row>
    <row r="524" spans="1:13" ht="13.2">
      <c r="A524" s="5">
        <v>203</v>
      </c>
      <c r="B524" s="10">
        <v>44723</v>
      </c>
      <c r="C524" s="22">
        <v>0.16458333333333333</v>
      </c>
      <c r="D524" s="7" t="s">
        <v>8</v>
      </c>
      <c r="E524" s="7" t="s">
        <v>9</v>
      </c>
      <c r="F524" s="23" t="s">
        <v>12</v>
      </c>
      <c r="G524" s="7" t="s">
        <v>920</v>
      </c>
      <c r="H524" s="7" t="s">
        <v>10</v>
      </c>
      <c r="I524" s="9">
        <v>13924.264615956594</v>
      </c>
      <c r="J524" s="10">
        <v>44713</v>
      </c>
      <c r="K524" s="10">
        <v>44717</v>
      </c>
      <c r="L524" s="7" t="s">
        <v>377</v>
      </c>
      <c r="M524" s="7" t="s">
        <v>367</v>
      </c>
    </row>
    <row r="525" spans="1:13" ht="13.2">
      <c r="A525" s="5">
        <v>204</v>
      </c>
      <c r="B525" s="26">
        <v>44722</v>
      </c>
      <c r="C525" s="27">
        <v>0.71700719196029383</v>
      </c>
      <c r="D525" s="7" t="s">
        <v>8</v>
      </c>
      <c r="E525" s="7" t="s">
        <v>9</v>
      </c>
      <c r="F525" s="23" t="s">
        <v>12</v>
      </c>
      <c r="G525" s="7" t="s">
        <v>921</v>
      </c>
      <c r="H525" s="7" t="s">
        <v>10</v>
      </c>
      <c r="I525" s="9">
        <v>13920.253171152739</v>
      </c>
      <c r="J525" s="26">
        <v>44713</v>
      </c>
      <c r="K525" s="26">
        <v>44717</v>
      </c>
      <c r="L525" s="7" t="s">
        <v>377</v>
      </c>
      <c r="M525" s="28" t="s">
        <v>370</v>
      </c>
    </row>
    <row r="526" spans="1:13" ht="13.2">
      <c r="A526" s="5">
        <v>204</v>
      </c>
      <c r="B526" s="10">
        <v>44722</v>
      </c>
      <c r="C526" s="22">
        <v>0.52430555555555558</v>
      </c>
      <c r="D526" s="7" t="s">
        <v>8</v>
      </c>
      <c r="E526" s="7" t="s">
        <v>9</v>
      </c>
      <c r="F526" s="23" t="s">
        <v>12</v>
      </c>
      <c r="G526" s="7" t="s">
        <v>922</v>
      </c>
      <c r="H526" s="7" t="s">
        <v>10</v>
      </c>
      <c r="I526" s="9">
        <v>13923.674730227542</v>
      </c>
      <c r="J526" s="10">
        <v>44713</v>
      </c>
      <c r="K526" s="10">
        <v>44717</v>
      </c>
      <c r="L526" s="7" t="s">
        <v>377</v>
      </c>
      <c r="M526" s="7" t="s">
        <v>367</v>
      </c>
    </row>
    <row r="527" spans="1:13" ht="13.2">
      <c r="A527" s="5">
        <v>205</v>
      </c>
      <c r="B527" s="10">
        <v>44721</v>
      </c>
      <c r="C527" s="22">
        <v>0.24513888888888888</v>
      </c>
      <c r="D527" s="7" t="s">
        <v>8</v>
      </c>
      <c r="E527" s="7" t="s">
        <v>9</v>
      </c>
      <c r="F527" s="23" t="s">
        <v>12</v>
      </c>
      <c r="G527" s="7" t="s">
        <v>923</v>
      </c>
      <c r="H527" s="7" t="s">
        <v>10</v>
      </c>
      <c r="I527" s="9">
        <v>13766.576824064203</v>
      </c>
      <c r="J527" s="10">
        <v>44713</v>
      </c>
      <c r="K527" s="10">
        <v>44717</v>
      </c>
      <c r="L527" s="7" t="s">
        <v>377</v>
      </c>
      <c r="M527" s="7" t="s">
        <v>367</v>
      </c>
    </row>
    <row r="528" spans="1:13" ht="13.2">
      <c r="A528" s="5">
        <v>205</v>
      </c>
      <c r="B528" s="10">
        <v>44721</v>
      </c>
      <c r="C528" s="22">
        <v>0.24513888888888888</v>
      </c>
      <c r="D528" s="7" t="s">
        <v>8</v>
      </c>
      <c r="E528" s="7" t="s">
        <v>9</v>
      </c>
      <c r="F528" s="23" t="s">
        <v>12</v>
      </c>
      <c r="G528" s="7" t="s">
        <v>924</v>
      </c>
      <c r="H528" s="7" t="s">
        <v>10</v>
      </c>
      <c r="I528" s="9">
        <v>13882.939744551568</v>
      </c>
      <c r="J528" s="10">
        <v>44713</v>
      </c>
      <c r="K528" s="10">
        <v>44717</v>
      </c>
      <c r="L528" s="7" t="s">
        <v>377</v>
      </c>
      <c r="M528" s="7" t="s">
        <v>367</v>
      </c>
    </row>
    <row r="529" spans="1:13" ht="13.2">
      <c r="A529" s="5">
        <v>206</v>
      </c>
      <c r="B529" s="26">
        <v>44720</v>
      </c>
      <c r="C529" s="27">
        <v>0.92147170150833024</v>
      </c>
      <c r="D529" s="7" t="s">
        <v>8</v>
      </c>
      <c r="E529" s="7" t="s">
        <v>9</v>
      </c>
      <c r="F529" s="23" t="s">
        <v>12</v>
      </c>
      <c r="G529" s="7" t="s">
        <v>925</v>
      </c>
      <c r="H529" s="7" t="s">
        <v>10</v>
      </c>
      <c r="I529" s="9">
        <v>14089.532848006922</v>
      </c>
      <c r="J529" s="26">
        <v>44713</v>
      </c>
      <c r="K529" s="26">
        <v>44717</v>
      </c>
      <c r="L529" s="7" t="s">
        <v>377</v>
      </c>
      <c r="M529" s="28" t="s">
        <v>367</v>
      </c>
    </row>
    <row r="530" spans="1:13" ht="13.2">
      <c r="A530" s="5">
        <v>206</v>
      </c>
      <c r="B530" s="10">
        <v>44720</v>
      </c>
      <c r="C530" s="22">
        <v>0.41944444444444445</v>
      </c>
      <c r="D530" s="7" t="s">
        <v>8</v>
      </c>
      <c r="E530" s="7" t="s">
        <v>9</v>
      </c>
      <c r="F530" s="23" t="s">
        <v>12</v>
      </c>
      <c r="G530" s="7" t="s">
        <v>926</v>
      </c>
      <c r="H530" s="7" t="s">
        <v>10</v>
      </c>
      <c r="I530" s="9">
        <v>14075.094732871772</v>
      </c>
      <c r="J530" s="10">
        <v>44713</v>
      </c>
      <c r="K530" s="10">
        <v>44717</v>
      </c>
      <c r="L530" s="7" t="s">
        <v>377</v>
      </c>
      <c r="M530" s="7" t="s">
        <v>367</v>
      </c>
    </row>
    <row r="531" spans="1:13" ht="13.2">
      <c r="A531" s="5">
        <v>208</v>
      </c>
      <c r="B531" s="26">
        <v>44718</v>
      </c>
      <c r="C531" s="27">
        <v>0.41373607021397518</v>
      </c>
      <c r="D531" s="7" t="s">
        <v>8</v>
      </c>
      <c r="E531" s="7" t="s">
        <v>9</v>
      </c>
      <c r="F531" s="23" t="s">
        <v>12</v>
      </c>
      <c r="G531" s="7" t="s">
        <v>927</v>
      </c>
      <c r="H531" s="7" t="s">
        <v>10</v>
      </c>
      <c r="I531" s="9">
        <v>10656.004477461498</v>
      </c>
      <c r="J531" s="26">
        <v>44713</v>
      </c>
      <c r="K531" s="26">
        <v>44717</v>
      </c>
      <c r="L531" s="7" t="s">
        <v>377</v>
      </c>
      <c r="M531" s="28" t="s">
        <v>370</v>
      </c>
    </row>
    <row r="532" spans="1:13" ht="13.2">
      <c r="A532" s="5">
        <v>208</v>
      </c>
      <c r="B532" s="26">
        <v>44718</v>
      </c>
      <c r="C532" s="27">
        <v>0.29335289624568495</v>
      </c>
      <c r="D532" s="7" t="s">
        <v>8</v>
      </c>
      <c r="E532" s="7" t="s">
        <v>9</v>
      </c>
      <c r="F532" s="23" t="s">
        <v>12</v>
      </c>
      <c r="G532" s="7" t="s">
        <v>928</v>
      </c>
      <c r="H532" s="7" t="s">
        <v>10</v>
      </c>
      <c r="I532" s="9">
        <v>10614.094434864264</v>
      </c>
      <c r="J532" s="26">
        <v>44713</v>
      </c>
      <c r="K532" s="26">
        <v>44717</v>
      </c>
      <c r="L532" s="7" t="s">
        <v>377</v>
      </c>
      <c r="M532" s="28" t="s">
        <v>367</v>
      </c>
    </row>
    <row r="533" spans="1:13" ht="13.2">
      <c r="A533" s="5">
        <v>208</v>
      </c>
      <c r="B533" s="10">
        <v>44718</v>
      </c>
      <c r="C533" s="22">
        <v>0.26458333333333334</v>
      </c>
      <c r="D533" s="7" t="s">
        <v>8</v>
      </c>
      <c r="E533" s="7" t="s">
        <v>9</v>
      </c>
      <c r="F533" s="23" t="s">
        <v>12</v>
      </c>
      <c r="G533" s="7" t="s">
        <v>929</v>
      </c>
      <c r="H533" s="7" t="s">
        <v>10</v>
      </c>
      <c r="I533" s="9">
        <v>10516.321224105866</v>
      </c>
      <c r="J533" s="10">
        <v>44713</v>
      </c>
      <c r="K533" s="10">
        <v>44717</v>
      </c>
      <c r="L533" s="7" t="s">
        <v>377</v>
      </c>
      <c r="M533" s="7" t="s">
        <v>367</v>
      </c>
    </row>
    <row r="534" spans="1:13" ht="13.2">
      <c r="A534" s="5">
        <f>A533+6</f>
        <v>214</v>
      </c>
      <c r="B534" s="26">
        <v>44712</v>
      </c>
      <c r="C534" s="27">
        <f>C448</f>
        <v>4.8611111111111112E-3</v>
      </c>
      <c r="D534" s="28" t="s">
        <v>397</v>
      </c>
      <c r="E534" s="28" t="s">
        <v>398</v>
      </c>
      <c r="F534" s="29" t="s">
        <v>399</v>
      </c>
      <c r="G534" s="7" t="s">
        <v>930</v>
      </c>
      <c r="H534" s="28" t="s">
        <v>17</v>
      </c>
      <c r="I534" s="9">
        <v>569.89071148194682</v>
      </c>
      <c r="J534" s="26">
        <v>44682</v>
      </c>
      <c r="K534" s="26">
        <v>44710</v>
      </c>
      <c r="L534" s="7" t="s">
        <v>369</v>
      </c>
      <c r="M534" s="28" t="s">
        <v>370</v>
      </c>
    </row>
    <row r="535" spans="1:13" ht="13.2">
      <c r="A535" s="5">
        <v>209</v>
      </c>
      <c r="B535" s="10">
        <v>44717</v>
      </c>
      <c r="C535" s="22">
        <v>1.8055555555555554E-2</v>
      </c>
      <c r="D535" s="7" t="s">
        <v>8</v>
      </c>
      <c r="E535" s="7" t="s">
        <v>9</v>
      </c>
      <c r="F535" s="23" t="s">
        <v>12</v>
      </c>
      <c r="G535" s="7" t="s">
        <v>931</v>
      </c>
      <c r="H535" s="7" t="s">
        <v>10</v>
      </c>
      <c r="I535" s="9">
        <v>10419.701076267273</v>
      </c>
      <c r="J535" s="10">
        <v>44713</v>
      </c>
      <c r="K535" s="10">
        <v>44717</v>
      </c>
      <c r="L535" s="7" t="s">
        <v>377</v>
      </c>
      <c r="M535" s="7" t="s">
        <v>367</v>
      </c>
    </row>
    <row r="536" spans="1:13" ht="13.2">
      <c r="A536" s="5">
        <v>209</v>
      </c>
      <c r="B536" s="17">
        <v>44717</v>
      </c>
      <c r="C536" s="18">
        <v>9.3523308632480262E-2</v>
      </c>
      <c r="D536" s="19" t="s">
        <v>397</v>
      </c>
      <c r="E536" s="19" t="s">
        <v>398</v>
      </c>
      <c r="F536" s="20" t="s">
        <v>399</v>
      </c>
      <c r="G536" s="20" t="s">
        <v>932</v>
      </c>
      <c r="H536" s="19" t="s">
        <v>17</v>
      </c>
      <c r="I536" s="21">
        <v>78113.790188067695</v>
      </c>
      <c r="J536" s="17">
        <v>44713</v>
      </c>
      <c r="K536" s="17">
        <v>44717</v>
      </c>
      <c r="L536" s="19" t="s">
        <v>377</v>
      </c>
      <c r="M536" s="19" t="s">
        <v>367</v>
      </c>
    </row>
    <row r="537" spans="1:13" ht="13.2">
      <c r="A537" s="5">
        <v>210</v>
      </c>
      <c r="B537" s="17">
        <v>44716</v>
      </c>
      <c r="C537" s="18">
        <v>0.66760107317821105</v>
      </c>
      <c r="D537" s="19" t="s">
        <v>361</v>
      </c>
      <c r="E537" s="19" t="s">
        <v>362</v>
      </c>
      <c r="F537" s="20" t="s">
        <v>363</v>
      </c>
      <c r="G537" s="20" t="s">
        <v>933</v>
      </c>
      <c r="H537" s="19" t="s">
        <v>365</v>
      </c>
      <c r="I537" s="21">
        <v>33279.816308404974</v>
      </c>
      <c r="J537" s="17">
        <v>44713</v>
      </c>
      <c r="K537" s="17">
        <v>44710</v>
      </c>
      <c r="L537" s="19" t="s">
        <v>377</v>
      </c>
      <c r="M537" s="19" t="s">
        <v>370</v>
      </c>
    </row>
    <row r="538" spans="1:13" ht="13.2">
      <c r="A538" s="5">
        <v>210</v>
      </c>
      <c r="B538" s="26">
        <v>44716</v>
      </c>
      <c r="C538" s="27">
        <v>0.44160309795718122</v>
      </c>
      <c r="D538" s="7" t="s">
        <v>8</v>
      </c>
      <c r="E538" s="7" t="s">
        <v>9</v>
      </c>
      <c r="F538" s="23" t="s">
        <v>12</v>
      </c>
      <c r="G538" s="7" t="s">
        <v>934</v>
      </c>
      <c r="H538" s="7" t="s">
        <v>10</v>
      </c>
      <c r="I538" s="9">
        <v>10299.542061187894</v>
      </c>
      <c r="J538" s="26">
        <v>44713</v>
      </c>
      <c r="K538" s="26">
        <v>44710</v>
      </c>
      <c r="L538" s="7" t="s">
        <v>377</v>
      </c>
      <c r="M538" s="28" t="s">
        <v>367</v>
      </c>
    </row>
    <row r="539" spans="1:13" ht="13.2">
      <c r="A539" s="5">
        <v>210</v>
      </c>
      <c r="B539" s="10">
        <v>44716</v>
      </c>
      <c r="C539" s="22">
        <v>0.34722222222222221</v>
      </c>
      <c r="D539" s="7" t="s">
        <v>8</v>
      </c>
      <c r="E539" s="7" t="s">
        <v>9</v>
      </c>
      <c r="F539" s="23" t="s">
        <v>12</v>
      </c>
      <c r="G539" s="7" t="s">
        <v>935</v>
      </c>
      <c r="H539" s="7" t="s">
        <v>10</v>
      </c>
      <c r="I539" s="9">
        <v>10291.23595005722</v>
      </c>
      <c r="J539" s="10">
        <v>44713</v>
      </c>
      <c r="K539" s="10">
        <v>44710</v>
      </c>
      <c r="L539" s="7" t="s">
        <v>377</v>
      </c>
      <c r="M539" s="7" t="s">
        <v>367</v>
      </c>
    </row>
    <row r="540" spans="1:13" ht="13.2">
      <c r="A540" s="5">
        <v>211</v>
      </c>
      <c r="B540" s="17">
        <v>44715</v>
      </c>
      <c r="C540" s="18">
        <v>0.31924543189767629</v>
      </c>
      <c r="D540" s="19" t="s">
        <v>371</v>
      </c>
      <c r="E540" s="19" t="s">
        <v>372</v>
      </c>
      <c r="F540" s="20" t="s">
        <v>373</v>
      </c>
      <c r="G540" s="20" t="s">
        <v>936</v>
      </c>
      <c r="H540" s="19" t="s">
        <v>365</v>
      </c>
      <c r="I540" s="21">
        <v>141977.95073017449</v>
      </c>
      <c r="J540" s="17">
        <v>44713</v>
      </c>
      <c r="K540" s="17">
        <v>44710</v>
      </c>
      <c r="L540" s="19" t="s">
        <v>369</v>
      </c>
      <c r="M540" s="19" t="s">
        <v>370</v>
      </c>
    </row>
    <row r="541" spans="1:13" ht="13.2">
      <c r="A541" s="5">
        <v>211</v>
      </c>
      <c r="B541" s="10">
        <v>44715</v>
      </c>
      <c r="C541" s="22">
        <v>0.53125</v>
      </c>
      <c r="D541" s="7" t="s">
        <v>8</v>
      </c>
      <c r="E541" s="7" t="s">
        <v>9</v>
      </c>
      <c r="F541" s="23" t="s">
        <v>12</v>
      </c>
      <c r="G541" s="7" t="s">
        <v>937</v>
      </c>
      <c r="H541" s="7" t="s">
        <v>10</v>
      </c>
      <c r="I541" s="9">
        <v>10389.761641332179</v>
      </c>
      <c r="J541" s="10">
        <v>44713</v>
      </c>
      <c r="K541" s="10">
        <v>44710</v>
      </c>
      <c r="L541" s="7" t="s">
        <v>377</v>
      </c>
      <c r="M541" s="7" t="s">
        <v>367</v>
      </c>
    </row>
    <row r="542" spans="1:13" ht="13.2">
      <c r="A542" s="5">
        <v>211</v>
      </c>
      <c r="B542" s="26">
        <v>44715</v>
      </c>
      <c r="C542" s="27">
        <v>0.64461208809786863</v>
      </c>
      <c r="D542" s="7" t="s">
        <v>15</v>
      </c>
      <c r="E542" s="7" t="s">
        <v>16</v>
      </c>
      <c r="F542" s="23" t="s">
        <v>19</v>
      </c>
      <c r="G542" s="7" t="s">
        <v>938</v>
      </c>
      <c r="H542" s="7" t="s">
        <v>17</v>
      </c>
      <c r="I542" s="9">
        <v>252.02270023057736</v>
      </c>
      <c r="J542" s="26">
        <v>44713</v>
      </c>
      <c r="K542" s="26">
        <v>44710</v>
      </c>
      <c r="L542" s="7" t="s">
        <v>369</v>
      </c>
      <c r="M542" s="28" t="s">
        <v>367</v>
      </c>
    </row>
    <row r="543" spans="1:13" ht="13.2">
      <c r="A543" s="5">
        <v>212</v>
      </c>
      <c r="B543" s="26">
        <v>44714</v>
      </c>
      <c r="C543" s="27">
        <v>0.53572709440977628</v>
      </c>
      <c r="D543" s="7" t="s">
        <v>8</v>
      </c>
      <c r="E543" s="7" t="s">
        <v>9</v>
      </c>
      <c r="F543" s="23" t="s">
        <v>12</v>
      </c>
      <c r="G543" s="7" t="s">
        <v>939</v>
      </c>
      <c r="H543" s="7" t="s">
        <v>10</v>
      </c>
      <c r="I543" s="9">
        <v>10380.074311241386</v>
      </c>
      <c r="J543" s="26">
        <v>44713</v>
      </c>
      <c r="K543" s="26">
        <v>44710</v>
      </c>
      <c r="L543" s="7" t="s">
        <v>377</v>
      </c>
      <c r="M543" s="28" t="s">
        <v>367</v>
      </c>
    </row>
    <row r="544" spans="1:13" ht="13.2">
      <c r="A544" s="5">
        <v>212</v>
      </c>
      <c r="B544" s="10">
        <v>44714</v>
      </c>
      <c r="C544" s="22">
        <v>0.43611111111111112</v>
      </c>
      <c r="D544" s="7" t="s">
        <v>8</v>
      </c>
      <c r="E544" s="7" t="s">
        <v>9</v>
      </c>
      <c r="F544" s="23" t="s">
        <v>12</v>
      </c>
      <c r="G544" s="7" t="s">
        <v>940</v>
      </c>
      <c r="H544" s="7" t="s">
        <v>10</v>
      </c>
      <c r="I544" s="9">
        <v>10225.468556307498</v>
      </c>
      <c r="J544" s="10">
        <v>44713</v>
      </c>
      <c r="K544" s="10">
        <v>44710</v>
      </c>
      <c r="L544" s="7" t="s">
        <v>377</v>
      </c>
      <c r="M544" s="7" t="s">
        <v>367</v>
      </c>
    </row>
    <row r="545" spans="1:13" ht="13.2">
      <c r="A545" s="5">
        <v>212</v>
      </c>
      <c r="B545" s="17">
        <v>44714</v>
      </c>
      <c r="C545" s="18">
        <v>0.95815399725715844</v>
      </c>
      <c r="D545" s="19" t="s">
        <v>379</v>
      </c>
      <c r="E545" s="19" t="s">
        <v>380</v>
      </c>
      <c r="F545" s="20" t="s">
        <v>381</v>
      </c>
      <c r="G545" s="20" t="s">
        <v>941</v>
      </c>
      <c r="H545" s="19" t="s">
        <v>383</v>
      </c>
      <c r="I545" s="21">
        <v>12490.245294252834</v>
      </c>
      <c r="J545" s="17">
        <v>44713</v>
      </c>
      <c r="K545" s="17">
        <v>44710</v>
      </c>
      <c r="L545" s="19" t="s">
        <v>377</v>
      </c>
      <c r="M545" s="19" t="s">
        <v>367</v>
      </c>
    </row>
    <row r="546" spans="1:13" ht="13.2">
      <c r="A546" s="5">
        <v>213</v>
      </c>
      <c r="B546" s="17">
        <v>44713</v>
      </c>
      <c r="C546" s="18">
        <v>0.63430724387323478</v>
      </c>
      <c r="D546" s="19" t="s">
        <v>385</v>
      </c>
      <c r="E546" s="19" t="s">
        <v>386</v>
      </c>
      <c r="F546" s="20" t="s">
        <v>387</v>
      </c>
      <c r="G546" s="20" t="s">
        <v>942</v>
      </c>
      <c r="H546" s="19" t="s">
        <v>17</v>
      </c>
      <c r="I546" s="21">
        <v>175357.08331670656</v>
      </c>
      <c r="J546" s="17">
        <v>44713</v>
      </c>
      <c r="K546" s="17">
        <v>44710</v>
      </c>
      <c r="L546" s="19" t="s">
        <v>377</v>
      </c>
      <c r="M546" s="19" t="s">
        <v>367</v>
      </c>
    </row>
    <row r="547" spans="1:13" ht="13.2">
      <c r="A547" s="5">
        <v>213</v>
      </c>
      <c r="B547" s="10">
        <v>44713</v>
      </c>
      <c r="C547" s="22">
        <v>2.4305555555555556E-2</v>
      </c>
      <c r="D547" s="7" t="s">
        <v>8</v>
      </c>
      <c r="E547" s="7" t="s">
        <v>9</v>
      </c>
      <c r="F547" s="23" t="s">
        <v>12</v>
      </c>
      <c r="G547" s="7" t="s">
        <v>943</v>
      </c>
      <c r="H547" s="7" t="s">
        <v>10</v>
      </c>
      <c r="I547" s="9">
        <v>10269.290455457152</v>
      </c>
      <c r="J547" s="10">
        <v>44713</v>
      </c>
      <c r="K547" s="10">
        <v>44710</v>
      </c>
      <c r="L547" s="7" t="s">
        <v>377</v>
      </c>
      <c r="M547" s="7" t="s">
        <v>367</v>
      </c>
    </row>
    <row r="548" spans="1:13" ht="13.2">
      <c r="A548" s="5">
        <v>213</v>
      </c>
      <c r="B548" s="26">
        <v>44713</v>
      </c>
      <c r="C548" s="27">
        <v>0.82705587675880521</v>
      </c>
      <c r="D548" s="7" t="s">
        <v>15</v>
      </c>
      <c r="E548" s="7" t="s">
        <v>16</v>
      </c>
      <c r="F548" s="23" t="s">
        <v>19</v>
      </c>
      <c r="G548" s="7" t="s">
        <v>944</v>
      </c>
      <c r="H548" s="7" t="s">
        <v>17</v>
      </c>
      <c r="I548" s="9">
        <v>250.92353680179141</v>
      </c>
      <c r="J548" s="26">
        <v>44713</v>
      </c>
      <c r="K548" s="26">
        <v>44710</v>
      </c>
      <c r="L548" s="7" t="s">
        <v>369</v>
      </c>
      <c r="M548" s="28" t="s">
        <v>370</v>
      </c>
    </row>
    <row r="549" spans="1:13" ht="13.2">
      <c r="A549" s="5">
        <v>214</v>
      </c>
      <c r="B549" s="10">
        <v>44712</v>
      </c>
      <c r="C549" s="22">
        <v>0.10138888888888889</v>
      </c>
      <c r="D549" s="7" t="s">
        <v>8</v>
      </c>
      <c r="E549" s="7" t="s">
        <v>9</v>
      </c>
      <c r="F549" s="23" t="s">
        <v>12</v>
      </c>
      <c r="G549" s="7" t="s">
        <v>945</v>
      </c>
      <c r="H549" s="7" t="s">
        <v>10</v>
      </c>
      <c r="I549" s="9">
        <v>10138.560513070348</v>
      </c>
      <c r="J549" s="10">
        <v>44682</v>
      </c>
      <c r="K549" s="10">
        <v>44710</v>
      </c>
      <c r="L549" s="7" t="s">
        <v>377</v>
      </c>
      <c r="M549" s="7" t="s">
        <v>367</v>
      </c>
    </row>
    <row r="550" spans="1:13" ht="13.2">
      <c r="A550" s="5">
        <v>214</v>
      </c>
      <c r="B550" s="17">
        <v>44712</v>
      </c>
      <c r="C550" s="18">
        <v>0.50786030197168597</v>
      </c>
      <c r="D550" s="19" t="s">
        <v>397</v>
      </c>
      <c r="E550" s="19" t="s">
        <v>398</v>
      </c>
      <c r="F550" s="20" t="s">
        <v>399</v>
      </c>
      <c r="G550" s="20" t="s">
        <v>946</v>
      </c>
      <c r="H550" s="19" t="s">
        <v>17</v>
      </c>
      <c r="I550" s="21">
        <v>9695.3436908190288</v>
      </c>
      <c r="J550" s="17">
        <v>44682</v>
      </c>
      <c r="K550" s="17">
        <v>44710</v>
      </c>
      <c r="L550" s="19" t="s">
        <v>377</v>
      </c>
      <c r="M550" s="19" t="s">
        <v>367</v>
      </c>
    </row>
    <row r="551" spans="1:13" ht="13.2">
      <c r="A551" s="5">
        <v>215</v>
      </c>
      <c r="B551" s="17">
        <v>44711</v>
      </c>
      <c r="C551" s="18">
        <v>0.74464393888706881</v>
      </c>
      <c r="D551" s="19" t="s">
        <v>403</v>
      </c>
      <c r="E551" s="19" t="s">
        <v>404</v>
      </c>
      <c r="F551" s="20" t="s">
        <v>405</v>
      </c>
      <c r="G551" s="20" t="s">
        <v>947</v>
      </c>
      <c r="H551" s="19" t="s">
        <v>10</v>
      </c>
      <c r="I551" s="21">
        <v>2321.6844380347811</v>
      </c>
      <c r="J551" s="17">
        <v>44682</v>
      </c>
      <c r="K551" s="17">
        <v>44710</v>
      </c>
      <c r="L551" s="19" t="s">
        <v>377</v>
      </c>
      <c r="M551" s="19" t="s">
        <v>367</v>
      </c>
    </row>
    <row r="552" spans="1:13" ht="13.2">
      <c r="A552" s="5">
        <v>215</v>
      </c>
      <c r="B552" s="10">
        <v>44711</v>
      </c>
      <c r="C552" s="22">
        <v>9.0277777777777769E-3</v>
      </c>
      <c r="D552" s="7" t="s">
        <v>8</v>
      </c>
      <c r="E552" s="7" t="s">
        <v>9</v>
      </c>
      <c r="F552" s="23" t="s">
        <v>12</v>
      </c>
      <c r="G552" s="7" t="s">
        <v>948</v>
      </c>
      <c r="H552" s="7" t="s">
        <v>10</v>
      </c>
      <c r="I552" s="9">
        <v>10117.91435766305</v>
      </c>
      <c r="J552" s="10">
        <v>44682</v>
      </c>
      <c r="K552" s="10">
        <v>44710</v>
      </c>
      <c r="L552" s="7" t="s">
        <v>377</v>
      </c>
      <c r="M552" s="7" t="s">
        <v>367</v>
      </c>
    </row>
    <row r="553" spans="1:13" ht="13.2">
      <c r="A553" s="5">
        <f>A552+6</f>
        <v>221</v>
      </c>
      <c r="B553" s="26">
        <v>44705</v>
      </c>
      <c r="C553" s="27">
        <f>C467</f>
        <v>0.12152777777777778</v>
      </c>
      <c r="D553" s="28" t="s">
        <v>397</v>
      </c>
      <c r="E553" s="28" t="s">
        <v>398</v>
      </c>
      <c r="F553" s="29" t="s">
        <v>399</v>
      </c>
      <c r="G553" s="7" t="s">
        <v>949</v>
      </c>
      <c r="H553" s="28" t="s">
        <v>17</v>
      </c>
      <c r="I553" s="9">
        <v>567.17874780252339</v>
      </c>
      <c r="J553" s="26">
        <v>44682</v>
      </c>
      <c r="K553" s="26">
        <v>44703</v>
      </c>
      <c r="L553" s="7" t="s">
        <v>369</v>
      </c>
      <c r="M553" s="28" t="s">
        <v>370</v>
      </c>
    </row>
    <row r="554" spans="1:13" ht="13.2">
      <c r="A554" s="5">
        <v>216</v>
      </c>
      <c r="B554" s="17">
        <v>44710</v>
      </c>
      <c r="C554" s="18">
        <v>0.41143377466986797</v>
      </c>
      <c r="D554" s="19" t="s">
        <v>409</v>
      </c>
      <c r="E554" s="19" t="s">
        <v>410</v>
      </c>
      <c r="F554" s="20" t="s">
        <v>411</v>
      </c>
      <c r="G554" s="20" t="s">
        <v>950</v>
      </c>
      <c r="H554" s="19" t="s">
        <v>413</v>
      </c>
      <c r="I554" s="21">
        <v>15147.496319638891</v>
      </c>
      <c r="J554" s="17">
        <v>44682</v>
      </c>
      <c r="K554" s="17">
        <v>44710</v>
      </c>
      <c r="L554" s="19" t="s">
        <v>369</v>
      </c>
      <c r="M554" s="19" t="s">
        <v>370</v>
      </c>
    </row>
    <row r="555" spans="1:13" ht="13.2">
      <c r="A555" s="5">
        <v>216</v>
      </c>
      <c r="B555" s="10">
        <v>44710</v>
      </c>
      <c r="C555" s="22">
        <v>0.30138888888888887</v>
      </c>
      <c r="D555" s="7" t="s">
        <v>8</v>
      </c>
      <c r="E555" s="7" t="s">
        <v>9</v>
      </c>
      <c r="F555" s="23" t="s">
        <v>12</v>
      </c>
      <c r="G555" s="7" t="s">
        <v>951</v>
      </c>
      <c r="H555" s="7" t="s">
        <v>10</v>
      </c>
      <c r="I555" s="9">
        <v>10096.631988390109</v>
      </c>
      <c r="J555" s="10">
        <v>44682</v>
      </c>
      <c r="K555" s="10">
        <v>44710</v>
      </c>
      <c r="L555" s="7" t="s">
        <v>377</v>
      </c>
      <c r="M555" s="7" t="s">
        <v>367</v>
      </c>
    </row>
    <row r="556" spans="1:13" ht="13.2">
      <c r="A556" s="5">
        <v>217</v>
      </c>
      <c r="B556" s="10">
        <v>44709</v>
      </c>
      <c r="C556" s="22">
        <v>0.32222222222222224</v>
      </c>
      <c r="D556" s="7" t="s">
        <v>8</v>
      </c>
      <c r="E556" s="7" t="s">
        <v>9</v>
      </c>
      <c r="F556" s="23" t="s">
        <v>12</v>
      </c>
      <c r="G556" s="7" t="s">
        <v>952</v>
      </c>
      <c r="H556" s="7" t="s">
        <v>10</v>
      </c>
      <c r="I556" s="9">
        <v>10239.331502333484</v>
      </c>
      <c r="J556" s="10">
        <v>44682</v>
      </c>
      <c r="K556" s="10">
        <v>44703</v>
      </c>
      <c r="L556" s="7" t="s">
        <v>377</v>
      </c>
      <c r="M556" s="7" t="s">
        <v>367</v>
      </c>
    </row>
    <row r="557" spans="1:13" ht="13.2">
      <c r="A557" s="5">
        <v>219</v>
      </c>
      <c r="B557" s="10">
        <v>44707</v>
      </c>
      <c r="C557" s="22">
        <v>0.8208333333333333</v>
      </c>
      <c r="D557" s="7" t="s">
        <v>8</v>
      </c>
      <c r="E557" s="7" t="s">
        <v>9</v>
      </c>
      <c r="F557" s="23" t="s">
        <v>12</v>
      </c>
      <c r="G557" s="7" t="s">
        <v>953</v>
      </c>
      <c r="H557" s="7" t="s">
        <v>10</v>
      </c>
      <c r="I557" s="9">
        <v>10251.699112539238</v>
      </c>
      <c r="J557" s="10">
        <v>44682</v>
      </c>
      <c r="K557" s="10">
        <v>44703</v>
      </c>
      <c r="L557" s="7" t="s">
        <v>377</v>
      </c>
      <c r="M557" s="7" t="s">
        <v>367</v>
      </c>
    </row>
    <row r="558" spans="1:13" ht="13.2">
      <c r="A558" s="5">
        <v>219</v>
      </c>
      <c r="B558" s="10">
        <v>44707</v>
      </c>
      <c r="C558" s="22">
        <v>0.3034722222222222</v>
      </c>
      <c r="D558" s="7" t="s">
        <v>15</v>
      </c>
      <c r="E558" s="7" t="s">
        <v>16</v>
      </c>
      <c r="F558" s="23" t="s">
        <v>19</v>
      </c>
      <c r="G558" s="7" t="s">
        <v>954</v>
      </c>
      <c r="H558" s="7" t="s">
        <v>17</v>
      </c>
      <c r="I558" s="9">
        <v>271.71529248103724</v>
      </c>
      <c r="J558" s="10">
        <v>44682</v>
      </c>
      <c r="K558" s="10">
        <v>44703</v>
      </c>
      <c r="L558" s="7" t="s">
        <v>369</v>
      </c>
      <c r="M558" s="7" t="s">
        <v>370</v>
      </c>
    </row>
    <row r="559" spans="1:13" ht="13.2">
      <c r="A559" s="5">
        <v>220</v>
      </c>
      <c r="B559" s="10">
        <v>44706</v>
      </c>
      <c r="C559" s="22">
        <v>8.9583333333333334E-2</v>
      </c>
      <c r="D559" s="7" t="s">
        <v>8</v>
      </c>
      <c r="E559" s="7" t="s">
        <v>9</v>
      </c>
      <c r="F559" s="23" t="s">
        <v>12</v>
      </c>
      <c r="G559" s="7" t="s">
        <v>955</v>
      </c>
      <c r="H559" s="7" t="s">
        <v>10</v>
      </c>
      <c r="I559" s="9">
        <v>10125.118255747293</v>
      </c>
      <c r="J559" s="10">
        <v>44682</v>
      </c>
      <c r="K559" s="10">
        <v>44703</v>
      </c>
      <c r="L559" s="7" t="s">
        <v>377</v>
      </c>
      <c r="M559" s="7" t="s">
        <v>367</v>
      </c>
    </row>
    <row r="560" spans="1:13" ht="13.2">
      <c r="A560" s="5">
        <f>A559+6</f>
        <v>226</v>
      </c>
      <c r="B560" s="26">
        <v>44700</v>
      </c>
      <c r="C560" s="27">
        <f>C474</f>
        <v>0.7439408789164409</v>
      </c>
      <c r="D560" s="28" t="s">
        <v>397</v>
      </c>
      <c r="E560" s="28" t="s">
        <v>398</v>
      </c>
      <c r="F560" s="29" t="s">
        <v>399</v>
      </c>
      <c r="G560" s="7" t="s">
        <v>956</v>
      </c>
      <c r="H560" s="28" t="s">
        <v>17</v>
      </c>
      <c r="I560" s="9">
        <v>572.29453357454724</v>
      </c>
      <c r="J560" s="26">
        <v>44682</v>
      </c>
      <c r="K560" s="26">
        <v>44696</v>
      </c>
      <c r="L560" s="7" t="s">
        <v>369</v>
      </c>
      <c r="M560" s="28" t="s">
        <v>370</v>
      </c>
    </row>
    <row r="561" spans="1:13" ht="13.2">
      <c r="A561" s="5">
        <v>221</v>
      </c>
      <c r="B561" s="10">
        <v>44705</v>
      </c>
      <c r="C561" s="22">
        <v>0.37083333333333335</v>
      </c>
      <c r="D561" s="7" t="s">
        <v>15</v>
      </c>
      <c r="E561" s="7" t="s">
        <v>16</v>
      </c>
      <c r="F561" s="23" t="s">
        <v>19</v>
      </c>
      <c r="G561" s="7" t="s">
        <v>957</v>
      </c>
      <c r="H561" s="7" t="s">
        <v>17</v>
      </c>
      <c r="I561" s="9">
        <v>271.79806224563765</v>
      </c>
      <c r="J561" s="10">
        <v>44682</v>
      </c>
      <c r="K561" s="10">
        <v>44703</v>
      </c>
      <c r="L561" s="7" t="s">
        <v>369</v>
      </c>
      <c r="M561" s="7" t="s">
        <v>370</v>
      </c>
    </row>
    <row r="562" spans="1:13" ht="13.2">
      <c r="A562" s="5">
        <v>222</v>
      </c>
      <c r="B562" s="10">
        <v>44704</v>
      </c>
      <c r="C562" s="22">
        <v>0.86319444444444449</v>
      </c>
      <c r="D562" s="7" t="s">
        <v>8</v>
      </c>
      <c r="E562" s="7" t="s">
        <v>9</v>
      </c>
      <c r="F562" s="23" t="s">
        <v>12</v>
      </c>
      <c r="G562" s="7" t="s">
        <v>958</v>
      </c>
      <c r="H562" s="7" t="s">
        <v>10</v>
      </c>
      <c r="I562" s="9">
        <v>10244.698158269874</v>
      </c>
      <c r="J562" s="10">
        <v>44682</v>
      </c>
      <c r="K562" s="10">
        <v>44703</v>
      </c>
      <c r="L562" s="7" t="s">
        <v>377</v>
      </c>
      <c r="M562" s="7" t="s">
        <v>367</v>
      </c>
    </row>
    <row r="563" spans="1:13" ht="13.2">
      <c r="A563" s="5">
        <v>222</v>
      </c>
      <c r="B563" s="10">
        <v>44704</v>
      </c>
      <c r="C563" s="22">
        <v>0.32222222222222224</v>
      </c>
      <c r="D563" s="7" t="s">
        <v>15</v>
      </c>
      <c r="E563" s="7" t="s">
        <v>16</v>
      </c>
      <c r="F563" s="23" t="s">
        <v>19</v>
      </c>
      <c r="G563" s="7" t="s">
        <v>959</v>
      </c>
      <c r="H563" s="7" t="s">
        <v>17</v>
      </c>
      <c r="I563" s="9">
        <v>271.95978920520446</v>
      </c>
      <c r="J563" s="10">
        <v>44682</v>
      </c>
      <c r="K563" s="10">
        <v>44703</v>
      </c>
      <c r="L563" s="7" t="s">
        <v>369</v>
      </c>
      <c r="M563" s="7" t="s">
        <v>370</v>
      </c>
    </row>
    <row r="564" spans="1:13" ht="13.2">
      <c r="A564" s="5">
        <v>223</v>
      </c>
      <c r="B564" s="10">
        <v>44703</v>
      </c>
      <c r="C564" s="22">
        <v>0.89722222222222225</v>
      </c>
      <c r="D564" s="7" t="s">
        <v>8</v>
      </c>
      <c r="E564" s="7" t="s">
        <v>9</v>
      </c>
      <c r="F564" s="23" t="s">
        <v>12</v>
      </c>
      <c r="G564" s="7" t="s">
        <v>960</v>
      </c>
      <c r="H564" s="7" t="s">
        <v>10</v>
      </c>
      <c r="I564" s="9">
        <v>10207.301214870804</v>
      </c>
      <c r="J564" s="10">
        <v>44682</v>
      </c>
      <c r="K564" s="10">
        <v>44703</v>
      </c>
      <c r="L564" s="7" t="s">
        <v>377</v>
      </c>
      <c r="M564" s="7" t="s">
        <v>367</v>
      </c>
    </row>
    <row r="565" spans="1:13" ht="13.2">
      <c r="A565" s="5">
        <v>223</v>
      </c>
      <c r="B565" s="10">
        <v>44703</v>
      </c>
      <c r="C565" s="22">
        <v>0.38958333333333334</v>
      </c>
      <c r="D565" s="7" t="s">
        <v>8</v>
      </c>
      <c r="E565" s="7" t="s">
        <v>9</v>
      </c>
      <c r="F565" s="23" t="s">
        <v>12</v>
      </c>
      <c r="G565" s="7" t="s">
        <v>961</v>
      </c>
      <c r="H565" s="7" t="s">
        <v>10</v>
      </c>
      <c r="I565" s="9">
        <v>10215.913635707684</v>
      </c>
      <c r="J565" s="10">
        <v>44682</v>
      </c>
      <c r="K565" s="10">
        <v>44703</v>
      </c>
      <c r="L565" s="7" t="s">
        <v>377</v>
      </c>
      <c r="M565" s="7" t="s">
        <v>367</v>
      </c>
    </row>
    <row r="566" spans="1:13" ht="13.2">
      <c r="A566" s="5">
        <v>224</v>
      </c>
      <c r="B566" s="10">
        <v>44702</v>
      </c>
      <c r="C566" s="22">
        <v>0.22291666666666668</v>
      </c>
      <c r="D566" s="7" t="s">
        <v>8</v>
      </c>
      <c r="E566" s="7" t="s">
        <v>9</v>
      </c>
      <c r="F566" s="23" t="s">
        <v>12</v>
      </c>
      <c r="G566" s="7" t="s">
        <v>962</v>
      </c>
      <c r="H566" s="7" t="s">
        <v>10</v>
      </c>
      <c r="I566" s="9">
        <v>10184.269821139187</v>
      </c>
      <c r="J566" s="10">
        <v>44682</v>
      </c>
      <c r="K566" s="10">
        <v>44696</v>
      </c>
      <c r="L566" s="7" t="s">
        <v>377</v>
      </c>
      <c r="M566" s="7" t="s">
        <v>367</v>
      </c>
    </row>
    <row r="567" spans="1:13" ht="13.2">
      <c r="A567" s="5">
        <v>224</v>
      </c>
      <c r="B567" s="10">
        <v>44702</v>
      </c>
      <c r="C567" s="22">
        <v>0.53819444444444442</v>
      </c>
      <c r="D567" s="7" t="s">
        <v>15</v>
      </c>
      <c r="E567" s="7" t="s">
        <v>16</v>
      </c>
      <c r="F567" s="23" t="s">
        <v>19</v>
      </c>
      <c r="G567" s="7" t="s">
        <v>963</v>
      </c>
      <c r="H567" s="7" t="s">
        <v>17</v>
      </c>
      <c r="I567" s="9">
        <v>269.46722038723834</v>
      </c>
      <c r="J567" s="10">
        <v>44682</v>
      </c>
      <c r="K567" s="10">
        <v>44696</v>
      </c>
      <c r="L567" s="7" t="s">
        <v>369</v>
      </c>
      <c r="M567" s="7" t="s">
        <v>370</v>
      </c>
    </row>
    <row r="568" spans="1:13" ht="13.2">
      <c r="A568" s="5">
        <v>225</v>
      </c>
      <c r="B568" s="10">
        <v>44701</v>
      </c>
      <c r="C568" s="22">
        <v>0.12361111111111112</v>
      </c>
      <c r="D568" s="7" t="s">
        <v>8</v>
      </c>
      <c r="E568" s="7" t="s">
        <v>9</v>
      </c>
      <c r="F568" s="23" t="s">
        <v>12</v>
      </c>
      <c r="G568" s="7" t="s">
        <v>964</v>
      </c>
      <c r="H568" s="7" t="s">
        <v>10</v>
      </c>
      <c r="I568" s="9">
        <v>10323.987751373068</v>
      </c>
      <c r="J568" s="10">
        <v>44682</v>
      </c>
      <c r="K568" s="10">
        <v>44696</v>
      </c>
      <c r="L568" s="7" t="s">
        <v>377</v>
      </c>
      <c r="M568" s="7" t="s">
        <v>367</v>
      </c>
    </row>
    <row r="569" spans="1:13" ht="13.2">
      <c r="A569" s="5">
        <v>225</v>
      </c>
      <c r="B569" s="10">
        <v>44701</v>
      </c>
      <c r="C569" s="22">
        <v>0.48194444444444445</v>
      </c>
      <c r="D569" s="7" t="s">
        <v>15</v>
      </c>
      <c r="E569" s="7" t="s">
        <v>16</v>
      </c>
      <c r="F569" s="23" t="s">
        <v>19</v>
      </c>
      <c r="G569" s="7" t="s">
        <v>965</v>
      </c>
      <c r="H569" s="7" t="s">
        <v>17</v>
      </c>
      <c r="I569" s="9">
        <v>270.3017284941742</v>
      </c>
      <c r="J569" s="10">
        <v>44682</v>
      </c>
      <c r="K569" s="10">
        <v>44696</v>
      </c>
      <c r="L569" s="7" t="s">
        <v>369</v>
      </c>
      <c r="M569" s="7" t="s">
        <v>370</v>
      </c>
    </row>
    <row r="570" spans="1:13" ht="13.2">
      <c r="A570" s="5">
        <v>226</v>
      </c>
      <c r="B570" s="10">
        <v>44700</v>
      </c>
      <c r="C570" s="22">
        <v>0.38819444444444445</v>
      </c>
      <c r="D570" s="7" t="s">
        <v>8</v>
      </c>
      <c r="E570" s="7" t="s">
        <v>9</v>
      </c>
      <c r="F570" s="23" t="s">
        <v>12</v>
      </c>
      <c r="G570" s="7" t="s">
        <v>966</v>
      </c>
      <c r="H570" s="7" t="s">
        <v>10</v>
      </c>
      <c r="I570" s="9">
        <v>10188.99996352897</v>
      </c>
      <c r="J570" s="10">
        <v>44682</v>
      </c>
      <c r="K570" s="10">
        <v>44696</v>
      </c>
      <c r="L570" s="7" t="s">
        <v>377</v>
      </c>
      <c r="M570" s="7" t="s">
        <v>367</v>
      </c>
    </row>
    <row r="571" spans="1:13" ht="13.2">
      <c r="A571" s="5">
        <f>A570+6</f>
        <v>232</v>
      </c>
      <c r="B571" s="26">
        <v>44694</v>
      </c>
      <c r="C571" s="27">
        <f>C485</f>
        <v>0.47430555555555554</v>
      </c>
      <c r="D571" s="28" t="s">
        <v>397</v>
      </c>
      <c r="E571" s="28" t="s">
        <v>398</v>
      </c>
      <c r="F571" s="29" t="s">
        <v>399</v>
      </c>
      <c r="G571" s="7" t="s">
        <v>967</v>
      </c>
      <c r="H571" s="28" t="s">
        <v>17</v>
      </c>
      <c r="I571" s="9">
        <v>574.44965588658033</v>
      </c>
      <c r="J571" s="26">
        <v>44682</v>
      </c>
      <c r="K571" s="26">
        <v>44689</v>
      </c>
      <c r="L571" s="7" t="s">
        <v>369</v>
      </c>
      <c r="M571" s="28" t="s">
        <v>370</v>
      </c>
    </row>
    <row r="572" spans="1:13" ht="13.2">
      <c r="A572" s="5">
        <v>227</v>
      </c>
      <c r="B572" s="10">
        <v>44699</v>
      </c>
      <c r="C572" s="22">
        <v>0.34652777777777777</v>
      </c>
      <c r="D572" s="7" t="s">
        <v>8</v>
      </c>
      <c r="E572" s="7" t="s">
        <v>9</v>
      </c>
      <c r="F572" s="23" t="s">
        <v>12</v>
      </c>
      <c r="G572" s="7" t="s">
        <v>968</v>
      </c>
      <c r="H572" s="7" t="s">
        <v>10</v>
      </c>
      <c r="I572" s="9">
        <v>10207.425908576202</v>
      </c>
      <c r="J572" s="10">
        <v>44682</v>
      </c>
      <c r="K572" s="10">
        <v>44696</v>
      </c>
      <c r="L572" s="7" t="s">
        <v>377</v>
      </c>
      <c r="M572" s="7" t="s">
        <v>367</v>
      </c>
    </row>
    <row r="573" spans="1:13" ht="13.2">
      <c r="A573" s="5">
        <v>227</v>
      </c>
      <c r="B573" s="10">
        <v>44699</v>
      </c>
      <c r="C573" s="22">
        <v>0.27638888888888891</v>
      </c>
      <c r="D573" s="7" t="s">
        <v>15</v>
      </c>
      <c r="E573" s="7" t="s">
        <v>16</v>
      </c>
      <c r="F573" s="23" t="s">
        <v>19</v>
      </c>
      <c r="G573" s="7" t="s">
        <v>969</v>
      </c>
      <c r="H573" s="7" t="s">
        <v>17</v>
      </c>
      <c r="I573" s="9">
        <v>267.1404904830041</v>
      </c>
      <c r="J573" s="10">
        <v>44682</v>
      </c>
      <c r="K573" s="10">
        <v>44696</v>
      </c>
      <c r="L573" s="7" t="s">
        <v>369</v>
      </c>
      <c r="M573" s="7" t="s">
        <v>370</v>
      </c>
    </row>
    <row r="574" spans="1:13" ht="13.2">
      <c r="A574" s="5">
        <v>228</v>
      </c>
      <c r="B574" s="10">
        <v>44698</v>
      </c>
      <c r="C574" s="22">
        <v>0.12916666666666668</v>
      </c>
      <c r="D574" s="7" t="s">
        <v>8</v>
      </c>
      <c r="E574" s="7" t="s">
        <v>9</v>
      </c>
      <c r="F574" s="23" t="s">
        <v>12</v>
      </c>
      <c r="G574" s="7" t="s">
        <v>970</v>
      </c>
      <c r="H574" s="7" t="s">
        <v>10</v>
      </c>
      <c r="I574" s="9">
        <v>10106.667367303966</v>
      </c>
      <c r="J574" s="10">
        <v>44682</v>
      </c>
      <c r="K574" s="10">
        <v>44696</v>
      </c>
      <c r="L574" s="7" t="s">
        <v>377</v>
      </c>
      <c r="M574" s="7" t="s">
        <v>367</v>
      </c>
    </row>
    <row r="575" spans="1:13" ht="13.2">
      <c r="A575" s="5">
        <v>229</v>
      </c>
      <c r="B575" s="10">
        <v>44697</v>
      </c>
      <c r="C575" s="22">
        <v>6.5277777777777782E-2</v>
      </c>
      <c r="D575" s="7" t="s">
        <v>8</v>
      </c>
      <c r="E575" s="7" t="s">
        <v>9</v>
      </c>
      <c r="F575" s="23" t="s">
        <v>12</v>
      </c>
      <c r="G575" s="7" t="s">
        <v>971</v>
      </c>
      <c r="H575" s="7" t="s">
        <v>10</v>
      </c>
      <c r="I575" s="9">
        <v>9983.6895568960263</v>
      </c>
      <c r="J575" s="10">
        <v>44682</v>
      </c>
      <c r="K575" s="10">
        <v>44696</v>
      </c>
      <c r="L575" s="7" t="s">
        <v>377</v>
      </c>
      <c r="M575" s="7" t="s">
        <v>367</v>
      </c>
    </row>
    <row r="576" spans="1:13" ht="13.2">
      <c r="A576" s="5">
        <v>230</v>
      </c>
      <c r="B576" s="10">
        <v>44696</v>
      </c>
      <c r="C576" s="22">
        <v>0.38194444444444442</v>
      </c>
      <c r="D576" s="7" t="s">
        <v>8</v>
      </c>
      <c r="E576" s="7" t="s">
        <v>9</v>
      </c>
      <c r="F576" s="23" t="s">
        <v>12</v>
      </c>
      <c r="G576" s="7" t="s">
        <v>972</v>
      </c>
      <c r="H576" s="7" t="s">
        <v>10</v>
      </c>
      <c r="I576" s="9">
        <v>9976.5296515959108</v>
      </c>
      <c r="J576" s="10">
        <v>44682</v>
      </c>
      <c r="K576" s="10">
        <v>44696</v>
      </c>
      <c r="L576" s="7" t="s">
        <v>377</v>
      </c>
      <c r="M576" s="7" t="s">
        <v>367</v>
      </c>
    </row>
    <row r="577" spans="1:13" ht="13.2">
      <c r="A577" s="5">
        <v>230</v>
      </c>
      <c r="B577" s="10">
        <v>44696</v>
      </c>
      <c r="C577" s="22">
        <v>0.15625</v>
      </c>
      <c r="D577" s="7" t="s">
        <v>15</v>
      </c>
      <c r="E577" s="7" t="s">
        <v>16</v>
      </c>
      <c r="F577" s="23" t="s">
        <v>19</v>
      </c>
      <c r="G577" s="7" t="s">
        <v>973</v>
      </c>
      <c r="H577" s="7" t="s">
        <v>17</v>
      </c>
      <c r="I577" s="9">
        <v>267.67516418245253</v>
      </c>
      <c r="J577" s="10">
        <v>44682</v>
      </c>
      <c r="K577" s="10">
        <v>44696</v>
      </c>
      <c r="L577" s="7" t="s">
        <v>369</v>
      </c>
      <c r="M577" s="7" t="s">
        <v>370</v>
      </c>
    </row>
    <row r="578" spans="1:13" ht="13.2">
      <c r="A578" s="5">
        <v>231</v>
      </c>
      <c r="B578" s="10">
        <v>44695</v>
      </c>
      <c r="C578" s="22">
        <v>0.36249999999999999</v>
      </c>
      <c r="D578" s="7" t="s">
        <v>8</v>
      </c>
      <c r="E578" s="7" t="s">
        <v>9</v>
      </c>
      <c r="F578" s="23" t="s">
        <v>12</v>
      </c>
      <c r="G578" s="7" t="s">
        <v>974</v>
      </c>
      <c r="H578" s="7" t="s">
        <v>10</v>
      </c>
      <c r="I578" s="9">
        <v>10081.1568617188</v>
      </c>
      <c r="J578" s="10">
        <v>44682</v>
      </c>
      <c r="K578" s="10">
        <v>44689</v>
      </c>
      <c r="L578" s="7" t="s">
        <v>377</v>
      </c>
      <c r="M578" s="7" t="s">
        <v>367</v>
      </c>
    </row>
    <row r="579" spans="1:13" ht="13.2">
      <c r="A579" s="5">
        <v>231</v>
      </c>
      <c r="B579" s="10">
        <v>44695</v>
      </c>
      <c r="C579" s="22">
        <v>0.16111111111111112</v>
      </c>
      <c r="D579" s="7" t="s">
        <v>15</v>
      </c>
      <c r="E579" s="7" t="s">
        <v>16</v>
      </c>
      <c r="F579" s="23" t="s">
        <v>19</v>
      </c>
      <c r="G579" s="7" t="s">
        <v>975</v>
      </c>
      <c r="H579" s="7" t="s">
        <v>17</v>
      </c>
      <c r="I579" s="9">
        <v>265.30601021440089</v>
      </c>
      <c r="J579" s="10">
        <v>44682</v>
      </c>
      <c r="K579" s="10">
        <v>44689</v>
      </c>
      <c r="L579" s="7" t="s">
        <v>369</v>
      </c>
      <c r="M579" s="7" t="s">
        <v>370</v>
      </c>
    </row>
    <row r="580" spans="1:13" ht="13.2">
      <c r="A580" s="5">
        <v>232</v>
      </c>
      <c r="B580" s="10">
        <v>44694</v>
      </c>
      <c r="C580" s="22">
        <v>0.35138888888888886</v>
      </c>
      <c r="D580" s="7" t="s">
        <v>8</v>
      </c>
      <c r="E580" s="7" t="s">
        <v>9</v>
      </c>
      <c r="F580" s="23" t="s">
        <v>12</v>
      </c>
      <c r="G580" s="7" t="s">
        <v>976</v>
      </c>
      <c r="H580" s="7" t="s">
        <v>10</v>
      </c>
      <c r="I580" s="9">
        <v>8897.6840162844128</v>
      </c>
      <c r="J580" s="10">
        <v>44682</v>
      </c>
      <c r="K580" s="10">
        <v>44689</v>
      </c>
      <c r="L580" s="7" t="s">
        <v>377</v>
      </c>
      <c r="M580" s="7" t="s">
        <v>367</v>
      </c>
    </row>
    <row r="581" spans="1:13" ht="13.2">
      <c r="A581" s="5">
        <v>232</v>
      </c>
      <c r="B581" s="10">
        <v>44694</v>
      </c>
      <c r="C581" s="22">
        <v>0.27847222222222223</v>
      </c>
      <c r="D581" s="7" t="s">
        <v>15</v>
      </c>
      <c r="E581" s="7" t="s">
        <v>16</v>
      </c>
      <c r="F581" s="23" t="s">
        <v>19</v>
      </c>
      <c r="G581" s="7" t="s">
        <v>977</v>
      </c>
      <c r="H581" s="7" t="s">
        <v>17</v>
      </c>
      <c r="I581" s="9">
        <v>267.82768852545775</v>
      </c>
      <c r="J581" s="10">
        <v>44682</v>
      </c>
      <c r="K581" s="10">
        <v>44689</v>
      </c>
      <c r="L581" s="7" t="s">
        <v>369</v>
      </c>
      <c r="M581" s="7" t="s">
        <v>370</v>
      </c>
    </row>
    <row r="582" spans="1:13" ht="13.2">
      <c r="A582" s="5">
        <f>A581+6</f>
        <v>238</v>
      </c>
      <c r="B582" s="26">
        <v>44688</v>
      </c>
      <c r="C582" s="27">
        <f>C496</f>
        <v>0.53572709440977628</v>
      </c>
      <c r="D582" s="28" t="s">
        <v>397</v>
      </c>
      <c r="E582" s="28" t="s">
        <v>398</v>
      </c>
      <c r="F582" s="29" t="s">
        <v>399</v>
      </c>
      <c r="G582" s="7" t="s">
        <v>978</v>
      </c>
      <c r="H582" s="28" t="s">
        <v>17</v>
      </c>
      <c r="I582" s="9">
        <v>573.05702358009569</v>
      </c>
      <c r="J582" s="26">
        <v>44682</v>
      </c>
      <c r="K582" s="26">
        <v>44682</v>
      </c>
      <c r="L582" s="7" t="s">
        <v>369</v>
      </c>
      <c r="M582" s="28" t="s">
        <v>370</v>
      </c>
    </row>
    <row r="583" spans="1:13" ht="13.2">
      <c r="A583" s="5">
        <v>233</v>
      </c>
      <c r="B583" s="26">
        <v>44693</v>
      </c>
      <c r="C583" s="27">
        <v>9.3523308632480262E-2</v>
      </c>
      <c r="D583" s="7" t="s">
        <v>8</v>
      </c>
      <c r="E583" s="7" t="s">
        <v>9</v>
      </c>
      <c r="F583" s="23" t="s">
        <v>12</v>
      </c>
      <c r="G583" s="7" t="s">
        <v>979</v>
      </c>
      <c r="H583" s="7" t="s">
        <v>10</v>
      </c>
      <c r="I583" s="9">
        <v>8791.9992734824482</v>
      </c>
      <c r="J583" s="26">
        <v>44682</v>
      </c>
      <c r="K583" s="26">
        <v>44689</v>
      </c>
      <c r="L583" s="7" t="s">
        <v>377</v>
      </c>
      <c r="M583" s="28" t="s">
        <v>367</v>
      </c>
    </row>
    <row r="584" spans="1:13" ht="13.2">
      <c r="A584" s="5">
        <v>233</v>
      </c>
      <c r="B584" s="10">
        <v>44693</v>
      </c>
      <c r="C584" s="22">
        <v>0.32777777777777778</v>
      </c>
      <c r="D584" s="7" t="s">
        <v>15</v>
      </c>
      <c r="E584" s="7" t="s">
        <v>16</v>
      </c>
      <c r="F584" s="23" t="s">
        <v>19</v>
      </c>
      <c r="G584" s="7" t="s">
        <v>980</v>
      </c>
      <c r="H584" s="7" t="s">
        <v>17</v>
      </c>
      <c r="I584" s="9">
        <v>264.90194628896637</v>
      </c>
      <c r="J584" s="10">
        <v>44682</v>
      </c>
      <c r="K584" s="10">
        <v>44689</v>
      </c>
      <c r="L584" s="7" t="s">
        <v>369</v>
      </c>
      <c r="M584" s="7" t="s">
        <v>370</v>
      </c>
    </row>
    <row r="585" spans="1:13" ht="13.2">
      <c r="A585" s="5">
        <v>234</v>
      </c>
      <c r="B585" s="26">
        <v>44692</v>
      </c>
      <c r="C585" s="27">
        <v>0.80988771002099591</v>
      </c>
      <c r="D585" s="7" t="s">
        <v>8</v>
      </c>
      <c r="E585" s="7" t="s">
        <v>9</v>
      </c>
      <c r="F585" s="23" t="s">
        <v>12</v>
      </c>
      <c r="G585" s="7" t="s">
        <v>981</v>
      </c>
      <c r="H585" s="7" t="s">
        <v>10</v>
      </c>
      <c r="I585" s="9">
        <v>8763.5638882908079</v>
      </c>
      <c r="J585" s="26">
        <v>44682</v>
      </c>
      <c r="K585" s="26">
        <v>44689</v>
      </c>
      <c r="L585" s="7" t="s">
        <v>377</v>
      </c>
      <c r="M585" s="28" t="s">
        <v>370</v>
      </c>
    </row>
    <row r="586" spans="1:13" ht="13.2">
      <c r="A586" s="5">
        <v>234</v>
      </c>
      <c r="B586" s="10">
        <v>44692</v>
      </c>
      <c r="C586" s="22">
        <v>0.16111111111111112</v>
      </c>
      <c r="D586" s="7" t="s">
        <v>8</v>
      </c>
      <c r="E586" s="7" t="s">
        <v>9</v>
      </c>
      <c r="F586" s="23" t="s">
        <v>12</v>
      </c>
      <c r="G586" s="7" t="s">
        <v>982</v>
      </c>
      <c r="H586" s="7" t="s">
        <v>10</v>
      </c>
      <c r="I586" s="9">
        <v>8885.67554582304</v>
      </c>
      <c r="J586" s="10">
        <v>44682</v>
      </c>
      <c r="K586" s="10">
        <v>44689</v>
      </c>
      <c r="L586" s="7" t="s">
        <v>377</v>
      </c>
      <c r="M586" s="7" t="s">
        <v>367</v>
      </c>
    </row>
    <row r="587" spans="1:13" ht="13.2">
      <c r="A587" s="5">
        <v>234</v>
      </c>
      <c r="B587" s="10">
        <v>44692</v>
      </c>
      <c r="C587" s="22">
        <v>8.3333333333333329E-2</v>
      </c>
      <c r="D587" s="7" t="s">
        <v>15</v>
      </c>
      <c r="E587" s="7" t="s">
        <v>16</v>
      </c>
      <c r="F587" s="23" t="s">
        <v>19</v>
      </c>
      <c r="G587" s="7" t="s">
        <v>983</v>
      </c>
      <c r="H587" s="7" t="s">
        <v>17</v>
      </c>
      <c r="I587" s="9">
        <v>265.62256561180948</v>
      </c>
      <c r="J587" s="10">
        <v>44682</v>
      </c>
      <c r="K587" s="10">
        <v>44689</v>
      </c>
      <c r="L587" s="7" t="s">
        <v>369</v>
      </c>
      <c r="M587" s="7" t="s">
        <v>370</v>
      </c>
    </row>
    <row r="588" spans="1:13" ht="13.2">
      <c r="A588" s="5">
        <v>235</v>
      </c>
      <c r="B588" s="26">
        <v>44691</v>
      </c>
      <c r="C588" s="27">
        <v>0.66760107317821105</v>
      </c>
      <c r="D588" s="7" t="s">
        <v>8</v>
      </c>
      <c r="E588" s="7" t="s">
        <v>9</v>
      </c>
      <c r="F588" s="23" t="s">
        <v>12</v>
      </c>
      <c r="G588" s="7" t="s">
        <v>984</v>
      </c>
      <c r="H588" s="7" t="s">
        <v>10</v>
      </c>
      <c r="I588" s="9">
        <v>8956.626927934567</v>
      </c>
      <c r="J588" s="26">
        <v>44682</v>
      </c>
      <c r="K588" s="26">
        <v>44689</v>
      </c>
      <c r="L588" s="7" t="s">
        <v>377</v>
      </c>
      <c r="M588" s="28" t="s">
        <v>367</v>
      </c>
    </row>
    <row r="589" spans="1:13" ht="13.2">
      <c r="A589" s="5">
        <v>235</v>
      </c>
      <c r="B589" s="10">
        <v>44691</v>
      </c>
      <c r="C589" s="22">
        <v>7.9166666666666663E-2</v>
      </c>
      <c r="D589" s="7" t="s">
        <v>8</v>
      </c>
      <c r="E589" s="7" t="s">
        <v>9</v>
      </c>
      <c r="F589" s="23" t="s">
        <v>12</v>
      </c>
      <c r="G589" s="7" t="s">
        <v>985</v>
      </c>
      <c r="H589" s="7" t="s">
        <v>10</v>
      </c>
      <c r="I589" s="9">
        <v>8923.5074435775205</v>
      </c>
      <c r="J589" s="10">
        <v>44682</v>
      </c>
      <c r="K589" s="10">
        <v>44689</v>
      </c>
      <c r="L589" s="7" t="s">
        <v>377</v>
      </c>
      <c r="M589" s="7" t="s">
        <v>367</v>
      </c>
    </row>
    <row r="590" spans="1:13" ht="13.2">
      <c r="A590" s="5">
        <v>235</v>
      </c>
      <c r="B590" s="10">
        <v>44691</v>
      </c>
      <c r="C590" s="22">
        <v>0.17777777777777778</v>
      </c>
      <c r="D590" s="7" t="s">
        <v>15</v>
      </c>
      <c r="E590" s="7" t="s">
        <v>16</v>
      </c>
      <c r="F590" s="23" t="s">
        <v>19</v>
      </c>
      <c r="G590" s="7" t="s">
        <v>986</v>
      </c>
      <c r="H590" s="7" t="s">
        <v>17</v>
      </c>
      <c r="I590" s="9">
        <v>265.41854985463823</v>
      </c>
      <c r="J590" s="10">
        <v>44682</v>
      </c>
      <c r="K590" s="10">
        <v>44689</v>
      </c>
      <c r="L590" s="7" t="s">
        <v>369</v>
      </c>
      <c r="M590" s="7" t="s">
        <v>370</v>
      </c>
    </row>
    <row r="591" spans="1:13" ht="13.2">
      <c r="A591" s="5">
        <v>236</v>
      </c>
      <c r="B591" s="26">
        <v>44690</v>
      </c>
      <c r="C591" s="27">
        <v>0.62550312412951992</v>
      </c>
      <c r="D591" s="7" t="s">
        <v>8</v>
      </c>
      <c r="E591" s="7" t="s">
        <v>9</v>
      </c>
      <c r="F591" s="23" t="s">
        <v>12</v>
      </c>
      <c r="G591" s="7" t="s">
        <v>987</v>
      </c>
      <c r="H591" s="7" t="s">
        <v>10</v>
      </c>
      <c r="I591" s="9">
        <v>9048.2430674900861</v>
      </c>
      <c r="J591" s="26">
        <v>44682</v>
      </c>
      <c r="K591" s="26">
        <v>44689</v>
      </c>
      <c r="L591" s="7" t="s">
        <v>377</v>
      </c>
      <c r="M591" s="28" t="s">
        <v>367</v>
      </c>
    </row>
    <row r="592" spans="1:13" ht="13.2">
      <c r="A592" s="5">
        <v>236</v>
      </c>
      <c r="B592" s="26">
        <v>44690</v>
      </c>
      <c r="C592" s="27">
        <v>0.31924543189767629</v>
      </c>
      <c r="D592" s="7" t="s">
        <v>8</v>
      </c>
      <c r="E592" s="7" t="s">
        <v>9</v>
      </c>
      <c r="F592" s="23" t="s">
        <v>12</v>
      </c>
      <c r="G592" s="7" t="s">
        <v>988</v>
      </c>
      <c r="H592" s="7" t="s">
        <v>10</v>
      </c>
      <c r="I592" s="9">
        <v>8934.4340327984173</v>
      </c>
      <c r="J592" s="26">
        <v>44682</v>
      </c>
      <c r="K592" s="26">
        <v>44689</v>
      </c>
      <c r="L592" s="7" t="s">
        <v>377</v>
      </c>
      <c r="M592" s="28" t="s">
        <v>370</v>
      </c>
    </row>
    <row r="593" spans="1:13" ht="13.2">
      <c r="A593" s="5">
        <v>236</v>
      </c>
      <c r="B593" s="10">
        <v>44690</v>
      </c>
      <c r="C593" s="22">
        <v>0.11944444444444445</v>
      </c>
      <c r="D593" s="7" t="s">
        <v>8</v>
      </c>
      <c r="E593" s="7" t="s">
        <v>9</v>
      </c>
      <c r="F593" s="23" t="s">
        <v>12</v>
      </c>
      <c r="G593" s="7" t="s">
        <v>989</v>
      </c>
      <c r="H593" s="7" t="s">
        <v>10</v>
      </c>
      <c r="I593" s="9">
        <v>7437.0628187014554</v>
      </c>
      <c r="J593" s="10">
        <v>44682</v>
      </c>
      <c r="K593" s="10">
        <v>44689</v>
      </c>
      <c r="L593" s="7" t="s">
        <v>377</v>
      </c>
      <c r="M593" s="7" t="s">
        <v>367</v>
      </c>
    </row>
    <row r="594" spans="1:13" ht="13.2">
      <c r="A594" s="5">
        <v>237</v>
      </c>
      <c r="B594" s="10">
        <v>44689</v>
      </c>
      <c r="C594" s="22">
        <v>0.95833333333333337</v>
      </c>
      <c r="D594" s="7" t="s">
        <v>15</v>
      </c>
      <c r="E594" s="7" t="s">
        <v>16</v>
      </c>
      <c r="F594" s="23" t="s">
        <v>19</v>
      </c>
      <c r="G594" s="7" t="s">
        <v>990</v>
      </c>
      <c r="H594" s="7" t="s">
        <v>17</v>
      </c>
      <c r="I594" s="9">
        <v>304.59632238561545</v>
      </c>
      <c r="J594" s="10">
        <v>44682</v>
      </c>
      <c r="K594" s="10">
        <v>44689</v>
      </c>
      <c r="L594" s="7" t="s">
        <v>369</v>
      </c>
      <c r="M594" s="7" t="s">
        <v>370</v>
      </c>
    </row>
    <row r="595" spans="1:13" ht="13.2">
      <c r="A595" s="5">
        <v>238</v>
      </c>
      <c r="B595" s="10">
        <v>44688</v>
      </c>
      <c r="C595" s="22">
        <v>0.10694444444444444</v>
      </c>
      <c r="D595" s="7" t="s">
        <v>8</v>
      </c>
      <c r="E595" s="7" t="s">
        <v>9</v>
      </c>
      <c r="F595" s="23" t="s">
        <v>12</v>
      </c>
      <c r="G595" s="7" t="s">
        <v>991</v>
      </c>
      <c r="H595" s="7" t="s">
        <v>10</v>
      </c>
      <c r="I595" s="9">
        <v>7447.5017399354929</v>
      </c>
      <c r="J595" s="10">
        <v>44682</v>
      </c>
      <c r="K595" s="10">
        <v>44682</v>
      </c>
      <c r="L595" s="7" t="s">
        <v>377</v>
      </c>
      <c r="M595" s="7" t="s">
        <v>367</v>
      </c>
    </row>
    <row r="596" spans="1:13" ht="13.2">
      <c r="A596" s="5">
        <v>238</v>
      </c>
      <c r="B596" s="10">
        <v>44688</v>
      </c>
      <c r="C596" s="22">
        <v>0.96111111111111114</v>
      </c>
      <c r="D596" s="7" t="s">
        <v>15</v>
      </c>
      <c r="E596" s="7" t="s">
        <v>16</v>
      </c>
      <c r="F596" s="23" t="s">
        <v>19</v>
      </c>
      <c r="G596" s="7" t="s">
        <v>992</v>
      </c>
      <c r="H596" s="7" t="s">
        <v>17</v>
      </c>
      <c r="I596" s="9">
        <v>305.7060834371124</v>
      </c>
      <c r="J596" s="10">
        <v>44682</v>
      </c>
      <c r="K596" s="10">
        <v>44682</v>
      </c>
      <c r="L596" s="7" t="s">
        <v>369</v>
      </c>
      <c r="M596" s="7" t="s">
        <v>370</v>
      </c>
    </row>
    <row r="597" spans="1:13" ht="13.2">
      <c r="A597" s="5">
        <f>A596+6</f>
        <v>244</v>
      </c>
      <c r="B597" s="26">
        <v>44682</v>
      </c>
      <c r="C597" s="27">
        <f>C511</f>
        <v>0.34166666666666667</v>
      </c>
      <c r="D597" s="28" t="s">
        <v>397</v>
      </c>
      <c r="E597" s="28" t="s">
        <v>398</v>
      </c>
      <c r="F597" s="29" t="s">
        <v>399</v>
      </c>
      <c r="G597" s="7" t="s">
        <v>993</v>
      </c>
      <c r="H597" s="28" t="s">
        <v>17</v>
      </c>
      <c r="I597" s="9">
        <v>581.1580541697673</v>
      </c>
      <c r="J597" s="26">
        <v>44682</v>
      </c>
      <c r="K597" s="26">
        <v>44682</v>
      </c>
      <c r="L597" s="7" t="s">
        <v>369</v>
      </c>
      <c r="M597" s="28" t="s">
        <v>370</v>
      </c>
    </row>
    <row r="598" spans="1:13" ht="13.2">
      <c r="A598" s="5">
        <v>239</v>
      </c>
      <c r="B598" s="26">
        <v>44687</v>
      </c>
      <c r="C598" s="27">
        <v>0.95815399725715844</v>
      </c>
      <c r="D598" s="7" t="s">
        <v>8</v>
      </c>
      <c r="E598" s="7" t="s">
        <v>9</v>
      </c>
      <c r="F598" s="23" t="s">
        <v>12</v>
      </c>
      <c r="G598" s="7" t="s">
        <v>994</v>
      </c>
      <c r="H598" s="7" t="s">
        <v>10</v>
      </c>
      <c r="I598" s="9">
        <v>7521.38800241232</v>
      </c>
      <c r="J598" s="26">
        <v>44682</v>
      </c>
      <c r="K598" s="26">
        <v>44682</v>
      </c>
      <c r="L598" s="7" t="s">
        <v>377</v>
      </c>
      <c r="M598" s="28" t="s">
        <v>370</v>
      </c>
    </row>
    <row r="599" spans="1:13" ht="13.2">
      <c r="A599" s="5">
        <v>239</v>
      </c>
      <c r="B599" s="10">
        <v>44687</v>
      </c>
      <c r="C599" s="22">
        <v>0.36458333333333331</v>
      </c>
      <c r="D599" s="7" t="s">
        <v>15</v>
      </c>
      <c r="E599" s="7" t="s">
        <v>16</v>
      </c>
      <c r="F599" s="23" t="s">
        <v>19</v>
      </c>
      <c r="G599" s="7" t="s">
        <v>995</v>
      </c>
      <c r="H599" s="7" t="s">
        <v>17</v>
      </c>
      <c r="I599" s="9">
        <v>302.16652949333826</v>
      </c>
      <c r="J599" s="10">
        <v>44682</v>
      </c>
      <c r="K599" s="10">
        <v>44682</v>
      </c>
      <c r="L599" s="7" t="s">
        <v>369</v>
      </c>
      <c r="M599" s="7" t="s">
        <v>370</v>
      </c>
    </row>
    <row r="600" spans="1:13" ht="13.2">
      <c r="A600" s="5">
        <v>239</v>
      </c>
      <c r="B600" s="17">
        <v>44687</v>
      </c>
      <c r="C600" s="18">
        <v>0.90735951609871279</v>
      </c>
      <c r="D600" s="19" t="s">
        <v>397</v>
      </c>
      <c r="E600" s="19" t="s">
        <v>398</v>
      </c>
      <c r="F600" s="20" t="s">
        <v>399</v>
      </c>
      <c r="G600" s="20" t="s">
        <v>996</v>
      </c>
      <c r="H600" s="19" t="s">
        <v>17</v>
      </c>
      <c r="I600" s="21">
        <v>72232.570698134106</v>
      </c>
      <c r="J600" s="17">
        <v>44682</v>
      </c>
      <c r="K600" s="17">
        <v>44682</v>
      </c>
      <c r="L600" s="19" t="s">
        <v>377</v>
      </c>
      <c r="M600" s="19" t="s">
        <v>370</v>
      </c>
    </row>
    <row r="601" spans="1:13" ht="13.2">
      <c r="A601" s="5">
        <v>240</v>
      </c>
      <c r="B601" s="17">
        <v>44686</v>
      </c>
      <c r="C601" s="18">
        <v>0.10841263195985984</v>
      </c>
      <c r="D601" s="19" t="s">
        <v>361</v>
      </c>
      <c r="E601" s="19" t="s">
        <v>362</v>
      </c>
      <c r="F601" s="20" t="s">
        <v>363</v>
      </c>
      <c r="G601" s="20" t="s">
        <v>997</v>
      </c>
      <c r="H601" s="19" t="s">
        <v>365</v>
      </c>
      <c r="I601" s="21">
        <v>30982.10319815965</v>
      </c>
      <c r="J601" s="17">
        <v>44682</v>
      </c>
      <c r="K601" s="17">
        <v>44682</v>
      </c>
      <c r="L601" s="19" t="s">
        <v>377</v>
      </c>
      <c r="M601" s="19" t="s">
        <v>367</v>
      </c>
    </row>
    <row r="602" spans="1:13" ht="13.2">
      <c r="A602" s="5">
        <v>240</v>
      </c>
      <c r="B602" s="10">
        <v>44686</v>
      </c>
      <c r="C602" s="22">
        <v>0.78888888888888886</v>
      </c>
      <c r="D602" s="7" t="s">
        <v>8</v>
      </c>
      <c r="E602" s="7" t="s">
        <v>9</v>
      </c>
      <c r="F602" s="23" t="s">
        <v>12</v>
      </c>
      <c r="G602" s="7" t="s">
        <v>998</v>
      </c>
      <c r="H602" s="7" t="s">
        <v>10</v>
      </c>
      <c r="I602" s="9">
        <v>7517.1755731232915</v>
      </c>
      <c r="J602" s="10">
        <v>44682</v>
      </c>
      <c r="K602" s="10">
        <v>44682</v>
      </c>
      <c r="L602" s="7" t="s">
        <v>377</v>
      </c>
      <c r="M602" s="7" t="s">
        <v>367</v>
      </c>
    </row>
    <row r="603" spans="1:13" ht="13.2">
      <c r="A603" s="5">
        <v>240</v>
      </c>
      <c r="B603" s="10">
        <v>44686</v>
      </c>
      <c r="C603" s="22">
        <v>0.1361111111111111</v>
      </c>
      <c r="D603" s="7" t="s">
        <v>8</v>
      </c>
      <c r="E603" s="7" t="s">
        <v>9</v>
      </c>
      <c r="F603" s="23" t="s">
        <v>12</v>
      </c>
      <c r="G603" s="7" t="s">
        <v>999</v>
      </c>
      <c r="H603" s="7" t="s">
        <v>10</v>
      </c>
      <c r="I603" s="9">
        <v>7569.1454629638138</v>
      </c>
      <c r="J603" s="10">
        <v>44682</v>
      </c>
      <c r="K603" s="10">
        <v>44682</v>
      </c>
      <c r="L603" s="7" t="s">
        <v>377</v>
      </c>
      <c r="M603" s="7" t="s">
        <v>367</v>
      </c>
    </row>
    <row r="604" spans="1:13" ht="13.2">
      <c r="A604" s="5">
        <v>241</v>
      </c>
      <c r="B604" s="17">
        <v>44685</v>
      </c>
      <c r="C604" s="18">
        <v>0.15912862766945168</v>
      </c>
      <c r="D604" s="19" t="s">
        <v>371</v>
      </c>
      <c r="E604" s="19" t="s">
        <v>372</v>
      </c>
      <c r="F604" s="20" t="s">
        <v>373</v>
      </c>
      <c r="G604" s="20" t="s">
        <v>1000</v>
      </c>
      <c r="H604" s="19" t="s">
        <v>365</v>
      </c>
      <c r="I604" s="21">
        <v>137554.4776041398</v>
      </c>
      <c r="J604" s="17">
        <v>44682</v>
      </c>
      <c r="K604" s="17">
        <v>44682</v>
      </c>
      <c r="L604" s="19" t="s">
        <v>369</v>
      </c>
      <c r="M604" s="19" t="s">
        <v>370</v>
      </c>
    </row>
    <row r="605" spans="1:13" ht="13.2">
      <c r="A605" s="5">
        <v>241</v>
      </c>
      <c r="B605" s="10">
        <v>44685</v>
      </c>
      <c r="C605" s="22">
        <v>0.37013888888888891</v>
      </c>
      <c r="D605" s="7" t="s">
        <v>8</v>
      </c>
      <c r="E605" s="7" t="s">
        <v>9</v>
      </c>
      <c r="F605" s="23" t="s">
        <v>12</v>
      </c>
      <c r="G605" s="7" t="s">
        <v>1001</v>
      </c>
      <c r="H605" s="7" t="s">
        <v>10</v>
      </c>
      <c r="I605" s="9">
        <v>7527.623239814422</v>
      </c>
      <c r="J605" s="10">
        <v>44682</v>
      </c>
      <c r="K605" s="10">
        <v>44682</v>
      </c>
      <c r="L605" s="7" t="s">
        <v>377</v>
      </c>
      <c r="M605" s="7" t="s">
        <v>367</v>
      </c>
    </row>
    <row r="606" spans="1:13" ht="13.2">
      <c r="A606" s="5">
        <v>241</v>
      </c>
      <c r="B606" s="26">
        <v>44685</v>
      </c>
      <c r="C606" s="27">
        <v>0.1719579023210408</v>
      </c>
      <c r="D606" s="7" t="s">
        <v>15</v>
      </c>
      <c r="E606" s="7" t="s">
        <v>16</v>
      </c>
      <c r="F606" s="23" t="s">
        <v>19</v>
      </c>
      <c r="G606" s="7" t="s">
        <v>1002</v>
      </c>
      <c r="H606" s="7" t="s">
        <v>17</v>
      </c>
      <c r="I606" s="9">
        <v>305.93161110848882</v>
      </c>
      <c r="J606" s="26">
        <v>44682</v>
      </c>
      <c r="K606" s="26">
        <v>44682</v>
      </c>
      <c r="L606" s="7" t="s">
        <v>369</v>
      </c>
      <c r="M606" s="28" t="s">
        <v>370</v>
      </c>
    </row>
    <row r="607" spans="1:13" ht="13.2">
      <c r="A607" s="5">
        <v>241</v>
      </c>
      <c r="B607" s="10">
        <v>44685</v>
      </c>
      <c r="C607" s="22">
        <v>0.42152777777777778</v>
      </c>
      <c r="D607" s="7" t="s">
        <v>15</v>
      </c>
      <c r="E607" s="7" t="s">
        <v>16</v>
      </c>
      <c r="F607" s="23" t="s">
        <v>19</v>
      </c>
      <c r="G607" s="7" t="s">
        <v>1003</v>
      </c>
      <c r="H607" s="7" t="s">
        <v>17</v>
      </c>
      <c r="I607" s="9">
        <v>305.17314768412842</v>
      </c>
      <c r="J607" s="10">
        <v>44682</v>
      </c>
      <c r="K607" s="10">
        <v>44682</v>
      </c>
      <c r="L607" s="7" t="s">
        <v>369</v>
      </c>
      <c r="M607" s="7" t="s">
        <v>370</v>
      </c>
    </row>
    <row r="608" spans="1:13" ht="13.2">
      <c r="A608" s="5">
        <v>242</v>
      </c>
      <c r="B608" s="17">
        <v>44684</v>
      </c>
      <c r="C608" s="18">
        <v>0.90779107689970873</v>
      </c>
      <c r="D608" s="19" t="s">
        <v>379</v>
      </c>
      <c r="E608" s="19" t="s">
        <v>380</v>
      </c>
      <c r="F608" s="20" t="s">
        <v>381</v>
      </c>
      <c r="G608" s="20" t="s">
        <v>1004</v>
      </c>
      <c r="H608" s="19" t="s">
        <v>383</v>
      </c>
      <c r="I608" s="21">
        <v>10925.04076112451</v>
      </c>
      <c r="J608" s="17">
        <v>44682</v>
      </c>
      <c r="K608" s="17">
        <v>44682</v>
      </c>
      <c r="L608" s="19" t="s">
        <v>377</v>
      </c>
      <c r="M608" s="19" t="s">
        <v>370</v>
      </c>
    </row>
    <row r="609" spans="1:13" ht="13.2">
      <c r="A609" s="5">
        <v>243</v>
      </c>
      <c r="B609" s="17">
        <v>44683</v>
      </c>
      <c r="C609" s="18">
        <v>2.7824172493725152E-2</v>
      </c>
      <c r="D609" s="19" t="s">
        <v>385</v>
      </c>
      <c r="E609" s="19" t="s">
        <v>386</v>
      </c>
      <c r="F609" s="20" t="s">
        <v>387</v>
      </c>
      <c r="G609" s="20" t="s">
        <v>1005</v>
      </c>
      <c r="H609" s="19" t="s">
        <v>17</v>
      </c>
      <c r="I609" s="21">
        <v>177987.43956645715</v>
      </c>
      <c r="J609" s="17">
        <v>44682</v>
      </c>
      <c r="K609" s="17">
        <v>44682</v>
      </c>
      <c r="L609" s="19" t="s">
        <v>377</v>
      </c>
      <c r="M609" s="19" t="s">
        <v>367</v>
      </c>
    </row>
    <row r="610" spans="1:13" ht="13.2">
      <c r="A610" s="5">
        <v>243</v>
      </c>
      <c r="B610" s="10">
        <v>44683</v>
      </c>
      <c r="C610" s="22">
        <v>0.95277777777777772</v>
      </c>
      <c r="D610" s="7" t="s">
        <v>8</v>
      </c>
      <c r="E610" s="7" t="s">
        <v>9</v>
      </c>
      <c r="F610" s="23" t="s">
        <v>12</v>
      </c>
      <c r="G610" s="7" t="s">
        <v>1006</v>
      </c>
      <c r="H610" s="7" t="s">
        <v>10</v>
      </c>
      <c r="I610" s="9">
        <v>7552.7781091221514</v>
      </c>
      <c r="J610" s="10">
        <v>44682</v>
      </c>
      <c r="K610" s="10">
        <v>44682</v>
      </c>
      <c r="L610" s="7" t="s">
        <v>377</v>
      </c>
      <c r="M610" s="7" t="s">
        <v>367</v>
      </c>
    </row>
    <row r="611" spans="1:13" ht="13.2">
      <c r="A611" s="5">
        <v>243</v>
      </c>
      <c r="B611" s="10">
        <v>44683</v>
      </c>
      <c r="C611" s="22">
        <v>8.7499999999999994E-2</v>
      </c>
      <c r="D611" s="7" t="s">
        <v>15</v>
      </c>
      <c r="E611" s="7" t="s">
        <v>16</v>
      </c>
      <c r="F611" s="23" t="s">
        <v>19</v>
      </c>
      <c r="G611" s="7" t="s">
        <v>1007</v>
      </c>
      <c r="H611" s="7" t="s">
        <v>17</v>
      </c>
      <c r="I611" s="9">
        <v>302.56740881643577</v>
      </c>
      <c r="J611" s="10">
        <v>44682</v>
      </c>
      <c r="K611" s="10">
        <v>44682</v>
      </c>
      <c r="L611" s="7" t="s">
        <v>369</v>
      </c>
      <c r="M611" s="7" t="s">
        <v>370</v>
      </c>
    </row>
    <row r="612" spans="1:13" ht="13.2">
      <c r="A612" s="5">
        <v>244</v>
      </c>
      <c r="B612" s="10">
        <v>44682</v>
      </c>
      <c r="C612" s="22">
        <v>0.35902777777777778</v>
      </c>
      <c r="D612" s="7" t="s">
        <v>8</v>
      </c>
      <c r="E612" s="7" t="s">
        <v>9</v>
      </c>
      <c r="F612" s="23" t="s">
        <v>12</v>
      </c>
      <c r="G612" s="7" t="s">
        <v>1008</v>
      </c>
      <c r="H612" s="7" t="s">
        <v>10</v>
      </c>
      <c r="I612" s="9">
        <v>7488.0887332352195</v>
      </c>
      <c r="J612" s="10">
        <v>44682</v>
      </c>
      <c r="K612" s="10">
        <v>44682</v>
      </c>
      <c r="L612" s="7" t="s">
        <v>377</v>
      </c>
      <c r="M612" s="7" t="s">
        <v>367</v>
      </c>
    </row>
    <row r="613" spans="1:13" ht="13.2">
      <c r="A613" s="5">
        <v>244</v>
      </c>
      <c r="B613" s="10">
        <v>44682</v>
      </c>
      <c r="C613" s="22">
        <v>4.791666666666667E-2</v>
      </c>
      <c r="D613" s="7" t="s">
        <v>15</v>
      </c>
      <c r="E613" s="7" t="s">
        <v>16</v>
      </c>
      <c r="F613" s="23" t="s">
        <v>19</v>
      </c>
      <c r="G613" s="7" t="s">
        <v>1009</v>
      </c>
      <c r="H613" s="7" t="s">
        <v>17</v>
      </c>
      <c r="I613" s="9">
        <v>305.50491999439504</v>
      </c>
      <c r="J613" s="10">
        <v>44682</v>
      </c>
      <c r="K613" s="10">
        <v>44682</v>
      </c>
      <c r="L613" s="7" t="s">
        <v>369</v>
      </c>
      <c r="M613" s="7" t="s">
        <v>370</v>
      </c>
    </row>
    <row r="614" spans="1:13" ht="13.2">
      <c r="A614" s="5">
        <v>244</v>
      </c>
      <c r="B614" s="17">
        <v>44682</v>
      </c>
      <c r="C614" s="18">
        <v>0.15357508673865994</v>
      </c>
      <c r="D614" s="19" t="s">
        <v>397</v>
      </c>
      <c r="E614" s="19" t="s">
        <v>398</v>
      </c>
      <c r="F614" s="20" t="s">
        <v>399</v>
      </c>
      <c r="G614" s="20" t="s">
        <v>1010</v>
      </c>
      <c r="H614" s="19" t="s">
        <v>17</v>
      </c>
      <c r="I614" s="21">
        <v>8927.6656301342191</v>
      </c>
      <c r="J614" s="17">
        <v>44682</v>
      </c>
      <c r="K614" s="17">
        <v>44682</v>
      </c>
      <c r="L614" s="19" t="s">
        <v>369</v>
      </c>
      <c r="M614" s="19" t="s">
        <v>370</v>
      </c>
    </row>
    <row r="615" spans="1:13" ht="13.2">
      <c r="A615" s="5">
        <v>245</v>
      </c>
      <c r="B615" s="17">
        <v>44681</v>
      </c>
      <c r="C615" s="18">
        <v>0.90096857532292218</v>
      </c>
      <c r="D615" s="19" t="s">
        <v>403</v>
      </c>
      <c r="E615" s="19" t="s">
        <v>404</v>
      </c>
      <c r="F615" s="20" t="s">
        <v>405</v>
      </c>
      <c r="G615" s="20" t="s">
        <v>1011</v>
      </c>
      <c r="H615" s="19" t="s">
        <v>10</v>
      </c>
      <c r="I615" s="21">
        <v>2466.4620079827082</v>
      </c>
      <c r="J615" s="17">
        <v>44652</v>
      </c>
      <c r="K615" s="17">
        <v>44675</v>
      </c>
      <c r="L615" s="19" t="s">
        <v>369</v>
      </c>
      <c r="M615" s="19" t="s">
        <v>370</v>
      </c>
    </row>
    <row r="616" spans="1:13" ht="13.2">
      <c r="A616" s="5">
        <v>245</v>
      </c>
      <c r="B616" s="10">
        <v>44681</v>
      </c>
      <c r="C616" s="22">
        <v>0.14374999999999999</v>
      </c>
      <c r="D616" s="7" t="s">
        <v>8</v>
      </c>
      <c r="E616" s="7" t="s">
        <v>9</v>
      </c>
      <c r="F616" s="23" t="s">
        <v>12</v>
      </c>
      <c r="G616" s="7" t="s">
        <v>1012</v>
      </c>
      <c r="H616" s="7" t="s">
        <v>10</v>
      </c>
      <c r="I616" s="9">
        <v>7711.1347410580929</v>
      </c>
      <c r="J616" s="10">
        <v>44652</v>
      </c>
      <c r="K616" s="10">
        <v>44675</v>
      </c>
      <c r="L616" s="7" t="s">
        <v>377</v>
      </c>
      <c r="M616" s="7" t="s">
        <v>367</v>
      </c>
    </row>
    <row r="617" spans="1:13" ht="13.2">
      <c r="A617" s="5">
        <v>245</v>
      </c>
      <c r="B617" s="10">
        <v>44681</v>
      </c>
      <c r="C617" s="22">
        <v>0.3527777777777778</v>
      </c>
      <c r="D617" s="7" t="s">
        <v>15</v>
      </c>
      <c r="E617" s="7" t="s">
        <v>16</v>
      </c>
      <c r="F617" s="23" t="s">
        <v>19</v>
      </c>
      <c r="G617" s="7" t="s">
        <v>1013</v>
      </c>
      <c r="H617" s="7" t="s">
        <v>17</v>
      </c>
      <c r="I617" s="9">
        <v>303.87216878456366</v>
      </c>
      <c r="J617" s="10">
        <v>44652</v>
      </c>
      <c r="K617" s="10">
        <v>44675</v>
      </c>
      <c r="L617" s="7" t="s">
        <v>369</v>
      </c>
      <c r="M617" s="7" t="s">
        <v>370</v>
      </c>
    </row>
    <row r="618" spans="1:13" ht="13.2">
      <c r="A618" s="5">
        <f>A617+6</f>
        <v>251</v>
      </c>
      <c r="B618" s="26">
        <v>44675</v>
      </c>
      <c r="C618" s="27">
        <f>C532</f>
        <v>0.29335289624568495</v>
      </c>
      <c r="D618" s="28" t="s">
        <v>397</v>
      </c>
      <c r="E618" s="28" t="s">
        <v>398</v>
      </c>
      <c r="F618" s="29" t="s">
        <v>399</v>
      </c>
      <c r="G618" s="7" t="s">
        <v>1014</v>
      </c>
      <c r="H618" s="28" t="s">
        <v>17</v>
      </c>
      <c r="I618" s="9">
        <v>588.49313611312095</v>
      </c>
      <c r="J618" s="26">
        <v>44652</v>
      </c>
      <c r="K618" s="26">
        <v>44675</v>
      </c>
      <c r="L618" s="7" t="s">
        <v>369</v>
      </c>
      <c r="M618" s="28" t="s">
        <v>370</v>
      </c>
    </row>
    <row r="619" spans="1:13" ht="13.2">
      <c r="A619" s="5">
        <v>246</v>
      </c>
      <c r="B619" s="17">
        <v>44680</v>
      </c>
      <c r="C619" s="18">
        <v>0.16879795497170669</v>
      </c>
      <c r="D619" s="19" t="s">
        <v>409</v>
      </c>
      <c r="E619" s="19" t="s">
        <v>410</v>
      </c>
      <c r="F619" s="20" t="s">
        <v>411</v>
      </c>
      <c r="G619" s="20" t="s">
        <v>1015</v>
      </c>
      <c r="H619" s="19" t="s">
        <v>413</v>
      </c>
      <c r="I619" s="21">
        <v>13475.048650411822</v>
      </c>
      <c r="J619" s="17">
        <v>44652</v>
      </c>
      <c r="K619" s="17">
        <v>44675</v>
      </c>
      <c r="L619" s="19" t="s">
        <v>377</v>
      </c>
      <c r="M619" s="19" t="s">
        <v>367</v>
      </c>
    </row>
    <row r="620" spans="1:13" ht="13.2">
      <c r="A620" s="5">
        <v>246</v>
      </c>
      <c r="B620" s="10">
        <v>44680</v>
      </c>
      <c r="C620" s="22">
        <v>0.24930555555555556</v>
      </c>
      <c r="D620" s="7" t="s">
        <v>8</v>
      </c>
      <c r="E620" s="7" t="s">
        <v>9</v>
      </c>
      <c r="F620" s="23" t="s">
        <v>12</v>
      </c>
      <c r="G620" s="7" t="s">
        <v>1016</v>
      </c>
      <c r="H620" s="7" t="s">
        <v>10</v>
      </c>
      <c r="I620" s="9">
        <v>7709.0407525265218</v>
      </c>
      <c r="J620" s="10">
        <v>44652</v>
      </c>
      <c r="K620" s="10">
        <v>44675</v>
      </c>
      <c r="L620" s="7" t="s">
        <v>377</v>
      </c>
      <c r="M620" s="7" t="s">
        <v>367</v>
      </c>
    </row>
    <row r="621" spans="1:13" ht="13.2">
      <c r="A621" s="5">
        <v>247</v>
      </c>
      <c r="B621" s="10">
        <v>44679</v>
      </c>
      <c r="C621" s="22">
        <v>0.16388888888888889</v>
      </c>
      <c r="D621" s="7" t="s">
        <v>8</v>
      </c>
      <c r="E621" s="7" t="s">
        <v>9</v>
      </c>
      <c r="F621" s="23" t="s">
        <v>12</v>
      </c>
      <c r="G621" s="7" t="s">
        <v>1017</v>
      </c>
      <c r="H621" s="7" t="s">
        <v>10</v>
      </c>
      <c r="I621" s="9">
        <v>7695.4438223799616</v>
      </c>
      <c r="J621" s="10">
        <v>44652</v>
      </c>
      <c r="K621" s="10">
        <v>44675</v>
      </c>
      <c r="L621" s="7" t="s">
        <v>377</v>
      </c>
      <c r="M621" s="7" t="s">
        <v>367</v>
      </c>
    </row>
    <row r="622" spans="1:13" ht="13.2">
      <c r="A622" s="5">
        <v>247</v>
      </c>
      <c r="B622" s="10">
        <v>44679</v>
      </c>
      <c r="C622" s="22">
        <v>1.3194444444444444E-2</v>
      </c>
      <c r="D622" s="7" t="s">
        <v>15</v>
      </c>
      <c r="E622" s="7" t="s">
        <v>16</v>
      </c>
      <c r="F622" s="23" t="s">
        <v>19</v>
      </c>
      <c r="G622" s="7" t="s">
        <v>1018</v>
      </c>
      <c r="H622" s="7" t="s">
        <v>17</v>
      </c>
      <c r="I622" s="9">
        <v>307.12699584104553</v>
      </c>
      <c r="J622" s="10">
        <v>44652</v>
      </c>
      <c r="K622" s="10">
        <v>44675</v>
      </c>
      <c r="L622" s="7" t="s">
        <v>369</v>
      </c>
      <c r="M622" s="7" t="s">
        <v>370</v>
      </c>
    </row>
    <row r="623" spans="1:13" ht="13.2">
      <c r="A623" s="5">
        <v>249</v>
      </c>
      <c r="B623" s="10">
        <v>44677</v>
      </c>
      <c r="C623" s="22">
        <v>0.98124999999999996</v>
      </c>
      <c r="D623" s="7" t="s">
        <v>8</v>
      </c>
      <c r="E623" s="7" t="s">
        <v>9</v>
      </c>
      <c r="F623" s="23" t="s">
        <v>12</v>
      </c>
      <c r="G623" s="7" t="s">
        <v>1019</v>
      </c>
      <c r="H623" s="7" t="s">
        <v>10</v>
      </c>
      <c r="I623" s="9">
        <v>7596.2377041412146</v>
      </c>
      <c r="J623" s="10">
        <v>44652</v>
      </c>
      <c r="K623" s="10">
        <v>44675</v>
      </c>
      <c r="L623" s="7" t="s">
        <v>377</v>
      </c>
      <c r="M623" s="7" t="s">
        <v>367</v>
      </c>
    </row>
    <row r="624" spans="1:13" ht="13.2">
      <c r="A624" s="5">
        <v>249</v>
      </c>
      <c r="B624" s="10">
        <v>44677</v>
      </c>
      <c r="C624" s="22">
        <v>0.96388888888888891</v>
      </c>
      <c r="D624" s="7" t="s">
        <v>15</v>
      </c>
      <c r="E624" s="7" t="s">
        <v>16</v>
      </c>
      <c r="F624" s="23" t="s">
        <v>19</v>
      </c>
      <c r="G624" s="7" t="s">
        <v>1020</v>
      </c>
      <c r="H624" s="7" t="s">
        <v>17</v>
      </c>
      <c r="I624" s="9">
        <v>311.31064072431303</v>
      </c>
      <c r="J624" s="10">
        <v>44652</v>
      </c>
      <c r="K624" s="10">
        <v>44675</v>
      </c>
      <c r="L624" s="7" t="s">
        <v>369</v>
      </c>
      <c r="M624" s="7" t="s">
        <v>370</v>
      </c>
    </row>
    <row r="625" spans="1:13" ht="13.2">
      <c r="A625" s="5">
        <v>250</v>
      </c>
      <c r="B625" s="10">
        <v>44676</v>
      </c>
      <c r="C625" s="22">
        <v>0.77708333333333335</v>
      </c>
      <c r="D625" s="7" t="s">
        <v>8</v>
      </c>
      <c r="E625" s="7" t="s">
        <v>9</v>
      </c>
      <c r="F625" s="23" t="s">
        <v>12</v>
      </c>
      <c r="G625" s="7" t="s">
        <v>1021</v>
      </c>
      <c r="H625" s="7" t="s">
        <v>10</v>
      </c>
      <c r="I625" s="9">
        <v>7487.3628505258957</v>
      </c>
      <c r="J625" s="10">
        <v>44652</v>
      </c>
      <c r="K625" s="10">
        <v>44675</v>
      </c>
      <c r="L625" s="7" t="s">
        <v>377</v>
      </c>
      <c r="M625" s="7" t="s">
        <v>367</v>
      </c>
    </row>
    <row r="626" spans="1:13" ht="13.2">
      <c r="A626" s="5">
        <v>250</v>
      </c>
      <c r="B626" s="10">
        <v>44676</v>
      </c>
      <c r="C626" s="22">
        <v>0.3347222222222222</v>
      </c>
      <c r="D626" s="7" t="s">
        <v>8</v>
      </c>
      <c r="E626" s="7" t="s">
        <v>9</v>
      </c>
      <c r="F626" s="23" t="s">
        <v>12</v>
      </c>
      <c r="G626" s="7" t="s">
        <v>1022</v>
      </c>
      <c r="H626" s="7" t="s">
        <v>10</v>
      </c>
      <c r="I626" s="9">
        <v>7486.3475919591156</v>
      </c>
      <c r="J626" s="10">
        <v>44652</v>
      </c>
      <c r="K626" s="10">
        <v>44675</v>
      </c>
      <c r="L626" s="7" t="s">
        <v>377</v>
      </c>
      <c r="M626" s="7" t="s">
        <v>367</v>
      </c>
    </row>
    <row r="627" spans="1:13" ht="13.2">
      <c r="A627" s="5">
        <v>250</v>
      </c>
      <c r="B627" s="10">
        <v>44676</v>
      </c>
      <c r="C627" s="22">
        <v>0.94236111111111109</v>
      </c>
      <c r="D627" s="7" t="s">
        <v>15</v>
      </c>
      <c r="E627" s="7" t="s">
        <v>16</v>
      </c>
      <c r="F627" s="23" t="s">
        <v>19</v>
      </c>
      <c r="G627" s="7" t="s">
        <v>1023</v>
      </c>
      <c r="H627" s="7" t="s">
        <v>17</v>
      </c>
      <c r="I627" s="9">
        <v>306.82838384998115</v>
      </c>
      <c r="J627" s="10">
        <v>44652</v>
      </c>
      <c r="K627" s="10">
        <v>44675</v>
      </c>
      <c r="L627" s="7" t="s">
        <v>369</v>
      </c>
      <c r="M627" s="7" t="s">
        <v>370</v>
      </c>
    </row>
    <row r="628" spans="1:13" ht="13.2">
      <c r="A628" s="5">
        <f>A627+6</f>
        <v>256</v>
      </c>
      <c r="B628" s="26">
        <v>44670</v>
      </c>
      <c r="C628" s="27">
        <f>C542</f>
        <v>0.64461208809786863</v>
      </c>
      <c r="D628" s="28" t="s">
        <v>397</v>
      </c>
      <c r="E628" s="28" t="s">
        <v>398</v>
      </c>
      <c r="F628" s="29" t="s">
        <v>399</v>
      </c>
      <c r="G628" s="7" t="s">
        <v>1024</v>
      </c>
      <c r="H628" s="28" t="s">
        <v>17</v>
      </c>
      <c r="I628" s="9">
        <v>590.85906048250615</v>
      </c>
      <c r="J628" s="26">
        <v>44652</v>
      </c>
      <c r="K628" s="26">
        <v>44668</v>
      </c>
      <c r="L628" s="7" t="s">
        <v>369</v>
      </c>
      <c r="M628" s="28" t="s">
        <v>370</v>
      </c>
    </row>
    <row r="629" spans="1:13" ht="13.2">
      <c r="A629" s="5">
        <v>251</v>
      </c>
      <c r="B629" s="10">
        <v>44675</v>
      </c>
      <c r="C629" s="22">
        <v>0.36944444444444446</v>
      </c>
      <c r="D629" s="7" t="s">
        <v>15</v>
      </c>
      <c r="E629" s="7" t="s">
        <v>16</v>
      </c>
      <c r="F629" s="23" t="s">
        <v>19</v>
      </c>
      <c r="G629" s="7" t="s">
        <v>1025</v>
      </c>
      <c r="H629" s="7" t="s">
        <v>17</v>
      </c>
      <c r="I629" s="9">
        <v>308.20365115587447</v>
      </c>
      <c r="J629" s="10">
        <v>44652</v>
      </c>
      <c r="K629" s="10">
        <v>44675</v>
      </c>
      <c r="L629" s="7" t="s">
        <v>369</v>
      </c>
      <c r="M629" s="7" t="s">
        <v>370</v>
      </c>
    </row>
    <row r="630" spans="1:13" ht="13.2">
      <c r="A630" s="5">
        <v>252</v>
      </c>
      <c r="B630" s="10">
        <v>44674</v>
      </c>
      <c r="C630" s="22">
        <v>0.82152777777777775</v>
      </c>
      <c r="D630" s="7" t="s">
        <v>8</v>
      </c>
      <c r="E630" s="7" t="s">
        <v>9</v>
      </c>
      <c r="F630" s="23" t="s">
        <v>12</v>
      </c>
      <c r="G630" s="7" t="s">
        <v>1026</v>
      </c>
      <c r="H630" s="7" t="s">
        <v>10</v>
      </c>
      <c r="I630" s="9">
        <v>7448.3634098163411</v>
      </c>
      <c r="J630" s="10">
        <v>44652</v>
      </c>
      <c r="K630" s="10">
        <v>44668</v>
      </c>
      <c r="L630" s="7" t="s">
        <v>377</v>
      </c>
      <c r="M630" s="7" t="s">
        <v>367</v>
      </c>
    </row>
    <row r="631" spans="1:13" ht="13.2">
      <c r="A631" s="5">
        <v>252</v>
      </c>
      <c r="B631" s="10">
        <v>44674</v>
      </c>
      <c r="C631" s="22">
        <v>0.42708333333333331</v>
      </c>
      <c r="D631" s="7" t="s">
        <v>8</v>
      </c>
      <c r="E631" s="7" t="s">
        <v>9</v>
      </c>
      <c r="F631" s="23" t="s">
        <v>12</v>
      </c>
      <c r="G631" s="7" t="s">
        <v>1027</v>
      </c>
      <c r="H631" s="7" t="s">
        <v>10</v>
      </c>
      <c r="I631" s="9">
        <v>7400.4606290369184</v>
      </c>
      <c r="J631" s="10">
        <v>44652</v>
      </c>
      <c r="K631" s="10">
        <v>44668</v>
      </c>
      <c r="L631" s="7" t="s">
        <v>377</v>
      </c>
      <c r="M631" s="7" t="s">
        <v>367</v>
      </c>
    </row>
    <row r="632" spans="1:13" ht="13.2">
      <c r="A632" s="5">
        <v>252</v>
      </c>
      <c r="B632" s="10">
        <v>44674</v>
      </c>
      <c r="C632" s="22">
        <v>0.19652777777777777</v>
      </c>
      <c r="D632" s="7" t="s">
        <v>15</v>
      </c>
      <c r="E632" s="7" t="s">
        <v>16</v>
      </c>
      <c r="F632" s="23" t="s">
        <v>19</v>
      </c>
      <c r="G632" s="7" t="s">
        <v>1028</v>
      </c>
      <c r="H632" s="7" t="s">
        <v>17</v>
      </c>
      <c r="I632" s="9">
        <v>310.58877091742295</v>
      </c>
      <c r="J632" s="10">
        <v>44652</v>
      </c>
      <c r="K632" s="10">
        <v>44668</v>
      </c>
      <c r="L632" s="7" t="s">
        <v>369</v>
      </c>
      <c r="M632" s="7" t="s">
        <v>370</v>
      </c>
    </row>
    <row r="633" spans="1:13" ht="13.2">
      <c r="A633" s="5">
        <v>253</v>
      </c>
      <c r="B633" s="10">
        <v>44673</v>
      </c>
      <c r="C633" s="22">
        <v>0.26666666666666666</v>
      </c>
      <c r="D633" s="7" t="s">
        <v>8</v>
      </c>
      <c r="E633" s="7" t="s">
        <v>9</v>
      </c>
      <c r="F633" s="23" t="s">
        <v>12</v>
      </c>
      <c r="G633" s="7" t="s">
        <v>1029</v>
      </c>
      <c r="H633" s="7" t="s">
        <v>10</v>
      </c>
      <c r="I633" s="9">
        <v>7417.9236921444808</v>
      </c>
      <c r="J633" s="10">
        <v>44652</v>
      </c>
      <c r="K633" s="10">
        <v>44668</v>
      </c>
      <c r="L633" s="7" t="s">
        <v>377</v>
      </c>
      <c r="M633" s="7" t="s">
        <v>367</v>
      </c>
    </row>
    <row r="634" spans="1:13" ht="13.2">
      <c r="A634" s="5">
        <v>253</v>
      </c>
      <c r="B634" s="10">
        <v>44673</v>
      </c>
      <c r="C634" s="22">
        <v>0.38333333333333336</v>
      </c>
      <c r="D634" s="7" t="s">
        <v>15</v>
      </c>
      <c r="E634" s="7" t="s">
        <v>16</v>
      </c>
      <c r="F634" s="23" t="s">
        <v>19</v>
      </c>
      <c r="G634" s="7" t="s">
        <v>1030</v>
      </c>
      <c r="H634" s="7" t="s">
        <v>17</v>
      </c>
      <c r="I634" s="9">
        <v>314.03080514450352</v>
      </c>
      <c r="J634" s="10">
        <v>44652</v>
      </c>
      <c r="K634" s="10">
        <v>44668</v>
      </c>
      <c r="L634" s="7" t="s">
        <v>369</v>
      </c>
      <c r="M634" s="7" t="s">
        <v>370</v>
      </c>
    </row>
    <row r="635" spans="1:13" ht="13.2">
      <c r="A635" s="5">
        <v>255</v>
      </c>
      <c r="B635" s="10">
        <v>44671</v>
      </c>
      <c r="C635" s="22">
        <v>0.33750000000000002</v>
      </c>
      <c r="D635" s="7" t="s">
        <v>8</v>
      </c>
      <c r="E635" s="7" t="s">
        <v>9</v>
      </c>
      <c r="F635" s="23" t="s">
        <v>12</v>
      </c>
      <c r="G635" s="7" t="s">
        <v>1031</v>
      </c>
      <c r="H635" s="7" t="s">
        <v>10</v>
      </c>
      <c r="I635" s="9">
        <v>7514.3872593404631</v>
      </c>
      <c r="J635" s="10">
        <v>44652</v>
      </c>
      <c r="K635" s="10">
        <v>44668</v>
      </c>
      <c r="L635" s="7" t="s">
        <v>377</v>
      </c>
      <c r="M635" s="7" t="s">
        <v>367</v>
      </c>
    </row>
    <row r="636" spans="1:13" ht="13.2">
      <c r="A636" s="5">
        <v>255</v>
      </c>
      <c r="B636" s="10">
        <v>44671</v>
      </c>
      <c r="C636" s="22">
        <v>2.4305555555555556E-2</v>
      </c>
      <c r="D636" s="7" t="s">
        <v>15</v>
      </c>
      <c r="E636" s="7" t="s">
        <v>16</v>
      </c>
      <c r="F636" s="23" t="s">
        <v>19</v>
      </c>
      <c r="G636" s="7" t="s">
        <v>1032</v>
      </c>
      <c r="H636" s="7" t="s">
        <v>17</v>
      </c>
      <c r="I636" s="9">
        <v>311.49347770038202</v>
      </c>
      <c r="J636" s="10">
        <v>44652</v>
      </c>
      <c r="K636" s="10">
        <v>44668</v>
      </c>
      <c r="L636" s="7" t="s">
        <v>369</v>
      </c>
      <c r="M636" s="7" t="s">
        <v>370</v>
      </c>
    </row>
    <row r="637" spans="1:13" ht="13.2">
      <c r="A637" s="5">
        <v>256</v>
      </c>
      <c r="B637" s="10">
        <v>44670</v>
      </c>
      <c r="C637" s="22">
        <v>0.1388888888888889</v>
      </c>
      <c r="D637" s="7" t="s">
        <v>8</v>
      </c>
      <c r="E637" s="7" t="s">
        <v>9</v>
      </c>
      <c r="F637" s="23" t="s">
        <v>12</v>
      </c>
      <c r="G637" s="7" t="s">
        <v>1033</v>
      </c>
      <c r="H637" s="7" t="s">
        <v>10</v>
      </c>
      <c r="I637" s="9">
        <v>7511.718437987658</v>
      </c>
      <c r="J637" s="10">
        <v>44652</v>
      </c>
      <c r="K637" s="10">
        <v>44668</v>
      </c>
      <c r="L637" s="7" t="s">
        <v>377</v>
      </c>
      <c r="M637" s="7" t="s">
        <v>367</v>
      </c>
    </row>
    <row r="638" spans="1:13" ht="13.2">
      <c r="A638" s="5">
        <f>A637+6</f>
        <v>262</v>
      </c>
      <c r="B638" s="26">
        <v>44664</v>
      </c>
      <c r="C638" s="27">
        <f>C552</f>
        <v>9.0277777777777769E-3</v>
      </c>
      <c r="D638" s="28" t="s">
        <v>397</v>
      </c>
      <c r="E638" s="28" t="s">
        <v>398</v>
      </c>
      <c r="F638" s="29" t="s">
        <v>399</v>
      </c>
      <c r="G638" s="7" t="s">
        <v>1034</v>
      </c>
      <c r="H638" s="28" t="s">
        <v>17</v>
      </c>
      <c r="I638" s="9">
        <v>584.63709686153993</v>
      </c>
      <c r="J638" s="26">
        <v>44652</v>
      </c>
      <c r="K638" s="26">
        <v>44661</v>
      </c>
      <c r="L638" s="7" t="s">
        <v>369</v>
      </c>
      <c r="M638" s="28" t="s">
        <v>370</v>
      </c>
    </row>
    <row r="639" spans="1:13" ht="13.2">
      <c r="A639" s="5">
        <v>257</v>
      </c>
      <c r="B639" s="10">
        <v>44669</v>
      </c>
      <c r="C639" s="22">
        <v>0.30208333333333331</v>
      </c>
      <c r="D639" s="7" t="s">
        <v>15</v>
      </c>
      <c r="E639" s="7" t="s">
        <v>16</v>
      </c>
      <c r="F639" s="23" t="s">
        <v>19</v>
      </c>
      <c r="G639" s="7" t="s">
        <v>1035</v>
      </c>
      <c r="H639" s="7" t="s">
        <v>17</v>
      </c>
      <c r="I639" s="9">
        <v>314.32270079792005</v>
      </c>
      <c r="J639" s="10">
        <v>44652</v>
      </c>
      <c r="K639" s="10">
        <v>44668</v>
      </c>
      <c r="L639" s="7" t="s">
        <v>369</v>
      </c>
      <c r="M639" s="7" t="s">
        <v>370</v>
      </c>
    </row>
    <row r="640" spans="1:13" ht="13.2">
      <c r="A640" s="5">
        <v>258</v>
      </c>
      <c r="B640" s="10">
        <v>44668</v>
      </c>
      <c r="C640" s="22">
        <v>0.99236111111111114</v>
      </c>
      <c r="D640" s="7" t="s">
        <v>8</v>
      </c>
      <c r="E640" s="7" t="s">
        <v>9</v>
      </c>
      <c r="F640" s="23" t="s">
        <v>12</v>
      </c>
      <c r="G640" s="7" t="s">
        <v>1036</v>
      </c>
      <c r="H640" s="7" t="s">
        <v>10</v>
      </c>
      <c r="I640" s="9">
        <v>7542.864713283544</v>
      </c>
      <c r="J640" s="10">
        <v>44652</v>
      </c>
      <c r="K640" s="10">
        <v>44668</v>
      </c>
      <c r="L640" s="7" t="s">
        <v>377</v>
      </c>
      <c r="M640" s="7" t="s">
        <v>367</v>
      </c>
    </row>
    <row r="641" spans="1:13" ht="13.2">
      <c r="A641" s="5">
        <v>258</v>
      </c>
      <c r="B641" s="10">
        <v>44668</v>
      </c>
      <c r="C641" s="22">
        <v>0.4909722222222222</v>
      </c>
      <c r="D641" s="7" t="s">
        <v>8</v>
      </c>
      <c r="E641" s="7" t="s">
        <v>9</v>
      </c>
      <c r="F641" s="23" t="s">
        <v>12</v>
      </c>
      <c r="G641" s="7" t="s">
        <v>1037</v>
      </c>
      <c r="H641" s="7" t="s">
        <v>10</v>
      </c>
      <c r="I641" s="9">
        <v>7472.3912050355857</v>
      </c>
      <c r="J641" s="10">
        <v>44652</v>
      </c>
      <c r="K641" s="10">
        <v>44668</v>
      </c>
      <c r="L641" s="7" t="s">
        <v>377</v>
      </c>
      <c r="M641" s="7" t="s">
        <v>367</v>
      </c>
    </row>
    <row r="642" spans="1:13" ht="13.2">
      <c r="A642" s="5">
        <v>259</v>
      </c>
      <c r="B642" s="10">
        <v>44667</v>
      </c>
      <c r="C642" s="22">
        <v>0.53680555555555554</v>
      </c>
      <c r="D642" s="7" t="s">
        <v>8</v>
      </c>
      <c r="E642" s="7" t="s">
        <v>9</v>
      </c>
      <c r="F642" s="23" t="s">
        <v>12</v>
      </c>
      <c r="G642" s="7" t="s">
        <v>1038</v>
      </c>
      <c r="H642" s="7" t="s">
        <v>10</v>
      </c>
      <c r="I642" s="9">
        <v>7572.5945856337576</v>
      </c>
      <c r="J642" s="10">
        <v>44652</v>
      </c>
      <c r="K642" s="10">
        <v>44661</v>
      </c>
      <c r="L642" s="7" t="s">
        <v>377</v>
      </c>
      <c r="M642" s="7" t="s">
        <v>367</v>
      </c>
    </row>
    <row r="643" spans="1:13" ht="13.2">
      <c r="A643" s="5">
        <v>259</v>
      </c>
      <c r="B643" s="10">
        <v>44667</v>
      </c>
      <c r="C643" s="22">
        <v>0.44722222222222224</v>
      </c>
      <c r="D643" s="7" t="s">
        <v>15</v>
      </c>
      <c r="E643" s="7" t="s">
        <v>16</v>
      </c>
      <c r="F643" s="23" t="s">
        <v>19</v>
      </c>
      <c r="G643" s="7" t="s">
        <v>1039</v>
      </c>
      <c r="H643" s="7" t="s">
        <v>17</v>
      </c>
      <c r="I643" s="9">
        <v>314.57827195654011</v>
      </c>
      <c r="J643" s="10">
        <v>44652</v>
      </c>
      <c r="K643" s="10">
        <v>44661</v>
      </c>
      <c r="L643" s="7" t="s">
        <v>369</v>
      </c>
      <c r="M643" s="7" t="s">
        <v>370</v>
      </c>
    </row>
    <row r="644" spans="1:13" ht="13.2">
      <c r="A644" s="5">
        <v>260</v>
      </c>
      <c r="B644" s="10">
        <v>44666</v>
      </c>
      <c r="C644" s="22">
        <v>0.18541666666666667</v>
      </c>
      <c r="D644" s="7" t="s">
        <v>8</v>
      </c>
      <c r="E644" s="7" t="s">
        <v>9</v>
      </c>
      <c r="F644" s="23" t="s">
        <v>12</v>
      </c>
      <c r="G644" s="7" t="s">
        <v>1040</v>
      </c>
      <c r="H644" s="7" t="s">
        <v>10</v>
      </c>
      <c r="I644" s="9">
        <v>7671.4946914529137</v>
      </c>
      <c r="J644" s="10">
        <v>44652</v>
      </c>
      <c r="K644" s="10">
        <v>44661</v>
      </c>
      <c r="L644" s="7" t="s">
        <v>377</v>
      </c>
      <c r="M644" s="7" t="s">
        <v>367</v>
      </c>
    </row>
    <row r="645" spans="1:13" ht="13.2">
      <c r="A645" s="5">
        <v>260</v>
      </c>
      <c r="B645" s="10">
        <v>44666</v>
      </c>
      <c r="C645" s="22">
        <v>0.18541666666666667</v>
      </c>
      <c r="D645" s="7" t="s">
        <v>8</v>
      </c>
      <c r="E645" s="7" t="s">
        <v>9</v>
      </c>
      <c r="F645" s="23" t="s">
        <v>12</v>
      </c>
      <c r="G645" s="7" t="s">
        <v>1041</v>
      </c>
      <c r="H645" s="7" t="s">
        <v>10</v>
      </c>
      <c r="I645" s="9">
        <v>7749.5606485913559</v>
      </c>
      <c r="J645" s="10">
        <v>44652</v>
      </c>
      <c r="K645" s="10">
        <v>44661</v>
      </c>
      <c r="L645" s="7" t="s">
        <v>377</v>
      </c>
      <c r="M645" s="7" t="s">
        <v>367</v>
      </c>
    </row>
    <row r="646" spans="1:13" ht="13.2">
      <c r="A646" s="5">
        <v>260</v>
      </c>
      <c r="B646" s="10">
        <v>44666</v>
      </c>
      <c r="C646" s="22">
        <v>0.16111111111111112</v>
      </c>
      <c r="D646" s="7" t="s">
        <v>15</v>
      </c>
      <c r="E646" s="7" t="s">
        <v>16</v>
      </c>
      <c r="F646" s="23" t="s">
        <v>19</v>
      </c>
      <c r="G646" s="7" t="s">
        <v>1042</v>
      </c>
      <c r="H646" s="7" t="s">
        <v>17</v>
      </c>
      <c r="I646" s="9">
        <v>317.79362410251576</v>
      </c>
      <c r="J646" s="10">
        <v>44652</v>
      </c>
      <c r="K646" s="10">
        <v>44661</v>
      </c>
      <c r="L646" s="7" t="s">
        <v>369</v>
      </c>
      <c r="M646" s="7" t="s">
        <v>370</v>
      </c>
    </row>
    <row r="647" spans="1:13" ht="13.2">
      <c r="A647" s="5">
        <v>261</v>
      </c>
      <c r="B647" s="10">
        <v>44665</v>
      </c>
      <c r="C647" s="22">
        <v>1.3888888888888888E-2</v>
      </c>
      <c r="D647" s="7" t="s">
        <v>8</v>
      </c>
      <c r="E647" s="7" t="s">
        <v>9</v>
      </c>
      <c r="F647" s="23" t="s">
        <v>12</v>
      </c>
      <c r="G647" s="7" t="s">
        <v>1043</v>
      </c>
      <c r="H647" s="7" t="s">
        <v>10</v>
      </c>
      <c r="I647" s="9">
        <v>7816.0850707370992</v>
      </c>
      <c r="J647" s="10">
        <v>44652</v>
      </c>
      <c r="K647" s="10">
        <v>44661</v>
      </c>
      <c r="L647" s="7" t="s">
        <v>377</v>
      </c>
      <c r="M647" s="7" t="s">
        <v>367</v>
      </c>
    </row>
    <row r="648" spans="1:13" ht="13.2">
      <c r="A648" s="5">
        <v>261</v>
      </c>
      <c r="B648" s="10">
        <v>44665</v>
      </c>
      <c r="C648" s="22">
        <v>0.3576388888888889</v>
      </c>
      <c r="D648" s="7" t="s">
        <v>15</v>
      </c>
      <c r="E648" s="7" t="s">
        <v>16</v>
      </c>
      <c r="F648" s="23" t="s">
        <v>19</v>
      </c>
      <c r="G648" s="7" t="s">
        <v>1044</v>
      </c>
      <c r="H648" s="7" t="s">
        <v>17</v>
      </c>
      <c r="I648" s="9">
        <v>322.15768633593683</v>
      </c>
      <c r="J648" s="10">
        <v>44652</v>
      </c>
      <c r="K648" s="10">
        <v>44661</v>
      </c>
      <c r="L648" s="7" t="s">
        <v>369</v>
      </c>
      <c r="M648" s="7" t="s">
        <v>370</v>
      </c>
    </row>
    <row r="649" spans="1:13" ht="13.2">
      <c r="A649" s="5">
        <v>262</v>
      </c>
      <c r="B649" s="10">
        <v>44664</v>
      </c>
      <c r="C649" s="22">
        <v>0.21249999999999999</v>
      </c>
      <c r="D649" s="7" t="s">
        <v>8</v>
      </c>
      <c r="E649" s="7" t="s">
        <v>9</v>
      </c>
      <c r="F649" s="23" t="s">
        <v>12</v>
      </c>
      <c r="G649" s="7" t="s">
        <v>1045</v>
      </c>
      <c r="H649" s="7" t="s">
        <v>10</v>
      </c>
      <c r="I649" s="9">
        <v>7799.452639568256</v>
      </c>
      <c r="J649" s="10">
        <v>44652</v>
      </c>
      <c r="K649" s="10">
        <v>44661</v>
      </c>
      <c r="L649" s="7" t="s">
        <v>377</v>
      </c>
      <c r="M649" s="7" t="s">
        <v>367</v>
      </c>
    </row>
    <row r="650" spans="1:13" ht="13.2">
      <c r="A650" s="5">
        <v>262</v>
      </c>
      <c r="B650" s="10">
        <v>44664</v>
      </c>
      <c r="C650" s="22">
        <v>0.40833333333333333</v>
      </c>
      <c r="D650" s="7" t="s">
        <v>15</v>
      </c>
      <c r="E650" s="7" t="s">
        <v>16</v>
      </c>
      <c r="F650" s="23" t="s">
        <v>19</v>
      </c>
      <c r="G650" s="7" t="s">
        <v>1046</v>
      </c>
      <c r="H650" s="7" t="s">
        <v>17</v>
      </c>
      <c r="I650" s="9">
        <v>321.83678526243318</v>
      </c>
      <c r="J650" s="10">
        <v>44652</v>
      </c>
      <c r="K650" s="10">
        <v>44661</v>
      </c>
      <c r="L650" s="7" t="s">
        <v>369</v>
      </c>
      <c r="M650" s="7" t="s">
        <v>370</v>
      </c>
    </row>
    <row r="651" spans="1:13" ht="13.2">
      <c r="A651" s="5">
        <f>A650+6</f>
        <v>268</v>
      </c>
      <c r="B651" s="26">
        <v>44658</v>
      </c>
      <c r="C651" s="27">
        <f>C565</f>
        <v>0.38958333333333334</v>
      </c>
      <c r="D651" s="28" t="s">
        <v>397</v>
      </c>
      <c r="E651" s="28" t="s">
        <v>398</v>
      </c>
      <c r="F651" s="29" t="s">
        <v>399</v>
      </c>
      <c r="G651" s="7" t="s">
        <v>1047</v>
      </c>
      <c r="H651" s="28" t="s">
        <v>17</v>
      </c>
      <c r="I651" s="9">
        <v>578.29704757924196</v>
      </c>
      <c r="J651" s="26">
        <v>44652</v>
      </c>
      <c r="K651" s="26">
        <v>44654</v>
      </c>
      <c r="L651" s="7" t="s">
        <v>369</v>
      </c>
      <c r="M651" s="28" t="s">
        <v>370</v>
      </c>
    </row>
    <row r="652" spans="1:13" ht="13.2">
      <c r="A652" s="5">
        <v>263</v>
      </c>
      <c r="B652" s="26">
        <v>44663</v>
      </c>
      <c r="C652" s="27">
        <v>0.63430724387323478</v>
      </c>
      <c r="D652" s="7" t="s">
        <v>8</v>
      </c>
      <c r="E652" s="7" t="s">
        <v>9</v>
      </c>
      <c r="F652" s="23" t="s">
        <v>12</v>
      </c>
      <c r="G652" s="7" t="s">
        <v>1048</v>
      </c>
      <c r="H652" s="7" t="s">
        <v>10</v>
      </c>
      <c r="I652" s="9">
        <v>7687.6535700800459</v>
      </c>
      <c r="J652" s="26">
        <v>44652</v>
      </c>
      <c r="K652" s="26">
        <v>44661</v>
      </c>
      <c r="L652" s="7" t="s">
        <v>377</v>
      </c>
      <c r="M652" s="28" t="s">
        <v>367</v>
      </c>
    </row>
    <row r="653" spans="1:13" ht="13.2">
      <c r="A653" s="5">
        <v>264</v>
      </c>
      <c r="B653" s="10">
        <v>44662</v>
      </c>
      <c r="C653" s="22">
        <v>0.86944444444444446</v>
      </c>
      <c r="D653" s="7" t="s">
        <v>8</v>
      </c>
      <c r="E653" s="7" t="s">
        <v>9</v>
      </c>
      <c r="F653" s="23" t="s">
        <v>12</v>
      </c>
      <c r="G653" s="7" t="s">
        <v>1049</v>
      </c>
      <c r="H653" s="7" t="s">
        <v>10</v>
      </c>
      <c r="I653" s="9">
        <v>7661.1280593351021</v>
      </c>
      <c r="J653" s="10">
        <v>44652</v>
      </c>
      <c r="K653" s="10">
        <v>44661</v>
      </c>
      <c r="L653" s="7" t="s">
        <v>377</v>
      </c>
      <c r="M653" s="7" t="s">
        <v>367</v>
      </c>
    </row>
    <row r="654" spans="1:13" ht="13.2">
      <c r="A654" s="5">
        <v>264</v>
      </c>
      <c r="B654" s="10">
        <v>44662</v>
      </c>
      <c r="C654" s="22">
        <v>0.34791666666666665</v>
      </c>
      <c r="D654" s="7" t="s">
        <v>15</v>
      </c>
      <c r="E654" s="7" t="s">
        <v>16</v>
      </c>
      <c r="F654" s="23" t="s">
        <v>19</v>
      </c>
      <c r="G654" s="7" t="s">
        <v>1050</v>
      </c>
      <c r="H654" s="7" t="s">
        <v>17</v>
      </c>
      <c r="I654" s="9">
        <v>325.15766566008011</v>
      </c>
      <c r="J654" s="10">
        <v>44652</v>
      </c>
      <c r="K654" s="10">
        <v>44661</v>
      </c>
      <c r="L654" s="7" t="s">
        <v>369</v>
      </c>
      <c r="M654" s="7" t="s">
        <v>370</v>
      </c>
    </row>
    <row r="655" spans="1:13" ht="13.2">
      <c r="A655" s="5">
        <v>265</v>
      </c>
      <c r="B655" s="26">
        <v>44661</v>
      </c>
      <c r="C655" s="27">
        <v>0.50786030197168597</v>
      </c>
      <c r="D655" s="7" t="s">
        <v>8</v>
      </c>
      <c r="E655" s="7" t="s">
        <v>9</v>
      </c>
      <c r="F655" s="23" t="s">
        <v>12</v>
      </c>
      <c r="G655" s="7" t="s">
        <v>1051</v>
      </c>
      <c r="H655" s="7" t="s">
        <v>10</v>
      </c>
      <c r="I655" s="9">
        <v>7671.0219151323381</v>
      </c>
      <c r="J655" s="26">
        <v>44652</v>
      </c>
      <c r="K655" s="26">
        <v>44661</v>
      </c>
      <c r="L655" s="7" t="s">
        <v>377</v>
      </c>
      <c r="M655" s="28" t="s">
        <v>367</v>
      </c>
    </row>
    <row r="656" spans="1:13" ht="13.2">
      <c r="A656" s="5">
        <v>265</v>
      </c>
      <c r="B656" s="26">
        <v>44661</v>
      </c>
      <c r="C656" s="27">
        <v>0.90735951609871279</v>
      </c>
      <c r="D656" s="7" t="s">
        <v>8</v>
      </c>
      <c r="E656" s="7" t="s">
        <v>9</v>
      </c>
      <c r="F656" s="23" t="s">
        <v>12</v>
      </c>
      <c r="G656" s="7" t="s">
        <v>1052</v>
      </c>
      <c r="H656" s="7" t="s">
        <v>10</v>
      </c>
      <c r="I656" s="9">
        <v>7640.6744298157928</v>
      </c>
      <c r="J656" s="26">
        <v>44652</v>
      </c>
      <c r="K656" s="26">
        <v>44661</v>
      </c>
      <c r="L656" s="7" t="s">
        <v>377</v>
      </c>
      <c r="M656" s="28" t="s">
        <v>370</v>
      </c>
    </row>
    <row r="657" spans="1:13" ht="13.2">
      <c r="A657" s="5">
        <v>265</v>
      </c>
      <c r="B657" s="10">
        <v>44661</v>
      </c>
      <c r="C657" s="22">
        <v>0.44444444444444442</v>
      </c>
      <c r="D657" s="7" t="s">
        <v>8</v>
      </c>
      <c r="E657" s="7" t="s">
        <v>9</v>
      </c>
      <c r="F657" s="23" t="s">
        <v>12</v>
      </c>
      <c r="G657" s="7" t="s">
        <v>1053</v>
      </c>
      <c r="H657" s="7" t="s">
        <v>10</v>
      </c>
      <c r="I657" s="9">
        <v>7682.4448041557762</v>
      </c>
      <c r="J657" s="10">
        <v>44652</v>
      </c>
      <c r="K657" s="10">
        <v>44661</v>
      </c>
      <c r="L657" s="7" t="s">
        <v>377</v>
      </c>
      <c r="M657" s="7" t="s">
        <v>367</v>
      </c>
    </row>
    <row r="658" spans="1:13" ht="13.2">
      <c r="A658" s="5">
        <v>265</v>
      </c>
      <c r="B658" s="10">
        <v>44661</v>
      </c>
      <c r="C658" s="22">
        <v>0.50347222222222221</v>
      </c>
      <c r="D658" s="7" t="s">
        <v>15</v>
      </c>
      <c r="E658" s="7" t="s">
        <v>16</v>
      </c>
      <c r="F658" s="23" t="s">
        <v>19</v>
      </c>
      <c r="G658" s="7" t="s">
        <v>1054</v>
      </c>
      <c r="H658" s="7" t="s">
        <v>17</v>
      </c>
      <c r="I658" s="9">
        <v>323.70207615381599</v>
      </c>
      <c r="J658" s="10">
        <v>44652</v>
      </c>
      <c r="K658" s="10">
        <v>44661</v>
      </c>
      <c r="L658" s="7" t="s">
        <v>369</v>
      </c>
      <c r="M658" s="7" t="s">
        <v>370</v>
      </c>
    </row>
    <row r="659" spans="1:13" ht="13.2">
      <c r="A659" s="5">
        <v>266</v>
      </c>
      <c r="B659" s="26">
        <v>44660</v>
      </c>
      <c r="C659" s="27">
        <v>0.74464393888706881</v>
      </c>
      <c r="D659" s="7" t="s">
        <v>8</v>
      </c>
      <c r="E659" s="7" t="s">
        <v>9</v>
      </c>
      <c r="F659" s="23" t="s">
        <v>12</v>
      </c>
      <c r="G659" s="7" t="s">
        <v>1055</v>
      </c>
      <c r="H659" s="7" t="s">
        <v>10</v>
      </c>
      <c r="I659" s="9">
        <v>7631.3155431382702</v>
      </c>
      <c r="J659" s="26">
        <v>44652</v>
      </c>
      <c r="K659" s="26">
        <v>44654</v>
      </c>
      <c r="L659" s="7" t="s">
        <v>377</v>
      </c>
      <c r="M659" s="28" t="s">
        <v>370</v>
      </c>
    </row>
    <row r="660" spans="1:13" ht="13.2">
      <c r="A660" s="5">
        <v>266</v>
      </c>
      <c r="B660" s="10">
        <v>44660</v>
      </c>
      <c r="C660" s="22">
        <v>0.12361111111111112</v>
      </c>
      <c r="D660" s="7" t="s">
        <v>8</v>
      </c>
      <c r="E660" s="7" t="s">
        <v>9</v>
      </c>
      <c r="F660" s="23" t="s">
        <v>12</v>
      </c>
      <c r="G660" s="7" t="s">
        <v>1056</v>
      </c>
      <c r="H660" s="7" t="s">
        <v>10</v>
      </c>
      <c r="I660" s="9">
        <v>7721.1176081400845</v>
      </c>
      <c r="J660" s="10">
        <v>44652</v>
      </c>
      <c r="K660" s="10">
        <v>44654</v>
      </c>
      <c r="L660" s="7" t="s">
        <v>377</v>
      </c>
      <c r="M660" s="7" t="s">
        <v>367</v>
      </c>
    </row>
    <row r="661" spans="1:13" ht="13.2">
      <c r="A661" s="5">
        <v>266</v>
      </c>
      <c r="B661" s="10">
        <v>44660</v>
      </c>
      <c r="C661" s="22">
        <v>0.11944444444444445</v>
      </c>
      <c r="D661" s="7" t="s">
        <v>15</v>
      </c>
      <c r="E661" s="7" t="s">
        <v>16</v>
      </c>
      <c r="F661" s="23" t="s">
        <v>19</v>
      </c>
      <c r="G661" s="7" t="s">
        <v>1057</v>
      </c>
      <c r="H661" s="7" t="s">
        <v>17</v>
      </c>
      <c r="I661" s="9">
        <v>326.47501983054974</v>
      </c>
      <c r="J661" s="10">
        <v>44652</v>
      </c>
      <c r="K661" s="10">
        <v>44654</v>
      </c>
      <c r="L661" s="7" t="s">
        <v>369</v>
      </c>
      <c r="M661" s="7" t="s">
        <v>370</v>
      </c>
    </row>
    <row r="662" spans="1:13" ht="13.2">
      <c r="A662" s="5">
        <v>267</v>
      </c>
      <c r="B662" s="10">
        <v>44659</v>
      </c>
      <c r="C662" s="22">
        <v>5.8333333333333334E-2</v>
      </c>
      <c r="D662" s="7" t="s">
        <v>8</v>
      </c>
      <c r="E662" s="7" t="s">
        <v>9</v>
      </c>
      <c r="F662" s="23" t="s">
        <v>12</v>
      </c>
      <c r="G662" s="7" t="s">
        <v>1058</v>
      </c>
      <c r="H662" s="7" t="s">
        <v>10</v>
      </c>
      <c r="I662" s="9">
        <v>7804.631226261964</v>
      </c>
      <c r="J662" s="10">
        <v>44652</v>
      </c>
      <c r="K662" s="10">
        <v>44654</v>
      </c>
      <c r="L662" s="7" t="s">
        <v>377</v>
      </c>
      <c r="M662" s="7" t="s">
        <v>367</v>
      </c>
    </row>
    <row r="663" spans="1:13" ht="13.2">
      <c r="A663" s="5">
        <v>267</v>
      </c>
      <c r="B663" s="10">
        <v>44659</v>
      </c>
      <c r="C663" s="22">
        <v>0.35069444444444442</v>
      </c>
      <c r="D663" s="7" t="s">
        <v>15</v>
      </c>
      <c r="E663" s="7" t="s">
        <v>16</v>
      </c>
      <c r="F663" s="23" t="s">
        <v>19</v>
      </c>
      <c r="G663" s="7" t="s">
        <v>1059</v>
      </c>
      <c r="H663" s="7" t="s">
        <v>17</v>
      </c>
      <c r="I663" s="9">
        <v>329.07632295837618</v>
      </c>
      <c r="J663" s="10">
        <v>44652</v>
      </c>
      <c r="K663" s="10">
        <v>44654</v>
      </c>
      <c r="L663" s="7" t="s">
        <v>369</v>
      </c>
      <c r="M663" s="7" t="s">
        <v>370</v>
      </c>
    </row>
    <row r="664" spans="1:13" ht="13.2">
      <c r="A664" s="5">
        <v>268</v>
      </c>
      <c r="B664" s="26">
        <v>44658</v>
      </c>
      <c r="C664" s="27">
        <v>0.15912862766945168</v>
      </c>
      <c r="D664" s="7" t="s">
        <v>8</v>
      </c>
      <c r="E664" s="7" t="s">
        <v>9</v>
      </c>
      <c r="F664" s="23" t="s">
        <v>12</v>
      </c>
      <c r="G664" s="7" t="s">
        <v>1060</v>
      </c>
      <c r="H664" s="7" t="s">
        <v>10</v>
      </c>
      <c r="I664" s="9">
        <v>7811.6130117356624</v>
      </c>
      <c r="J664" s="26">
        <v>44652</v>
      </c>
      <c r="K664" s="26">
        <v>44654</v>
      </c>
      <c r="L664" s="7" t="s">
        <v>377</v>
      </c>
      <c r="M664" s="28" t="s">
        <v>370</v>
      </c>
    </row>
    <row r="665" spans="1:13" ht="13.2">
      <c r="A665" s="5">
        <v>268</v>
      </c>
      <c r="B665" s="26">
        <v>44658</v>
      </c>
      <c r="C665" s="27">
        <v>0.10841263195985984</v>
      </c>
      <c r="D665" s="7" t="s">
        <v>15</v>
      </c>
      <c r="E665" s="7" t="s">
        <v>16</v>
      </c>
      <c r="F665" s="23" t="s">
        <v>19</v>
      </c>
      <c r="G665" s="7" t="s">
        <v>1061</v>
      </c>
      <c r="H665" s="7" t="s">
        <v>17</v>
      </c>
      <c r="I665" s="9">
        <v>331.37899292102151</v>
      </c>
      <c r="J665" s="26">
        <v>44652</v>
      </c>
      <c r="K665" s="26">
        <v>44654</v>
      </c>
      <c r="L665" s="7" t="s">
        <v>369</v>
      </c>
      <c r="M665" s="28" t="s">
        <v>367</v>
      </c>
    </row>
    <row r="666" spans="1:13" ht="13.2">
      <c r="A666" s="5">
        <v>268</v>
      </c>
      <c r="B666" s="10">
        <v>44658</v>
      </c>
      <c r="C666" s="22">
        <v>0.31111111111111112</v>
      </c>
      <c r="D666" s="7" t="s">
        <v>15</v>
      </c>
      <c r="E666" s="7" t="s">
        <v>16</v>
      </c>
      <c r="F666" s="23" t="s">
        <v>19</v>
      </c>
      <c r="G666" s="7" t="s">
        <v>1062</v>
      </c>
      <c r="H666" s="7" t="s">
        <v>17</v>
      </c>
      <c r="I666" s="9">
        <v>326.97221317653265</v>
      </c>
      <c r="J666" s="10">
        <v>44652</v>
      </c>
      <c r="K666" s="10">
        <v>44654</v>
      </c>
      <c r="L666" s="7" t="s">
        <v>369</v>
      </c>
      <c r="M666" s="7" t="s">
        <v>370</v>
      </c>
    </row>
    <row r="667" spans="1:13" ht="13.2">
      <c r="A667" s="5">
        <f>A666+6</f>
        <v>274</v>
      </c>
      <c r="B667" s="26">
        <v>44652</v>
      </c>
      <c r="C667" s="27">
        <f>C581</f>
        <v>0.27847222222222223</v>
      </c>
      <c r="D667" s="28" t="s">
        <v>397</v>
      </c>
      <c r="E667" s="28" t="s">
        <v>398</v>
      </c>
      <c r="F667" s="29" t="s">
        <v>399</v>
      </c>
      <c r="G667" s="7" t="s">
        <v>1063</v>
      </c>
      <c r="H667" s="28" t="s">
        <v>17</v>
      </c>
      <c r="I667" s="9">
        <v>578.30085797939262</v>
      </c>
      <c r="J667" s="26">
        <v>44652</v>
      </c>
      <c r="K667" s="26">
        <v>44647</v>
      </c>
      <c r="L667" s="7" t="s">
        <v>369</v>
      </c>
      <c r="M667" s="28" t="s">
        <v>370</v>
      </c>
    </row>
    <row r="668" spans="1:13" ht="13.2">
      <c r="A668" s="5">
        <v>269</v>
      </c>
      <c r="B668" s="26">
        <v>44657</v>
      </c>
      <c r="C668" s="27">
        <v>0.41143377466986797</v>
      </c>
      <c r="D668" s="7" t="s">
        <v>8</v>
      </c>
      <c r="E668" s="7" t="s">
        <v>9</v>
      </c>
      <c r="F668" s="23" t="s">
        <v>12</v>
      </c>
      <c r="G668" s="7" t="s">
        <v>1064</v>
      </c>
      <c r="H668" s="7" t="s">
        <v>10</v>
      </c>
      <c r="I668" s="9">
        <v>7759.5501112987595</v>
      </c>
      <c r="J668" s="26">
        <v>44652</v>
      </c>
      <c r="K668" s="26">
        <v>44654</v>
      </c>
      <c r="L668" s="7" t="s">
        <v>377</v>
      </c>
      <c r="M668" s="28" t="s">
        <v>367</v>
      </c>
    </row>
    <row r="669" spans="1:13" ht="13.2">
      <c r="A669" s="5">
        <v>269</v>
      </c>
      <c r="B669" s="10">
        <v>44657</v>
      </c>
      <c r="C669" s="22">
        <v>0.95486111111111116</v>
      </c>
      <c r="D669" s="7" t="s">
        <v>8</v>
      </c>
      <c r="E669" s="7" t="s">
        <v>9</v>
      </c>
      <c r="F669" s="23" t="s">
        <v>12</v>
      </c>
      <c r="G669" s="7" t="s">
        <v>1065</v>
      </c>
      <c r="H669" s="7" t="s">
        <v>10</v>
      </c>
      <c r="I669" s="9">
        <v>7767.7789600070419</v>
      </c>
      <c r="J669" s="10">
        <v>44652</v>
      </c>
      <c r="K669" s="10">
        <v>44654</v>
      </c>
      <c r="L669" s="7" t="s">
        <v>377</v>
      </c>
      <c r="M669" s="7" t="s">
        <v>367</v>
      </c>
    </row>
    <row r="670" spans="1:13" ht="13.2">
      <c r="A670" s="5">
        <v>269</v>
      </c>
      <c r="B670" s="10">
        <v>44657</v>
      </c>
      <c r="C670" s="22">
        <v>0.2326388888888889</v>
      </c>
      <c r="D670" s="7" t="s">
        <v>8</v>
      </c>
      <c r="E670" s="7" t="s">
        <v>9</v>
      </c>
      <c r="F670" s="23" t="s">
        <v>12</v>
      </c>
      <c r="G670" s="7" t="s">
        <v>1066</v>
      </c>
      <c r="H670" s="7" t="s">
        <v>10</v>
      </c>
      <c r="I670" s="9">
        <v>7785.5559286448397</v>
      </c>
      <c r="J670" s="10">
        <v>44652</v>
      </c>
      <c r="K670" s="10">
        <v>44654</v>
      </c>
      <c r="L670" s="7" t="s">
        <v>377</v>
      </c>
      <c r="M670" s="7" t="s">
        <v>367</v>
      </c>
    </row>
    <row r="671" spans="1:13" ht="13.2">
      <c r="A671" s="5">
        <v>269</v>
      </c>
      <c r="B671" s="10">
        <v>44657</v>
      </c>
      <c r="C671" s="22">
        <v>0.45347222222222222</v>
      </c>
      <c r="D671" s="7" t="s">
        <v>15</v>
      </c>
      <c r="E671" s="7" t="s">
        <v>16</v>
      </c>
      <c r="F671" s="23" t="s">
        <v>19</v>
      </c>
      <c r="G671" s="7" t="s">
        <v>1067</v>
      </c>
      <c r="H671" s="7" t="s">
        <v>17</v>
      </c>
      <c r="I671" s="9">
        <v>325.1898217896296</v>
      </c>
      <c r="J671" s="10">
        <v>44652</v>
      </c>
      <c r="K671" s="10">
        <v>44654</v>
      </c>
      <c r="L671" s="7" t="s">
        <v>369</v>
      </c>
      <c r="M671" s="7" t="s">
        <v>370</v>
      </c>
    </row>
    <row r="672" spans="1:13" ht="13.2">
      <c r="A672" s="5">
        <v>269</v>
      </c>
      <c r="B672" s="17">
        <v>44657</v>
      </c>
      <c r="C672" s="18">
        <v>8.2672676080617902E-2</v>
      </c>
      <c r="D672" s="19" t="s">
        <v>397</v>
      </c>
      <c r="E672" s="19" t="s">
        <v>398</v>
      </c>
      <c r="F672" s="20" t="s">
        <v>399</v>
      </c>
      <c r="G672" s="20" t="s">
        <v>1068</v>
      </c>
      <c r="H672" s="19" t="s">
        <v>17</v>
      </c>
      <c r="I672" s="21">
        <v>73446.915100732105</v>
      </c>
      <c r="J672" s="17">
        <v>44652</v>
      </c>
      <c r="K672" s="17">
        <v>44654</v>
      </c>
      <c r="L672" s="19" t="s">
        <v>377</v>
      </c>
      <c r="M672" s="19" t="s">
        <v>370</v>
      </c>
    </row>
    <row r="673" spans="1:13" ht="13.2">
      <c r="A673" s="5">
        <v>270</v>
      </c>
      <c r="B673" s="17">
        <v>44656</v>
      </c>
      <c r="C673" s="18">
        <v>0.86290986545464121</v>
      </c>
      <c r="D673" s="19" t="s">
        <v>361</v>
      </c>
      <c r="E673" s="19" t="s">
        <v>362</v>
      </c>
      <c r="F673" s="20" t="s">
        <v>363</v>
      </c>
      <c r="G673" s="20" t="s">
        <v>1069</v>
      </c>
      <c r="H673" s="19" t="s">
        <v>365</v>
      </c>
      <c r="I673" s="21">
        <v>28568.532456628349</v>
      </c>
      <c r="J673" s="17">
        <v>44652</v>
      </c>
      <c r="K673" s="17">
        <v>44654</v>
      </c>
      <c r="L673" s="19" t="s">
        <v>369</v>
      </c>
      <c r="M673" s="19" t="s">
        <v>370</v>
      </c>
    </row>
    <row r="674" spans="1:13" ht="13.2">
      <c r="A674" s="5">
        <v>270</v>
      </c>
      <c r="B674" s="26">
        <v>44656</v>
      </c>
      <c r="C674" s="27">
        <v>0.90779107689970873</v>
      </c>
      <c r="D674" s="7" t="s">
        <v>8</v>
      </c>
      <c r="E674" s="7" t="s">
        <v>9</v>
      </c>
      <c r="F674" s="23" t="s">
        <v>12</v>
      </c>
      <c r="G674" s="7" t="s">
        <v>1070</v>
      </c>
      <c r="H674" s="7" t="s">
        <v>10</v>
      </c>
      <c r="I674" s="9">
        <v>7702.8367864421944</v>
      </c>
      <c r="J674" s="26">
        <v>44652</v>
      </c>
      <c r="K674" s="26">
        <v>44654</v>
      </c>
      <c r="L674" s="7" t="s">
        <v>377</v>
      </c>
      <c r="M674" s="28" t="s">
        <v>367</v>
      </c>
    </row>
    <row r="675" spans="1:13" ht="13.2">
      <c r="A675" s="5">
        <v>270</v>
      </c>
      <c r="B675" s="10">
        <v>44656</v>
      </c>
      <c r="C675" s="22">
        <v>0.22708333333333333</v>
      </c>
      <c r="D675" s="7" t="s">
        <v>15</v>
      </c>
      <c r="E675" s="7" t="s">
        <v>16</v>
      </c>
      <c r="F675" s="23" t="s">
        <v>19</v>
      </c>
      <c r="G675" s="7" t="s">
        <v>1071</v>
      </c>
      <c r="H675" s="7" t="s">
        <v>17</v>
      </c>
      <c r="I675" s="9">
        <v>327.96832710886054</v>
      </c>
      <c r="J675" s="10">
        <v>44652</v>
      </c>
      <c r="K675" s="10">
        <v>44654</v>
      </c>
      <c r="L675" s="7" t="s">
        <v>369</v>
      </c>
      <c r="M675" s="7" t="s">
        <v>370</v>
      </c>
    </row>
    <row r="676" spans="1:13" ht="13.2">
      <c r="A676" s="5">
        <v>271</v>
      </c>
      <c r="B676" s="17">
        <v>44655</v>
      </c>
      <c r="C676" s="18">
        <v>0.3365688642991157</v>
      </c>
      <c r="D676" s="19" t="s">
        <v>371</v>
      </c>
      <c r="E676" s="19" t="s">
        <v>372</v>
      </c>
      <c r="F676" s="20" t="s">
        <v>373</v>
      </c>
      <c r="G676" s="20" t="s">
        <v>1072</v>
      </c>
      <c r="H676" s="19" t="s">
        <v>365</v>
      </c>
      <c r="I676" s="21">
        <v>147331.67427255167</v>
      </c>
      <c r="J676" s="17">
        <v>44652</v>
      </c>
      <c r="K676" s="17">
        <v>44654</v>
      </c>
      <c r="L676" s="19" t="s">
        <v>377</v>
      </c>
      <c r="M676" s="19" t="s">
        <v>367</v>
      </c>
    </row>
    <row r="677" spans="1:13" ht="13.2">
      <c r="A677" s="5">
        <v>271</v>
      </c>
      <c r="B677" s="26">
        <v>44655</v>
      </c>
      <c r="C677" s="27">
        <v>2.7824172493725152E-2</v>
      </c>
      <c r="D677" s="7" t="s">
        <v>8</v>
      </c>
      <c r="E677" s="7" t="s">
        <v>9</v>
      </c>
      <c r="F677" s="23" t="s">
        <v>12</v>
      </c>
      <c r="G677" s="7" t="s">
        <v>1073</v>
      </c>
      <c r="H677" s="7" t="s">
        <v>10</v>
      </c>
      <c r="I677" s="9">
        <v>7723.5297544210425</v>
      </c>
      <c r="J677" s="26">
        <v>44652</v>
      </c>
      <c r="K677" s="26">
        <v>44654</v>
      </c>
      <c r="L677" s="7" t="s">
        <v>377</v>
      </c>
      <c r="M677" s="28" t="s">
        <v>367</v>
      </c>
    </row>
    <row r="678" spans="1:13" ht="13.2">
      <c r="A678" s="5">
        <v>271</v>
      </c>
      <c r="B678" s="10">
        <v>44655</v>
      </c>
      <c r="C678" s="22">
        <v>1.0416666666666666E-2</v>
      </c>
      <c r="D678" s="7" t="s">
        <v>8</v>
      </c>
      <c r="E678" s="7" t="s">
        <v>9</v>
      </c>
      <c r="F678" s="23" t="s">
        <v>12</v>
      </c>
      <c r="G678" s="7" t="s">
        <v>1074</v>
      </c>
      <c r="H678" s="7" t="s">
        <v>10</v>
      </c>
      <c r="I678" s="9">
        <v>9291.288173609677</v>
      </c>
      <c r="J678" s="10">
        <v>44652</v>
      </c>
      <c r="K678" s="10">
        <v>44654</v>
      </c>
      <c r="L678" s="7" t="s">
        <v>377</v>
      </c>
      <c r="M678" s="7" t="s">
        <v>367</v>
      </c>
    </row>
    <row r="679" spans="1:13" ht="13.2">
      <c r="A679" s="5">
        <v>272</v>
      </c>
      <c r="B679" s="17">
        <v>44654</v>
      </c>
      <c r="C679" s="18">
        <v>0.85755279700713938</v>
      </c>
      <c r="D679" s="19" t="s">
        <v>379</v>
      </c>
      <c r="E679" s="19" t="s">
        <v>380</v>
      </c>
      <c r="F679" s="20" t="s">
        <v>381</v>
      </c>
      <c r="G679" s="20" t="s">
        <v>1075</v>
      </c>
      <c r="H679" s="19" t="s">
        <v>383</v>
      </c>
      <c r="I679" s="21">
        <v>10458.708001019013</v>
      </c>
      <c r="J679" s="17">
        <v>44652</v>
      </c>
      <c r="K679" s="17">
        <v>44654</v>
      </c>
      <c r="L679" s="19" t="s">
        <v>377</v>
      </c>
      <c r="M679" s="19" t="s">
        <v>370</v>
      </c>
    </row>
    <row r="680" spans="1:13" ht="13.2">
      <c r="A680" s="5">
        <v>272</v>
      </c>
      <c r="B680" s="10">
        <v>44654</v>
      </c>
      <c r="C680" s="22">
        <v>0.22430555555555556</v>
      </c>
      <c r="D680" s="7" t="s">
        <v>15</v>
      </c>
      <c r="E680" s="7" t="s">
        <v>16</v>
      </c>
      <c r="F680" s="23" t="s">
        <v>19</v>
      </c>
      <c r="G680" s="7" t="s">
        <v>1076</v>
      </c>
      <c r="H680" s="7" t="s">
        <v>17</v>
      </c>
      <c r="I680" s="9">
        <v>330.90969530074625</v>
      </c>
      <c r="J680" s="10">
        <v>44652</v>
      </c>
      <c r="K680" s="10">
        <v>44654</v>
      </c>
      <c r="L680" s="7" t="s">
        <v>369</v>
      </c>
      <c r="M680" s="7" t="s">
        <v>370</v>
      </c>
    </row>
    <row r="681" spans="1:13" ht="13.2">
      <c r="A681" s="5">
        <v>273</v>
      </c>
      <c r="B681" s="17">
        <v>44653</v>
      </c>
      <c r="C681" s="18">
        <v>1.9652378193121156E-2</v>
      </c>
      <c r="D681" s="19" t="s">
        <v>385</v>
      </c>
      <c r="E681" s="19" t="s">
        <v>386</v>
      </c>
      <c r="F681" s="20" t="s">
        <v>387</v>
      </c>
      <c r="G681" s="20" t="s">
        <v>1077</v>
      </c>
      <c r="H681" s="19" t="s">
        <v>17</v>
      </c>
      <c r="I681" s="21">
        <v>180657.251159954</v>
      </c>
      <c r="J681" s="17">
        <v>44652</v>
      </c>
      <c r="K681" s="17">
        <v>44647</v>
      </c>
      <c r="L681" s="19" t="s">
        <v>377</v>
      </c>
      <c r="M681" s="19" t="s">
        <v>367</v>
      </c>
    </row>
    <row r="682" spans="1:13" ht="13.2">
      <c r="A682" s="5">
        <v>273</v>
      </c>
      <c r="B682" s="26">
        <v>44653</v>
      </c>
      <c r="C682" s="27">
        <v>0.15357508673865994</v>
      </c>
      <c r="D682" s="7" t="s">
        <v>8</v>
      </c>
      <c r="E682" s="7" t="s">
        <v>9</v>
      </c>
      <c r="F682" s="23" t="s">
        <v>12</v>
      </c>
      <c r="G682" s="7" t="s">
        <v>1078</v>
      </c>
      <c r="H682" s="7" t="s">
        <v>10</v>
      </c>
      <c r="I682" s="9">
        <v>9350.6563473346723</v>
      </c>
      <c r="J682" s="26">
        <v>44652</v>
      </c>
      <c r="K682" s="26">
        <v>44647</v>
      </c>
      <c r="L682" s="7" t="s">
        <v>377</v>
      </c>
      <c r="M682" s="28" t="s">
        <v>367</v>
      </c>
    </row>
    <row r="683" spans="1:13" ht="13.2">
      <c r="A683" s="5">
        <v>273</v>
      </c>
      <c r="B683" s="10">
        <v>44653</v>
      </c>
      <c r="C683" s="22">
        <v>0.77430555555555558</v>
      </c>
      <c r="D683" s="7" t="s">
        <v>8</v>
      </c>
      <c r="E683" s="7" t="s">
        <v>9</v>
      </c>
      <c r="F683" s="23" t="s">
        <v>12</v>
      </c>
      <c r="G683" s="7" t="s">
        <v>1079</v>
      </c>
      <c r="H683" s="7" t="s">
        <v>10</v>
      </c>
      <c r="I683" s="9">
        <v>7712.117624089009</v>
      </c>
      <c r="J683" s="10">
        <v>44652</v>
      </c>
      <c r="K683" s="10">
        <v>44647</v>
      </c>
      <c r="L683" s="7" t="s">
        <v>377</v>
      </c>
      <c r="M683" s="7" t="s">
        <v>367</v>
      </c>
    </row>
    <row r="684" spans="1:13" ht="13.2">
      <c r="A684" s="5">
        <v>273</v>
      </c>
      <c r="B684" s="10">
        <v>44653</v>
      </c>
      <c r="C684" s="22">
        <v>0.46527777777777779</v>
      </c>
      <c r="D684" s="7" t="s">
        <v>15</v>
      </c>
      <c r="E684" s="7" t="s">
        <v>16</v>
      </c>
      <c r="F684" s="23" t="s">
        <v>19</v>
      </c>
      <c r="G684" s="7" t="s">
        <v>1080</v>
      </c>
      <c r="H684" s="7" t="s">
        <v>17</v>
      </c>
      <c r="I684" s="9">
        <v>303.6496299990701</v>
      </c>
      <c r="J684" s="10">
        <v>44652</v>
      </c>
      <c r="K684" s="10">
        <v>44647</v>
      </c>
      <c r="L684" s="7" t="s">
        <v>369</v>
      </c>
      <c r="M684" s="7" t="s">
        <v>370</v>
      </c>
    </row>
    <row r="685" spans="1:13" ht="13.2">
      <c r="A685" s="5">
        <v>274</v>
      </c>
      <c r="B685" s="10">
        <v>44652</v>
      </c>
      <c r="C685" s="22">
        <v>0.33958333333333335</v>
      </c>
      <c r="D685" s="7" t="s">
        <v>15</v>
      </c>
      <c r="E685" s="7" t="s">
        <v>16</v>
      </c>
      <c r="F685" s="23" t="s">
        <v>19</v>
      </c>
      <c r="G685" s="7" t="s">
        <v>1081</v>
      </c>
      <c r="H685" s="7" t="s">
        <v>17</v>
      </c>
      <c r="I685" s="9">
        <v>305.21634917807779</v>
      </c>
      <c r="J685" s="10">
        <v>44652</v>
      </c>
      <c r="K685" s="10">
        <v>44647</v>
      </c>
      <c r="L685" s="7" t="s">
        <v>369</v>
      </c>
      <c r="M685" s="7" t="s">
        <v>370</v>
      </c>
    </row>
    <row r="686" spans="1:13" ht="13.2">
      <c r="A686" s="5">
        <v>274</v>
      </c>
      <c r="B686" s="17">
        <v>44652</v>
      </c>
      <c r="C686" s="18">
        <v>0.22639790419402805</v>
      </c>
      <c r="D686" s="19" t="s">
        <v>397</v>
      </c>
      <c r="E686" s="19" t="s">
        <v>398</v>
      </c>
      <c r="F686" s="20" t="s">
        <v>399</v>
      </c>
      <c r="G686" s="20" t="s">
        <v>1082</v>
      </c>
      <c r="H686" s="19" t="s">
        <v>17</v>
      </c>
      <c r="I686" s="21">
        <v>7275.4543357779703</v>
      </c>
      <c r="J686" s="17">
        <v>44652</v>
      </c>
      <c r="K686" s="17">
        <v>44647</v>
      </c>
      <c r="L686" s="19" t="s">
        <v>369</v>
      </c>
      <c r="M686" s="19" t="s">
        <v>370</v>
      </c>
    </row>
    <row r="687" spans="1:13" ht="13.2">
      <c r="A687" s="5">
        <v>275</v>
      </c>
      <c r="B687" s="17">
        <v>44651</v>
      </c>
      <c r="C687" s="18">
        <v>0.28533112591861798</v>
      </c>
      <c r="D687" s="19" t="s">
        <v>403</v>
      </c>
      <c r="E687" s="19" t="s">
        <v>404</v>
      </c>
      <c r="F687" s="20" t="s">
        <v>405</v>
      </c>
      <c r="G687" s="20" t="s">
        <v>1083</v>
      </c>
      <c r="H687" s="19" t="s">
        <v>10</v>
      </c>
      <c r="I687" s="21">
        <v>2031.2888822218476</v>
      </c>
      <c r="J687" s="17">
        <v>44621</v>
      </c>
      <c r="K687" s="17">
        <v>44647</v>
      </c>
      <c r="L687" s="19" t="s">
        <v>377</v>
      </c>
      <c r="M687" s="19" t="s">
        <v>367</v>
      </c>
    </row>
    <row r="688" spans="1:13" ht="13.2">
      <c r="A688" s="5">
        <v>275</v>
      </c>
      <c r="B688" s="10">
        <v>44651</v>
      </c>
      <c r="C688" s="22">
        <v>6.5277777777777782E-2</v>
      </c>
      <c r="D688" s="7" t="s">
        <v>8</v>
      </c>
      <c r="E688" s="7" t="s">
        <v>9</v>
      </c>
      <c r="F688" s="23" t="s">
        <v>12</v>
      </c>
      <c r="G688" s="7" t="s">
        <v>1084</v>
      </c>
      <c r="H688" s="7" t="s">
        <v>10</v>
      </c>
      <c r="I688" s="9">
        <v>7632.2222713493493</v>
      </c>
      <c r="J688" s="10">
        <v>44621</v>
      </c>
      <c r="K688" s="10">
        <v>44647</v>
      </c>
      <c r="L688" s="7" t="s">
        <v>377</v>
      </c>
      <c r="M688" s="7" t="s">
        <v>367</v>
      </c>
    </row>
    <row r="689" spans="1:13" ht="13.2">
      <c r="A689" s="5">
        <f>A688+6</f>
        <v>281</v>
      </c>
      <c r="B689" s="26">
        <v>44645</v>
      </c>
      <c r="C689" s="27">
        <f>C603</f>
        <v>0.1361111111111111</v>
      </c>
      <c r="D689" s="28" t="s">
        <v>397</v>
      </c>
      <c r="E689" s="28" t="s">
        <v>398</v>
      </c>
      <c r="F689" s="29" t="s">
        <v>399</v>
      </c>
      <c r="G689" s="7" t="s">
        <v>1085</v>
      </c>
      <c r="H689" s="28" t="s">
        <v>17</v>
      </c>
      <c r="I689" s="9">
        <v>582.63551711083608</v>
      </c>
      <c r="J689" s="26">
        <v>44621</v>
      </c>
      <c r="K689" s="26">
        <v>44640</v>
      </c>
      <c r="L689" s="7" t="s">
        <v>369</v>
      </c>
      <c r="M689" s="28" t="s">
        <v>370</v>
      </c>
    </row>
    <row r="690" spans="1:13" ht="13.2">
      <c r="A690" s="5">
        <v>276</v>
      </c>
      <c r="B690" s="17">
        <v>44650</v>
      </c>
      <c r="C690" s="18">
        <v>1.9431966972700665E-2</v>
      </c>
      <c r="D690" s="19" t="s">
        <v>409</v>
      </c>
      <c r="E690" s="19" t="s">
        <v>410</v>
      </c>
      <c r="F690" s="20" t="s">
        <v>411</v>
      </c>
      <c r="G690" s="20" t="s">
        <v>1086</v>
      </c>
      <c r="H690" s="19" t="s">
        <v>413</v>
      </c>
      <c r="I690" s="21">
        <v>12761.497579521998</v>
      </c>
      <c r="J690" s="17">
        <v>44621</v>
      </c>
      <c r="K690" s="17">
        <v>44647</v>
      </c>
      <c r="L690" s="19" t="s">
        <v>369</v>
      </c>
      <c r="M690" s="19" t="s">
        <v>370</v>
      </c>
    </row>
    <row r="691" spans="1:13" ht="13.2">
      <c r="A691" s="5">
        <v>276</v>
      </c>
      <c r="B691" s="10">
        <v>44650</v>
      </c>
      <c r="C691" s="22">
        <v>0.94027777777777777</v>
      </c>
      <c r="D691" s="7" t="s">
        <v>15</v>
      </c>
      <c r="E691" s="7" t="s">
        <v>16</v>
      </c>
      <c r="F691" s="23" t="s">
        <v>19</v>
      </c>
      <c r="G691" s="7" t="s">
        <v>1087</v>
      </c>
      <c r="H691" s="7" t="s">
        <v>17</v>
      </c>
      <c r="I691" s="9">
        <v>302.85914220574494</v>
      </c>
      <c r="J691" s="10">
        <v>44621</v>
      </c>
      <c r="K691" s="10">
        <v>44647</v>
      </c>
      <c r="L691" s="7" t="s">
        <v>369</v>
      </c>
      <c r="M691" s="7" t="s">
        <v>370</v>
      </c>
    </row>
    <row r="692" spans="1:13" ht="13.2">
      <c r="A692" s="5">
        <v>277</v>
      </c>
      <c r="B692" s="10">
        <v>44649</v>
      </c>
      <c r="C692" s="22">
        <v>0.7583333333333333</v>
      </c>
      <c r="D692" s="7" t="s">
        <v>8</v>
      </c>
      <c r="E692" s="7" t="s">
        <v>9</v>
      </c>
      <c r="F692" s="23" t="s">
        <v>12</v>
      </c>
      <c r="G692" s="7" t="s">
        <v>1088</v>
      </c>
      <c r="H692" s="7" t="s">
        <v>10</v>
      </c>
      <c r="I692" s="9">
        <v>7703.6533677412954</v>
      </c>
      <c r="J692" s="10">
        <v>44621</v>
      </c>
      <c r="K692" s="10">
        <v>44647</v>
      </c>
      <c r="L692" s="7" t="s">
        <v>377</v>
      </c>
      <c r="M692" s="7" t="s">
        <v>367</v>
      </c>
    </row>
    <row r="693" spans="1:13" ht="13.2">
      <c r="A693" s="5">
        <v>277</v>
      </c>
      <c r="B693" s="10">
        <v>44649</v>
      </c>
      <c r="C693" s="22">
        <v>0.16111111111111112</v>
      </c>
      <c r="D693" s="7" t="s">
        <v>15</v>
      </c>
      <c r="E693" s="7" t="s">
        <v>16</v>
      </c>
      <c r="F693" s="23" t="s">
        <v>19</v>
      </c>
      <c r="G693" s="7" t="s">
        <v>1089</v>
      </c>
      <c r="H693" s="7" t="s">
        <v>17</v>
      </c>
      <c r="I693" s="9">
        <v>297.86856439930472</v>
      </c>
      <c r="J693" s="10">
        <v>44621</v>
      </c>
      <c r="K693" s="10">
        <v>44647</v>
      </c>
      <c r="L693" s="7" t="s">
        <v>369</v>
      </c>
      <c r="M693" s="7" t="s">
        <v>370</v>
      </c>
    </row>
    <row r="694" spans="1:13" ht="13.2">
      <c r="A694" s="5">
        <v>278</v>
      </c>
      <c r="B694" s="10">
        <v>44648</v>
      </c>
      <c r="C694" s="22">
        <v>0.13680555555555557</v>
      </c>
      <c r="D694" s="7" t="s">
        <v>8</v>
      </c>
      <c r="E694" s="7" t="s">
        <v>9</v>
      </c>
      <c r="F694" s="23" t="s">
        <v>12</v>
      </c>
      <c r="G694" s="7" t="s">
        <v>1090</v>
      </c>
      <c r="H694" s="7" t="s">
        <v>10</v>
      </c>
      <c r="I694" s="9">
        <v>7755.2984852704203</v>
      </c>
      <c r="J694" s="10">
        <v>44621</v>
      </c>
      <c r="K694" s="10">
        <v>44647</v>
      </c>
      <c r="L694" s="7" t="s">
        <v>377</v>
      </c>
      <c r="M694" s="7" t="s">
        <v>367</v>
      </c>
    </row>
    <row r="695" spans="1:13" ht="13.2">
      <c r="A695" s="5">
        <v>278</v>
      </c>
      <c r="B695" s="10">
        <v>44648</v>
      </c>
      <c r="C695" s="22">
        <v>0.47361111111111109</v>
      </c>
      <c r="D695" s="7" t="s">
        <v>15</v>
      </c>
      <c r="E695" s="7" t="s">
        <v>16</v>
      </c>
      <c r="F695" s="23" t="s">
        <v>19</v>
      </c>
      <c r="G695" s="7" t="s">
        <v>1091</v>
      </c>
      <c r="H695" s="7" t="s">
        <v>17</v>
      </c>
      <c r="I695" s="9">
        <v>295.3027823042039</v>
      </c>
      <c r="J695" s="10">
        <v>44621</v>
      </c>
      <c r="K695" s="10">
        <v>44647</v>
      </c>
      <c r="L695" s="7" t="s">
        <v>369</v>
      </c>
      <c r="M695" s="7" t="s">
        <v>370</v>
      </c>
    </row>
    <row r="696" spans="1:13" ht="13.2">
      <c r="A696" s="5">
        <v>279</v>
      </c>
      <c r="B696" s="10">
        <v>44647</v>
      </c>
      <c r="C696" s="22">
        <v>1.5277777777777777E-2</v>
      </c>
      <c r="D696" s="7" t="s">
        <v>8</v>
      </c>
      <c r="E696" s="7" t="s">
        <v>9</v>
      </c>
      <c r="F696" s="23" t="s">
        <v>12</v>
      </c>
      <c r="G696" s="7" t="s">
        <v>1092</v>
      </c>
      <c r="H696" s="7" t="s">
        <v>10</v>
      </c>
      <c r="I696" s="9">
        <v>7849.3342462529999</v>
      </c>
      <c r="J696" s="10">
        <v>44621</v>
      </c>
      <c r="K696" s="10">
        <v>44647</v>
      </c>
      <c r="L696" s="7" t="s">
        <v>377</v>
      </c>
      <c r="M696" s="7" t="s">
        <v>367</v>
      </c>
    </row>
    <row r="697" spans="1:13" ht="13.2">
      <c r="A697" s="5">
        <v>280</v>
      </c>
      <c r="B697" s="10">
        <v>44646</v>
      </c>
      <c r="C697" s="22">
        <v>5.9027777777777776E-2</v>
      </c>
      <c r="D697" s="7" t="s">
        <v>8</v>
      </c>
      <c r="E697" s="7" t="s">
        <v>9</v>
      </c>
      <c r="F697" s="23" t="s">
        <v>12</v>
      </c>
      <c r="G697" s="7" t="s">
        <v>1093</v>
      </c>
      <c r="H697" s="7" t="s">
        <v>10</v>
      </c>
      <c r="I697" s="9">
        <v>7955.2668545490424</v>
      </c>
      <c r="J697" s="10">
        <v>44621</v>
      </c>
      <c r="K697" s="10">
        <v>44640</v>
      </c>
      <c r="L697" s="7" t="s">
        <v>377</v>
      </c>
      <c r="M697" s="7" t="s">
        <v>367</v>
      </c>
    </row>
    <row r="698" spans="1:13" ht="13.2">
      <c r="A698" s="5">
        <v>280</v>
      </c>
      <c r="B698" s="10">
        <v>44646</v>
      </c>
      <c r="C698" s="22">
        <v>0.44861111111111113</v>
      </c>
      <c r="D698" s="7" t="s">
        <v>15</v>
      </c>
      <c r="E698" s="7" t="s">
        <v>16</v>
      </c>
      <c r="F698" s="23" t="s">
        <v>19</v>
      </c>
      <c r="G698" s="7" t="s">
        <v>1094</v>
      </c>
      <c r="H698" s="7" t="s">
        <v>17</v>
      </c>
      <c r="I698" s="9">
        <v>295.23742374348063</v>
      </c>
      <c r="J698" s="10">
        <v>44621</v>
      </c>
      <c r="K698" s="10">
        <v>44640</v>
      </c>
      <c r="L698" s="7" t="s">
        <v>369</v>
      </c>
      <c r="M698" s="7" t="s">
        <v>370</v>
      </c>
    </row>
    <row r="699" spans="1:13" ht="13.2">
      <c r="A699" s="5">
        <f>A698+6</f>
        <v>286</v>
      </c>
      <c r="B699" s="26">
        <v>44640</v>
      </c>
      <c r="C699" s="27">
        <f>C613</f>
        <v>4.791666666666667E-2</v>
      </c>
      <c r="D699" s="28" t="s">
        <v>397</v>
      </c>
      <c r="E699" s="28" t="s">
        <v>398</v>
      </c>
      <c r="F699" s="29" t="s">
        <v>399</v>
      </c>
      <c r="G699" s="7" t="s">
        <v>1095</v>
      </c>
      <c r="H699" s="28" t="s">
        <v>17</v>
      </c>
      <c r="I699" s="9">
        <v>587.12326976108488</v>
      </c>
      <c r="J699" s="26">
        <v>44621</v>
      </c>
      <c r="K699" s="26">
        <v>44640</v>
      </c>
      <c r="L699" s="7" t="s">
        <v>369</v>
      </c>
      <c r="M699" s="28" t="s">
        <v>370</v>
      </c>
    </row>
    <row r="700" spans="1:13" ht="13.2">
      <c r="A700" s="5">
        <v>281</v>
      </c>
      <c r="B700" s="10">
        <v>44645</v>
      </c>
      <c r="C700" s="22">
        <v>0.19583333333333333</v>
      </c>
      <c r="D700" s="7" t="s">
        <v>8</v>
      </c>
      <c r="E700" s="7" t="s">
        <v>9</v>
      </c>
      <c r="F700" s="23" t="s">
        <v>12</v>
      </c>
      <c r="G700" s="7" t="s">
        <v>1096</v>
      </c>
      <c r="H700" s="7" t="s">
        <v>10</v>
      </c>
      <c r="I700" s="9">
        <v>6877.5707166032407</v>
      </c>
      <c r="J700" s="10">
        <v>44621</v>
      </c>
      <c r="K700" s="10">
        <v>44640</v>
      </c>
      <c r="L700" s="7" t="s">
        <v>377</v>
      </c>
      <c r="M700" s="7" t="s">
        <v>367</v>
      </c>
    </row>
    <row r="701" spans="1:13" ht="13.2">
      <c r="A701" s="5">
        <v>281</v>
      </c>
      <c r="B701" s="10">
        <v>44645</v>
      </c>
      <c r="C701" s="22">
        <v>2.2916666666666665E-2</v>
      </c>
      <c r="D701" s="7" t="s">
        <v>15</v>
      </c>
      <c r="E701" s="7" t="s">
        <v>16</v>
      </c>
      <c r="F701" s="23" t="s">
        <v>19</v>
      </c>
      <c r="G701" s="7" t="s">
        <v>1097</v>
      </c>
      <c r="H701" s="7" t="s">
        <v>17</v>
      </c>
      <c r="I701" s="9">
        <v>298.2843400300747</v>
      </c>
      <c r="J701" s="10">
        <v>44621</v>
      </c>
      <c r="K701" s="10">
        <v>44640</v>
      </c>
      <c r="L701" s="7" t="s">
        <v>369</v>
      </c>
      <c r="M701" s="7" t="s">
        <v>370</v>
      </c>
    </row>
    <row r="702" spans="1:13" ht="13.2">
      <c r="A702" s="5">
        <v>282</v>
      </c>
      <c r="B702" s="10">
        <v>44644</v>
      </c>
      <c r="C702" s="22">
        <v>0.50486111111111109</v>
      </c>
      <c r="D702" s="7" t="s">
        <v>8</v>
      </c>
      <c r="E702" s="7" t="s">
        <v>9</v>
      </c>
      <c r="F702" s="23" t="s">
        <v>12</v>
      </c>
      <c r="G702" s="7" t="s">
        <v>1098</v>
      </c>
      <c r="H702" s="7" t="s">
        <v>10</v>
      </c>
      <c r="I702" s="9">
        <v>6847.0136921995072</v>
      </c>
      <c r="J702" s="10">
        <v>44621</v>
      </c>
      <c r="K702" s="10">
        <v>44640</v>
      </c>
      <c r="L702" s="7" t="s">
        <v>377</v>
      </c>
      <c r="M702" s="7" t="s">
        <v>367</v>
      </c>
    </row>
    <row r="703" spans="1:13" ht="13.2">
      <c r="A703" s="5">
        <v>282</v>
      </c>
      <c r="B703" s="10">
        <v>44644</v>
      </c>
      <c r="C703" s="22">
        <v>0.13055555555555556</v>
      </c>
      <c r="D703" s="7" t="s">
        <v>15</v>
      </c>
      <c r="E703" s="7" t="s">
        <v>16</v>
      </c>
      <c r="F703" s="23" t="s">
        <v>19</v>
      </c>
      <c r="G703" s="7" t="s">
        <v>1099</v>
      </c>
      <c r="H703" s="7" t="s">
        <v>17</v>
      </c>
      <c r="I703" s="9">
        <v>296.80652021935163</v>
      </c>
      <c r="J703" s="10">
        <v>44621</v>
      </c>
      <c r="K703" s="10">
        <v>44640</v>
      </c>
      <c r="L703" s="7" t="s">
        <v>369</v>
      </c>
      <c r="M703" s="7" t="s">
        <v>370</v>
      </c>
    </row>
    <row r="704" spans="1:13" ht="13.2">
      <c r="A704" s="5">
        <v>283</v>
      </c>
      <c r="B704" s="10">
        <v>44643</v>
      </c>
      <c r="C704" s="22">
        <v>3.2638888888888891E-2</v>
      </c>
      <c r="D704" s="7" t="s">
        <v>8</v>
      </c>
      <c r="E704" s="7" t="s">
        <v>9</v>
      </c>
      <c r="F704" s="23" t="s">
        <v>12</v>
      </c>
      <c r="G704" s="7" t="s">
        <v>1100</v>
      </c>
      <c r="H704" s="7" t="s">
        <v>10</v>
      </c>
      <c r="I704" s="9">
        <v>6940.3346413280642</v>
      </c>
      <c r="J704" s="10">
        <v>44621</v>
      </c>
      <c r="K704" s="10">
        <v>44640</v>
      </c>
      <c r="L704" s="7" t="s">
        <v>377</v>
      </c>
      <c r="M704" s="7" t="s">
        <v>367</v>
      </c>
    </row>
    <row r="705" spans="1:13" ht="13.2">
      <c r="A705" s="5">
        <v>283</v>
      </c>
      <c r="B705" s="10">
        <v>44643</v>
      </c>
      <c r="C705" s="22">
        <v>1.0416666666666666E-2</v>
      </c>
      <c r="D705" s="7" t="s">
        <v>15</v>
      </c>
      <c r="E705" s="7" t="s">
        <v>16</v>
      </c>
      <c r="F705" s="23" t="s">
        <v>19</v>
      </c>
      <c r="G705" s="7" t="s">
        <v>1101</v>
      </c>
      <c r="H705" s="7" t="s">
        <v>17</v>
      </c>
      <c r="I705" s="9">
        <v>273.23437787529514</v>
      </c>
      <c r="J705" s="10">
        <v>44621</v>
      </c>
      <c r="K705" s="10">
        <v>44640</v>
      </c>
      <c r="L705" s="7" t="s">
        <v>369</v>
      </c>
      <c r="M705" s="7" t="s">
        <v>370</v>
      </c>
    </row>
    <row r="706" spans="1:13" ht="13.2">
      <c r="A706" s="5">
        <v>284</v>
      </c>
      <c r="B706" s="10">
        <v>44642</v>
      </c>
      <c r="C706" s="22">
        <v>0.13055555555555556</v>
      </c>
      <c r="D706" s="7" t="s">
        <v>8</v>
      </c>
      <c r="E706" s="7" t="s">
        <v>9</v>
      </c>
      <c r="F706" s="23" t="s">
        <v>12</v>
      </c>
      <c r="G706" s="7" t="s">
        <v>1102</v>
      </c>
      <c r="H706" s="7" t="s">
        <v>10</v>
      </c>
      <c r="I706" s="9">
        <v>7035.3365051759265</v>
      </c>
      <c r="J706" s="10">
        <v>44621</v>
      </c>
      <c r="K706" s="10">
        <v>44640</v>
      </c>
      <c r="L706" s="7" t="s">
        <v>377</v>
      </c>
      <c r="M706" s="7" t="s">
        <v>367</v>
      </c>
    </row>
    <row r="707" spans="1:13" ht="13.2">
      <c r="A707" s="5">
        <v>284</v>
      </c>
      <c r="B707" s="10">
        <v>44642</v>
      </c>
      <c r="C707" s="22">
        <v>0.3347222222222222</v>
      </c>
      <c r="D707" s="7" t="s">
        <v>15</v>
      </c>
      <c r="E707" s="7" t="s">
        <v>16</v>
      </c>
      <c r="F707" s="23" t="s">
        <v>19</v>
      </c>
      <c r="G707" s="7" t="s">
        <v>1103</v>
      </c>
      <c r="H707" s="7" t="s">
        <v>17</v>
      </c>
      <c r="I707" s="9">
        <v>275.06643689685586</v>
      </c>
      <c r="J707" s="10">
        <v>44621</v>
      </c>
      <c r="K707" s="10">
        <v>44640</v>
      </c>
      <c r="L707" s="7" t="s">
        <v>369</v>
      </c>
      <c r="M707" s="7" t="s">
        <v>370</v>
      </c>
    </row>
    <row r="708" spans="1:13" ht="13.2">
      <c r="A708" s="5">
        <v>285</v>
      </c>
      <c r="B708" s="10">
        <v>44641</v>
      </c>
      <c r="C708" s="22">
        <v>0.16041666666666668</v>
      </c>
      <c r="D708" s="7" t="s">
        <v>8</v>
      </c>
      <c r="E708" s="7" t="s">
        <v>9</v>
      </c>
      <c r="F708" s="23" t="s">
        <v>12</v>
      </c>
      <c r="G708" s="7" t="s">
        <v>1104</v>
      </c>
      <c r="H708" s="7" t="s">
        <v>10</v>
      </c>
      <c r="I708" s="9">
        <v>7028.686326462087</v>
      </c>
      <c r="J708" s="10">
        <v>44621</v>
      </c>
      <c r="K708" s="10">
        <v>44640</v>
      </c>
      <c r="L708" s="7" t="s">
        <v>377</v>
      </c>
      <c r="M708" s="7" t="s">
        <v>367</v>
      </c>
    </row>
    <row r="709" spans="1:13" ht="13.2">
      <c r="A709" s="5">
        <v>285</v>
      </c>
      <c r="B709" s="10">
        <v>44641</v>
      </c>
      <c r="C709" s="22">
        <v>0.40694444444444444</v>
      </c>
      <c r="D709" s="7" t="s">
        <v>15</v>
      </c>
      <c r="E709" s="7" t="s">
        <v>16</v>
      </c>
      <c r="F709" s="23" t="s">
        <v>19</v>
      </c>
      <c r="G709" s="7" t="s">
        <v>1105</v>
      </c>
      <c r="H709" s="7" t="s">
        <v>17</v>
      </c>
      <c r="I709" s="9">
        <v>271.80408476275107</v>
      </c>
      <c r="J709" s="10">
        <v>44621</v>
      </c>
      <c r="K709" s="10">
        <v>44640</v>
      </c>
      <c r="L709" s="7" t="s">
        <v>369</v>
      </c>
      <c r="M709" s="7" t="s">
        <v>370</v>
      </c>
    </row>
    <row r="710" spans="1:13" ht="13.2">
      <c r="A710" s="5">
        <v>286</v>
      </c>
      <c r="B710" s="10">
        <v>44640</v>
      </c>
      <c r="C710" s="22">
        <v>0.17916666666666667</v>
      </c>
      <c r="D710" s="7" t="s">
        <v>8</v>
      </c>
      <c r="E710" s="7" t="s">
        <v>9</v>
      </c>
      <c r="F710" s="23" t="s">
        <v>12</v>
      </c>
      <c r="G710" s="7" t="s">
        <v>1106</v>
      </c>
      <c r="H710" s="7" t="s">
        <v>10</v>
      </c>
      <c r="I710" s="9">
        <v>7084.3204030005554</v>
      </c>
      <c r="J710" s="10">
        <v>44621</v>
      </c>
      <c r="K710" s="10">
        <v>44640</v>
      </c>
      <c r="L710" s="7" t="s">
        <v>377</v>
      </c>
      <c r="M710" s="7" t="s">
        <v>367</v>
      </c>
    </row>
    <row r="711" spans="1:13" ht="13.2">
      <c r="A711" s="5">
        <v>286</v>
      </c>
      <c r="B711" s="10">
        <v>44640</v>
      </c>
      <c r="C711" s="22">
        <v>0.33750000000000002</v>
      </c>
      <c r="D711" s="7" t="s">
        <v>15</v>
      </c>
      <c r="E711" s="7" t="s">
        <v>16</v>
      </c>
      <c r="F711" s="23" t="s">
        <v>19</v>
      </c>
      <c r="G711" s="7" t="s">
        <v>1107</v>
      </c>
      <c r="H711" s="7" t="s">
        <v>17</v>
      </c>
      <c r="I711" s="9">
        <v>275.67331671543343</v>
      </c>
      <c r="J711" s="10">
        <v>44621</v>
      </c>
      <c r="K711" s="10">
        <v>44640</v>
      </c>
      <c r="L711" s="7" t="s">
        <v>369</v>
      </c>
      <c r="M711" s="7" t="s">
        <v>370</v>
      </c>
    </row>
    <row r="712" spans="1:13" ht="13.2">
      <c r="A712" s="5">
        <f>A711+6</f>
        <v>292</v>
      </c>
      <c r="B712" s="26">
        <v>44634</v>
      </c>
      <c r="C712" s="27">
        <f>C626</f>
        <v>0.3347222222222222</v>
      </c>
      <c r="D712" s="28" t="s">
        <v>397</v>
      </c>
      <c r="E712" s="28" t="s">
        <v>398</v>
      </c>
      <c r="F712" s="29" t="s">
        <v>399</v>
      </c>
      <c r="G712" s="7" t="s">
        <v>1108</v>
      </c>
      <c r="H712" s="28" t="s">
        <v>17</v>
      </c>
      <c r="I712" s="9">
        <v>581.01906714912798</v>
      </c>
      <c r="J712" s="26">
        <v>44621</v>
      </c>
      <c r="K712" s="26">
        <v>44633</v>
      </c>
      <c r="L712" s="7" t="s">
        <v>369</v>
      </c>
      <c r="M712" s="28" t="s">
        <v>370</v>
      </c>
    </row>
    <row r="713" spans="1:13" ht="13.2">
      <c r="A713" s="5">
        <v>287</v>
      </c>
      <c r="B713" s="10">
        <v>44639</v>
      </c>
      <c r="C713" s="22">
        <v>0.28888888888888886</v>
      </c>
      <c r="D713" s="7" t="s">
        <v>8</v>
      </c>
      <c r="E713" s="7" t="s">
        <v>9</v>
      </c>
      <c r="F713" s="23" t="s">
        <v>12</v>
      </c>
      <c r="G713" s="7" t="s">
        <v>1109</v>
      </c>
      <c r="H713" s="7" t="s">
        <v>10</v>
      </c>
      <c r="I713" s="9">
        <v>7233.4631679232698</v>
      </c>
      <c r="J713" s="10">
        <v>44621</v>
      </c>
      <c r="K713" s="10">
        <v>44633</v>
      </c>
      <c r="L713" s="7" t="s">
        <v>377</v>
      </c>
      <c r="M713" s="7" t="s">
        <v>367</v>
      </c>
    </row>
    <row r="714" spans="1:13" ht="13.2">
      <c r="A714" s="5">
        <v>287</v>
      </c>
      <c r="B714" s="10">
        <v>44639</v>
      </c>
      <c r="C714" s="22">
        <v>0.25208333333333333</v>
      </c>
      <c r="D714" s="7" t="s">
        <v>15</v>
      </c>
      <c r="E714" s="7" t="s">
        <v>16</v>
      </c>
      <c r="F714" s="23" t="s">
        <v>19</v>
      </c>
      <c r="G714" s="7" t="s">
        <v>1110</v>
      </c>
      <c r="H714" s="7" t="s">
        <v>17</v>
      </c>
      <c r="I714" s="9">
        <v>279.20453169403879</v>
      </c>
      <c r="J714" s="10">
        <v>44621</v>
      </c>
      <c r="K714" s="10">
        <v>44633</v>
      </c>
      <c r="L714" s="7" t="s">
        <v>369</v>
      </c>
      <c r="M714" s="7" t="s">
        <v>370</v>
      </c>
    </row>
    <row r="715" spans="1:13" ht="13.2">
      <c r="A715" s="5">
        <v>289</v>
      </c>
      <c r="B715" s="10">
        <v>44637</v>
      </c>
      <c r="C715" s="22">
        <v>0.78125</v>
      </c>
      <c r="D715" s="7" t="s">
        <v>8</v>
      </c>
      <c r="E715" s="7" t="s">
        <v>9</v>
      </c>
      <c r="F715" s="23" t="s">
        <v>12</v>
      </c>
      <c r="G715" s="7" t="s">
        <v>1111</v>
      </c>
      <c r="H715" s="7" t="s">
        <v>10</v>
      </c>
      <c r="I715" s="9">
        <v>7278.8477602089943</v>
      </c>
      <c r="J715" s="10">
        <v>44621</v>
      </c>
      <c r="K715" s="10">
        <v>44633</v>
      </c>
      <c r="L715" s="7" t="s">
        <v>377</v>
      </c>
      <c r="M715" s="7" t="s">
        <v>367</v>
      </c>
    </row>
    <row r="716" spans="1:13" ht="13.2">
      <c r="A716" s="5">
        <v>290</v>
      </c>
      <c r="B716" s="10">
        <v>44636</v>
      </c>
      <c r="C716" s="22">
        <v>0.3972222222222222</v>
      </c>
      <c r="D716" s="7" t="s">
        <v>8</v>
      </c>
      <c r="E716" s="7" t="s">
        <v>9</v>
      </c>
      <c r="F716" s="23" t="s">
        <v>12</v>
      </c>
      <c r="G716" s="7" t="s">
        <v>1112</v>
      </c>
      <c r="H716" s="7" t="s">
        <v>10</v>
      </c>
      <c r="I716" s="9">
        <v>7211.4841120857573</v>
      </c>
      <c r="J716" s="10">
        <v>44621</v>
      </c>
      <c r="K716" s="10">
        <v>44633</v>
      </c>
      <c r="L716" s="7" t="s">
        <v>377</v>
      </c>
      <c r="M716" s="7" t="s">
        <v>367</v>
      </c>
    </row>
    <row r="717" spans="1:13" ht="13.2">
      <c r="A717" s="5">
        <v>290</v>
      </c>
      <c r="B717" s="10">
        <v>44636</v>
      </c>
      <c r="C717" s="22">
        <v>0.5180555555555556</v>
      </c>
      <c r="D717" s="7" t="s">
        <v>15</v>
      </c>
      <c r="E717" s="7" t="s">
        <v>16</v>
      </c>
      <c r="F717" s="23" t="s">
        <v>19</v>
      </c>
      <c r="G717" s="7" t="s">
        <v>1113</v>
      </c>
      <c r="H717" s="7" t="s">
        <v>17</v>
      </c>
      <c r="I717" s="9">
        <v>279.99437358232319</v>
      </c>
      <c r="J717" s="10">
        <v>44621</v>
      </c>
      <c r="K717" s="10">
        <v>44633</v>
      </c>
      <c r="L717" s="7" t="s">
        <v>369</v>
      </c>
      <c r="M717" s="7" t="s">
        <v>370</v>
      </c>
    </row>
    <row r="718" spans="1:13" ht="13.2">
      <c r="A718" s="5">
        <v>291</v>
      </c>
      <c r="B718" s="10">
        <v>44635</v>
      </c>
      <c r="C718" s="22">
        <v>4.3055555555555555E-2</v>
      </c>
      <c r="D718" s="7" t="s">
        <v>15</v>
      </c>
      <c r="E718" s="7" t="s">
        <v>16</v>
      </c>
      <c r="F718" s="23" t="s">
        <v>19</v>
      </c>
      <c r="G718" s="7" t="s">
        <v>1114</v>
      </c>
      <c r="H718" s="7" t="s">
        <v>17</v>
      </c>
      <c r="I718" s="9">
        <v>281.48736412421158</v>
      </c>
      <c r="J718" s="10">
        <v>44621</v>
      </c>
      <c r="K718" s="10">
        <v>44633</v>
      </c>
      <c r="L718" s="7" t="s">
        <v>369</v>
      </c>
      <c r="M718" s="7" t="s">
        <v>370</v>
      </c>
    </row>
    <row r="719" spans="1:13" ht="13.2">
      <c r="A719" s="5">
        <v>292</v>
      </c>
      <c r="B719" s="10">
        <v>44634</v>
      </c>
      <c r="C719" s="22">
        <v>0.15902777777777777</v>
      </c>
      <c r="D719" s="7" t="s">
        <v>8</v>
      </c>
      <c r="E719" s="7" t="s">
        <v>9</v>
      </c>
      <c r="F719" s="23" t="s">
        <v>12</v>
      </c>
      <c r="G719" s="7" t="s">
        <v>1115</v>
      </c>
      <c r="H719" s="7" t="s">
        <v>10</v>
      </c>
      <c r="I719" s="9">
        <v>7277.5081167821709</v>
      </c>
      <c r="J719" s="10">
        <v>44621</v>
      </c>
      <c r="K719" s="10">
        <v>44633</v>
      </c>
      <c r="L719" s="7" t="s">
        <v>377</v>
      </c>
      <c r="M719" s="7" t="s">
        <v>367</v>
      </c>
    </row>
    <row r="720" spans="1:13" ht="13.2">
      <c r="A720" s="5">
        <f>A719+6</f>
        <v>298</v>
      </c>
      <c r="B720" s="26">
        <v>44628</v>
      </c>
      <c r="C720" s="27">
        <f>C634</f>
        <v>0.38333333333333336</v>
      </c>
      <c r="D720" s="28" t="s">
        <v>397</v>
      </c>
      <c r="E720" s="28" t="s">
        <v>398</v>
      </c>
      <c r="F720" s="29" t="s">
        <v>399</v>
      </c>
      <c r="G720" s="7" t="s">
        <v>1116</v>
      </c>
      <c r="H720" s="28" t="s">
        <v>17</v>
      </c>
      <c r="I720" s="9">
        <v>583.37609907290073</v>
      </c>
      <c r="J720" s="26">
        <v>44621</v>
      </c>
      <c r="K720" s="26">
        <v>44626</v>
      </c>
      <c r="L720" s="7" t="s">
        <v>369</v>
      </c>
      <c r="M720" s="28" t="s">
        <v>370</v>
      </c>
    </row>
    <row r="721" spans="1:13" ht="13.2">
      <c r="A721" s="5">
        <v>293</v>
      </c>
      <c r="B721" s="10">
        <v>44633</v>
      </c>
      <c r="C721" s="22">
        <v>0.33194444444444443</v>
      </c>
      <c r="D721" s="7" t="s">
        <v>8</v>
      </c>
      <c r="E721" s="7" t="s">
        <v>9</v>
      </c>
      <c r="F721" s="23" t="s">
        <v>12</v>
      </c>
      <c r="G721" s="7" t="s">
        <v>1117</v>
      </c>
      <c r="H721" s="7" t="s">
        <v>10</v>
      </c>
      <c r="I721" s="9">
        <v>8371.0188707592679</v>
      </c>
      <c r="J721" s="10">
        <v>44621</v>
      </c>
      <c r="K721" s="10">
        <v>44633</v>
      </c>
      <c r="L721" s="7" t="s">
        <v>377</v>
      </c>
      <c r="M721" s="7" t="s">
        <v>367</v>
      </c>
    </row>
    <row r="722" spans="1:13" ht="13.2">
      <c r="A722" s="5">
        <v>294</v>
      </c>
      <c r="B722" s="10">
        <v>44632</v>
      </c>
      <c r="C722" s="22">
        <v>0.14583333333333334</v>
      </c>
      <c r="D722" s="7" t="s">
        <v>8</v>
      </c>
      <c r="E722" s="7" t="s">
        <v>9</v>
      </c>
      <c r="F722" s="23" t="s">
        <v>12</v>
      </c>
      <c r="G722" s="7" t="s">
        <v>1118</v>
      </c>
      <c r="H722" s="7" t="s">
        <v>10</v>
      </c>
      <c r="I722" s="9">
        <v>8392.9739564891006</v>
      </c>
      <c r="J722" s="10">
        <v>44621</v>
      </c>
      <c r="K722" s="10">
        <v>44626</v>
      </c>
      <c r="L722" s="7" t="s">
        <v>377</v>
      </c>
      <c r="M722" s="7" t="s">
        <v>367</v>
      </c>
    </row>
    <row r="723" spans="1:13" ht="13.2">
      <c r="A723" s="5">
        <v>295</v>
      </c>
      <c r="B723" s="10">
        <v>44631</v>
      </c>
      <c r="C723" s="22">
        <v>1.2500000000000001E-2</v>
      </c>
      <c r="D723" s="7" t="s">
        <v>8</v>
      </c>
      <c r="E723" s="7" t="s">
        <v>9</v>
      </c>
      <c r="F723" s="23" t="s">
        <v>12</v>
      </c>
      <c r="G723" s="7" t="s">
        <v>1119</v>
      </c>
      <c r="H723" s="7" t="s">
        <v>10</v>
      </c>
      <c r="I723" s="9">
        <v>10462.656396386777</v>
      </c>
      <c r="J723" s="10">
        <v>44621</v>
      </c>
      <c r="K723" s="10">
        <v>44626</v>
      </c>
      <c r="L723" s="7" t="s">
        <v>377</v>
      </c>
      <c r="M723" s="7" t="s">
        <v>367</v>
      </c>
    </row>
    <row r="724" spans="1:13" ht="13.2">
      <c r="A724" s="5">
        <v>296</v>
      </c>
      <c r="B724" s="10">
        <v>44630</v>
      </c>
      <c r="C724" s="22">
        <v>0.24583333333333332</v>
      </c>
      <c r="D724" s="7" t="s">
        <v>8</v>
      </c>
      <c r="E724" s="7" t="s">
        <v>9</v>
      </c>
      <c r="F724" s="23" t="s">
        <v>12</v>
      </c>
      <c r="G724" s="7" t="s">
        <v>1120</v>
      </c>
      <c r="H724" s="7" t="s">
        <v>10</v>
      </c>
      <c r="I724" s="9">
        <v>10517.654236954389</v>
      </c>
      <c r="J724" s="10">
        <v>44621</v>
      </c>
      <c r="K724" s="10">
        <v>44626</v>
      </c>
      <c r="L724" s="7" t="s">
        <v>377</v>
      </c>
      <c r="M724" s="7" t="s">
        <v>367</v>
      </c>
    </row>
    <row r="725" spans="1:13" ht="13.2">
      <c r="A725" s="5">
        <v>296</v>
      </c>
      <c r="B725" s="26">
        <v>44630</v>
      </c>
      <c r="C725" s="27">
        <v>8.2672676080617902E-2</v>
      </c>
      <c r="D725" s="7" t="s">
        <v>15</v>
      </c>
      <c r="E725" s="7" t="s">
        <v>16</v>
      </c>
      <c r="F725" s="23" t="s">
        <v>19</v>
      </c>
      <c r="G725" s="7" t="s">
        <v>1121</v>
      </c>
      <c r="H725" s="7" t="s">
        <v>17</v>
      </c>
      <c r="I725" s="9">
        <v>283.92162677913558</v>
      </c>
      <c r="J725" s="26">
        <v>44621</v>
      </c>
      <c r="K725" s="26">
        <v>44626</v>
      </c>
      <c r="L725" s="7" t="s">
        <v>369</v>
      </c>
      <c r="M725" s="28" t="s">
        <v>370</v>
      </c>
    </row>
    <row r="726" spans="1:13" ht="13.2">
      <c r="A726" s="5">
        <v>297</v>
      </c>
      <c r="B726" s="26">
        <v>44629</v>
      </c>
      <c r="C726" s="27">
        <v>0.86290986545464121</v>
      </c>
      <c r="D726" s="7" t="s">
        <v>8</v>
      </c>
      <c r="E726" s="7" t="s">
        <v>9</v>
      </c>
      <c r="F726" s="23" t="s">
        <v>12</v>
      </c>
      <c r="G726" s="7" t="s">
        <v>1122</v>
      </c>
      <c r="H726" s="7" t="s">
        <v>10</v>
      </c>
      <c r="I726" s="9">
        <v>10365.082351687597</v>
      </c>
      <c r="J726" s="26">
        <v>44621</v>
      </c>
      <c r="K726" s="26">
        <v>44626</v>
      </c>
      <c r="L726" s="7" t="s">
        <v>377</v>
      </c>
      <c r="M726" s="28" t="s">
        <v>370</v>
      </c>
    </row>
    <row r="727" spans="1:13" ht="13.2">
      <c r="A727" s="5">
        <f>A726+6</f>
        <v>303</v>
      </c>
      <c r="B727" s="26">
        <v>44623</v>
      </c>
      <c r="C727" s="27">
        <f>C641</f>
        <v>0.4909722222222222</v>
      </c>
      <c r="D727" s="28" t="s">
        <v>397</v>
      </c>
      <c r="E727" s="28" t="s">
        <v>398</v>
      </c>
      <c r="F727" s="29" t="s">
        <v>399</v>
      </c>
      <c r="G727" s="7" t="s">
        <v>1123</v>
      </c>
      <c r="H727" s="28" t="s">
        <v>17</v>
      </c>
      <c r="I727" s="9">
        <v>579.21139358766038</v>
      </c>
      <c r="J727" s="26">
        <v>44621</v>
      </c>
      <c r="K727" s="26">
        <v>44619</v>
      </c>
      <c r="L727" s="7" t="s">
        <v>369</v>
      </c>
      <c r="M727" s="28" t="s">
        <v>370</v>
      </c>
    </row>
    <row r="728" spans="1:13" ht="13.2">
      <c r="A728" s="5">
        <v>299</v>
      </c>
      <c r="B728" s="26">
        <v>44627</v>
      </c>
      <c r="C728" s="27">
        <v>0.3365688642991157</v>
      </c>
      <c r="D728" s="7" t="s">
        <v>8</v>
      </c>
      <c r="E728" s="7" t="s">
        <v>9</v>
      </c>
      <c r="F728" s="23" t="s">
        <v>12</v>
      </c>
      <c r="G728" s="7" t="s">
        <v>1124</v>
      </c>
      <c r="H728" s="7" t="s">
        <v>10</v>
      </c>
      <c r="I728" s="9">
        <v>10288.616397532225</v>
      </c>
      <c r="J728" s="26">
        <v>44621</v>
      </c>
      <c r="K728" s="26">
        <v>44626</v>
      </c>
      <c r="L728" s="7" t="s">
        <v>377</v>
      </c>
      <c r="M728" s="28" t="s">
        <v>370</v>
      </c>
    </row>
    <row r="729" spans="1:13" ht="13.2">
      <c r="A729" s="5">
        <v>299</v>
      </c>
      <c r="B729" s="17">
        <v>44627</v>
      </c>
      <c r="C729" s="18">
        <v>0.93838887647068758</v>
      </c>
      <c r="D729" s="19" t="s">
        <v>397</v>
      </c>
      <c r="E729" s="19" t="s">
        <v>398</v>
      </c>
      <c r="F729" s="20" t="s">
        <v>399</v>
      </c>
      <c r="G729" s="20" t="s">
        <v>1125</v>
      </c>
      <c r="H729" s="19" t="s">
        <v>17</v>
      </c>
      <c r="I729" s="21">
        <v>68279.193728799903</v>
      </c>
      <c r="J729" s="17">
        <v>44621</v>
      </c>
      <c r="K729" s="17">
        <v>44626</v>
      </c>
      <c r="L729" s="19" t="s">
        <v>377</v>
      </c>
      <c r="M729" s="19" t="s">
        <v>367</v>
      </c>
    </row>
    <row r="730" spans="1:13" ht="13.2">
      <c r="A730" s="5">
        <v>300</v>
      </c>
      <c r="B730" s="17">
        <v>44626</v>
      </c>
      <c r="C730" s="18">
        <v>0.97993924267138743</v>
      </c>
      <c r="D730" s="19" t="s">
        <v>361</v>
      </c>
      <c r="E730" s="19" t="s">
        <v>362</v>
      </c>
      <c r="F730" s="20" t="s">
        <v>363</v>
      </c>
      <c r="G730" s="20" t="s">
        <v>1126</v>
      </c>
      <c r="H730" s="19" t="s">
        <v>365</v>
      </c>
      <c r="I730" s="21">
        <v>30371.709213678041</v>
      </c>
      <c r="J730" s="17">
        <v>44621</v>
      </c>
      <c r="K730" s="17">
        <v>44626</v>
      </c>
      <c r="L730" s="19" t="s">
        <v>369</v>
      </c>
      <c r="M730" s="19" t="s">
        <v>370</v>
      </c>
    </row>
    <row r="731" spans="1:13" ht="13.2">
      <c r="A731" s="5">
        <v>300</v>
      </c>
      <c r="B731" s="26">
        <v>44626</v>
      </c>
      <c r="C731" s="27">
        <v>0.90096857532292218</v>
      </c>
      <c r="D731" s="7" t="s">
        <v>8</v>
      </c>
      <c r="E731" s="7" t="s">
        <v>9</v>
      </c>
      <c r="F731" s="23" t="s">
        <v>12</v>
      </c>
      <c r="G731" s="7" t="s">
        <v>1127</v>
      </c>
      <c r="H731" s="7" t="s">
        <v>10</v>
      </c>
      <c r="I731" s="9">
        <v>10297.366924148941</v>
      </c>
      <c r="J731" s="26">
        <v>44621</v>
      </c>
      <c r="K731" s="26">
        <v>44626</v>
      </c>
      <c r="L731" s="7" t="s">
        <v>377</v>
      </c>
      <c r="M731" s="28" t="s">
        <v>367</v>
      </c>
    </row>
    <row r="732" spans="1:13" ht="13.2">
      <c r="A732" s="5">
        <v>300</v>
      </c>
      <c r="B732" s="10">
        <v>44626</v>
      </c>
      <c r="C732" s="22">
        <v>0.43888888888888888</v>
      </c>
      <c r="D732" s="7" t="s">
        <v>8</v>
      </c>
      <c r="E732" s="7" t="s">
        <v>9</v>
      </c>
      <c r="F732" s="23" t="s">
        <v>12</v>
      </c>
      <c r="G732" s="7" t="s">
        <v>1128</v>
      </c>
      <c r="H732" s="7" t="s">
        <v>10</v>
      </c>
      <c r="I732" s="9">
        <v>10312.523151350173</v>
      </c>
      <c r="J732" s="10">
        <v>44621</v>
      </c>
      <c r="K732" s="10">
        <v>44626</v>
      </c>
      <c r="L732" s="7" t="s">
        <v>377</v>
      </c>
      <c r="M732" s="7" t="s">
        <v>367</v>
      </c>
    </row>
    <row r="733" spans="1:13" ht="13.2">
      <c r="A733" s="5">
        <v>300</v>
      </c>
      <c r="B733" s="26">
        <v>44626</v>
      </c>
      <c r="C733" s="27">
        <v>0.85755279700713938</v>
      </c>
      <c r="D733" s="7" t="s">
        <v>15</v>
      </c>
      <c r="E733" s="7" t="s">
        <v>16</v>
      </c>
      <c r="F733" s="23" t="s">
        <v>19</v>
      </c>
      <c r="G733" s="7" t="s">
        <v>1129</v>
      </c>
      <c r="H733" s="7" t="s">
        <v>17</v>
      </c>
      <c r="I733" s="9">
        <v>286.29081666291597</v>
      </c>
      <c r="J733" s="26">
        <v>44621</v>
      </c>
      <c r="K733" s="26">
        <v>44626</v>
      </c>
      <c r="L733" s="7" t="s">
        <v>369</v>
      </c>
      <c r="M733" s="28" t="s">
        <v>367</v>
      </c>
    </row>
    <row r="734" spans="1:13" ht="13.2">
      <c r="A734" s="5">
        <v>301</v>
      </c>
      <c r="B734" s="17">
        <v>44625</v>
      </c>
      <c r="C734" s="18">
        <v>0.4156529823845676</v>
      </c>
      <c r="D734" s="19" t="s">
        <v>371</v>
      </c>
      <c r="E734" s="19" t="s">
        <v>372</v>
      </c>
      <c r="F734" s="20" t="s">
        <v>373</v>
      </c>
      <c r="G734" s="20" t="s">
        <v>1130</v>
      </c>
      <c r="H734" s="19" t="s">
        <v>365</v>
      </c>
      <c r="I734" s="21">
        <v>125947.04446822626</v>
      </c>
      <c r="J734" s="17">
        <v>44621</v>
      </c>
      <c r="K734" s="17">
        <v>44619</v>
      </c>
      <c r="L734" s="19" t="s">
        <v>377</v>
      </c>
      <c r="M734" s="19" t="s">
        <v>367</v>
      </c>
    </row>
    <row r="735" spans="1:13" ht="13.2">
      <c r="A735" s="5">
        <v>301</v>
      </c>
      <c r="B735" s="26">
        <v>44625</v>
      </c>
      <c r="C735" s="27">
        <v>0.16879795497170669</v>
      </c>
      <c r="D735" s="7" t="s">
        <v>8</v>
      </c>
      <c r="E735" s="7" t="s">
        <v>9</v>
      </c>
      <c r="F735" s="23" t="s">
        <v>12</v>
      </c>
      <c r="G735" s="7" t="s">
        <v>1131</v>
      </c>
      <c r="H735" s="7" t="s">
        <v>10</v>
      </c>
      <c r="I735" s="9">
        <v>10233.077141501912</v>
      </c>
      <c r="J735" s="26">
        <v>44621</v>
      </c>
      <c r="K735" s="26">
        <v>44619</v>
      </c>
      <c r="L735" s="7" t="s">
        <v>377</v>
      </c>
      <c r="M735" s="28" t="s">
        <v>370</v>
      </c>
    </row>
    <row r="736" spans="1:13" ht="13.2">
      <c r="A736" s="5">
        <v>301</v>
      </c>
      <c r="B736" s="26">
        <v>44625</v>
      </c>
      <c r="C736" s="27">
        <v>1.9652378193121156E-2</v>
      </c>
      <c r="D736" s="7" t="s">
        <v>8</v>
      </c>
      <c r="E736" s="7" t="s">
        <v>9</v>
      </c>
      <c r="F736" s="23" t="s">
        <v>12</v>
      </c>
      <c r="G736" s="7" t="s">
        <v>1132</v>
      </c>
      <c r="H736" s="7" t="s">
        <v>10</v>
      </c>
      <c r="I736" s="9">
        <v>10357.993804694041</v>
      </c>
      <c r="J736" s="26">
        <v>44621</v>
      </c>
      <c r="K736" s="26">
        <v>44619</v>
      </c>
      <c r="L736" s="7" t="s">
        <v>377</v>
      </c>
      <c r="M736" s="28" t="s">
        <v>370</v>
      </c>
    </row>
    <row r="737" spans="1:13" ht="13.2">
      <c r="A737" s="5">
        <v>301</v>
      </c>
      <c r="B737" s="10">
        <v>44625</v>
      </c>
      <c r="C737" s="22">
        <v>0.24722222222222223</v>
      </c>
      <c r="D737" s="7" t="s">
        <v>8</v>
      </c>
      <c r="E737" s="7" t="s">
        <v>9</v>
      </c>
      <c r="F737" s="23" t="s">
        <v>12</v>
      </c>
      <c r="G737" s="7" t="s">
        <v>1133</v>
      </c>
      <c r="H737" s="7" t="s">
        <v>10</v>
      </c>
      <c r="I737" s="9">
        <v>9851.0345794415953</v>
      </c>
      <c r="J737" s="10">
        <v>44621</v>
      </c>
      <c r="K737" s="10">
        <v>44619</v>
      </c>
      <c r="L737" s="7" t="s">
        <v>377</v>
      </c>
      <c r="M737" s="7" t="s">
        <v>367</v>
      </c>
    </row>
    <row r="738" spans="1:13" ht="13.2">
      <c r="A738" s="5">
        <v>302</v>
      </c>
      <c r="B738" s="26">
        <v>44624</v>
      </c>
      <c r="C738" s="27">
        <v>0.22639790419402805</v>
      </c>
      <c r="D738" s="7" t="s">
        <v>15</v>
      </c>
      <c r="E738" s="7" t="s">
        <v>16</v>
      </c>
      <c r="F738" s="23" t="s">
        <v>19</v>
      </c>
      <c r="G738" s="7" t="s">
        <v>1134</v>
      </c>
      <c r="H738" s="7" t="s">
        <v>17</v>
      </c>
      <c r="I738" s="9">
        <v>286.75877548780619</v>
      </c>
      <c r="J738" s="26">
        <v>44621</v>
      </c>
      <c r="K738" s="26">
        <v>44619</v>
      </c>
      <c r="L738" s="7" t="s">
        <v>369</v>
      </c>
      <c r="M738" s="28" t="s">
        <v>367</v>
      </c>
    </row>
    <row r="739" spans="1:13" ht="13.2">
      <c r="A739" s="5">
        <v>302</v>
      </c>
      <c r="B739" s="10">
        <v>44624</v>
      </c>
      <c r="C739" s="22">
        <v>0.1763888888888889</v>
      </c>
      <c r="D739" s="7" t="s">
        <v>15</v>
      </c>
      <c r="E739" s="7" t="s">
        <v>16</v>
      </c>
      <c r="F739" s="23" t="s">
        <v>19</v>
      </c>
      <c r="G739" s="7" t="s">
        <v>1135</v>
      </c>
      <c r="H739" s="7" t="s">
        <v>17</v>
      </c>
      <c r="I739" s="9">
        <v>286.50605631893666</v>
      </c>
      <c r="J739" s="10">
        <v>44621</v>
      </c>
      <c r="K739" s="10">
        <v>44619</v>
      </c>
      <c r="L739" s="7" t="s">
        <v>369</v>
      </c>
      <c r="M739" s="7" t="s">
        <v>370</v>
      </c>
    </row>
    <row r="740" spans="1:13" ht="13.2">
      <c r="A740" s="5">
        <v>303</v>
      </c>
      <c r="B740" s="17">
        <v>44623</v>
      </c>
      <c r="C740" s="18">
        <v>0.7402160175921495</v>
      </c>
      <c r="D740" s="19" t="s">
        <v>385</v>
      </c>
      <c r="E740" s="19" t="s">
        <v>386</v>
      </c>
      <c r="F740" s="20" t="s">
        <v>387</v>
      </c>
      <c r="G740" s="20" t="s">
        <v>1136</v>
      </c>
      <c r="H740" s="19" t="s">
        <v>17</v>
      </c>
      <c r="I740" s="21">
        <v>183367.1099273533</v>
      </c>
      <c r="J740" s="17">
        <v>44621</v>
      </c>
      <c r="K740" s="17">
        <v>44619</v>
      </c>
      <c r="L740" s="19" t="s">
        <v>377</v>
      </c>
      <c r="M740" s="19" t="s">
        <v>367</v>
      </c>
    </row>
    <row r="741" spans="1:13" ht="13.2">
      <c r="A741" s="5">
        <v>303</v>
      </c>
      <c r="B741" s="26">
        <v>44623</v>
      </c>
      <c r="C741" s="27">
        <v>0.28533112591861798</v>
      </c>
      <c r="D741" s="7" t="s">
        <v>8</v>
      </c>
      <c r="E741" s="7" t="s">
        <v>9</v>
      </c>
      <c r="F741" s="23" t="s">
        <v>12</v>
      </c>
      <c r="G741" s="7" t="s">
        <v>1137</v>
      </c>
      <c r="H741" s="7" t="s">
        <v>10</v>
      </c>
      <c r="I741" s="9">
        <v>9979.4143196517016</v>
      </c>
      <c r="J741" s="26">
        <v>44621</v>
      </c>
      <c r="K741" s="26">
        <v>44619</v>
      </c>
      <c r="L741" s="7" t="s">
        <v>377</v>
      </c>
      <c r="M741" s="28" t="s">
        <v>370</v>
      </c>
    </row>
    <row r="742" spans="1:13" ht="13.2">
      <c r="A742" s="5">
        <v>303</v>
      </c>
      <c r="B742" s="10">
        <v>44623</v>
      </c>
      <c r="C742" s="22">
        <v>0.85069444444444442</v>
      </c>
      <c r="D742" s="7" t="s">
        <v>8</v>
      </c>
      <c r="E742" s="7" t="s">
        <v>9</v>
      </c>
      <c r="F742" s="23" t="s">
        <v>12</v>
      </c>
      <c r="G742" s="7" t="s">
        <v>1138</v>
      </c>
      <c r="H742" s="7" t="s">
        <v>10</v>
      </c>
      <c r="I742" s="9">
        <v>9849.0930710725061</v>
      </c>
      <c r="J742" s="10">
        <v>44621</v>
      </c>
      <c r="K742" s="10">
        <v>44619</v>
      </c>
      <c r="L742" s="7" t="s">
        <v>377</v>
      </c>
      <c r="M742" s="7" t="s">
        <v>367</v>
      </c>
    </row>
    <row r="743" spans="1:13" ht="13.2">
      <c r="A743" s="5">
        <v>303</v>
      </c>
      <c r="B743" s="10">
        <v>44623</v>
      </c>
      <c r="C743" s="22">
        <v>0.52361111111111114</v>
      </c>
      <c r="D743" s="7" t="s">
        <v>15</v>
      </c>
      <c r="E743" s="7" t="s">
        <v>16</v>
      </c>
      <c r="F743" s="23" t="s">
        <v>19</v>
      </c>
      <c r="G743" s="7" t="s">
        <v>1139</v>
      </c>
      <c r="H743" s="7" t="s">
        <v>17</v>
      </c>
      <c r="I743" s="9">
        <v>288.76847571259918</v>
      </c>
      <c r="J743" s="10">
        <v>44621</v>
      </c>
      <c r="K743" s="10">
        <v>44619</v>
      </c>
      <c r="L743" s="7" t="s">
        <v>369</v>
      </c>
      <c r="M743" s="7" t="s">
        <v>370</v>
      </c>
    </row>
    <row r="744" spans="1:13" ht="13.2">
      <c r="A744" s="5">
        <v>304</v>
      </c>
      <c r="B744" s="10">
        <v>44622</v>
      </c>
      <c r="C744" s="22">
        <v>0.93333333333333335</v>
      </c>
      <c r="D744" s="7" t="s">
        <v>8</v>
      </c>
      <c r="E744" s="7" t="s">
        <v>9</v>
      </c>
      <c r="F744" s="23" t="s">
        <v>12</v>
      </c>
      <c r="G744" s="7" t="s">
        <v>1140</v>
      </c>
      <c r="H744" s="7" t="s">
        <v>10</v>
      </c>
      <c r="I744" s="9">
        <v>9775.228911975777</v>
      </c>
      <c r="J744" s="10">
        <v>44621</v>
      </c>
      <c r="K744" s="10">
        <v>44619</v>
      </c>
      <c r="L744" s="7" t="s">
        <v>377</v>
      </c>
      <c r="M744" s="7" t="s">
        <v>367</v>
      </c>
    </row>
    <row r="745" spans="1:13" ht="13.2">
      <c r="A745" s="5">
        <v>304</v>
      </c>
      <c r="B745" s="26">
        <v>44622</v>
      </c>
      <c r="C745" s="27">
        <v>1.9431966972700665E-2</v>
      </c>
      <c r="D745" s="7" t="s">
        <v>15</v>
      </c>
      <c r="E745" s="7" t="s">
        <v>16</v>
      </c>
      <c r="F745" s="23" t="s">
        <v>19</v>
      </c>
      <c r="G745" s="7" t="s">
        <v>1141</v>
      </c>
      <c r="H745" s="7" t="s">
        <v>17</v>
      </c>
      <c r="I745" s="9">
        <v>292.01285498138066</v>
      </c>
      <c r="J745" s="26">
        <v>44621</v>
      </c>
      <c r="K745" s="26">
        <v>44619</v>
      </c>
      <c r="L745" s="7" t="s">
        <v>369</v>
      </c>
      <c r="M745" s="28" t="s">
        <v>367</v>
      </c>
    </row>
    <row r="746" spans="1:13" ht="13.2">
      <c r="A746" s="5">
        <v>304</v>
      </c>
      <c r="B746" s="17">
        <v>44622</v>
      </c>
      <c r="C746" s="18">
        <v>0.58952132282456149</v>
      </c>
      <c r="D746" s="19" t="s">
        <v>397</v>
      </c>
      <c r="E746" s="19" t="s">
        <v>398</v>
      </c>
      <c r="F746" s="20" t="s">
        <v>399</v>
      </c>
      <c r="G746" s="20" t="s">
        <v>1142</v>
      </c>
      <c r="H746" s="19" t="s">
        <v>17</v>
      </c>
      <c r="I746" s="21">
        <v>5685.3488475263366</v>
      </c>
      <c r="J746" s="17">
        <v>44621</v>
      </c>
      <c r="K746" s="17">
        <v>44619</v>
      </c>
      <c r="L746" s="19" t="s">
        <v>369</v>
      </c>
      <c r="M746" s="19" t="s">
        <v>367</v>
      </c>
    </row>
    <row r="747" spans="1:13" ht="13.2">
      <c r="A747" s="5">
        <v>305</v>
      </c>
      <c r="B747" s="17">
        <v>44621</v>
      </c>
      <c r="C747" s="18">
        <v>0.74100330168365569</v>
      </c>
      <c r="D747" s="19" t="s">
        <v>403</v>
      </c>
      <c r="E747" s="19" t="s">
        <v>404</v>
      </c>
      <c r="F747" s="20" t="s">
        <v>405</v>
      </c>
      <c r="G747" s="20" t="s">
        <v>1143</v>
      </c>
      <c r="H747" s="19" t="s">
        <v>10</v>
      </c>
      <c r="I747" s="21">
        <v>2394.3117071070692</v>
      </c>
      <c r="J747" s="17">
        <v>44621</v>
      </c>
      <c r="K747" s="17">
        <v>44619</v>
      </c>
      <c r="L747" s="19" t="s">
        <v>369</v>
      </c>
      <c r="M747" s="19" t="s">
        <v>370</v>
      </c>
    </row>
    <row r="748" spans="1:13" ht="13.2">
      <c r="A748" s="5">
        <v>305</v>
      </c>
      <c r="B748" s="10">
        <v>44621</v>
      </c>
      <c r="C748" s="22">
        <v>0.82430555555555551</v>
      </c>
      <c r="D748" s="7" t="s">
        <v>8</v>
      </c>
      <c r="E748" s="7" t="s">
        <v>9</v>
      </c>
      <c r="F748" s="23" t="s">
        <v>12</v>
      </c>
      <c r="G748" s="7" t="s">
        <v>1144</v>
      </c>
      <c r="H748" s="7" t="s">
        <v>10</v>
      </c>
      <c r="I748" s="9">
        <v>8787.5081886381358</v>
      </c>
      <c r="J748" s="10">
        <v>44621</v>
      </c>
      <c r="K748" s="10">
        <v>44619</v>
      </c>
      <c r="L748" s="7" t="s">
        <v>377</v>
      </c>
      <c r="M748" s="7" t="s">
        <v>367</v>
      </c>
    </row>
    <row r="749" spans="1:13" ht="13.2">
      <c r="A749" s="5">
        <v>305</v>
      </c>
      <c r="B749" s="10">
        <v>44621</v>
      </c>
      <c r="C749" s="22">
        <v>0.23125000000000001</v>
      </c>
      <c r="D749" s="7" t="s">
        <v>15</v>
      </c>
      <c r="E749" s="7" t="s">
        <v>16</v>
      </c>
      <c r="F749" s="23" t="s">
        <v>19</v>
      </c>
      <c r="G749" s="7" t="s">
        <v>1145</v>
      </c>
      <c r="H749" s="7" t="s">
        <v>17</v>
      </c>
      <c r="I749" s="9">
        <v>237.09477712375485</v>
      </c>
      <c r="J749" s="10">
        <v>44621</v>
      </c>
      <c r="K749" s="10">
        <v>44619</v>
      </c>
      <c r="L749" s="7" t="s">
        <v>369</v>
      </c>
      <c r="M749" s="7" t="s">
        <v>370</v>
      </c>
    </row>
    <row r="750" spans="1:13" ht="13.2">
      <c r="A750" s="5">
        <f>A749+6</f>
        <v>311</v>
      </c>
      <c r="B750" s="26">
        <v>44615</v>
      </c>
      <c r="C750" s="27">
        <f>C664</f>
        <v>0.15912862766945168</v>
      </c>
      <c r="D750" s="28" t="s">
        <v>397</v>
      </c>
      <c r="E750" s="28" t="s">
        <v>398</v>
      </c>
      <c r="F750" s="29" t="s">
        <v>399</v>
      </c>
      <c r="G750" s="7" t="s">
        <v>1146</v>
      </c>
      <c r="H750" s="28" t="s">
        <v>17</v>
      </c>
      <c r="I750" s="9">
        <v>574.38819974668274</v>
      </c>
      <c r="J750" s="26">
        <v>44593</v>
      </c>
      <c r="K750" s="26">
        <v>44612</v>
      </c>
      <c r="L750" s="7" t="s">
        <v>369</v>
      </c>
      <c r="M750" s="28" t="s">
        <v>370</v>
      </c>
    </row>
    <row r="751" spans="1:13" ht="13.2">
      <c r="A751" s="5">
        <v>306</v>
      </c>
      <c r="B751" s="17">
        <v>44620</v>
      </c>
      <c r="C751" s="18">
        <v>0.71364547349833773</v>
      </c>
      <c r="D751" s="19" t="s">
        <v>409</v>
      </c>
      <c r="E751" s="19" t="s">
        <v>410</v>
      </c>
      <c r="F751" s="20" t="s">
        <v>411</v>
      </c>
      <c r="G751" s="20" t="s">
        <v>1147</v>
      </c>
      <c r="H751" s="19" t="s">
        <v>413</v>
      </c>
      <c r="I751" s="21">
        <v>12896.228410690937</v>
      </c>
      <c r="J751" s="17">
        <v>44593</v>
      </c>
      <c r="K751" s="17">
        <v>44619</v>
      </c>
      <c r="L751" s="19" t="s">
        <v>369</v>
      </c>
      <c r="M751" s="19" t="s">
        <v>367</v>
      </c>
    </row>
    <row r="752" spans="1:13" ht="13.2">
      <c r="A752" s="5">
        <v>306</v>
      </c>
      <c r="B752" s="10">
        <v>44620</v>
      </c>
      <c r="C752" s="22">
        <v>0.8666666666666667</v>
      </c>
      <c r="D752" s="7" t="s">
        <v>8</v>
      </c>
      <c r="E752" s="7" t="s">
        <v>9</v>
      </c>
      <c r="F752" s="23" t="s">
        <v>12</v>
      </c>
      <c r="G752" s="7" t="s">
        <v>1148</v>
      </c>
      <c r="H752" s="7" t="s">
        <v>10</v>
      </c>
      <c r="I752" s="9">
        <v>8866.0514142352622</v>
      </c>
      <c r="J752" s="10">
        <v>44593</v>
      </c>
      <c r="K752" s="10">
        <v>44619</v>
      </c>
      <c r="L752" s="7" t="s">
        <v>377</v>
      </c>
      <c r="M752" s="7" t="s">
        <v>367</v>
      </c>
    </row>
    <row r="753" spans="1:13" ht="13.2">
      <c r="A753" s="5">
        <v>306</v>
      </c>
      <c r="B753" s="10">
        <v>44620</v>
      </c>
      <c r="C753" s="22">
        <v>0.43263888888888891</v>
      </c>
      <c r="D753" s="7" t="s">
        <v>8</v>
      </c>
      <c r="E753" s="7" t="s">
        <v>9</v>
      </c>
      <c r="F753" s="23" t="s">
        <v>12</v>
      </c>
      <c r="G753" s="7" t="s">
        <v>1149</v>
      </c>
      <c r="H753" s="7" t="s">
        <v>10</v>
      </c>
      <c r="I753" s="9">
        <v>8737.810446427633</v>
      </c>
      <c r="J753" s="10">
        <v>44593</v>
      </c>
      <c r="K753" s="10">
        <v>44619</v>
      </c>
      <c r="L753" s="7" t="s">
        <v>377</v>
      </c>
      <c r="M753" s="7" t="s">
        <v>367</v>
      </c>
    </row>
    <row r="754" spans="1:13" ht="13.2">
      <c r="A754" s="5">
        <v>307</v>
      </c>
      <c r="B754" s="10">
        <v>44619</v>
      </c>
      <c r="C754" s="22">
        <v>0.37361111111111112</v>
      </c>
      <c r="D754" s="7" t="s">
        <v>15</v>
      </c>
      <c r="E754" s="7" t="s">
        <v>16</v>
      </c>
      <c r="F754" s="23" t="s">
        <v>19</v>
      </c>
      <c r="G754" s="7" t="s">
        <v>1150</v>
      </c>
      <c r="H754" s="7" t="s">
        <v>17</v>
      </c>
      <c r="I754" s="9">
        <v>234.14690345593701</v>
      </c>
      <c r="J754" s="10">
        <v>44593</v>
      </c>
      <c r="K754" s="10">
        <v>44619</v>
      </c>
      <c r="L754" s="7" t="s">
        <v>369</v>
      </c>
      <c r="M754" s="7" t="s">
        <v>370</v>
      </c>
    </row>
    <row r="755" spans="1:13" ht="13.2">
      <c r="A755" s="5">
        <v>308</v>
      </c>
      <c r="B755" s="10">
        <v>44618</v>
      </c>
      <c r="C755" s="22">
        <v>0.98055555555555551</v>
      </c>
      <c r="D755" s="7" t="s">
        <v>8</v>
      </c>
      <c r="E755" s="7" t="s">
        <v>9</v>
      </c>
      <c r="F755" s="23" t="s">
        <v>12</v>
      </c>
      <c r="G755" s="7" t="s">
        <v>1151</v>
      </c>
      <c r="H755" s="7" t="s">
        <v>10</v>
      </c>
      <c r="I755" s="9">
        <v>8697.5598135584805</v>
      </c>
      <c r="J755" s="10">
        <v>44593</v>
      </c>
      <c r="K755" s="10">
        <v>44612</v>
      </c>
      <c r="L755" s="7" t="s">
        <v>377</v>
      </c>
      <c r="M755" s="7" t="s">
        <v>367</v>
      </c>
    </row>
    <row r="756" spans="1:13" ht="13.2">
      <c r="A756" s="5">
        <v>308</v>
      </c>
      <c r="B756" s="10">
        <v>44618</v>
      </c>
      <c r="C756" s="22">
        <v>0.18888888888888888</v>
      </c>
      <c r="D756" s="7" t="s">
        <v>15</v>
      </c>
      <c r="E756" s="7" t="s">
        <v>16</v>
      </c>
      <c r="F756" s="23" t="s">
        <v>19</v>
      </c>
      <c r="G756" s="7" t="s">
        <v>1152</v>
      </c>
      <c r="H756" s="7" t="s">
        <v>17</v>
      </c>
      <c r="I756" s="9">
        <v>232.20310411106504</v>
      </c>
      <c r="J756" s="10">
        <v>44593</v>
      </c>
      <c r="K756" s="10">
        <v>44612</v>
      </c>
      <c r="L756" s="7" t="s">
        <v>369</v>
      </c>
      <c r="M756" s="7" t="s">
        <v>370</v>
      </c>
    </row>
    <row r="757" spans="1:13" ht="13.2">
      <c r="A757" s="5">
        <v>309</v>
      </c>
      <c r="B757" s="10">
        <v>44617</v>
      </c>
      <c r="C757" s="22">
        <v>0.99930555555555556</v>
      </c>
      <c r="D757" s="7" t="s">
        <v>8</v>
      </c>
      <c r="E757" s="7" t="s">
        <v>9</v>
      </c>
      <c r="F757" s="23" t="s">
        <v>12</v>
      </c>
      <c r="G757" s="7" t="s">
        <v>1153</v>
      </c>
      <c r="H757" s="7" t="s">
        <v>10</v>
      </c>
      <c r="I757" s="9">
        <v>8584.1805720559678</v>
      </c>
      <c r="J757" s="10">
        <v>44593</v>
      </c>
      <c r="K757" s="10">
        <v>44612</v>
      </c>
      <c r="L757" s="7" t="s">
        <v>377</v>
      </c>
      <c r="M757" s="7" t="s">
        <v>367</v>
      </c>
    </row>
    <row r="758" spans="1:13" ht="13.2">
      <c r="A758" s="5">
        <v>309</v>
      </c>
      <c r="B758" s="10">
        <v>44617</v>
      </c>
      <c r="C758" s="22">
        <v>0.50555555555555554</v>
      </c>
      <c r="D758" s="7" t="s">
        <v>15</v>
      </c>
      <c r="E758" s="7" t="s">
        <v>16</v>
      </c>
      <c r="F758" s="23" t="s">
        <v>19</v>
      </c>
      <c r="G758" s="7" t="s">
        <v>1154</v>
      </c>
      <c r="H758" s="7" t="s">
        <v>17</v>
      </c>
      <c r="I758" s="9">
        <v>229.5878872268957</v>
      </c>
      <c r="J758" s="10">
        <v>44593</v>
      </c>
      <c r="K758" s="10">
        <v>44612</v>
      </c>
      <c r="L758" s="7" t="s">
        <v>369</v>
      </c>
      <c r="M758" s="7" t="s">
        <v>370</v>
      </c>
    </row>
    <row r="759" spans="1:13" ht="13.2">
      <c r="A759" s="5">
        <v>310</v>
      </c>
      <c r="B759" s="10">
        <v>44616</v>
      </c>
      <c r="C759" s="22">
        <v>0.20069444444444445</v>
      </c>
      <c r="D759" s="7" t="s">
        <v>8</v>
      </c>
      <c r="E759" s="7" t="s">
        <v>9</v>
      </c>
      <c r="F759" s="23" t="s">
        <v>12</v>
      </c>
      <c r="G759" s="7" t="s">
        <v>1155</v>
      </c>
      <c r="H759" s="7" t="s">
        <v>10</v>
      </c>
      <c r="I759" s="9">
        <v>8647.657060508036</v>
      </c>
      <c r="J759" s="10">
        <v>44593</v>
      </c>
      <c r="K759" s="10">
        <v>44612</v>
      </c>
      <c r="L759" s="7" t="s">
        <v>377</v>
      </c>
      <c r="M759" s="7" t="s">
        <v>367</v>
      </c>
    </row>
    <row r="760" spans="1:13" ht="13.2">
      <c r="A760" s="5">
        <f>A759+6</f>
        <v>316</v>
      </c>
      <c r="B760" s="26">
        <v>44610</v>
      </c>
      <c r="C760" s="27">
        <f>C674</f>
        <v>0.90779107689970873</v>
      </c>
      <c r="D760" s="28" t="s">
        <v>397</v>
      </c>
      <c r="E760" s="28" t="s">
        <v>398</v>
      </c>
      <c r="F760" s="29" t="s">
        <v>399</v>
      </c>
      <c r="G760" s="7" t="s">
        <v>1156</v>
      </c>
      <c r="H760" s="28" t="s">
        <v>17</v>
      </c>
      <c r="I760" s="9">
        <v>574.77824472841689</v>
      </c>
      <c r="J760" s="26">
        <v>44593</v>
      </c>
      <c r="K760" s="26">
        <v>44605</v>
      </c>
      <c r="L760" s="7" t="s">
        <v>369</v>
      </c>
      <c r="M760" s="28" t="s">
        <v>370</v>
      </c>
    </row>
    <row r="761" spans="1:13" ht="13.2">
      <c r="A761" s="5">
        <v>311</v>
      </c>
      <c r="B761" s="10">
        <v>44615</v>
      </c>
      <c r="C761" s="22">
        <v>0.10902777777777778</v>
      </c>
      <c r="D761" s="7" t="s">
        <v>8</v>
      </c>
      <c r="E761" s="7" t="s">
        <v>9</v>
      </c>
      <c r="F761" s="23" t="s">
        <v>12</v>
      </c>
      <c r="G761" s="7" t="s">
        <v>1157</v>
      </c>
      <c r="H761" s="7" t="s">
        <v>10</v>
      </c>
      <c r="I761" s="9">
        <v>8676.72569840293</v>
      </c>
      <c r="J761" s="10">
        <v>44593</v>
      </c>
      <c r="K761" s="10">
        <v>44612</v>
      </c>
      <c r="L761" s="7" t="s">
        <v>377</v>
      </c>
      <c r="M761" s="7" t="s">
        <v>367</v>
      </c>
    </row>
    <row r="762" spans="1:13" ht="13.2">
      <c r="A762" s="5">
        <v>311</v>
      </c>
      <c r="B762" s="10">
        <v>44615</v>
      </c>
      <c r="C762" s="22">
        <v>0.59097222222222223</v>
      </c>
      <c r="D762" s="7" t="s">
        <v>15</v>
      </c>
      <c r="E762" s="7" t="s">
        <v>16</v>
      </c>
      <c r="F762" s="23" t="s">
        <v>19</v>
      </c>
      <c r="G762" s="7" t="s">
        <v>1158</v>
      </c>
      <c r="H762" s="7" t="s">
        <v>17</v>
      </c>
      <c r="I762" s="9">
        <v>232.224213474951</v>
      </c>
      <c r="J762" s="10">
        <v>44593</v>
      </c>
      <c r="K762" s="10">
        <v>44612</v>
      </c>
      <c r="L762" s="7" t="s">
        <v>369</v>
      </c>
      <c r="M762" s="7" t="s">
        <v>370</v>
      </c>
    </row>
    <row r="763" spans="1:13" ht="13.2">
      <c r="A763" s="5">
        <v>312</v>
      </c>
      <c r="B763" s="10">
        <v>44614</v>
      </c>
      <c r="C763" s="22">
        <v>0.18124999999999999</v>
      </c>
      <c r="D763" s="7" t="s">
        <v>8</v>
      </c>
      <c r="E763" s="7" t="s">
        <v>9</v>
      </c>
      <c r="F763" s="23" t="s">
        <v>12</v>
      </c>
      <c r="G763" s="7" t="s">
        <v>1159</v>
      </c>
      <c r="H763" s="7" t="s">
        <v>10</v>
      </c>
      <c r="I763" s="9">
        <v>8744.8495900619273</v>
      </c>
      <c r="J763" s="10">
        <v>44593</v>
      </c>
      <c r="K763" s="10">
        <v>44612</v>
      </c>
      <c r="L763" s="7" t="s">
        <v>377</v>
      </c>
      <c r="M763" s="7" t="s">
        <v>367</v>
      </c>
    </row>
    <row r="764" spans="1:13" ht="13.2">
      <c r="A764" s="5">
        <v>314</v>
      </c>
      <c r="B764" s="10">
        <v>44612</v>
      </c>
      <c r="C764" s="22">
        <v>0.98958333333333337</v>
      </c>
      <c r="D764" s="7" t="s">
        <v>8</v>
      </c>
      <c r="E764" s="7" t="s">
        <v>9</v>
      </c>
      <c r="F764" s="23" t="s">
        <v>12</v>
      </c>
      <c r="G764" s="7" t="s">
        <v>1160</v>
      </c>
      <c r="H764" s="7" t="s">
        <v>10</v>
      </c>
      <c r="I764" s="9">
        <v>8808.1997027178641</v>
      </c>
      <c r="J764" s="10">
        <v>44593</v>
      </c>
      <c r="K764" s="10">
        <v>44612</v>
      </c>
      <c r="L764" s="7" t="s">
        <v>377</v>
      </c>
      <c r="M764" s="7" t="s">
        <v>367</v>
      </c>
    </row>
    <row r="765" spans="1:13" ht="13.2">
      <c r="A765" s="5">
        <v>314</v>
      </c>
      <c r="B765" s="10">
        <v>44612</v>
      </c>
      <c r="C765" s="22">
        <v>0.38194444444444442</v>
      </c>
      <c r="D765" s="7" t="s">
        <v>8</v>
      </c>
      <c r="E765" s="7" t="s">
        <v>9</v>
      </c>
      <c r="F765" s="23" t="s">
        <v>12</v>
      </c>
      <c r="G765" s="7" t="s">
        <v>1161</v>
      </c>
      <c r="H765" s="7" t="s">
        <v>10</v>
      </c>
      <c r="I765" s="9">
        <v>8886.9652393479355</v>
      </c>
      <c r="J765" s="10">
        <v>44593</v>
      </c>
      <c r="K765" s="10">
        <v>44612</v>
      </c>
      <c r="L765" s="7" t="s">
        <v>377</v>
      </c>
      <c r="M765" s="7" t="s">
        <v>367</v>
      </c>
    </row>
    <row r="766" spans="1:13" ht="13.2">
      <c r="A766" s="5">
        <v>314</v>
      </c>
      <c r="B766" s="10">
        <v>44612</v>
      </c>
      <c r="C766" s="22">
        <v>2.0833333333333332E-2</v>
      </c>
      <c r="D766" s="7" t="s">
        <v>15</v>
      </c>
      <c r="E766" s="7" t="s">
        <v>16</v>
      </c>
      <c r="F766" s="23" t="s">
        <v>19</v>
      </c>
      <c r="G766" s="7" t="s">
        <v>1162</v>
      </c>
      <c r="H766" s="7" t="s">
        <v>17</v>
      </c>
      <c r="I766" s="9">
        <v>231.31734661197686</v>
      </c>
      <c r="J766" s="10">
        <v>44593</v>
      </c>
      <c r="K766" s="10">
        <v>44612</v>
      </c>
      <c r="L766" s="7" t="s">
        <v>369</v>
      </c>
      <c r="M766" s="7" t="s">
        <v>370</v>
      </c>
    </row>
    <row r="767" spans="1:13" ht="13.2">
      <c r="A767" s="5">
        <v>315</v>
      </c>
      <c r="B767" s="10">
        <v>44611</v>
      </c>
      <c r="C767" s="22">
        <v>0.52708333333333335</v>
      </c>
      <c r="D767" s="7" t="s">
        <v>15</v>
      </c>
      <c r="E767" s="7" t="s">
        <v>16</v>
      </c>
      <c r="F767" s="23" t="s">
        <v>19</v>
      </c>
      <c r="G767" s="7" t="s">
        <v>1163</v>
      </c>
      <c r="H767" s="7" t="s">
        <v>17</v>
      </c>
      <c r="I767" s="9">
        <v>234.27219659443685</v>
      </c>
      <c r="J767" s="10">
        <v>44593</v>
      </c>
      <c r="K767" s="10">
        <v>44605</v>
      </c>
      <c r="L767" s="7" t="s">
        <v>369</v>
      </c>
      <c r="M767" s="7" t="s">
        <v>370</v>
      </c>
    </row>
    <row r="768" spans="1:13" ht="13.2">
      <c r="A768" s="5">
        <v>316</v>
      </c>
      <c r="B768" s="10">
        <v>44610</v>
      </c>
      <c r="C768" s="22">
        <v>0.78194444444444444</v>
      </c>
      <c r="D768" s="7" t="s">
        <v>8</v>
      </c>
      <c r="E768" s="7" t="s">
        <v>9</v>
      </c>
      <c r="F768" s="23" t="s">
        <v>12</v>
      </c>
      <c r="G768" s="7" t="s">
        <v>1164</v>
      </c>
      <c r="H768" s="7" t="s">
        <v>10</v>
      </c>
      <c r="I768" s="9">
        <v>8910.5605714116118</v>
      </c>
      <c r="J768" s="10">
        <v>44593</v>
      </c>
      <c r="K768" s="10">
        <v>44605</v>
      </c>
      <c r="L768" s="7" t="s">
        <v>377</v>
      </c>
      <c r="M768" s="7" t="s">
        <v>367</v>
      </c>
    </row>
    <row r="769" spans="1:13" ht="13.2">
      <c r="A769" s="5">
        <f>A768+6</f>
        <v>322</v>
      </c>
      <c r="B769" s="26">
        <v>44604</v>
      </c>
      <c r="C769" s="27">
        <f>C683</f>
        <v>0.77430555555555558</v>
      </c>
      <c r="D769" s="28" t="s">
        <v>397</v>
      </c>
      <c r="E769" s="28" t="s">
        <v>398</v>
      </c>
      <c r="F769" s="29" t="s">
        <v>399</v>
      </c>
      <c r="G769" s="7" t="s">
        <v>1165</v>
      </c>
      <c r="H769" s="28" t="s">
        <v>17</v>
      </c>
      <c r="I769" s="9">
        <v>582.39336111164891</v>
      </c>
      <c r="J769" s="26">
        <v>44593</v>
      </c>
      <c r="K769" s="26">
        <v>44598</v>
      </c>
      <c r="L769" s="7" t="s">
        <v>369</v>
      </c>
      <c r="M769" s="28" t="s">
        <v>370</v>
      </c>
    </row>
    <row r="770" spans="1:13" ht="13.2">
      <c r="A770" s="5">
        <v>317</v>
      </c>
      <c r="B770" s="10">
        <v>44609</v>
      </c>
      <c r="C770" s="22">
        <v>0.26250000000000001</v>
      </c>
      <c r="D770" s="7" t="s">
        <v>8</v>
      </c>
      <c r="E770" s="7" t="s">
        <v>9</v>
      </c>
      <c r="F770" s="23" t="s">
        <v>12</v>
      </c>
      <c r="G770" s="7" t="s">
        <v>1166</v>
      </c>
      <c r="H770" s="7" t="s">
        <v>10</v>
      </c>
      <c r="I770" s="9">
        <v>8952.9483545514195</v>
      </c>
      <c r="J770" s="10">
        <v>44593</v>
      </c>
      <c r="K770" s="10">
        <v>44605</v>
      </c>
      <c r="L770" s="7" t="s">
        <v>377</v>
      </c>
      <c r="M770" s="7" t="s">
        <v>367</v>
      </c>
    </row>
    <row r="771" spans="1:13" ht="13.2">
      <c r="A771" s="5">
        <v>317</v>
      </c>
      <c r="B771" s="10">
        <v>44609</v>
      </c>
      <c r="C771" s="22">
        <v>0.98819444444444449</v>
      </c>
      <c r="D771" s="7" t="s">
        <v>15</v>
      </c>
      <c r="E771" s="7" t="s">
        <v>16</v>
      </c>
      <c r="F771" s="23" t="s">
        <v>19</v>
      </c>
      <c r="G771" s="7" t="s">
        <v>1167</v>
      </c>
      <c r="H771" s="7" t="s">
        <v>17</v>
      </c>
      <c r="I771" s="9">
        <v>232.29043824203453</v>
      </c>
      <c r="J771" s="10">
        <v>44593</v>
      </c>
      <c r="K771" s="10">
        <v>44605</v>
      </c>
      <c r="L771" s="7" t="s">
        <v>369</v>
      </c>
      <c r="M771" s="7" t="s">
        <v>370</v>
      </c>
    </row>
    <row r="772" spans="1:13" ht="13.2">
      <c r="A772" s="5">
        <v>318</v>
      </c>
      <c r="B772" s="10">
        <v>44608</v>
      </c>
      <c r="C772" s="22">
        <v>0.05</v>
      </c>
      <c r="D772" s="7" t="s">
        <v>8</v>
      </c>
      <c r="E772" s="7" t="s">
        <v>9</v>
      </c>
      <c r="F772" s="23" t="s">
        <v>12</v>
      </c>
      <c r="G772" s="7" t="s">
        <v>1168</v>
      </c>
      <c r="H772" s="7" t="s">
        <v>10</v>
      </c>
      <c r="I772" s="9">
        <v>9013.5304121595582</v>
      </c>
      <c r="J772" s="10">
        <v>44593</v>
      </c>
      <c r="K772" s="10">
        <v>44605</v>
      </c>
      <c r="L772" s="7" t="s">
        <v>377</v>
      </c>
      <c r="M772" s="7" t="s">
        <v>367</v>
      </c>
    </row>
    <row r="773" spans="1:13" ht="13.2">
      <c r="A773" s="5">
        <v>318</v>
      </c>
      <c r="B773" s="10">
        <v>44608</v>
      </c>
      <c r="C773" s="22">
        <v>0.21597222222222223</v>
      </c>
      <c r="D773" s="7" t="s">
        <v>15</v>
      </c>
      <c r="E773" s="7" t="s">
        <v>16</v>
      </c>
      <c r="F773" s="23" t="s">
        <v>19</v>
      </c>
      <c r="G773" s="7" t="s">
        <v>1169</v>
      </c>
      <c r="H773" s="7" t="s">
        <v>17</v>
      </c>
      <c r="I773" s="9">
        <v>182.88308980991567</v>
      </c>
      <c r="J773" s="10">
        <v>44593</v>
      </c>
      <c r="K773" s="10">
        <v>44605</v>
      </c>
      <c r="L773" s="7" t="s">
        <v>369</v>
      </c>
      <c r="M773" s="7" t="s">
        <v>370</v>
      </c>
    </row>
    <row r="774" spans="1:13" ht="13.2">
      <c r="A774" s="5">
        <v>319</v>
      </c>
      <c r="B774" s="10">
        <v>44607</v>
      </c>
      <c r="C774" s="22">
        <v>0.11458333333333333</v>
      </c>
      <c r="D774" s="7" t="s">
        <v>8</v>
      </c>
      <c r="E774" s="7" t="s">
        <v>9</v>
      </c>
      <c r="F774" s="23" t="s">
        <v>12</v>
      </c>
      <c r="G774" s="7" t="s">
        <v>1170</v>
      </c>
      <c r="H774" s="7" t="s">
        <v>10</v>
      </c>
      <c r="I774" s="9">
        <v>9021.1090241054208</v>
      </c>
      <c r="J774" s="10">
        <v>44593</v>
      </c>
      <c r="K774" s="10">
        <v>44605</v>
      </c>
      <c r="L774" s="7" t="s">
        <v>377</v>
      </c>
      <c r="M774" s="7" t="s">
        <v>367</v>
      </c>
    </row>
    <row r="775" spans="1:13" ht="13.2">
      <c r="A775" s="5">
        <v>319</v>
      </c>
      <c r="B775" s="10">
        <v>44607</v>
      </c>
      <c r="C775" s="22">
        <v>0.52916666666666667</v>
      </c>
      <c r="D775" s="7" t="s">
        <v>15</v>
      </c>
      <c r="E775" s="7" t="s">
        <v>16</v>
      </c>
      <c r="F775" s="23" t="s">
        <v>19</v>
      </c>
      <c r="G775" s="7" t="s">
        <v>1171</v>
      </c>
      <c r="H775" s="7" t="s">
        <v>17</v>
      </c>
      <c r="I775" s="9">
        <v>180.74626323391601</v>
      </c>
      <c r="J775" s="10">
        <v>44593</v>
      </c>
      <c r="K775" s="10">
        <v>44605</v>
      </c>
      <c r="L775" s="7" t="s">
        <v>369</v>
      </c>
      <c r="M775" s="7" t="s">
        <v>370</v>
      </c>
    </row>
    <row r="776" spans="1:13" ht="13.2">
      <c r="A776" s="5">
        <v>320</v>
      </c>
      <c r="B776" s="26">
        <v>44606</v>
      </c>
      <c r="C776" s="27">
        <v>0.93838887647068758</v>
      </c>
      <c r="D776" s="7" t="s">
        <v>8</v>
      </c>
      <c r="E776" s="7" t="s">
        <v>9</v>
      </c>
      <c r="F776" s="23" t="s">
        <v>12</v>
      </c>
      <c r="G776" s="7" t="s">
        <v>1172</v>
      </c>
      <c r="H776" s="7" t="s">
        <v>10</v>
      </c>
      <c r="I776" s="9">
        <v>9044.2755349066247</v>
      </c>
      <c r="J776" s="26">
        <v>44593</v>
      </c>
      <c r="K776" s="26">
        <v>44605</v>
      </c>
      <c r="L776" s="7" t="s">
        <v>377</v>
      </c>
      <c r="M776" s="28" t="s">
        <v>367</v>
      </c>
    </row>
    <row r="777" spans="1:13" ht="13.2">
      <c r="A777" s="5">
        <v>320</v>
      </c>
      <c r="B777" s="10">
        <v>44606</v>
      </c>
      <c r="C777" s="22">
        <v>0.3125</v>
      </c>
      <c r="D777" s="7" t="s">
        <v>8</v>
      </c>
      <c r="E777" s="7" t="s">
        <v>9</v>
      </c>
      <c r="F777" s="23" t="s">
        <v>12</v>
      </c>
      <c r="G777" s="7" t="s">
        <v>1173</v>
      </c>
      <c r="H777" s="7" t="s">
        <v>10</v>
      </c>
      <c r="I777" s="9">
        <v>9112.9938840552495</v>
      </c>
      <c r="J777" s="10">
        <v>44593</v>
      </c>
      <c r="K777" s="10">
        <v>44605</v>
      </c>
      <c r="L777" s="7" t="s">
        <v>377</v>
      </c>
      <c r="M777" s="7" t="s">
        <v>367</v>
      </c>
    </row>
    <row r="778" spans="1:13" ht="13.2">
      <c r="A778" s="5">
        <v>320</v>
      </c>
      <c r="B778" s="10">
        <v>44606</v>
      </c>
      <c r="C778" s="22">
        <v>0.27569444444444446</v>
      </c>
      <c r="D778" s="7" t="s">
        <v>15</v>
      </c>
      <c r="E778" s="7" t="s">
        <v>16</v>
      </c>
      <c r="F778" s="23" t="s">
        <v>19</v>
      </c>
      <c r="G778" s="7" t="s">
        <v>1174</v>
      </c>
      <c r="H778" s="7" t="s">
        <v>17</v>
      </c>
      <c r="I778" s="9">
        <v>178.58131555849738</v>
      </c>
      <c r="J778" s="10">
        <v>44593</v>
      </c>
      <c r="K778" s="10">
        <v>44605</v>
      </c>
      <c r="L778" s="7" t="s">
        <v>369</v>
      </c>
      <c r="M778" s="7" t="s">
        <v>370</v>
      </c>
    </row>
    <row r="779" spans="1:13" ht="13.2">
      <c r="A779" s="5">
        <v>322</v>
      </c>
      <c r="B779" s="26">
        <v>44604</v>
      </c>
      <c r="C779" s="27">
        <v>0.97993924267138743</v>
      </c>
      <c r="D779" s="7" t="s">
        <v>8</v>
      </c>
      <c r="E779" s="7" t="s">
        <v>9</v>
      </c>
      <c r="F779" s="23" t="s">
        <v>12</v>
      </c>
      <c r="G779" s="7" t="s">
        <v>1175</v>
      </c>
      <c r="H779" s="7" t="s">
        <v>10</v>
      </c>
      <c r="I779" s="9">
        <v>9136.0447254520623</v>
      </c>
      <c r="J779" s="26">
        <v>44593</v>
      </c>
      <c r="K779" s="26">
        <v>44598</v>
      </c>
      <c r="L779" s="7" t="s">
        <v>377</v>
      </c>
      <c r="M779" s="28" t="s">
        <v>370</v>
      </c>
    </row>
    <row r="780" spans="1:13" ht="13.2">
      <c r="A780" s="5">
        <v>322</v>
      </c>
      <c r="B780" s="10">
        <v>44604</v>
      </c>
      <c r="C780" s="22">
        <v>0.92847222222222225</v>
      </c>
      <c r="D780" s="7" t="s">
        <v>8</v>
      </c>
      <c r="E780" s="7" t="s">
        <v>9</v>
      </c>
      <c r="F780" s="23" t="s">
        <v>12</v>
      </c>
      <c r="G780" s="7" t="s">
        <v>1176</v>
      </c>
      <c r="H780" s="7" t="s">
        <v>10</v>
      </c>
      <c r="I780" s="9">
        <v>9170.3838045577522</v>
      </c>
      <c r="J780" s="10">
        <v>44593</v>
      </c>
      <c r="K780" s="10">
        <v>44598</v>
      </c>
      <c r="L780" s="7" t="s">
        <v>377</v>
      </c>
      <c r="M780" s="7" t="s">
        <v>367</v>
      </c>
    </row>
    <row r="781" spans="1:13" ht="13.2">
      <c r="A781" s="5">
        <v>322</v>
      </c>
      <c r="B781" s="10">
        <v>44604</v>
      </c>
      <c r="C781" s="22">
        <v>0.18194444444444444</v>
      </c>
      <c r="D781" s="7" t="s">
        <v>15</v>
      </c>
      <c r="E781" s="7" t="s">
        <v>16</v>
      </c>
      <c r="F781" s="23" t="s">
        <v>19</v>
      </c>
      <c r="G781" s="7" t="s">
        <v>1177</v>
      </c>
      <c r="H781" s="7" t="s">
        <v>17</v>
      </c>
      <c r="I781" s="9">
        <v>179.83497787034256</v>
      </c>
      <c r="J781" s="10">
        <v>44593</v>
      </c>
      <c r="K781" s="10">
        <v>44598</v>
      </c>
      <c r="L781" s="7" t="s">
        <v>369</v>
      </c>
      <c r="M781" s="7" t="s">
        <v>370</v>
      </c>
    </row>
    <row r="782" spans="1:13" ht="13.2">
      <c r="A782" s="5">
        <f>A781+6</f>
        <v>328</v>
      </c>
      <c r="B782" s="26">
        <v>44598</v>
      </c>
      <c r="C782" s="27">
        <f>C696</f>
        <v>1.5277777777777777E-2</v>
      </c>
      <c r="D782" s="28" t="s">
        <v>397</v>
      </c>
      <c r="E782" s="28" t="s">
        <v>398</v>
      </c>
      <c r="F782" s="29" t="s">
        <v>399</v>
      </c>
      <c r="G782" s="7" t="s">
        <v>1178</v>
      </c>
      <c r="H782" s="28" t="s">
        <v>17</v>
      </c>
      <c r="I782" s="9">
        <v>588.18710861382476</v>
      </c>
      <c r="J782" s="26">
        <v>44593</v>
      </c>
      <c r="K782" s="26">
        <v>44598</v>
      </c>
      <c r="L782" s="7" t="s">
        <v>369</v>
      </c>
      <c r="M782" s="28" t="s">
        <v>370</v>
      </c>
    </row>
    <row r="783" spans="1:13" ht="13.2">
      <c r="A783" s="5">
        <v>324</v>
      </c>
      <c r="B783" s="26">
        <v>44602</v>
      </c>
      <c r="C783" s="27">
        <v>0.4156529823845676</v>
      </c>
      <c r="D783" s="7" t="s">
        <v>8</v>
      </c>
      <c r="E783" s="7" t="s">
        <v>9</v>
      </c>
      <c r="F783" s="23" t="s">
        <v>12</v>
      </c>
      <c r="G783" s="7" t="s">
        <v>1179</v>
      </c>
      <c r="H783" s="7" t="s">
        <v>10</v>
      </c>
      <c r="I783" s="9">
        <v>9104.9741857468362</v>
      </c>
      <c r="J783" s="26">
        <v>44593</v>
      </c>
      <c r="K783" s="26">
        <v>44598</v>
      </c>
      <c r="L783" s="7" t="s">
        <v>377</v>
      </c>
      <c r="M783" s="28" t="s">
        <v>370</v>
      </c>
    </row>
    <row r="784" spans="1:13" ht="13.2">
      <c r="A784" s="5">
        <v>324</v>
      </c>
      <c r="B784" s="10">
        <v>44602</v>
      </c>
      <c r="C784" s="22">
        <v>0.68472222222222223</v>
      </c>
      <c r="D784" s="7" t="s">
        <v>15</v>
      </c>
      <c r="E784" s="7" t="s">
        <v>16</v>
      </c>
      <c r="F784" s="23" t="s">
        <v>19</v>
      </c>
      <c r="G784" s="7" t="s">
        <v>1180</v>
      </c>
      <c r="H784" s="7" t="s">
        <v>17</v>
      </c>
      <c r="I784" s="9">
        <v>180.06987115526724</v>
      </c>
      <c r="J784" s="10">
        <v>44593</v>
      </c>
      <c r="K784" s="10">
        <v>44598</v>
      </c>
      <c r="L784" s="7" t="s">
        <v>369</v>
      </c>
      <c r="M784" s="7" t="s">
        <v>370</v>
      </c>
    </row>
    <row r="785" spans="1:13" ht="13.2">
      <c r="A785" s="5">
        <v>325</v>
      </c>
      <c r="B785" s="10">
        <v>44601</v>
      </c>
      <c r="C785" s="22">
        <v>0.36527777777777776</v>
      </c>
      <c r="D785" s="7" t="s">
        <v>8</v>
      </c>
      <c r="E785" s="7" t="s">
        <v>9</v>
      </c>
      <c r="F785" s="23" t="s">
        <v>12</v>
      </c>
      <c r="G785" s="7" t="s">
        <v>1181</v>
      </c>
      <c r="H785" s="7" t="s">
        <v>10</v>
      </c>
      <c r="I785" s="9">
        <v>9048.507810763098</v>
      </c>
      <c r="J785" s="10">
        <v>44593</v>
      </c>
      <c r="K785" s="10">
        <v>44598</v>
      </c>
      <c r="L785" s="7" t="s">
        <v>377</v>
      </c>
      <c r="M785" s="7" t="s">
        <v>367</v>
      </c>
    </row>
    <row r="786" spans="1:13" ht="13.2">
      <c r="A786" s="5">
        <v>325</v>
      </c>
      <c r="B786" s="10">
        <v>44601</v>
      </c>
      <c r="C786" s="22">
        <v>0.32569444444444445</v>
      </c>
      <c r="D786" s="7" t="s">
        <v>15</v>
      </c>
      <c r="E786" s="7" t="s">
        <v>16</v>
      </c>
      <c r="F786" s="23" t="s">
        <v>19</v>
      </c>
      <c r="G786" s="7" t="s">
        <v>1182</v>
      </c>
      <c r="H786" s="7" t="s">
        <v>17</v>
      </c>
      <c r="I786" s="9">
        <v>178.22802578157314</v>
      </c>
      <c r="J786" s="10">
        <v>44593</v>
      </c>
      <c r="K786" s="10">
        <v>44598</v>
      </c>
      <c r="L786" s="7" t="s">
        <v>369</v>
      </c>
      <c r="M786" s="7" t="s">
        <v>370</v>
      </c>
    </row>
    <row r="787" spans="1:13" ht="13.2">
      <c r="A787" s="5">
        <v>327</v>
      </c>
      <c r="B787" s="10">
        <v>44599</v>
      </c>
      <c r="C787" s="22">
        <v>9.2361111111111116E-2</v>
      </c>
      <c r="D787" s="7" t="s">
        <v>8</v>
      </c>
      <c r="E787" s="7" t="s">
        <v>9</v>
      </c>
      <c r="F787" s="23" t="s">
        <v>12</v>
      </c>
      <c r="G787" s="7" t="s">
        <v>1183</v>
      </c>
      <c r="H787" s="7" t="s">
        <v>10</v>
      </c>
      <c r="I787" s="9">
        <v>8968.6841898773964</v>
      </c>
      <c r="J787" s="10">
        <v>44593</v>
      </c>
      <c r="K787" s="10">
        <v>44598</v>
      </c>
      <c r="L787" s="7" t="s">
        <v>377</v>
      </c>
      <c r="M787" s="7" t="s">
        <v>367</v>
      </c>
    </row>
    <row r="788" spans="1:13" ht="13.2">
      <c r="A788" s="5">
        <v>327</v>
      </c>
      <c r="B788" s="10">
        <v>44599</v>
      </c>
      <c r="C788" s="22">
        <v>0.85902777777777772</v>
      </c>
      <c r="D788" s="7" t="s">
        <v>15</v>
      </c>
      <c r="E788" s="7" t="s">
        <v>16</v>
      </c>
      <c r="F788" s="23" t="s">
        <v>19</v>
      </c>
      <c r="G788" s="7" t="s">
        <v>1184</v>
      </c>
      <c r="H788" s="7" t="s">
        <v>17</v>
      </c>
      <c r="I788" s="9">
        <v>177.05108557665926</v>
      </c>
      <c r="J788" s="10">
        <v>44593</v>
      </c>
      <c r="K788" s="10">
        <v>44598</v>
      </c>
      <c r="L788" s="7" t="s">
        <v>369</v>
      </c>
      <c r="M788" s="7" t="s">
        <v>370</v>
      </c>
    </row>
    <row r="789" spans="1:13" ht="13.2">
      <c r="A789" s="5">
        <v>328</v>
      </c>
      <c r="B789" s="10">
        <v>44598</v>
      </c>
      <c r="C789" s="22">
        <v>0.49791666666666667</v>
      </c>
      <c r="D789" s="7" t="s">
        <v>8</v>
      </c>
      <c r="E789" s="7" t="s">
        <v>9</v>
      </c>
      <c r="F789" s="23" t="s">
        <v>12</v>
      </c>
      <c r="G789" s="7" t="s">
        <v>1185</v>
      </c>
      <c r="H789" s="7" t="s">
        <v>10</v>
      </c>
      <c r="I789" s="9">
        <v>8872.9371715108155</v>
      </c>
      <c r="J789" s="10">
        <v>44593</v>
      </c>
      <c r="K789" s="10">
        <v>44598</v>
      </c>
      <c r="L789" s="7" t="s">
        <v>377</v>
      </c>
      <c r="M789" s="7" t="s">
        <v>367</v>
      </c>
    </row>
    <row r="790" spans="1:13" ht="13.2">
      <c r="A790" s="5">
        <v>328</v>
      </c>
      <c r="B790" s="10">
        <v>44598</v>
      </c>
      <c r="C790" s="22">
        <v>0.14305555555555555</v>
      </c>
      <c r="D790" s="7" t="s">
        <v>15</v>
      </c>
      <c r="E790" s="7" t="s">
        <v>16</v>
      </c>
      <c r="F790" s="23" t="s">
        <v>19</v>
      </c>
      <c r="G790" s="7" t="s">
        <v>1186</v>
      </c>
      <c r="H790" s="7" t="s">
        <v>17</v>
      </c>
      <c r="I790" s="9">
        <v>179.25855616758432</v>
      </c>
      <c r="J790" s="10">
        <v>44593</v>
      </c>
      <c r="K790" s="10">
        <v>44598</v>
      </c>
      <c r="L790" s="7" t="s">
        <v>369</v>
      </c>
      <c r="M790" s="7" t="s">
        <v>370</v>
      </c>
    </row>
    <row r="791" spans="1:13" ht="13.2">
      <c r="A791" s="5">
        <f>A790+6</f>
        <v>334</v>
      </c>
      <c r="B791" s="26">
        <v>44592</v>
      </c>
      <c r="C791" s="27">
        <f>C705</f>
        <v>1.0416666666666666E-2</v>
      </c>
      <c r="D791" s="28" t="s">
        <v>397</v>
      </c>
      <c r="E791" s="28" t="s">
        <v>398</v>
      </c>
      <c r="F791" s="29" t="s">
        <v>399</v>
      </c>
      <c r="G791" s="7" t="s">
        <v>1187</v>
      </c>
      <c r="H791" s="28" t="s">
        <v>17</v>
      </c>
      <c r="I791" s="9">
        <v>596.00828232898414</v>
      </c>
      <c r="J791" s="26">
        <v>44562</v>
      </c>
      <c r="K791" s="26">
        <v>44591</v>
      </c>
      <c r="L791" s="7" t="s">
        <v>369</v>
      </c>
      <c r="M791" s="28" t="s">
        <v>370</v>
      </c>
    </row>
    <row r="792" spans="1:13" ht="13.2">
      <c r="A792" s="5">
        <v>329</v>
      </c>
      <c r="B792" s="10">
        <v>44597</v>
      </c>
      <c r="C792" s="22">
        <v>0.28958333333333336</v>
      </c>
      <c r="D792" s="7" t="s">
        <v>15</v>
      </c>
      <c r="E792" s="7" t="s">
        <v>16</v>
      </c>
      <c r="F792" s="23" t="s">
        <v>19</v>
      </c>
      <c r="G792" s="7" t="s">
        <v>1188</v>
      </c>
      <c r="H792" s="7" t="s">
        <v>17</v>
      </c>
      <c r="I792" s="9">
        <v>181.83815782065076</v>
      </c>
      <c r="J792" s="10">
        <v>44593</v>
      </c>
      <c r="K792" s="10">
        <v>44591</v>
      </c>
      <c r="L792" s="7" t="s">
        <v>369</v>
      </c>
      <c r="M792" s="7" t="s">
        <v>370</v>
      </c>
    </row>
    <row r="793" spans="1:13" ht="13.2">
      <c r="A793" s="5">
        <v>329</v>
      </c>
      <c r="B793" s="17">
        <v>44597</v>
      </c>
      <c r="C793" s="18">
        <v>7.0845771192324714E-2</v>
      </c>
      <c r="D793" s="19" t="s">
        <v>397</v>
      </c>
      <c r="E793" s="19" t="s">
        <v>398</v>
      </c>
      <c r="F793" s="20" t="s">
        <v>399</v>
      </c>
      <c r="G793" s="20" t="s">
        <v>1189</v>
      </c>
      <c r="H793" s="19" t="s">
        <v>17</v>
      </c>
      <c r="I793" s="21">
        <v>69070.954561826104</v>
      </c>
      <c r="J793" s="17">
        <v>44593</v>
      </c>
      <c r="K793" s="17">
        <v>44591</v>
      </c>
      <c r="L793" s="19" t="s">
        <v>377</v>
      </c>
      <c r="M793" s="19" t="s">
        <v>367</v>
      </c>
    </row>
    <row r="794" spans="1:13" ht="13.2">
      <c r="A794" s="5">
        <v>330</v>
      </c>
      <c r="B794" s="17">
        <v>44596</v>
      </c>
      <c r="C794" s="18">
        <v>0.65399792234867171</v>
      </c>
      <c r="D794" s="19" t="s">
        <v>361</v>
      </c>
      <c r="E794" s="19" t="s">
        <v>362</v>
      </c>
      <c r="F794" s="20" t="s">
        <v>363</v>
      </c>
      <c r="G794" s="20" t="s">
        <v>1190</v>
      </c>
      <c r="H794" s="19" t="s">
        <v>365</v>
      </c>
      <c r="I794" s="21">
        <v>31702.368809912896</v>
      </c>
      <c r="J794" s="17">
        <v>44593</v>
      </c>
      <c r="K794" s="17">
        <v>44591</v>
      </c>
      <c r="L794" s="19" t="s">
        <v>377</v>
      </c>
      <c r="M794" s="19" t="s">
        <v>367</v>
      </c>
    </row>
    <row r="795" spans="1:13" ht="13.2">
      <c r="A795" s="5">
        <v>330</v>
      </c>
      <c r="B795" s="26">
        <v>44596</v>
      </c>
      <c r="C795" s="27">
        <v>0.6081545589864239</v>
      </c>
      <c r="D795" s="7" t="s">
        <v>8</v>
      </c>
      <c r="E795" s="7" t="s">
        <v>9</v>
      </c>
      <c r="F795" s="23" t="s">
        <v>12</v>
      </c>
      <c r="G795" s="7" t="s">
        <v>1191</v>
      </c>
      <c r="H795" s="7" t="s">
        <v>10</v>
      </c>
      <c r="I795" s="9">
        <v>8933.341654591628</v>
      </c>
      <c r="J795" s="26">
        <v>44593</v>
      </c>
      <c r="K795" s="26">
        <v>44591</v>
      </c>
      <c r="L795" s="7" t="s">
        <v>377</v>
      </c>
      <c r="M795" s="28" t="s">
        <v>370</v>
      </c>
    </row>
    <row r="796" spans="1:13" ht="13.2">
      <c r="A796" s="5">
        <v>330</v>
      </c>
      <c r="B796" s="10">
        <v>44596</v>
      </c>
      <c r="C796" s="22">
        <v>0.96597222222222223</v>
      </c>
      <c r="D796" s="7" t="s">
        <v>8</v>
      </c>
      <c r="E796" s="7" t="s">
        <v>9</v>
      </c>
      <c r="F796" s="23" t="s">
        <v>12</v>
      </c>
      <c r="G796" s="7" t="s">
        <v>1192</v>
      </c>
      <c r="H796" s="7" t="s">
        <v>10</v>
      </c>
      <c r="I796" s="9">
        <v>8924.4267668017164</v>
      </c>
      <c r="J796" s="10">
        <v>44593</v>
      </c>
      <c r="K796" s="10">
        <v>44591</v>
      </c>
      <c r="L796" s="7" t="s">
        <v>377</v>
      </c>
      <c r="M796" s="7" t="s">
        <v>367</v>
      </c>
    </row>
    <row r="797" spans="1:13" ht="13.2">
      <c r="A797" s="5">
        <v>330</v>
      </c>
      <c r="B797" s="10">
        <v>44596</v>
      </c>
      <c r="C797" s="22">
        <v>0.16250000000000001</v>
      </c>
      <c r="D797" s="7" t="s">
        <v>8</v>
      </c>
      <c r="E797" s="7" t="s">
        <v>9</v>
      </c>
      <c r="F797" s="23" t="s">
        <v>12</v>
      </c>
      <c r="G797" s="7" t="s">
        <v>1193</v>
      </c>
      <c r="H797" s="7" t="s">
        <v>10</v>
      </c>
      <c r="I797" s="9">
        <v>8865.0360828138928</v>
      </c>
      <c r="J797" s="10">
        <v>44593</v>
      </c>
      <c r="K797" s="10">
        <v>44591</v>
      </c>
      <c r="L797" s="7" t="s">
        <v>377</v>
      </c>
      <c r="M797" s="7" t="s">
        <v>367</v>
      </c>
    </row>
    <row r="798" spans="1:13" ht="13.2">
      <c r="A798" s="5">
        <v>331</v>
      </c>
      <c r="B798" s="17">
        <v>44595</v>
      </c>
      <c r="C798" s="18">
        <v>0.71317378969371659</v>
      </c>
      <c r="D798" s="19" t="s">
        <v>371</v>
      </c>
      <c r="E798" s="19" t="s">
        <v>372</v>
      </c>
      <c r="F798" s="20" t="s">
        <v>373</v>
      </c>
      <c r="G798" s="20" t="s">
        <v>1194</v>
      </c>
      <c r="H798" s="19" t="s">
        <v>365</v>
      </c>
      <c r="I798" s="21">
        <v>119465.21400485016</v>
      </c>
      <c r="J798" s="17">
        <v>44593</v>
      </c>
      <c r="K798" s="17">
        <v>44591</v>
      </c>
      <c r="L798" s="19" t="s">
        <v>377</v>
      </c>
      <c r="M798" s="19" t="s">
        <v>367</v>
      </c>
    </row>
    <row r="799" spans="1:13" ht="13.2">
      <c r="A799" s="5">
        <v>331</v>
      </c>
      <c r="B799" s="26">
        <v>44595</v>
      </c>
      <c r="C799" s="27">
        <v>0.7402160175921495</v>
      </c>
      <c r="D799" s="7" t="s">
        <v>8</v>
      </c>
      <c r="E799" s="7" t="s">
        <v>9</v>
      </c>
      <c r="F799" s="23" t="s">
        <v>12</v>
      </c>
      <c r="G799" s="7" t="s">
        <v>1195</v>
      </c>
      <c r="H799" s="7" t="s">
        <v>10</v>
      </c>
      <c r="I799" s="9">
        <v>8994.4054511754748</v>
      </c>
      <c r="J799" s="26">
        <v>44593</v>
      </c>
      <c r="K799" s="26">
        <v>44591</v>
      </c>
      <c r="L799" s="7" t="s">
        <v>377</v>
      </c>
      <c r="M799" s="28" t="s">
        <v>370</v>
      </c>
    </row>
    <row r="800" spans="1:13" ht="13.2">
      <c r="A800" s="5">
        <v>331</v>
      </c>
      <c r="B800" s="10">
        <v>44595</v>
      </c>
      <c r="C800" s="22">
        <v>8.1250000000000003E-2</v>
      </c>
      <c r="D800" s="7" t="s">
        <v>8</v>
      </c>
      <c r="E800" s="7" t="s">
        <v>9</v>
      </c>
      <c r="F800" s="23" t="s">
        <v>12</v>
      </c>
      <c r="G800" s="7" t="s">
        <v>1196</v>
      </c>
      <c r="H800" s="7" t="s">
        <v>10</v>
      </c>
      <c r="I800" s="9">
        <v>8410.6945789771744</v>
      </c>
      <c r="J800" s="10">
        <v>44593</v>
      </c>
      <c r="K800" s="10">
        <v>44591</v>
      </c>
      <c r="L800" s="7" t="s">
        <v>377</v>
      </c>
      <c r="M800" s="7" t="s">
        <v>367</v>
      </c>
    </row>
    <row r="801" spans="1:13" ht="13.2">
      <c r="A801" s="5">
        <v>331</v>
      </c>
      <c r="B801" s="10">
        <v>44595</v>
      </c>
      <c r="C801" s="22">
        <v>0.22083333333333333</v>
      </c>
      <c r="D801" s="7" t="s">
        <v>15</v>
      </c>
      <c r="E801" s="7" t="s">
        <v>16</v>
      </c>
      <c r="F801" s="23" t="s">
        <v>19</v>
      </c>
      <c r="G801" s="7" t="s">
        <v>1197</v>
      </c>
      <c r="H801" s="7" t="s">
        <v>17</v>
      </c>
      <c r="I801" s="9">
        <v>181.94995631033584</v>
      </c>
      <c r="J801" s="10">
        <v>44593</v>
      </c>
      <c r="K801" s="10">
        <v>44591</v>
      </c>
      <c r="L801" s="7" t="s">
        <v>369</v>
      </c>
      <c r="M801" s="7" t="s">
        <v>370</v>
      </c>
    </row>
    <row r="802" spans="1:13" ht="13.2">
      <c r="A802" s="5">
        <v>332</v>
      </c>
      <c r="B802" s="10">
        <v>44594</v>
      </c>
      <c r="C802" s="22">
        <v>7.9166666666666663E-2</v>
      </c>
      <c r="D802" s="7" t="s">
        <v>15</v>
      </c>
      <c r="E802" s="7" t="s">
        <v>16</v>
      </c>
      <c r="F802" s="23" t="s">
        <v>19</v>
      </c>
      <c r="G802" s="7" t="s">
        <v>1198</v>
      </c>
      <c r="H802" s="7" t="s">
        <v>17</v>
      </c>
      <c r="I802" s="9">
        <v>179.29619952021122</v>
      </c>
      <c r="J802" s="10">
        <v>44593</v>
      </c>
      <c r="K802" s="10">
        <v>44591</v>
      </c>
      <c r="L802" s="7" t="s">
        <v>369</v>
      </c>
      <c r="M802" s="7" t="s">
        <v>370</v>
      </c>
    </row>
    <row r="803" spans="1:13" ht="13.2">
      <c r="A803" s="5">
        <v>333</v>
      </c>
      <c r="B803" s="17">
        <v>44593</v>
      </c>
      <c r="C803" s="18">
        <v>0.49877964325907997</v>
      </c>
      <c r="D803" s="19" t="s">
        <v>385</v>
      </c>
      <c r="E803" s="19" t="s">
        <v>386</v>
      </c>
      <c r="F803" s="20" t="s">
        <v>387</v>
      </c>
      <c r="G803" s="20" t="s">
        <v>1199</v>
      </c>
      <c r="H803" s="19" t="s">
        <v>17</v>
      </c>
      <c r="I803" s="21">
        <v>186117.61657626359</v>
      </c>
      <c r="J803" s="17">
        <v>44593</v>
      </c>
      <c r="K803" s="17">
        <v>44591</v>
      </c>
      <c r="L803" s="19" t="s">
        <v>377</v>
      </c>
      <c r="M803" s="19" t="s">
        <v>367</v>
      </c>
    </row>
    <row r="804" spans="1:13" ht="13.2">
      <c r="A804" s="5">
        <v>333</v>
      </c>
      <c r="B804" s="10">
        <v>44593</v>
      </c>
      <c r="C804" s="22">
        <v>2.7777777777777779E-3</v>
      </c>
      <c r="D804" s="7" t="s">
        <v>15</v>
      </c>
      <c r="E804" s="7" t="s">
        <v>16</v>
      </c>
      <c r="F804" s="23" t="s">
        <v>19</v>
      </c>
      <c r="G804" s="7" t="s">
        <v>1200</v>
      </c>
      <c r="H804" s="7" t="s">
        <v>17</v>
      </c>
      <c r="I804" s="9">
        <v>180.75120419488326</v>
      </c>
      <c r="J804" s="10">
        <v>44593</v>
      </c>
      <c r="K804" s="10">
        <v>44591</v>
      </c>
      <c r="L804" s="7" t="s">
        <v>369</v>
      </c>
      <c r="M804" s="7" t="s">
        <v>370</v>
      </c>
    </row>
    <row r="805" spans="1:13" ht="13.2">
      <c r="A805" s="5">
        <v>334</v>
      </c>
      <c r="B805" s="10">
        <v>44592</v>
      </c>
      <c r="C805" s="22">
        <v>0.23958333333333334</v>
      </c>
      <c r="D805" s="7" t="s">
        <v>15</v>
      </c>
      <c r="E805" s="7" t="s">
        <v>16</v>
      </c>
      <c r="F805" s="23" t="s">
        <v>19</v>
      </c>
      <c r="G805" s="7" t="s">
        <v>1201</v>
      </c>
      <c r="H805" s="7" t="s">
        <v>17</v>
      </c>
      <c r="I805" s="9">
        <v>181.80725221321376</v>
      </c>
      <c r="J805" s="10">
        <v>44562</v>
      </c>
      <c r="K805" s="10">
        <v>44591</v>
      </c>
      <c r="L805" s="7" t="s">
        <v>369</v>
      </c>
      <c r="M805" s="7" t="s">
        <v>370</v>
      </c>
    </row>
    <row r="806" spans="1:13" ht="13.2">
      <c r="A806" s="5">
        <v>334</v>
      </c>
      <c r="B806" s="17">
        <v>44592</v>
      </c>
      <c r="C806" s="18">
        <v>0.5592727292850127</v>
      </c>
      <c r="D806" s="19" t="s">
        <v>397</v>
      </c>
      <c r="E806" s="19" t="s">
        <v>398</v>
      </c>
      <c r="F806" s="20" t="s">
        <v>399</v>
      </c>
      <c r="G806" s="20" t="s">
        <v>1202</v>
      </c>
      <c r="H806" s="19" t="s">
        <v>17</v>
      </c>
      <c r="I806" s="21">
        <v>4443.0853442045627</v>
      </c>
      <c r="J806" s="17">
        <v>44562</v>
      </c>
      <c r="K806" s="17">
        <v>44591</v>
      </c>
      <c r="L806" s="19" t="s">
        <v>369</v>
      </c>
      <c r="M806" s="19" t="s">
        <v>370</v>
      </c>
    </row>
    <row r="807" spans="1:13" ht="13.2">
      <c r="A807" s="5">
        <v>335</v>
      </c>
      <c r="B807" s="17">
        <v>44591</v>
      </c>
      <c r="C807" s="18">
        <v>0.30922233386996989</v>
      </c>
      <c r="D807" s="19" t="s">
        <v>403</v>
      </c>
      <c r="E807" s="19" t="s">
        <v>404</v>
      </c>
      <c r="F807" s="20" t="s">
        <v>405</v>
      </c>
      <c r="G807" s="20" t="s">
        <v>1203</v>
      </c>
      <c r="H807" s="19" t="s">
        <v>10</v>
      </c>
      <c r="I807" s="21">
        <v>2648.2918810783881</v>
      </c>
      <c r="J807" s="17">
        <v>44562</v>
      </c>
      <c r="K807" s="17">
        <v>44591</v>
      </c>
      <c r="L807" s="19" t="s">
        <v>369</v>
      </c>
      <c r="M807" s="19" t="s">
        <v>370</v>
      </c>
    </row>
    <row r="808" spans="1:13" ht="13.2">
      <c r="A808" s="5">
        <v>335</v>
      </c>
      <c r="B808" s="10">
        <v>44591</v>
      </c>
      <c r="C808" s="22">
        <v>0.49444444444444446</v>
      </c>
      <c r="D808" s="7" t="s">
        <v>8</v>
      </c>
      <c r="E808" s="7" t="s">
        <v>9</v>
      </c>
      <c r="F808" s="23" t="s">
        <v>12</v>
      </c>
      <c r="G808" s="7" t="s">
        <v>1204</v>
      </c>
      <c r="H808" s="7" t="s">
        <v>10</v>
      </c>
      <c r="I808" s="9">
        <v>8512.570748650418</v>
      </c>
      <c r="J808" s="10">
        <v>44562</v>
      </c>
      <c r="K808" s="10">
        <v>44591</v>
      </c>
      <c r="L808" s="7" t="s">
        <v>377</v>
      </c>
      <c r="M808" s="7" t="s">
        <v>367</v>
      </c>
    </row>
    <row r="809" spans="1:13" ht="13.2">
      <c r="A809" s="5">
        <f>A808+6</f>
        <v>341</v>
      </c>
      <c r="B809" s="26">
        <v>44585</v>
      </c>
      <c r="C809" s="27">
        <f>C723</f>
        <v>1.2500000000000001E-2</v>
      </c>
      <c r="D809" s="28" t="s">
        <v>397</v>
      </c>
      <c r="E809" s="28" t="s">
        <v>398</v>
      </c>
      <c r="F809" s="29" t="s">
        <v>399</v>
      </c>
      <c r="G809" s="7" t="s">
        <v>1205</v>
      </c>
      <c r="H809" s="28" t="s">
        <v>17</v>
      </c>
      <c r="I809" s="9">
        <v>590.33509501744049</v>
      </c>
      <c r="J809" s="26">
        <v>44562</v>
      </c>
      <c r="K809" s="26">
        <v>44584</v>
      </c>
      <c r="L809" s="7" t="s">
        <v>369</v>
      </c>
      <c r="M809" s="28" t="s">
        <v>370</v>
      </c>
    </row>
    <row r="810" spans="1:13" ht="13.2">
      <c r="A810" s="5">
        <v>336</v>
      </c>
      <c r="B810" s="17">
        <v>44590</v>
      </c>
      <c r="C810" s="18">
        <v>0.92360272101319729</v>
      </c>
      <c r="D810" s="19" t="s">
        <v>409</v>
      </c>
      <c r="E810" s="19" t="s">
        <v>410</v>
      </c>
      <c r="F810" s="20" t="s">
        <v>411</v>
      </c>
      <c r="G810" s="20" t="s">
        <v>1206</v>
      </c>
      <c r="H810" s="19" t="s">
        <v>413</v>
      </c>
      <c r="I810" s="21">
        <v>12147.468435063543</v>
      </c>
      <c r="J810" s="17">
        <v>44562</v>
      </c>
      <c r="K810" s="17">
        <v>44584</v>
      </c>
      <c r="L810" s="19" t="s">
        <v>369</v>
      </c>
      <c r="M810" s="19" t="s">
        <v>370</v>
      </c>
    </row>
    <row r="811" spans="1:13" ht="13.2">
      <c r="A811" s="5">
        <v>336</v>
      </c>
      <c r="B811" s="10">
        <v>44590</v>
      </c>
      <c r="C811" s="22">
        <v>0.81597222222222221</v>
      </c>
      <c r="D811" s="7" t="s">
        <v>15</v>
      </c>
      <c r="E811" s="7" t="s">
        <v>16</v>
      </c>
      <c r="F811" s="23" t="s">
        <v>19</v>
      </c>
      <c r="G811" s="7" t="s">
        <v>1207</v>
      </c>
      <c r="H811" s="7" t="s">
        <v>17</v>
      </c>
      <c r="I811" s="9">
        <v>180.13362902713357</v>
      </c>
      <c r="J811" s="10">
        <v>44562</v>
      </c>
      <c r="K811" s="10">
        <v>44584</v>
      </c>
      <c r="L811" s="7" t="s">
        <v>369</v>
      </c>
      <c r="M811" s="7" t="s">
        <v>370</v>
      </c>
    </row>
    <row r="812" spans="1:13" ht="13.2">
      <c r="A812" s="5">
        <v>337</v>
      </c>
      <c r="B812" s="10">
        <v>44589</v>
      </c>
      <c r="C812" s="22">
        <v>0.9291666666666667</v>
      </c>
      <c r="D812" s="7" t="s">
        <v>8</v>
      </c>
      <c r="E812" s="7" t="s">
        <v>9</v>
      </c>
      <c r="F812" s="23" t="s">
        <v>12</v>
      </c>
      <c r="G812" s="7" t="s">
        <v>1208</v>
      </c>
      <c r="H812" s="7" t="s">
        <v>10</v>
      </c>
      <c r="I812" s="9">
        <v>8464.6066865388912</v>
      </c>
      <c r="J812" s="10">
        <v>44562</v>
      </c>
      <c r="K812" s="10">
        <v>44584</v>
      </c>
      <c r="L812" s="7" t="s">
        <v>377</v>
      </c>
      <c r="M812" s="7" t="s">
        <v>367</v>
      </c>
    </row>
    <row r="813" spans="1:13" ht="13.2">
      <c r="A813" s="5">
        <v>337</v>
      </c>
      <c r="B813" s="10">
        <v>44589</v>
      </c>
      <c r="C813" s="22">
        <v>0.16041666666666668</v>
      </c>
      <c r="D813" s="7" t="s">
        <v>8</v>
      </c>
      <c r="E813" s="7" t="s">
        <v>9</v>
      </c>
      <c r="F813" s="23" t="s">
        <v>12</v>
      </c>
      <c r="G813" s="7" t="s">
        <v>1209</v>
      </c>
      <c r="H813" s="7" t="s">
        <v>10</v>
      </c>
      <c r="I813" s="9">
        <v>8439.0884566260938</v>
      </c>
      <c r="J813" s="10">
        <v>44562</v>
      </c>
      <c r="K813" s="10">
        <v>44584</v>
      </c>
      <c r="L813" s="7" t="s">
        <v>377</v>
      </c>
      <c r="M813" s="7" t="s">
        <v>367</v>
      </c>
    </row>
    <row r="814" spans="1:13" ht="13.2">
      <c r="A814" s="5">
        <v>337</v>
      </c>
      <c r="B814" s="10">
        <v>44589</v>
      </c>
      <c r="C814" s="22">
        <v>0.8520833333333333</v>
      </c>
      <c r="D814" s="7" t="s">
        <v>15</v>
      </c>
      <c r="E814" s="7" t="s">
        <v>16</v>
      </c>
      <c r="F814" s="23" t="s">
        <v>19</v>
      </c>
      <c r="G814" s="7" t="s">
        <v>1210</v>
      </c>
      <c r="H814" s="7" t="s">
        <v>17</v>
      </c>
      <c r="I814" s="9">
        <v>181.88673804671987</v>
      </c>
      <c r="J814" s="10">
        <v>44562</v>
      </c>
      <c r="K814" s="10">
        <v>44584</v>
      </c>
      <c r="L814" s="7" t="s">
        <v>369</v>
      </c>
      <c r="M814" s="7" t="s">
        <v>370</v>
      </c>
    </row>
    <row r="815" spans="1:13" ht="13.2">
      <c r="A815" s="5">
        <v>338</v>
      </c>
      <c r="B815" s="10">
        <v>44588</v>
      </c>
      <c r="C815" s="22">
        <v>0.40902777777777777</v>
      </c>
      <c r="D815" s="7" t="s">
        <v>8</v>
      </c>
      <c r="E815" s="7" t="s">
        <v>9</v>
      </c>
      <c r="F815" s="23" t="s">
        <v>12</v>
      </c>
      <c r="G815" s="7" t="s">
        <v>1211</v>
      </c>
      <c r="H815" s="7" t="s">
        <v>10</v>
      </c>
      <c r="I815" s="9">
        <v>8425.9796592290822</v>
      </c>
      <c r="J815" s="10">
        <v>44562</v>
      </c>
      <c r="K815" s="10">
        <v>44584</v>
      </c>
      <c r="L815" s="7" t="s">
        <v>377</v>
      </c>
      <c r="M815" s="7" t="s">
        <v>367</v>
      </c>
    </row>
    <row r="816" spans="1:13" ht="13.2">
      <c r="A816" s="5">
        <v>338</v>
      </c>
      <c r="B816" s="10">
        <v>44588</v>
      </c>
      <c r="C816" s="22">
        <v>0.17986111111111111</v>
      </c>
      <c r="D816" s="7" t="s">
        <v>15</v>
      </c>
      <c r="E816" s="7" t="s">
        <v>16</v>
      </c>
      <c r="F816" s="23" t="s">
        <v>19</v>
      </c>
      <c r="G816" s="7" t="s">
        <v>1212</v>
      </c>
      <c r="H816" s="7" t="s">
        <v>17</v>
      </c>
      <c r="I816" s="9">
        <v>181.38509732221371</v>
      </c>
      <c r="J816" s="10">
        <v>44562</v>
      </c>
      <c r="K816" s="10">
        <v>44584</v>
      </c>
      <c r="L816" s="7" t="s">
        <v>369</v>
      </c>
      <c r="M816" s="7" t="s">
        <v>370</v>
      </c>
    </row>
    <row r="817" spans="1:13" ht="13.2">
      <c r="A817" s="5">
        <v>338</v>
      </c>
      <c r="B817" s="10">
        <v>44588</v>
      </c>
      <c r="C817" s="22">
        <v>0.17986111111111111</v>
      </c>
      <c r="D817" s="7" t="s">
        <v>15</v>
      </c>
      <c r="E817" s="7" t="s">
        <v>16</v>
      </c>
      <c r="F817" s="23" t="s">
        <v>19</v>
      </c>
      <c r="G817" s="7" t="s">
        <v>1213</v>
      </c>
      <c r="H817" s="7" t="s">
        <v>17</v>
      </c>
      <c r="I817" s="9">
        <v>180.84462246587253</v>
      </c>
      <c r="J817" s="10">
        <v>44562</v>
      </c>
      <c r="K817" s="10">
        <v>44584</v>
      </c>
      <c r="L817" s="7" t="s">
        <v>369</v>
      </c>
      <c r="M817" s="7" t="s">
        <v>370</v>
      </c>
    </row>
    <row r="818" spans="1:13" ht="13.2">
      <c r="A818" s="5">
        <v>339</v>
      </c>
      <c r="B818" s="10">
        <v>44587</v>
      </c>
      <c r="C818" s="22">
        <v>7.3611111111111113E-2</v>
      </c>
      <c r="D818" s="7" t="s">
        <v>15</v>
      </c>
      <c r="E818" s="7" t="s">
        <v>16</v>
      </c>
      <c r="F818" s="23" t="s">
        <v>19</v>
      </c>
      <c r="G818" s="7" t="s">
        <v>1214</v>
      </c>
      <c r="H818" s="7" t="s">
        <v>17</v>
      </c>
      <c r="I818" s="9">
        <v>182.43522151498937</v>
      </c>
      <c r="J818" s="10">
        <v>44562</v>
      </c>
      <c r="K818" s="10">
        <v>44584</v>
      </c>
      <c r="L818" s="7" t="s">
        <v>369</v>
      </c>
      <c r="M818" s="7" t="s">
        <v>370</v>
      </c>
    </row>
    <row r="819" spans="1:13" ht="13.2">
      <c r="A819" s="5">
        <v>340</v>
      </c>
      <c r="B819" s="10">
        <v>44586</v>
      </c>
      <c r="C819" s="22">
        <v>0.96250000000000002</v>
      </c>
      <c r="D819" s="7" t="s">
        <v>8</v>
      </c>
      <c r="E819" s="7" t="s">
        <v>9</v>
      </c>
      <c r="F819" s="23" t="s">
        <v>12</v>
      </c>
      <c r="G819" s="7" t="s">
        <v>1215</v>
      </c>
      <c r="H819" s="7" t="s">
        <v>10</v>
      </c>
      <c r="I819" s="9">
        <v>8345.026237953447</v>
      </c>
      <c r="J819" s="10">
        <v>44562</v>
      </c>
      <c r="K819" s="10">
        <v>44584</v>
      </c>
      <c r="L819" s="7" t="s">
        <v>377</v>
      </c>
      <c r="M819" s="7" t="s">
        <v>367</v>
      </c>
    </row>
    <row r="820" spans="1:13" ht="13.2">
      <c r="A820" s="5">
        <v>340</v>
      </c>
      <c r="B820" s="10">
        <v>44586</v>
      </c>
      <c r="C820" s="22">
        <v>0.16666666666666666</v>
      </c>
      <c r="D820" s="7" t="s">
        <v>15</v>
      </c>
      <c r="E820" s="7" t="s">
        <v>16</v>
      </c>
      <c r="F820" s="23" t="s">
        <v>19</v>
      </c>
      <c r="G820" s="7" t="s">
        <v>1216</v>
      </c>
      <c r="H820" s="7" t="s">
        <v>17</v>
      </c>
      <c r="I820" s="9">
        <v>185.11772577145825</v>
      </c>
      <c r="J820" s="10">
        <v>44562</v>
      </c>
      <c r="K820" s="10">
        <v>44584</v>
      </c>
      <c r="L820" s="7" t="s">
        <v>369</v>
      </c>
      <c r="M820" s="7" t="s">
        <v>370</v>
      </c>
    </row>
    <row r="821" spans="1:13" ht="13.2">
      <c r="A821" s="5">
        <f>A820+6</f>
        <v>346</v>
      </c>
      <c r="B821" s="26">
        <v>44580</v>
      </c>
      <c r="C821" s="27">
        <f>C735</f>
        <v>0.16879795497170669</v>
      </c>
      <c r="D821" s="28" t="s">
        <v>397</v>
      </c>
      <c r="E821" s="28" t="s">
        <v>398</v>
      </c>
      <c r="F821" s="29" t="s">
        <v>399</v>
      </c>
      <c r="G821" s="7" t="s">
        <v>1217</v>
      </c>
      <c r="H821" s="28" t="s">
        <v>17</v>
      </c>
      <c r="I821" s="9">
        <v>596.46067840303624</v>
      </c>
      <c r="J821" s="26">
        <v>44562</v>
      </c>
      <c r="K821" s="26">
        <v>44577</v>
      </c>
      <c r="L821" s="7" t="s">
        <v>369</v>
      </c>
      <c r="M821" s="28" t="s">
        <v>370</v>
      </c>
    </row>
    <row r="822" spans="1:13" ht="13.2">
      <c r="A822" s="5">
        <v>341</v>
      </c>
      <c r="B822" s="10">
        <v>44585</v>
      </c>
      <c r="C822" s="22">
        <v>0.40625</v>
      </c>
      <c r="D822" s="7" t="s">
        <v>8</v>
      </c>
      <c r="E822" s="7" t="s">
        <v>9</v>
      </c>
      <c r="F822" s="23" t="s">
        <v>12</v>
      </c>
      <c r="G822" s="7" t="s">
        <v>1218</v>
      </c>
      <c r="H822" s="7" t="s">
        <v>10</v>
      </c>
      <c r="I822" s="9">
        <v>8391.3711069697074</v>
      </c>
      <c r="J822" s="10">
        <v>44562</v>
      </c>
      <c r="K822" s="10">
        <v>44584</v>
      </c>
      <c r="L822" s="7" t="s">
        <v>377</v>
      </c>
      <c r="M822" s="7" t="s">
        <v>367</v>
      </c>
    </row>
    <row r="823" spans="1:13" ht="13.2">
      <c r="A823" s="5">
        <v>341</v>
      </c>
      <c r="B823" s="10">
        <v>44585</v>
      </c>
      <c r="C823" s="22">
        <v>0.39652777777777776</v>
      </c>
      <c r="D823" s="7" t="s">
        <v>15</v>
      </c>
      <c r="E823" s="7" t="s">
        <v>16</v>
      </c>
      <c r="F823" s="23" t="s">
        <v>19</v>
      </c>
      <c r="G823" s="7" t="s">
        <v>1219</v>
      </c>
      <c r="H823" s="7" t="s">
        <v>17</v>
      </c>
      <c r="I823" s="9">
        <v>186.63335961872693</v>
      </c>
      <c r="J823" s="10">
        <v>44562</v>
      </c>
      <c r="K823" s="10">
        <v>44584</v>
      </c>
      <c r="L823" s="7" t="s">
        <v>369</v>
      </c>
      <c r="M823" s="7" t="s">
        <v>370</v>
      </c>
    </row>
    <row r="824" spans="1:13" ht="13.2">
      <c r="A824" s="5">
        <v>342</v>
      </c>
      <c r="B824" s="10">
        <v>44584</v>
      </c>
      <c r="C824" s="22">
        <v>0.12777777777777777</v>
      </c>
      <c r="D824" s="7" t="s">
        <v>8</v>
      </c>
      <c r="E824" s="7" t="s">
        <v>9</v>
      </c>
      <c r="F824" s="23" t="s">
        <v>12</v>
      </c>
      <c r="G824" s="7" t="s">
        <v>1220</v>
      </c>
      <c r="H824" s="7" t="s">
        <v>10</v>
      </c>
      <c r="I824" s="9">
        <v>8397.6458591830815</v>
      </c>
      <c r="J824" s="10">
        <v>44562</v>
      </c>
      <c r="K824" s="10">
        <v>44584</v>
      </c>
      <c r="L824" s="7" t="s">
        <v>377</v>
      </c>
      <c r="M824" s="7" t="s">
        <v>367</v>
      </c>
    </row>
    <row r="825" spans="1:13" ht="13.2">
      <c r="A825" s="5">
        <v>342</v>
      </c>
      <c r="B825" s="10">
        <v>44584</v>
      </c>
      <c r="C825" s="22">
        <v>2.5694444444444443E-2</v>
      </c>
      <c r="D825" s="7" t="s">
        <v>15</v>
      </c>
      <c r="E825" s="7" t="s">
        <v>16</v>
      </c>
      <c r="F825" s="23" t="s">
        <v>19</v>
      </c>
      <c r="G825" s="7" t="s">
        <v>1221</v>
      </c>
      <c r="H825" s="7" t="s">
        <v>17</v>
      </c>
      <c r="I825" s="9">
        <v>187.830583100387</v>
      </c>
      <c r="J825" s="10">
        <v>44562</v>
      </c>
      <c r="K825" s="10">
        <v>44584</v>
      </c>
      <c r="L825" s="7" t="s">
        <v>369</v>
      </c>
      <c r="M825" s="7" t="s">
        <v>370</v>
      </c>
    </row>
    <row r="826" spans="1:13" ht="13.2">
      <c r="A826" s="5">
        <v>343</v>
      </c>
      <c r="B826" s="10">
        <v>44583</v>
      </c>
      <c r="C826" s="22">
        <v>0.15208333333333332</v>
      </c>
      <c r="D826" s="7" t="s">
        <v>8</v>
      </c>
      <c r="E826" s="7" t="s">
        <v>9</v>
      </c>
      <c r="F826" s="23" t="s">
        <v>12</v>
      </c>
      <c r="G826" s="7" t="s">
        <v>1222</v>
      </c>
      <c r="H826" s="7" t="s">
        <v>10</v>
      </c>
      <c r="I826" s="9">
        <v>8275.4286881881035</v>
      </c>
      <c r="J826" s="10">
        <v>44562</v>
      </c>
      <c r="K826" s="10">
        <v>44577</v>
      </c>
      <c r="L826" s="7" t="s">
        <v>377</v>
      </c>
      <c r="M826" s="7" t="s">
        <v>367</v>
      </c>
    </row>
    <row r="827" spans="1:13" ht="13.2">
      <c r="A827" s="5">
        <v>344</v>
      </c>
      <c r="B827" s="10">
        <v>44582</v>
      </c>
      <c r="C827" s="22">
        <v>0.46250000000000002</v>
      </c>
      <c r="D827" s="7" t="s">
        <v>8</v>
      </c>
      <c r="E827" s="7" t="s">
        <v>9</v>
      </c>
      <c r="F827" s="23" t="s">
        <v>12</v>
      </c>
      <c r="G827" s="7" t="s">
        <v>1223</v>
      </c>
      <c r="H827" s="7" t="s">
        <v>10</v>
      </c>
      <c r="I827" s="9">
        <v>8270.6865307832886</v>
      </c>
      <c r="J827" s="10">
        <v>44562</v>
      </c>
      <c r="K827" s="10">
        <v>44577</v>
      </c>
      <c r="L827" s="7" t="s">
        <v>377</v>
      </c>
      <c r="M827" s="7" t="s">
        <v>367</v>
      </c>
    </row>
    <row r="828" spans="1:13" ht="13.2">
      <c r="A828" s="5">
        <v>344</v>
      </c>
      <c r="B828" s="10">
        <v>44582</v>
      </c>
      <c r="C828" s="22">
        <v>4.583333333333333E-2</v>
      </c>
      <c r="D828" s="7" t="s">
        <v>15</v>
      </c>
      <c r="E828" s="7" t="s">
        <v>16</v>
      </c>
      <c r="F828" s="23" t="s">
        <v>19</v>
      </c>
      <c r="G828" s="7" t="s">
        <v>1224</v>
      </c>
      <c r="H828" s="7" t="s">
        <v>17</v>
      </c>
      <c r="I828" s="9">
        <v>186.42002390996933</v>
      </c>
      <c r="J828" s="10">
        <v>44562</v>
      </c>
      <c r="K828" s="10">
        <v>44577</v>
      </c>
      <c r="L828" s="7" t="s">
        <v>369</v>
      </c>
      <c r="M828" s="7" t="s">
        <v>370</v>
      </c>
    </row>
    <row r="829" spans="1:13" ht="13.2">
      <c r="A829" s="5">
        <v>345</v>
      </c>
      <c r="B829" s="10">
        <v>44581</v>
      </c>
      <c r="C829" s="22">
        <v>0.35833333333333334</v>
      </c>
      <c r="D829" s="7" t="s">
        <v>8</v>
      </c>
      <c r="E829" s="7" t="s">
        <v>9</v>
      </c>
      <c r="F829" s="23" t="s">
        <v>12</v>
      </c>
      <c r="G829" s="7" t="s">
        <v>1225</v>
      </c>
      <c r="H829" s="7" t="s">
        <v>10</v>
      </c>
      <c r="I829" s="9">
        <v>8251.7995464807409</v>
      </c>
      <c r="J829" s="10">
        <v>44562</v>
      </c>
      <c r="K829" s="10">
        <v>44577</v>
      </c>
      <c r="L829" s="7" t="s">
        <v>377</v>
      </c>
      <c r="M829" s="7" t="s">
        <v>367</v>
      </c>
    </row>
    <row r="830" spans="1:13" ht="13.2">
      <c r="A830" s="5">
        <v>345</v>
      </c>
      <c r="B830" s="10">
        <v>44581</v>
      </c>
      <c r="C830" s="22">
        <v>0.31597222222222221</v>
      </c>
      <c r="D830" s="7" t="s">
        <v>15</v>
      </c>
      <c r="E830" s="7" t="s">
        <v>16</v>
      </c>
      <c r="F830" s="23" t="s">
        <v>19</v>
      </c>
      <c r="G830" s="7" t="s">
        <v>1226</v>
      </c>
      <c r="H830" s="7" t="s">
        <v>17</v>
      </c>
      <c r="I830" s="9">
        <v>183.69299662828524</v>
      </c>
      <c r="J830" s="10">
        <v>44562</v>
      </c>
      <c r="K830" s="10">
        <v>44577</v>
      </c>
      <c r="L830" s="7" t="s">
        <v>369</v>
      </c>
      <c r="M830" s="7" t="s">
        <v>370</v>
      </c>
    </row>
    <row r="831" spans="1:13" ht="13.2">
      <c r="A831" s="5">
        <v>346</v>
      </c>
      <c r="B831" s="10">
        <v>44580</v>
      </c>
      <c r="C831" s="22">
        <v>0.1076388888888889</v>
      </c>
      <c r="D831" s="7" t="s">
        <v>15</v>
      </c>
      <c r="E831" s="7" t="s">
        <v>16</v>
      </c>
      <c r="F831" s="23" t="s">
        <v>19</v>
      </c>
      <c r="G831" s="7" t="s">
        <v>1227</v>
      </c>
      <c r="H831" s="7" t="s">
        <v>17</v>
      </c>
      <c r="I831" s="9">
        <v>181.95841171469522</v>
      </c>
      <c r="J831" s="10">
        <v>44562</v>
      </c>
      <c r="K831" s="10">
        <v>44577</v>
      </c>
      <c r="L831" s="7" t="s">
        <v>369</v>
      </c>
      <c r="M831" s="7" t="s">
        <v>370</v>
      </c>
    </row>
    <row r="832" spans="1:13" ht="13.2">
      <c r="A832" s="5">
        <f>A831+6</f>
        <v>352</v>
      </c>
      <c r="B832" s="26">
        <v>44574</v>
      </c>
      <c r="C832" s="27">
        <f>C746</f>
        <v>0.58952132282456149</v>
      </c>
      <c r="D832" s="28" t="s">
        <v>397</v>
      </c>
      <c r="E832" s="28" t="s">
        <v>398</v>
      </c>
      <c r="F832" s="29" t="s">
        <v>399</v>
      </c>
      <c r="G832" s="7" t="s">
        <v>1228</v>
      </c>
      <c r="H832" s="28" t="s">
        <v>17</v>
      </c>
      <c r="I832" s="9">
        <v>595.93730003990629</v>
      </c>
      <c r="J832" s="26">
        <v>44562</v>
      </c>
      <c r="K832" s="26">
        <v>44570</v>
      </c>
      <c r="L832" s="7" t="s">
        <v>369</v>
      </c>
      <c r="M832" s="28" t="s">
        <v>370</v>
      </c>
    </row>
    <row r="833" spans="1:13" ht="13.2">
      <c r="A833" s="5">
        <v>347</v>
      </c>
      <c r="B833" s="10">
        <v>44579</v>
      </c>
      <c r="C833" s="22">
        <v>0.80694444444444446</v>
      </c>
      <c r="D833" s="7" t="s">
        <v>8</v>
      </c>
      <c r="E833" s="7" t="s">
        <v>9</v>
      </c>
      <c r="F833" s="23" t="s">
        <v>12</v>
      </c>
      <c r="G833" s="7" t="s">
        <v>1229</v>
      </c>
      <c r="H833" s="7" t="s">
        <v>10</v>
      </c>
      <c r="I833" s="9">
        <v>8198.1451531006078</v>
      </c>
      <c r="J833" s="10">
        <v>44562</v>
      </c>
      <c r="K833" s="10">
        <v>44577</v>
      </c>
      <c r="L833" s="7" t="s">
        <v>377</v>
      </c>
      <c r="M833" s="7" t="s">
        <v>367</v>
      </c>
    </row>
    <row r="834" spans="1:13" ht="13.2">
      <c r="A834" s="5">
        <v>347</v>
      </c>
      <c r="B834" s="10">
        <v>44579</v>
      </c>
      <c r="C834" s="22">
        <v>7.6388888888888886E-3</v>
      </c>
      <c r="D834" s="7" t="s">
        <v>15</v>
      </c>
      <c r="E834" s="7" t="s">
        <v>16</v>
      </c>
      <c r="F834" s="23" t="s">
        <v>19</v>
      </c>
      <c r="G834" s="7" t="s">
        <v>1230</v>
      </c>
      <c r="H834" s="7" t="s">
        <v>17</v>
      </c>
      <c r="I834" s="9">
        <v>181.18101201698133</v>
      </c>
      <c r="J834" s="10">
        <v>44562</v>
      </c>
      <c r="K834" s="10">
        <v>44577</v>
      </c>
      <c r="L834" s="7" t="s">
        <v>369</v>
      </c>
      <c r="M834" s="7" t="s">
        <v>370</v>
      </c>
    </row>
    <row r="835" spans="1:13" ht="13.2">
      <c r="A835" s="5">
        <v>348</v>
      </c>
      <c r="B835" s="10">
        <v>44578</v>
      </c>
      <c r="C835" s="22">
        <v>0.44722222222222224</v>
      </c>
      <c r="D835" s="7" t="s">
        <v>8</v>
      </c>
      <c r="E835" s="7" t="s">
        <v>9</v>
      </c>
      <c r="F835" s="23" t="s">
        <v>12</v>
      </c>
      <c r="G835" s="7" t="s">
        <v>1231</v>
      </c>
      <c r="H835" s="7" t="s">
        <v>10</v>
      </c>
      <c r="I835" s="9">
        <v>8087.5653751931331</v>
      </c>
      <c r="J835" s="10">
        <v>44562</v>
      </c>
      <c r="K835" s="10">
        <v>44577</v>
      </c>
      <c r="L835" s="7" t="s">
        <v>377</v>
      </c>
      <c r="M835" s="7" t="s">
        <v>367</v>
      </c>
    </row>
    <row r="836" spans="1:13" ht="13.2">
      <c r="A836" s="5">
        <v>348</v>
      </c>
      <c r="B836" s="10">
        <v>44578</v>
      </c>
      <c r="C836" s="22">
        <v>0.26874999999999999</v>
      </c>
      <c r="D836" s="7" t="s">
        <v>15</v>
      </c>
      <c r="E836" s="7" t="s">
        <v>16</v>
      </c>
      <c r="F836" s="23" t="s">
        <v>19</v>
      </c>
      <c r="G836" s="7" t="s">
        <v>1232</v>
      </c>
      <c r="H836" s="7" t="s">
        <v>17</v>
      </c>
      <c r="I836" s="9">
        <v>179.03541149020788</v>
      </c>
      <c r="J836" s="10">
        <v>44562</v>
      </c>
      <c r="K836" s="10">
        <v>44577</v>
      </c>
      <c r="L836" s="7" t="s">
        <v>369</v>
      </c>
      <c r="M836" s="7" t="s">
        <v>370</v>
      </c>
    </row>
    <row r="837" spans="1:13" ht="13.2">
      <c r="A837" s="5">
        <v>349</v>
      </c>
      <c r="B837" s="10">
        <v>44577</v>
      </c>
      <c r="C837" s="22">
        <v>0.33124999999999999</v>
      </c>
      <c r="D837" s="7" t="s">
        <v>8</v>
      </c>
      <c r="E837" s="7" t="s">
        <v>9</v>
      </c>
      <c r="F837" s="23" t="s">
        <v>12</v>
      </c>
      <c r="G837" s="7" t="s">
        <v>1233</v>
      </c>
      <c r="H837" s="7" t="s">
        <v>10</v>
      </c>
      <c r="I837" s="9">
        <v>8170.5452435092184</v>
      </c>
      <c r="J837" s="10">
        <v>44562</v>
      </c>
      <c r="K837" s="10">
        <v>44577</v>
      </c>
      <c r="L837" s="7" t="s">
        <v>377</v>
      </c>
      <c r="M837" s="7" t="s">
        <v>367</v>
      </c>
    </row>
    <row r="838" spans="1:13" ht="13.2">
      <c r="A838" s="5">
        <v>350</v>
      </c>
      <c r="B838" s="10">
        <v>44576</v>
      </c>
      <c r="C838" s="22">
        <v>0.10347222222222222</v>
      </c>
      <c r="D838" s="7" t="s">
        <v>8</v>
      </c>
      <c r="E838" s="7" t="s">
        <v>9</v>
      </c>
      <c r="F838" s="23" t="s">
        <v>12</v>
      </c>
      <c r="G838" s="7" t="s">
        <v>1234</v>
      </c>
      <c r="H838" s="7" t="s">
        <v>10</v>
      </c>
      <c r="I838" s="9">
        <v>8220.2642691319306</v>
      </c>
      <c r="J838" s="10">
        <v>44562</v>
      </c>
      <c r="K838" s="10">
        <v>44570</v>
      </c>
      <c r="L838" s="7" t="s">
        <v>377</v>
      </c>
      <c r="M838" s="7" t="s">
        <v>367</v>
      </c>
    </row>
    <row r="839" spans="1:13" ht="13.2">
      <c r="A839" s="5">
        <v>350</v>
      </c>
      <c r="B839" s="10">
        <v>44576</v>
      </c>
      <c r="C839" s="22">
        <v>9.0277777777777769E-3</v>
      </c>
      <c r="D839" s="7" t="s">
        <v>15</v>
      </c>
      <c r="E839" s="7" t="s">
        <v>16</v>
      </c>
      <c r="F839" s="23" t="s">
        <v>19</v>
      </c>
      <c r="G839" s="7" t="s">
        <v>1235</v>
      </c>
      <c r="H839" s="7" t="s">
        <v>17</v>
      </c>
      <c r="I839" s="9">
        <v>180.96919776293106</v>
      </c>
      <c r="J839" s="10">
        <v>44562</v>
      </c>
      <c r="K839" s="10">
        <v>44570</v>
      </c>
      <c r="L839" s="7" t="s">
        <v>369</v>
      </c>
      <c r="M839" s="7" t="s">
        <v>370</v>
      </c>
    </row>
    <row r="840" spans="1:13" ht="13.2">
      <c r="A840" s="5">
        <v>351</v>
      </c>
      <c r="B840" s="10">
        <v>44575</v>
      </c>
      <c r="C840" s="22">
        <v>7.9166666666666663E-2</v>
      </c>
      <c r="D840" s="7" t="s">
        <v>8</v>
      </c>
      <c r="E840" s="7" t="s">
        <v>9</v>
      </c>
      <c r="F840" s="23" t="s">
        <v>12</v>
      </c>
      <c r="G840" s="7" t="s">
        <v>1236</v>
      </c>
      <c r="H840" s="7" t="s">
        <v>10</v>
      </c>
      <c r="I840" s="9">
        <v>8129.021906751389</v>
      </c>
      <c r="J840" s="10">
        <v>44562</v>
      </c>
      <c r="K840" s="10">
        <v>44570</v>
      </c>
      <c r="L840" s="7" t="s">
        <v>377</v>
      </c>
      <c r="M840" s="7" t="s">
        <v>367</v>
      </c>
    </row>
    <row r="841" spans="1:13" ht="13.2">
      <c r="A841" s="5">
        <v>352</v>
      </c>
      <c r="B841" s="10">
        <v>44574</v>
      </c>
      <c r="C841" s="22">
        <v>0.44374999999999998</v>
      </c>
      <c r="D841" s="7" t="s">
        <v>15</v>
      </c>
      <c r="E841" s="7" t="s">
        <v>16</v>
      </c>
      <c r="F841" s="23" t="s">
        <v>19</v>
      </c>
      <c r="G841" s="7" t="s">
        <v>1237</v>
      </c>
      <c r="H841" s="7" t="s">
        <v>17</v>
      </c>
      <c r="I841" s="9">
        <v>180.14386320098964</v>
      </c>
      <c r="J841" s="10">
        <v>44562</v>
      </c>
      <c r="K841" s="10">
        <v>44570</v>
      </c>
      <c r="L841" s="7" t="s">
        <v>369</v>
      </c>
      <c r="M841" s="7" t="s">
        <v>370</v>
      </c>
    </row>
    <row r="842" spans="1:13" ht="13.2">
      <c r="A842" s="5">
        <f>A841+6</f>
        <v>358</v>
      </c>
      <c r="B842" s="26">
        <v>44568</v>
      </c>
      <c r="C842" s="27">
        <f>C756</f>
        <v>0.18888888888888888</v>
      </c>
      <c r="D842" s="28" t="s">
        <v>397</v>
      </c>
      <c r="E842" s="28" t="s">
        <v>398</v>
      </c>
      <c r="F842" s="29" t="s">
        <v>399</v>
      </c>
      <c r="G842" s="7" t="s">
        <v>1238</v>
      </c>
      <c r="H842" s="28" t="s">
        <v>17</v>
      </c>
      <c r="I842" s="9">
        <v>597.14187378637837</v>
      </c>
      <c r="J842" s="26">
        <v>44562</v>
      </c>
      <c r="K842" s="26">
        <v>44563</v>
      </c>
      <c r="L842" s="7" t="s">
        <v>369</v>
      </c>
      <c r="M842" s="28" t="s">
        <v>370</v>
      </c>
    </row>
    <row r="843" spans="1:13" ht="13.2">
      <c r="A843" s="5">
        <v>353</v>
      </c>
      <c r="B843" s="10">
        <v>44573</v>
      </c>
      <c r="C843" s="22">
        <v>0.8208333333333333</v>
      </c>
      <c r="D843" s="7" t="s">
        <v>8</v>
      </c>
      <c r="E843" s="7" t="s">
        <v>9</v>
      </c>
      <c r="F843" s="23" t="s">
        <v>12</v>
      </c>
      <c r="G843" s="7" t="s">
        <v>1239</v>
      </c>
      <c r="H843" s="7" t="s">
        <v>10</v>
      </c>
      <c r="I843" s="9">
        <v>8222.6319908311398</v>
      </c>
      <c r="J843" s="10">
        <v>44562</v>
      </c>
      <c r="K843" s="10">
        <v>44570</v>
      </c>
      <c r="L843" s="7" t="s">
        <v>377</v>
      </c>
      <c r="M843" s="7" t="s">
        <v>367</v>
      </c>
    </row>
    <row r="844" spans="1:13" ht="13.2">
      <c r="A844" s="5">
        <v>354</v>
      </c>
      <c r="B844" s="26">
        <v>44572</v>
      </c>
      <c r="C844" s="27">
        <v>0.58952132282456149</v>
      </c>
      <c r="D844" s="7" t="s">
        <v>8</v>
      </c>
      <c r="E844" s="7" t="s">
        <v>9</v>
      </c>
      <c r="F844" s="23" t="s">
        <v>12</v>
      </c>
      <c r="G844" s="7" t="s">
        <v>1240</v>
      </c>
      <c r="H844" s="7" t="s">
        <v>10</v>
      </c>
      <c r="I844" s="9">
        <v>8251.4351836120477</v>
      </c>
      <c r="J844" s="26">
        <v>44562</v>
      </c>
      <c r="K844" s="26">
        <v>44570</v>
      </c>
      <c r="L844" s="7" t="s">
        <v>377</v>
      </c>
      <c r="M844" s="28" t="s">
        <v>370</v>
      </c>
    </row>
    <row r="845" spans="1:13" ht="13.2">
      <c r="A845" s="5">
        <v>354</v>
      </c>
      <c r="B845" s="10">
        <v>44572</v>
      </c>
      <c r="C845" s="22">
        <v>0.88124999999999998</v>
      </c>
      <c r="D845" s="7" t="s">
        <v>8</v>
      </c>
      <c r="E845" s="7" t="s">
        <v>9</v>
      </c>
      <c r="F845" s="23" t="s">
        <v>12</v>
      </c>
      <c r="G845" s="7" t="s">
        <v>1241</v>
      </c>
      <c r="H845" s="7" t="s">
        <v>10</v>
      </c>
      <c r="I845" s="9">
        <v>7336.1464619830449</v>
      </c>
      <c r="J845" s="10">
        <v>44562</v>
      </c>
      <c r="K845" s="10">
        <v>44570</v>
      </c>
      <c r="L845" s="7" t="s">
        <v>377</v>
      </c>
      <c r="M845" s="7" t="s">
        <v>367</v>
      </c>
    </row>
    <row r="846" spans="1:13" ht="13.2">
      <c r="A846" s="5">
        <v>354</v>
      </c>
      <c r="B846" s="10">
        <v>44572</v>
      </c>
      <c r="C846" s="22">
        <v>0.93055555555555558</v>
      </c>
      <c r="D846" s="7" t="s">
        <v>15</v>
      </c>
      <c r="E846" s="7" t="s">
        <v>16</v>
      </c>
      <c r="F846" s="23" t="s">
        <v>19</v>
      </c>
      <c r="G846" s="7" t="s">
        <v>1242</v>
      </c>
      <c r="H846" s="7" t="s">
        <v>17</v>
      </c>
      <c r="I846" s="9">
        <v>178.9865311308229</v>
      </c>
      <c r="J846" s="10">
        <v>44562</v>
      </c>
      <c r="K846" s="10">
        <v>44570</v>
      </c>
      <c r="L846" s="7" t="s">
        <v>369</v>
      </c>
      <c r="M846" s="7" t="s">
        <v>370</v>
      </c>
    </row>
    <row r="847" spans="1:13" ht="13.2">
      <c r="A847" s="5">
        <v>355</v>
      </c>
      <c r="B847" s="10">
        <v>44571</v>
      </c>
      <c r="C847" s="22">
        <v>0.82013888888888886</v>
      </c>
      <c r="D847" s="7" t="s">
        <v>8</v>
      </c>
      <c r="E847" s="7" t="s">
        <v>9</v>
      </c>
      <c r="F847" s="23" t="s">
        <v>12</v>
      </c>
      <c r="G847" s="7" t="s">
        <v>1243</v>
      </c>
      <c r="H847" s="7" t="s">
        <v>10</v>
      </c>
      <c r="I847" s="9">
        <v>7329.0603391216073</v>
      </c>
      <c r="J847" s="10">
        <v>44562</v>
      </c>
      <c r="K847" s="10">
        <v>44570</v>
      </c>
      <c r="L847" s="7" t="s">
        <v>377</v>
      </c>
      <c r="M847" s="7" t="s">
        <v>367</v>
      </c>
    </row>
    <row r="848" spans="1:13" ht="13.2">
      <c r="A848" s="5">
        <v>355</v>
      </c>
      <c r="B848" s="10">
        <v>44571</v>
      </c>
      <c r="C848" s="22">
        <v>0.42430555555555555</v>
      </c>
      <c r="D848" s="7" t="s">
        <v>8</v>
      </c>
      <c r="E848" s="7" t="s">
        <v>9</v>
      </c>
      <c r="F848" s="23" t="s">
        <v>12</v>
      </c>
      <c r="G848" s="7" t="s">
        <v>1244</v>
      </c>
      <c r="H848" s="7" t="s">
        <v>10</v>
      </c>
      <c r="I848" s="9">
        <v>6440.2407340516174</v>
      </c>
      <c r="J848" s="10">
        <v>44562</v>
      </c>
      <c r="K848" s="10">
        <v>44570</v>
      </c>
      <c r="L848" s="7" t="s">
        <v>377</v>
      </c>
      <c r="M848" s="7" t="s">
        <v>367</v>
      </c>
    </row>
    <row r="849" spans="1:13" ht="13.2">
      <c r="A849" s="5">
        <v>355</v>
      </c>
      <c r="B849" s="26">
        <v>44571</v>
      </c>
      <c r="C849" s="27">
        <v>7.0845771192324714E-2</v>
      </c>
      <c r="D849" s="7" t="s">
        <v>15</v>
      </c>
      <c r="E849" s="7" t="s">
        <v>16</v>
      </c>
      <c r="F849" s="23" t="s">
        <v>19</v>
      </c>
      <c r="G849" s="7" t="s">
        <v>1245</v>
      </c>
      <c r="H849" s="7" t="s">
        <v>17</v>
      </c>
      <c r="I849" s="9">
        <v>177.415094070853</v>
      </c>
      <c r="J849" s="26">
        <v>44562</v>
      </c>
      <c r="K849" s="26">
        <v>44570</v>
      </c>
      <c r="L849" s="7" t="s">
        <v>369</v>
      </c>
      <c r="M849" s="28" t="s">
        <v>370</v>
      </c>
    </row>
    <row r="850" spans="1:13" ht="13.2">
      <c r="A850" s="5">
        <v>355</v>
      </c>
      <c r="B850" s="10">
        <v>44571</v>
      </c>
      <c r="C850" s="22">
        <v>0.95416666666666672</v>
      </c>
      <c r="D850" s="7" t="s">
        <v>15</v>
      </c>
      <c r="E850" s="7" t="s">
        <v>16</v>
      </c>
      <c r="F850" s="23" t="s">
        <v>19</v>
      </c>
      <c r="G850" s="7" t="s">
        <v>1246</v>
      </c>
      <c r="H850" s="7" t="s">
        <v>17</v>
      </c>
      <c r="I850" s="9">
        <v>163.22318116902011</v>
      </c>
      <c r="J850" s="10">
        <v>44562</v>
      </c>
      <c r="K850" s="10">
        <v>44570</v>
      </c>
      <c r="L850" s="7" t="s">
        <v>369</v>
      </c>
      <c r="M850" s="7" t="s">
        <v>370</v>
      </c>
    </row>
    <row r="851" spans="1:13" ht="13.2">
      <c r="A851" s="5">
        <v>356</v>
      </c>
      <c r="B851" s="10">
        <v>44570</v>
      </c>
      <c r="C851" s="22">
        <v>0.39097222222222222</v>
      </c>
      <c r="D851" s="7" t="s">
        <v>8</v>
      </c>
      <c r="E851" s="7" t="s">
        <v>9</v>
      </c>
      <c r="F851" s="23" t="s">
        <v>12</v>
      </c>
      <c r="G851" s="7" t="s">
        <v>1247</v>
      </c>
      <c r="H851" s="7" t="s">
        <v>10</v>
      </c>
      <c r="I851" s="9">
        <v>5122.2704438297606</v>
      </c>
      <c r="J851" s="10">
        <v>44562</v>
      </c>
      <c r="K851" s="10">
        <v>44570</v>
      </c>
      <c r="L851" s="7" t="s">
        <v>377</v>
      </c>
      <c r="M851" s="7" t="s">
        <v>367</v>
      </c>
    </row>
    <row r="852" spans="1:13" ht="13.2">
      <c r="A852" s="5">
        <v>356</v>
      </c>
      <c r="B852" s="10">
        <v>44570</v>
      </c>
      <c r="C852" s="22">
        <v>0.75902777777777775</v>
      </c>
      <c r="D852" s="7" t="s">
        <v>15</v>
      </c>
      <c r="E852" s="7" t="s">
        <v>16</v>
      </c>
      <c r="F852" s="23" t="s">
        <v>19</v>
      </c>
      <c r="G852" s="7" t="s">
        <v>1248</v>
      </c>
      <c r="H852" s="7" t="s">
        <v>17</v>
      </c>
      <c r="I852" s="9">
        <v>182.07471083917608</v>
      </c>
      <c r="J852" s="10">
        <v>44562</v>
      </c>
      <c r="K852" s="10">
        <v>44570</v>
      </c>
      <c r="L852" s="7" t="s">
        <v>369</v>
      </c>
      <c r="M852" s="7" t="s">
        <v>370</v>
      </c>
    </row>
    <row r="853" spans="1:13" ht="13.2">
      <c r="A853" s="5">
        <v>357</v>
      </c>
      <c r="B853" s="10">
        <v>44569</v>
      </c>
      <c r="C853" s="22">
        <v>0.18888888888888888</v>
      </c>
      <c r="D853" s="7" t="s">
        <v>8</v>
      </c>
      <c r="E853" s="7" t="s">
        <v>9</v>
      </c>
      <c r="F853" s="23" t="s">
        <v>12</v>
      </c>
      <c r="G853" s="7" t="s">
        <v>1249</v>
      </c>
      <c r="H853" s="7" t="s">
        <v>10</v>
      </c>
      <c r="I853" s="9">
        <v>5096.3459182437509</v>
      </c>
      <c r="J853" s="10">
        <v>44562</v>
      </c>
      <c r="K853" s="10">
        <v>44563</v>
      </c>
      <c r="L853" s="7" t="s">
        <v>377</v>
      </c>
      <c r="M853" s="7" t="s">
        <v>367</v>
      </c>
    </row>
    <row r="854" spans="1:13" ht="13.2">
      <c r="A854" s="5">
        <v>357</v>
      </c>
      <c r="B854" s="10">
        <v>44569</v>
      </c>
      <c r="C854" s="22">
        <v>0.75694444444444442</v>
      </c>
      <c r="D854" s="7" t="s">
        <v>15</v>
      </c>
      <c r="E854" s="7" t="s">
        <v>16</v>
      </c>
      <c r="F854" s="23" t="s">
        <v>19</v>
      </c>
      <c r="G854" s="7" t="s">
        <v>1250</v>
      </c>
      <c r="H854" s="7" t="s">
        <v>17</v>
      </c>
      <c r="I854" s="9">
        <v>180.43694501173582</v>
      </c>
      <c r="J854" s="10">
        <v>44562</v>
      </c>
      <c r="K854" s="10">
        <v>44563</v>
      </c>
      <c r="L854" s="7" t="s">
        <v>369</v>
      </c>
      <c r="M854" s="7" t="s">
        <v>370</v>
      </c>
    </row>
    <row r="855" spans="1:13" ht="13.2">
      <c r="A855" s="5">
        <v>358</v>
      </c>
      <c r="B855" s="26">
        <v>44568</v>
      </c>
      <c r="C855" s="27">
        <v>0.65399792234867171</v>
      </c>
      <c r="D855" s="7" t="s">
        <v>8</v>
      </c>
      <c r="E855" s="7" t="s">
        <v>9</v>
      </c>
      <c r="F855" s="23" t="s">
        <v>12</v>
      </c>
      <c r="G855" s="7" t="s">
        <v>1251</v>
      </c>
      <c r="H855" s="7" t="s">
        <v>10</v>
      </c>
      <c r="I855" s="9">
        <v>5134.5842122746026</v>
      </c>
      <c r="J855" s="26">
        <v>44562</v>
      </c>
      <c r="K855" s="26">
        <v>44563</v>
      </c>
      <c r="L855" s="7" t="s">
        <v>377</v>
      </c>
      <c r="M855" s="28" t="s">
        <v>367</v>
      </c>
    </row>
    <row r="856" spans="1:13" ht="13.2">
      <c r="A856" s="5">
        <v>358</v>
      </c>
      <c r="B856" s="10">
        <v>44568</v>
      </c>
      <c r="C856" s="22">
        <v>0.79513888888888884</v>
      </c>
      <c r="D856" s="7" t="s">
        <v>15</v>
      </c>
      <c r="E856" s="7" t="s">
        <v>16</v>
      </c>
      <c r="F856" s="23" t="s">
        <v>19</v>
      </c>
      <c r="G856" s="7" t="s">
        <v>1252</v>
      </c>
      <c r="H856" s="7" t="s">
        <v>17</v>
      </c>
      <c r="I856" s="9">
        <v>182.19775351125713</v>
      </c>
      <c r="J856" s="10">
        <v>44562</v>
      </c>
      <c r="K856" s="10">
        <v>44563</v>
      </c>
      <c r="L856" s="7" t="s">
        <v>369</v>
      </c>
      <c r="M856" s="7" t="s">
        <v>370</v>
      </c>
    </row>
    <row r="857" spans="1:13" ht="13.2">
      <c r="A857" s="5">
        <f>A856+6</f>
        <v>364</v>
      </c>
      <c r="B857" s="26">
        <v>44562</v>
      </c>
      <c r="C857" s="27">
        <f>C771</f>
        <v>0.98819444444444449</v>
      </c>
      <c r="D857" s="28" t="s">
        <v>397</v>
      </c>
      <c r="E857" s="28" t="s">
        <v>398</v>
      </c>
      <c r="F857" s="29" t="s">
        <v>399</v>
      </c>
      <c r="G857" s="7" t="s">
        <v>1253</v>
      </c>
      <c r="H857" s="28" t="s">
        <v>17</v>
      </c>
      <c r="I857" s="9">
        <v>596.2907858618496</v>
      </c>
      <c r="J857" s="26">
        <v>44562</v>
      </c>
      <c r="K857" s="26">
        <v>44556</v>
      </c>
      <c r="L857" s="7" t="s">
        <v>369</v>
      </c>
      <c r="M857" s="28" t="s">
        <v>370</v>
      </c>
    </row>
    <row r="858" spans="1:13" ht="13.2">
      <c r="A858" s="5">
        <v>359</v>
      </c>
      <c r="B858" s="10">
        <v>44567</v>
      </c>
      <c r="C858" s="22">
        <v>0.27291666666666664</v>
      </c>
      <c r="D858" s="7" t="s">
        <v>8</v>
      </c>
      <c r="E858" s="7" t="s">
        <v>9</v>
      </c>
      <c r="F858" s="23" t="s">
        <v>12</v>
      </c>
      <c r="G858" s="7" t="s">
        <v>1254</v>
      </c>
      <c r="H858" s="7" t="s">
        <v>10</v>
      </c>
      <c r="I858" s="9">
        <v>5154.6098616995359</v>
      </c>
      <c r="J858" s="10">
        <v>44562</v>
      </c>
      <c r="K858" s="10">
        <v>44563</v>
      </c>
      <c r="L858" s="7" t="s">
        <v>377</v>
      </c>
      <c r="M858" s="7" t="s">
        <v>367</v>
      </c>
    </row>
    <row r="859" spans="1:13" ht="13.2">
      <c r="A859" s="5">
        <v>359</v>
      </c>
      <c r="B859" s="26">
        <v>44567</v>
      </c>
      <c r="C859" s="27">
        <v>0.71317378969371659</v>
      </c>
      <c r="D859" s="7" t="s">
        <v>15</v>
      </c>
      <c r="E859" s="7" t="s">
        <v>16</v>
      </c>
      <c r="F859" s="23" t="s">
        <v>19</v>
      </c>
      <c r="G859" s="7" t="s">
        <v>1255</v>
      </c>
      <c r="H859" s="7" t="s">
        <v>17</v>
      </c>
      <c r="I859" s="9">
        <v>180.51222600806668</v>
      </c>
      <c r="J859" s="26">
        <v>44562</v>
      </c>
      <c r="K859" s="26">
        <v>44563</v>
      </c>
      <c r="L859" s="7" t="s">
        <v>369</v>
      </c>
      <c r="M859" s="28" t="s">
        <v>367</v>
      </c>
    </row>
    <row r="860" spans="1:13" ht="13.2">
      <c r="A860" s="5">
        <v>359</v>
      </c>
      <c r="B860" s="10">
        <v>44567</v>
      </c>
      <c r="C860" s="22">
        <v>0.32083333333333336</v>
      </c>
      <c r="D860" s="7" t="s">
        <v>15</v>
      </c>
      <c r="E860" s="7" t="s">
        <v>16</v>
      </c>
      <c r="F860" s="23" t="s">
        <v>19</v>
      </c>
      <c r="G860" s="7" t="s">
        <v>1256</v>
      </c>
      <c r="H860" s="7" t="s">
        <v>17</v>
      </c>
      <c r="I860" s="9">
        <v>180.47106754059894</v>
      </c>
      <c r="J860" s="10">
        <v>44562</v>
      </c>
      <c r="K860" s="10">
        <v>44563</v>
      </c>
      <c r="L860" s="7" t="s">
        <v>369</v>
      </c>
      <c r="M860" s="7" t="s">
        <v>370</v>
      </c>
    </row>
    <row r="861" spans="1:13" ht="13.2">
      <c r="A861" s="5">
        <v>359</v>
      </c>
      <c r="B861" s="17">
        <v>44567</v>
      </c>
      <c r="C861" s="18">
        <v>0.91240261110538456</v>
      </c>
      <c r="D861" s="19" t="s">
        <v>397</v>
      </c>
      <c r="E861" s="19" t="s">
        <v>398</v>
      </c>
      <c r="F861" s="20" t="s">
        <v>399</v>
      </c>
      <c r="G861" s="20" t="s">
        <v>1257</v>
      </c>
      <c r="H861" s="19" t="s">
        <v>17</v>
      </c>
      <c r="I861" s="21">
        <v>66325.571416967097</v>
      </c>
      <c r="J861" s="17">
        <v>44562</v>
      </c>
      <c r="K861" s="17">
        <v>44563</v>
      </c>
      <c r="L861" s="19" t="s">
        <v>377</v>
      </c>
      <c r="M861" s="19" t="s">
        <v>367</v>
      </c>
    </row>
    <row r="862" spans="1:13" ht="13.2">
      <c r="A862" s="5">
        <v>360</v>
      </c>
      <c r="B862" s="17">
        <v>44566</v>
      </c>
      <c r="C862" s="18">
        <v>0.92078363660176998</v>
      </c>
      <c r="D862" s="19" t="s">
        <v>361</v>
      </c>
      <c r="E862" s="19" t="s">
        <v>362</v>
      </c>
      <c r="F862" s="20" t="s">
        <v>363</v>
      </c>
      <c r="G862" s="20" t="s">
        <v>1258</v>
      </c>
      <c r="H862" s="19" t="s">
        <v>365</v>
      </c>
      <c r="I862" s="21">
        <v>27564.396602442604</v>
      </c>
      <c r="J862" s="17">
        <v>44562</v>
      </c>
      <c r="K862" s="17">
        <v>44563</v>
      </c>
      <c r="L862" s="19" t="s">
        <v>377</v>
      </c>
      <c r="M862" s="19" t="s">
        <v>367</v>
      </c>
    </row>
    <row r="863" spans="1:13" ht="13.2">
      <c r="A863" s="5">
        <v>360</v>
      </c>
      <c r="B863" s="26">
        <v>44566</v>
      </c>
      <c r="C863" s="27">
        <v>0.74100330168365569</v>
      </c>
      <c r="D863" s="7" t="s">
        <v>8</v>
      </c>
      <c r="E863" s="7" t="s">
        <v>9</v>
      </c>
      <c r="F863" s="23" t="s">
        <v>12</v>
      </c>
      <c r="G863" s="7" t="s">
        <v>1259</v>
      </c>
      <c r="H863" s="7" t="s">
        <v>10</v>
      </c>
      <c r="I863" s="9">
        <v>5138.6739822205591</v>
      </c>
      <c r="J863" s="26">
        <v>44562</v>
      </c>
      <c r="K863" s="26">
        <v>44563</v>
      </c>
      <c r="L863" s="7" t="s">
        <v>377</v>
      </c>
      <c r="M863" s="28" t="s">
        <v>370</v>
      </c>
    </row>
    <row r="864" spans="1:13" ht="13.2">
      <c r="A864" s="5">
        <v>360</v>
      </c>
      <c r="B864" s="26">
        <v>44566</v>
      </c>
      <c r="C864" s="27">
        <v>0.26540920461384054</v>
      </c>
      <c r="D864" s="7" t="s">
        <v>8</v>
      </c>
      <c r="E864" s="7" t="s">
        <v>9</v>
      </c>
      <c r="F864" s="23" t="s">
        <v>12</v>
      </c>
      <c r="G864" s="7" t="s">
        <v>1260</v>
      </c>
      <c r="H864" s="7" t="s">
        <v>10</v>
      </c>
      <c r="I864" s="9">
        <v>4996.1267066960127</v>
      </c>
      <c r="J864" s="26">
        <v>44562</v>
      </c>
      <c r="K864" s="26">
        <v>44563</v>
      </c>
      <c r="L864" s="7" t="s">
        <v>377</v>
      </c>
      <c r="M864" s="28" t="s">
        <v>367</v>
      </c>
    </row>
    <row r="865" spans="1:13" ht="13.2">
      <c r="A865" s="5">
        <v>360</v>
      </c>
      <c r="B865" s="10">
        <v>44566</v>
      </c>
      <c r="C865" s="22">
        <v>7.013888888888889E-2</v>
      </c>
      <c r="D865" s="7" t="s">
        <v>8</v>
      </c>
      <c r="E865" s="7" t="s">
        <v>9</v>
      </c>
      <c r="F865" s="23" t="s">
        <v>12</v>
      </c>
      <c r="G865" s="7" t="s">
        <v>1261</v>
      </c>
      <c r="H865" s="7" t="s">
        <v>10</v>
      </c>
      <c r="I865" s="9">
        <v>5005.3479497918188</v>
      </c>
      <c r="J865" s="10">
        <v>44562</v>
      </c>
      <c r="K865" s="10">
        <v>44563</v>
      </c>
      <c r="L865" s="7" t="s">
        <v>377</v>
      </c>
      <c r="M865" s="7" t="s">
        <v>367</v>
      </c>
    </row>
    <row r="866" spans="1:13" ht="13.2">
      <c r="A866" s="5">
        <v>360</v>
      </c>
      <c r="B866" s="10">
        <v>44566</v>
      </c>
      <c r="C866" s="22">
        <v>0.46527777777777779</v>
      </c>
      <c r="D866" s="7" t="s">
        <v>15</v>
      </c>
      <c r="E866" s="7" t="s">
        <v>16</v>
      </c>
      <c r="F866" s="23" t="s">
        <v>19</v>
      </c>
      <c r="G866" s="7" t="s">
        <v>1262</v>
      </c>
      <c r="H866" s="7" t="s">
        <v>17</v>
      </c>
      <c r="I866" s="9">
        <v>178.75548238695072</v>
      </c>
      <c r="J866" s="10">
        <v>44562</v>
      </c>
      <c r="K866" s="10">
        <v>44563</v>
      </c>
      <c r="L866" s="7" t="s">
        <v>369</v>
      </c>
      <c r="M866" s="7" t="s">
        <v>370</v>
      </c>
    </row>
    <row r="867" spans="1:13" ht="13.2">
      <c r="A867" s="5">
        <v>361</v>
      </c>
      <c r="B867" s="17">
        <v>44565</v>
      </c>
      <c r="C867" s="18">
        <v>0.9392864792880653</v>
      </c>
      <c r="D867" s="19" t="s">
        <v>371</v>
      </c>
      <c r="E867" s="19" t="s">
        <v>372</v>
      </c>
      <c r="F867" s="20" t="s">
        <v>373</v>
      </c>
      <c r="G867" s="20" t="s">
        <v>1263</v>
      </c>
      <c r="H867" s="19" t="s">
        <v>365</v>
      </c>
      <c r="I867" s="21">
        <v>108945.95302689615</v>
      </c>
      <c r="J867" s="17">
        <v>44562</v>
      </c>
      <c r="K867" s="17">
        <v>44563</v>
      </c>
      <c r="L867" s="19" t="s">
        <v>377</v>
      </c>
      <c r="M867" s="19" t="s">
        <v>367</v>
      </c>
    </row>
    <row r="868" spans="1:13" ht="13.2">
      <c r="A868" s="5">
        <v>361</v>
      </c>
      <c r="B868" s="26">
        <v>44565</v>
      </c>
      <c r="C868" s="27">
        <v>0.71364547349833773</v>
      </c>
      <c r="D868" s="7" t="s">
        <v>8</v>
      </c>
      <c r="E868" s="7" t="s">
        <v>9</v>
      </c>
      <c r="F868" s="23" t="s">
        <v>12</v>
      </c>
      <c r="G868" s="7" t="s">
        <v>1264</v>
      </c>
      <c r="H868" s="7" t="s">
        <v>10</v>
      </c>
      <c r="I868" s="9">
        <v>5015.4773510313626</v>
      </c>
      <c r="J868" s="26">
        <v>44562</v>
      </c>
      <c r="K868" s="26">
        <v>44563</v>
      </c>
      <c r="L868" s="7" t="s">
        <v>377</v>
      </c>
      <c r="M868" s="28" t="s">
        <v>367</v>
      </c>
    </row>
    <row r="869" spans="1:13" ht="13.2">
      <c r="A869" s="5">
        <v>361</v>
      </c>
      <c r="B869" s="10">
        <v>44565</v>
      </c>
      <c r="C869" s="22">
        <v>0.14583333333333334</v>
      </c>
      <c r="D869" s="7" t="s">
        <v>8</v>
      </c>
      <c r="E869" s="7" t="s">
        <v>9</v>
      </c>
      <c r="F869" s="23" t="s">
        <v>12</v>
      </c>
      <c r="G869" s="7" t="s">
        <v>1265</v>
      </c>
      <c r="H869" s="7" t="s">
        <v>10</v>
      </c>
      <c r="I869" s="9">
        <v>4962.0404147920899</v>
      </c>
      <c r="J869" s="10">
        <v>44562</v>
      </c>
      <c r="K869" s="10">
        <v>44563</v>
      </c>
      <c r="L869" s="7" t="s">
        <v>377</v>
      </c>
      <c r="M869" s="7" t="s">
        <v>367</v>
      </c>
    </row>
    <row r="870" spans="1:13" ht="13.2">
      <c r="A870" s="5">
        <v>361</v>
      </c>
      <c r="B870" s="26">
        <v>44565</v>
      </c>
      <c r="C870" s="27">
        <v>0.49877964325907997</v>
      </c>
      <c r="D870" s="7" t="s">
        <v>15</v>
      </c>
      <c r="E870" s="7" t="s">
        <v>16</v>
      </c>
      <c r="F870" s="23" t="s">
        <v>19</v>
      </c>
      <c r="G870" s="7" t="s">
        <v>1266</v>
      </c>
      <c r="H870" s="7" t="s">
        <v>17</v>
      </c>
      <c r="I870" s="9">
        <v>176.83060623869292</v>
      </c>
      <c r="J870" s="26">
        <v>44562</v>
      </c>
      <c r="K870" s="26">
        <v>44563</v>
      </c>
      <c r="L870" s="7" t="s">
        <v>369</v>
      </c>
      <c r="M870" s="28" t="s">
        <v>367</v>
      </c>
    </row>
    <row r="871" spans="1:13" ht="13.2">
      <c r="A871" s="5">
        <v>361</v>
      </c>
      <c r="B871" s="10">
        <v>44565</v>
      </c>
      <c r="C871" s="22">
        <v>0.24374999999999999</v>
      </c>
      <c r="D871" s="7" t="s">
        <v>15</v>
      </c>
      <c r="E871" s="7" t="s">
        <v>16</v>
      </c>
      <c r="F871" s="23" t="s">
        <v>19</v>
      </c>
      <c r="G871" s="7" t="s">
        <v>1267</v>
      </c>
      <c r="H871" s="7" t="s">
        <v>17</v>
      </c>
      <c r="I871" s="9">
        <v>178.16871788833123</v>
      </c>
      <c r="J871" s="10">
        <v>44562</v>
      </c>
      <c r="K871" s="10">
        <v>44563</v>
      </c>
      <c r="L871" s="7" t="s">
        <v>369</v>
      </c>
      <c r="M871" s="7" t="s">
        <v>370</v>
      </c>
    </row>
    <row r="872" spans="1:13" ht="13.2">
      <c r="A872" s="5">
        <v>363</v>
      </c>
      <c r="B872" s="17">
        <v>44563</v>
      </c>
      <c r="C872" s="18">
        <v>0.18998885368138652</v>
      </c>
      <c r="D872" s="19" t="s">
        <v>385</v>
      </c>
      <c r="E872" s="19" t="s">
        <v>386</v>
      </c>
      <c r="F872" s="20" t="s">
        <v>387</v>
      </c>
      <c r="G872" s="20" t="s">
        <v>1268</v>
      </c>
      <c r="H872" s="19" t="s">
        <v>17</v>
      </c>
      <c r="I872" s="21">
        <v>188909.38082490754</v>
      </c>
      <c r="J872" s="17">
        <v>44562</v>
      </c>
      <c r="K872" s="17">
        <v>44563</v>
      </c>
      <c r="L872" s="19" t="s">
        <v>377</v>
      </c>
      <c r="M872" s="19" t="s">
        <v>367</v>
      </c>
    </row>
    <row r="873" spans="1:13" ht="13.2">
      <c r="A873" s="5">
        <v>363</v>
      </c>
      <c r="B873" s="10">
        <v>44563</v>
      </c>
      <c r="C873" s="22">
        <v>0.26319444444444445</v>
      </c>
      <c r="D873" s="7" t="s">
        <v>8</v>
      </c>
      <c r="E873" s="7" t="s">
        <v>9</v>
      </c>
      <c r="F873" s="23" t="s">
        <v>12</v>
      </c>
      <c r="G873" s="7" t="s">
        <v>1269</v>
      </c>
      <c r="H873" s="7" t="s">
        <v>10</v>
      </c>
      <c r="I873" s="9">
        <v>4988.9593467666655</v>
      </c>
      <c r="J873" s="10">
        <v>44562</v>
      </c>
      <c r="K873" s="10">
        <v>44563</v>
      </c>
      <c r="L873" s="7" t="s">
        <v>377</v>
      </c>
      <c r="M873" s="7" t="s">
        <v>367</v>
      </c>
    </row>
    <row r="874" spans="1:13" ht="13.2">
      <c r="A874" s="5">
        <v>363</v>
      </c>
      <c r="B874" s="10">
        <v>44563</v>
      </c>
      <c r="C874" s="22">
        <v>0.84097222222222223</v>
      </c>
      <c r="D874" s="7" t="s">
        <v>15</v>
      </c>
      <c r="E874" s="7" t="s">
        <v>16</v>
      </c>
      <c r="F874" s="23" t="s">
        <v>19</v>
      </c>
      <c r="G874" s="7" t="s">
        <v>1270</v>
      </c>
      <c r="H874" s="7" t="s">
        <v>17</v>
      </c>
      <c r="I874" s="9">
        <v>177.35239639110154</v>
      </c>
      <c r="J874" s="10">
        <v>44562</v>
      </c>
      <c r="K874" s="10">
        <v>44563</v>
      </c>
      <c r="L874" s="7" t="s">
        <v>369</v>
      </c>
      <c r="M874" s="7" t="s">
        <v>370</v>
      </c>
    </row>
    <row r="875" spans="1:13" ht="13.2">
      <c r="A875" s="5">
        <v>364</v>
      </c>
      <c r="B875" s="10">
        <v>44562</v>
      </c>
      <c r="C875" s="22">
        <v>0.42916666666666664</v>
      </c>
      <c r="D875" s="7" t="s">
        <v>8</v>
      </c>
      <c r="E875" s="7" t="s">
        <v>9</v>
      </c>
      <c r="F875" s="23" t="s">
        <v>12</v>
      </c>
      <c r="G875" s="7" t="s">
        <v>1271</v>
      </c>
      <c r="H875" s="7" t="s">
        <v>10</v>
      </c>
      <c r="I875" s="9">
        <v>4945.5431421726553</v>
      </c>
      <c r="J875" s="10">
        <v>44562</v>
      </c>
      <c r="K875" s="10">
        <v>44556</v>
      </c>
      <c r="L875" s="7" t="s">
        <v>377</v>
      </c>
      <c r="M875" s="7" t="s">
        <v>367</v>
      </c>
    </row>
    <row r="876" spans="1:13" ht="13.2">
      <c r="A876" s="5">
        <v>364</v>
      </c>
      <c r="B876" s="10">
        <v>44562</v>
      </c>
      <c r="C876" s="22">
        <v>0.35902777777777778</v>
      </c>
      <c r="D876" s="7" t="s">
        <v>15</v>
      </c>
      <c r="E876" s="7" t="s">
        <v>16</v>
      </c>
      <c r="F876" s="23" t="s">
        <v>19</v>
      </c>
      <c r="G876" s="7" t="s">
        <v>1272</v>
      </c>
      <c r="H876" s="7" t="s">
        <v>17</v>
      </c>
      <c r="I876" s="9">
        <v>176.93052994905912</v>
      </c>
      <c r="J876" s="10">
        <v>44562</v>
      </c>
      <c r="K876" s="10">
        <v>44556</v>
      </c>
      <c r="L876" s="7" t="s">
        <v>369</v>
      </c>
      <c r="M876" s="7" t="s">
        <v>370</v>
      </c>
    </row>
    <row r="877" spans="1:13" ht="13.2">
      <c r="A877" s="5">
        <v>364</v>
      </c>
      <c r="B877" s="17">
        <v>44562</v>
      </c>
      <c r="C877" s="18">
        <v>0.33653457719899094</v>
      </c>
      <c r="D877" s="19" t="s">
        <v>397</v>
      </c>
      <c r="E877" s="19" t="s">
        <v>398</v>
      </c>
      <c r="F877" s="20" t="s">
        <v>399</v>
      </c>
      <c r="G877" s="20" t="s">
        <v>1273</v>
      </c>
      <c r="H877" s="19" t="s">
        <v>17</v>
      </c>
      <c r="I877" s="21">
        <v>5001.2353364887313</v>
      </c>
      <c r="J877" s="17">
        <v>44562</v>
      </c>
      <c r="K877" s="17">
        <v>44556</v>
      </c>
      <c r="L877" s="19" t="s">
        <v>377</v>
      </c>
      <c r="M877" s="19" t="s">
        <v>367</v>
      </c>
    </row>
    <row r="878" spans="1:13" ht="13.2">
      <c r="A878" s="5">
        <v>365</v>
      </c>
      <c r="B878" s="17">
        <v>44561</v>
      </c>
      <c r="C878" s="18">
        <v>0.96436042429026836</v>
      </c>
      <c r="D878" s="19" t="s">
        <v>403</v>
      </c>
      <c r="E878" s="19" t="s">
        <v>404</v>
      </c>
      <c r="F878" s="20" t="s">
        <v>405</v>
      </c>
      <c r="G878" s="20" t="s">
        <v>1274</v>
      </c>
      <c r="H878" s="19" t="s">
        <v>10</v>
      </c>
      <c r="I878" s="21">
        <v>2798.0324791782946</v>
      </c>
      <c r="J878" s="17">
        <v>44531</v>
      </c>
      <c r="K878" s="17">
        <v>44556</v>
      </c>
      <c r="L878" s="19" t="s">
        <v>377</v>
      </c>
      <c r="M878" s="19" t="s">
        <v>367</v>
      </c>
    </row>
    <row r="879" spans="1:13" ht="13.2">
      <c r="A879" s="5">
        <f>A878+6</f>
        <v>371</v>
      </c>
      <c r="B879" s="26">
        <v>44555</v>
      </c>
      <c r="C879" s="27">
        <f>C793</f>
        <v>7.0845771192324714E-2</v>
      </c>
      <c r="D879" s="28" t="s">
        <v>397</v>
      </c>
      <c r="E879" s="28" t="s">
        <v>398</v>
      </c>
      <c r="F879" s="29" t="s">
        <v>399</v>
      </c>
      <c r="G879" s="7" t="s">
        <v>1275</v>
      </c>
      <c r="H879" s="28" t="s">
        <v>17</v>
      </c>
      <c r="I879" s="9">
        <v>597.71982985045645</v>
      </c>
      <c r="J879" s="26">
        <v>44531</v>
      </c>
      <c r="K879" s="26">
        <v>44549</v>
      </c>
      <c r="L879" s="7" t="s">
        <v>369</v>
      </c>
      <c r="M879" s="28" t="s">
        <v>370</v>
      </c>
    </row>
    <row r="880" spans="1:13" ht="13.2">
      <c r="A880" s="5">
        <v>366</v>
      </c>
      <c r="B880" s="17">
        <v>44560</v>
      </c>
      <c r="C880" s="18">
        <v>0.46980191425341211</v>
      </c>
      <c r="D880" s="19" t="s">
        <v>409</v>
      </c>
      <c r="E880" s="19" t="s">
        <v>410</v>
      </c>
      <c r="F880" s="20" t="s">
        <v>411</v>
      </c>
      <c r="G880" s="20" t="s">
        <v>1276</v>
      </c>
      <c r="H880" s="19" t="s">
        <v>413</v>
      </c>
      <c r="I880" s="21">
        <v>11191.939682914188</v>
      </c>
      <c r="J880" s="17">
        <v>44531</v>
      </c>
      <c r="K880" s="17">
        <v>44556</v>
      </c>
      <c r="L880" s="19" t="s">
        <v>377</v>
      </c>
      <c r="M880" s="19" t="s">
        <v>367</v>
      </c>
    </row>
    <row r="881" spans="1:13" ht="13.2">
      <c r="A881" s="5">
        <f t="shared" ref="A881:A883" si="0">A880+6</f>
        <v>372</v>
      </c>
      <c r="B881" s="26">
        <v>44554</v>
      </c>
      <c r="C881" s="27">
        <f t="shared" ref="C881:C883" si="1">C795</f>
        <v>0.6081545589864239</v>
      </c>
      <c r="D881" s="28" t="s">
        <v>397</v>
      </c>
      <c r="E881" s="28" t="s">
        <v>398</v>
      </c>
      <c r="F881" s="29" t="s">
        <v>399</v>
      </c>
      <c r="G881" s="7" t="s">
        <v>1277</v>
      </c>
      <c r="H881" s="28" t="s">
        <v>17</v>
      </c>
      <c r="I881" s="9">
        <v>601.79079779389747</v>
      </c>
      <c r="J881" s="26">
        <v>44531</v>
      </c>
      <c r="K881" s="26">
        <v>44549</v>
      </c>
      <c r="L881" s="7" t="s">
        <v>369</v>
      </c>
      <c r="M881" s="28" t="s">
        <v>370</v>
      </c>
    </row>
    <row r="882" spans="1:13" ht="13.2">
      <c r="A882" s="5">
        <f t="shared" si="0"/>
        <v>378</v>
      </c>
      <c r="B882" s="26">
        <v>44548</v>
      </c>
      <c r="C882" s="27">
        <f t="shared" si="1"/>
        <v>0.96597222222222223</v>
      </c>
      <c r="D882" s="28" t="s">
        <v>397</v>
      </c>
      <c r="E882" s="28" t="s">
        <v>398</v>
      </c>
      <c r="F882" s="29" t="s">
        <v>399</v>
      </c>
      <c r="G882" s="7" t="s">
        <v>1278</v>
      </c>
      <c r="H882" s="28" t="s">
        <v>17</v>
      </c>
      <c r="I882" s="9">
        <v>598.17092980600103</v>
      </c>
      <c r="J882" s="26">
        <v>44531</v>
      </c>
      <c r="K882" s="26">
        <v>44542</v>
      </c>
      <c r="L882" s="7" t="s">
        <v>369</v>
      </c>
      <c r="M882" s="28" t="s">
        <v>370</v>
      </c>
    </row>
    <row r="883" spans="1:13" ht="13.2">
      <c r="A883" s="5">
        <f t="shared" si="0"/>
        <v>384</v>
      </c>
      <c r="B883" s="26">
        <v>44542</v>
      </c>
      <c r="C883" s="27">
        <f t="shared" si="1"/>
        <v>0.16250000000000001</v>
      </c>
      <c r="D883" s="28" t="s">
        <v>397</v>
      </c>
      <c r="E883" s="28" t="s">
        <v>398</v>
      </c>
      <c r="F883" s="29" t="s">
        <v>399</v>
      </c>
      <c r="G883" s="7" t="s">
        <v>1279</v>
      </c>
      <c r="H883" s="28" t="s">
        <v>17</v>
      </c>
      <c r="I883" s="9">
        <v>602.46409870271202</v>
      </c>
      <c r="J883" s="26">
        <v>44531</v>
      </c>
      <c r="K883" s="26">
        <v>44542</v>
      </c>
      <c r="L883" s="7" t="s">
        <v>369</v>
      </c>
      <c r="M883" s="28" t="s">
        <v>370</v>
      </c>
    </row>
    <row r="884" spans="1:13" ht="13.2">
      <c r="A884" s="5">
        <v>386</v>
      </c>
      <c r="B884" s="26">
        <v>44540</v>
      </c>
      <c r="C884" s="27">
        <v>0.91240261110538456</v>
      </c>
      <c r="D884" s="7" t="s">
        <v>8</v>
      </c>
      <c r="E884" s="7" t="s">
        <v>9</v>
      </c>
      <c r="F884" s="23" t="s">
        <v>12</v>
      </c>
      <c r="G884" s="7" t="s">
        <v>1280</v>
      </c>
      <c r="H884" s="7" t="s">
        <v>10</v>
      </c>
      <c r="I884" s="9">
        <v>4918.5467252565941</v>
      </c>
      <c r="J884" s="26">
        <v>44531</v>
      </c>
      <c r="K884" s="26">
        <v>44535</v>
      </c>
      <c r="L884" s="7" t="s">
        <v>377</v>
      </c>
      <c r="M884" s="28" t="s">
        <v>370</v>
      </c>
    </row>
    <row r="885" spans="1:13" ht="13.2">
      <c r="A885" s="5">
        <v>388</v>
      </c>
      <c r="B885" s="26">
        <v>44538</v>
      </c>
      <c r="C885" s="27">
        <v>0.5592727292850127</v>
      </c>
      <c r="D885" s="7" t="s">
        <v>8</v>
      </c>
      <c r="E885" s="7" t="s">
        <v>9</v>
      </c>
      <c r="F885" s="23" t="s">
        <v>12</v>
      </c>
      <c r="G885" s="7" t="s">
        <v>1281</v>
      </c>
      <c r="H885" s="7" t="s">
        <v>10</v>
      </c>
      <c r="I885" s="9">
        <v>4907.0151134341286</v>
      </c>
      <c r="J885" s="26">
        <v>44531</v>
      </c>
      <c r="K885" s="26">
        <v>44535</v>
      </c>
      <c r="L885" s="7" t="s">
        <v>377</v>
      </c>
      <c r="M885" s="28" t="s">
        <v>370</v>
      </c>
    </row>
    <row r="886" spans="1:13" ht="13.2">
      <c r="A886" s="5">
        <v>388</v>
      </c>
      <c r="B886" s="26">
        <v>44538</v>
      </c>
      <c r="C886" s="27">
        <v>0.92078363660176998</v>
      </c>
      <c r="D886" s="7" t="s">
        <v>15</v>
      </c>
      <c r="E886" s="7" t="s">
        <v>16</v>
      </c>
      <c r="F886" s="23" t="s">
        <v>19</v>
      </c>
      <c r="G886" s="7" t="s">
        <v>1282</v>
      </c>
      <c r="H886" s="7" t="s">
        <v>17</v>
      </c>
      <c r="I886" s="9">
        <v>174.33271400461817</v>
      </c>
      <c r="J886" s="26">
        <v>44531</v>
      </c>
      <c r="K886" s="26">
        <v>44535</v>
      </c>
      <c r="L886" s="7" t="s">
        <v>369</v>
      </c>
      <c r="M886" s="28" t="s">
        <v>367</v>
      </c>
    </row>
    <row r="887" spans="1:13" ht="13.2">
      <c r="A887" s="5">
        <f>A886+6</f>
        <v>394</v>
      </c>
      <c r="B887" s="26">
        <v>44532</v>
      </c>
      <c r="C887" s="27">
        <f>C801</f>
        <v>0.22083333333333333</v>
      </c>
      <c r="D887" s="28" t="s">
        <v>397</v>
      </c>
      <c r="E887" s="28" t="s">
        <v>398</v>
      </c>
      <c r="F887" s="29" t="s">
        <v>399</v>
      </c>
      <c r="G887" s="7" t="s">
        <v>1283</v>
      </c>
      <c r="H887" s="28" t="s">
        <v>17</v>
      </c>
      <c r="I887" s="9">
        <v>602.06054950510145</v>
      </c>
      <c r="J887" s="26">
        <v>44531</v>
      </c>
      <c r="K887" s="26">
        <v>44528</v>
      </c>
      <c r="L887" s="7" t="s">
        <v>369</v>
      </c>
      <c r="M887" s="28" t="s">
        <v>370</v>
      </c>
    </row>
    <row r="888" spans="1:13" ht="13.2">
      <c r="A888" s="5">
        <v>389</v>
      </c>
      <c r="B888" s="26">
        <v>44537</v>
      </c>
      <c r="C888" s="27">
        <v>0.30922233386996989</v>
      </c>
      <c r="D888" s="7" t="s">
        <v>15</v>
      </c>
      <c r="E888" s="7" t="s">
        <v>16</v>
      </c>
      <c r="F888" s="23" t="s">
        <v>19</v>
      </c>
      <c r="G888" s="7" t="s">
        <v>1284</v>
      </c>
      <c r="H888" s="7" t="s">
        <v>17</v>
      </c>
      <c r="I888" s="9">
        <v>173.24436709448582</v>
      </c>
      <c r="J888" s="26">
        <v>44531</v>
      </c>
      <c r="K888" s="26">
        <v>44535</v>
      </c>
      <c r="L888" s="7" t="s">
        <v>369</v>
      </c>
      <c r="M888" s="28" t="s">
        <v>367</v>
      </c>
    </row>
    <row r="889" spans="1:13" ht="13.2">
      <c r="A889" s="5">
        <v>389</v>
      </c>
      <c r="B889" s="26">
        <v>44537</v>
      </c>
      <c r="C889" s="27">
        <v>0.9392864792880653</v>
      </c>
      <c r="D889" s="7" t="s">
        <v>15</v>
      </c>
      <c r="E889" s="7" t="s">
        <v>16</v>
      </c>
      <c r="F889" s="23" t="s">
        <v>19</v>
      </c>
      <c r="G889" s="7" t="s">
        <v>1285</v>
      </c>
      <c r="H889" s="7" t="s">
        <v>17</v>
      </c>
      <c r="I889" s="9">
        <v>170.87330781755472</v>
      </c>
      <c r="J889" s="26">
        <v>44531</v>
      </c>
      <c r="K889" s="26">
        <v>44535</v>
      </c>
      <c r="L889" s="7" t="s">
        <v>369</v>
      </c>
      <c r="M889" s="28" t="s">
        <v>370</v>
      </c>
    </row>
    <row r="890" spans="1:13" ht="13.2">
      <c r="A890" s="5">
        <v>389</v>
      </c>
      <c r="B890" s="17">
        <v>44537</v>
      </c>
      <c r="C890" s="18">
        <v>0.29938850274452922</v>
      </c>
      <c r="D890" s="19" t="s">
        <v>397</v>
      </c>
      <c r="E890" s="19" t="s">
        <v>398</v>
      </c>
      <c r="F890" s="20" t="s">
        <v>399</v>
      </c>
      <c r="G890" s="20" t="s">
        <v>1286</v>
      </c>
      <c r="H890" s="19" t="s">
        <v>17</v>
      </c>
      <c r="I890" s="21">
        <v>64915.788448848398</v>
      </c>
      <c r="J890" s="17">
        <v>44531</v>
      </c>
      <c r="K890" s="17">
        <v>44535</v>
      </c>
      <c r="L890" s="19" t="s">
        <v>369</v>
      </c>
      <c r="M890" s="19" t="s">
        <v>370</v>
      </c>
    </row>
    <row r="891" spans="1:13" ht="13.2">
      <c r="A891" s="5">
        <v>390</v>
      </c>
      <c r="B891" s="17">
        <v>44536</v>
      </c>
      <c r="C891" s="18">
        <v>0.23952445289905677</v>
      </c>
      <c r="D891" s="19" t="s">
        <v>361</v>
      </c>
      <c r="E891" s="19" t="s">
        <v>362</v>
      </c>
      <c r="F891" s="20" t="s">
        <v>363</v>
      </c>
      <c r="G891" s="20" t="s">
        <v>1287</v>
      </c>
      <c r="H891" s="19" t="s">
        <v>365</v>
      </c>
      <c r="I891" s="21">
        <v>28965.647706741656</v>
      </c>
      <c r="J891" s="17">
        <v>44531</v>
      </c>
      <c r="K891" s="17">
        <v>44535</v>
      </c>
      <c r="L891" s="19" t="s">
        <v>377</v>
      </c>
      <c r="M891" s="19" t="s">
        <v>370</v>
      </c>
    </row>
    <row r="892" spans="1:13" ht="13.2">
      <c r="A892" s="5">
        <v>390</v>
      </c>
      <c r="B892" s="26">
        <v>44536</v>
      </c>
      <c r="C892" s="27">
        <v>0.58972315953880006</v>
      </c>
      <c r="D892" s="7" t="s">
        <v>8</v>
      </c>
      <c r="E892" s="7" t="s">
        <v>9</v>
      </c>
      <c r="F892" s="23" t="s">
        <v>12</v>
      </c>
      <c r="G892" s="7" t="s">
        <v>1288</v>
      </c>
      <c r="H892" s="7" t="s">
        <v>10</v>
      </c>
      <c r="I892" s="9">
        <v>4979.3261098666371</v>
      </c>
      <c r="J892" s="26">
        <v>44531</v>
      </c>
      <c r="K892" s="26">
        <v>44535</v>
      </c>
      <c r="L892" s="7" t="s">
        <v>377</v>
      </c>
      <c r="M892" s="28" t="s">
        <v>370</v>
      </c>
    </row>
    <row r="893" spans="1:13" ht="13.2">
      <c r="A893" s="5">
        <v>391</v>
      </c>
      <c r="B893" s="17">
        <v>44535</v>
      </c>
      <c r="C893" s="18">
        <v>0.10629258694782473</v>
      </c>
      <c r="D893" s="19" t="s">
        <v>371</v>
      </c>
      <c r="E893" s="19" t="s">
        <v>372</v>
      </c>
      <c r="F893" s="20" t="s">
        <v>373</v>
      </c>
      <c r="G893" s="20" t="s">
        <v>1289</v>
      </c>
      <c r="H893" s="19" t="s">
        <v>365</v>
      </c>
      <c r="I893" s="21">
        <v>102693.01304239669</v>
      </c>
      <c r="J893" s="17">
        <v>44531</v>
      </c>
      <c r="K893" s="17">
        <v>44535</v>
      </c>
      <c r="L893" s="19" t="s">
        <v>369</v>
      </c>
      <c r="M893" s="19" t="s">
        <v>370</v>
      </c>
    </row>
    <row r="894" spans="1:13" ht="13.2">
      <c r="A894" s="5">
        <v>391</v>
      </c>
      <c r="B894" s="26">
        <v>44535</v>
      </c>
      <c r="C894" s="27">
        <v>0.18998885368138652</v>
      </c>
      <c r="D894" s="7" t="s">
        <v>8</v>
      </c>
      <c r="E894" s="7" t="s">
        <v>9</v>
      </c>
      <c r="F894" s="23" t="s">
        <v>12</v>
      </c>
      <c r="G894" s="7" t="s">
        <v>1290</v>
      </c>
      <c r="H894" s="7" t="s">
        <v>10</v>
      </c>
      <c r="I894" s="9">
        <v>4996.5674819930728</v>
      </c>
      <c r="J894" s="26">
        <v>44531</v>
      </c>
      <c r="K894" s="26">
        <v>44535</v>
      </c>
      <c r="L894" s="7" t="s">
        <v>377</v>
      </c>
      <c r="M894" s="28" t="s">
        <v>370</v>
      </c>
    </row>
    <row r="895" spans="1:13" ht="13.2">
      <c r="A895" s="5">
        <v>391</v>
      </c>
      <c r="B895" s="26">
        <v>44535</v>
      </c>
      <c r="C895" s="27">
        <v>0.92360272101319729</v>
      </c>
      <c r="D895" s="7" t="s">
        <v>15</v>
      </c>
      <c r="E895" s="7" t="s">
        <v>16</v>
      </c>
      <c r="F895" s="23" t="s">
        <v>19</v>
      </c>
      <c r="G895" s="7" t="s">
        <v>1291</v>
      </c>
      <c r="H895" s="7" t="s">
        <v>17</v>
      </c>
      <c r="I895" s="9">
        <v>169.52089511882721</v>
      </c>
      <c r="J895" s="26">
        <v>44531</v>
      </c>
      <c r="K895" s="26">
        <v>44535</v>
      </c>
      <c r="L895" s="7" t="s">
        <v>369</v>
      </c>
      <c r="M895" s="28" t="s">
        <v>367</v>
      </c>
    </row>
    <row r="896" spans="1:13" ht="13.2">
      <c r="A896" s="5">
        <v>393</v>
      </c>
      <c r="B896" s="17">
        <v>44533</v>
      </c>
      <c r="C896" s="18">
        <v>0.11795288457877595</v>
      </c>
      <c r="D896" s="19" t="s">
        <v>385</v>
      </c>
      <c r="E896" s="19" t="s">
        <v>386</v>
      </c>
      <c r="F896" s="20" t="s">
        <v>387</v>
      </c>
      <c r="G896" s="20" t="s">
        <v>1292</v>
      </c>
      <c r="H896" s="19" t="s">
        <v>17</v>
      </c>
      <c r="I896" s="21">
        <v>191743.02153728114</v>
      </c>
      <c r="J896" s="17">
        <v>44531</v>
      </c>
      <c r="K896" s="17">
        <v>44528</v>
      </c>
      <c r="L896" s="19" t="s">
        <v>377</v>
      </c>
      <c r="M896" s="19" t="s">
        <v>370</v>
      </c>
    </row>
    <row r="897" spans="1:13" ht="13.2">
      <c r="A897" s="5">
        <v>393</v>
      </c>
      <c r="B897" s="26">
        <v>44533</v>
      </c>
      <c r="C897" s="27">
        <v>0.29938850274452922</v>
      </c>
      <c r="D897" s="7" t="s">
        <v>8</v>
      </c>
      <c r="E897" s="7" t="s">
        <v>9</v>
      </c>
      <c r="F897" s="23" t="s">
        <v>12</v>
      </c>
      <c r="G897" s="7" t="s">
        <v>1293</v>
      </c>
      <c r="H897" s="7" t="s">
        <v>10</v>
      </c>
      <c r="I897" s="9">
        <v>5059.479871541892</v>
      </c>
      <c r="J897" s="26">
        <v>44531</v>
      </c>
      <c r="K897" s="26">
        <v>44528</v>
      </c>
      <c r="L897" s="7" t="s">
        <v>377</v>
      </c>
      <c r="M897" s="28" t="s">
        <v>370</v>
      </c>
    </row>
    <row r="898" spans="1:13" ht="13.2">
      <c r="A898" s="5">
        <v>393</v>
      </c>
      <c r="B898" s="26">
        <v>44533</v>
      </c>
      <c r="C898" s="27">
        <v>0.46980191425341211</v>
      </c>
      <c r="D898" s="7" t="s">
        <v>15</v>
      </c>
      <c r="E898" s="7" t="s">
        <v>16</v>
      </c>
      <c r="F898" s="23" t="s">
        <v>19</v>
      </c>
      <c r="G898" s="7" t="s">
        <v>1294</v>
      </c>
      <c r="H898" s="7" t="s">
        <v>17</v>
      </c>
      <c r="I898" s="9">
        <v>170.51372834007879</v>
      </c>
      <c r="J898" s="26">
        <v>44531</v>
      </c>
      <c r="K898" s="26">
        <v>44528</v>
      </c>
      <c r="L898" s="7" t="s">
        <v>369</v>
      </c>
      <c r="M898" s="28" t="s">
        <v>370</v>
      </c>
    </row>
    <row r="899" spans="1:13" ht="13.2">
      <c r="A899" s="5">
        <v>394</v>
      </c>
      <c r="B899" s="26">
        <v>44532</v>
      </c>
      <c r="C899" s="27">
        <v>0.10629258694782473</v>
      </c>
      <c r="D899" s="7" t="s">
        <v>8</v>
      </c>
      <c r="E899" s="7" t="s">
        <v>9</v>
      </c>
      <c r="F899" s="23" t="s">
        <v>12</v>
      </c>
      <c r="G899" s="7" t="s">
        <v>1295</v>
      </c>
      <c r="H899" s="7" t="s">
        <v>10</v>
      </c>
      <c r="I899" s="9">
        <v>3993.1271269123627</v>
      </c>
      <c r="J899" s="26">
        <v>44531</v>
      </c>
      <c r="K899" s="26">
        <v>44528</v>
      </c>
      <c r="L899" s="7" t="s">
        <v>377</v>
      </c>
      <c r="M899" s="28" t="s">
        <v>370</v>
      </c>
    </row>
    <row r="900" spans="1:13" ht="13.2">
      <c r="A900" s="5">
        <v>394</v>
      </c>
      <c r="B900" s="26">
        <v>44532</v>
      </c>
      <c r="C900" s="27">
        <v>0.90522349370450428</v>
      </c>
      <c r="D900" s="7" t="s">
        <v>15</v>
      </c>
      <c r="E900" s="7" t="s">
        <v>16</v>
      </c>
      <c r="F900" s="23" t="s">
        <v>19</v>
      </c>
      <c r="G900" s="7" t="s">
        <v>1296</v>
      </c>
      <c r="H900" s="7" t="s">
        <v>17</v>
      </c>
      <c r="I900" s="9">
        <v>169.82166044084772</v>
      </c>
      <c r="J900" s="26">
        <v>44531</v>
      </c>
      <c r="K900" s="26">
        <v>44528</v>
      </c>
      <c r="L900" s="7" t="s">
        <v>369</v>
      </c>
      <c r="M900" s="28" t="s">
        <v>370</v>
      </c>
    </row>
    <row r="901" spans="1:13" ht="13.2">
      <c r="A901" s="5">
        <v>394</v>
      </c>
      <c r="B901" s="17">
        <v>44532</v>
      </c>
      <c r="C901" s="18">
        <v>0.18627272697911479</v>
      </c>
      <c r="D901" s="19" t="s">
        <v>397</v>
      </c>
      <c r="E901" s="19" t="s">
        <v>398</v>
      </c>
      <c r="F901" s="20" t="s">
        <v>399</v>
      </c>
      <c r="G901" s="20" t="s">
        <v>1297</v>
      </c>
      <c r="H901" s="19" t="s">
        <v>17</v>
      </c>
      <c r="I901" s="21">
        <v>4772.5020336310217</v>
      </c>
      <c r="J901" s="17">
        <v>44531</v>
      </c>
      <c r="K901" s="17">
        <v>44528</v>
      </c>
      <c r="L901" s="19" t="s">
        <v>369</v>
      </c>
      <c r="M901" s="19" t="s">
        <v>370</v>
      </c>
    </row>
    <row r="902" spans="1:13" ht="13.2">
      <c r="A902" s="5">
        <v>395</v>
      </c>
      <c r="B902" s="17">
        <v>44531</v>
      </c>
      <c r="C902" s="18">
        <v>5.6674634936188073E-2</v>
      </c>
      <c r="D902" s="19" t="s">
        <v>403</v>
      </c>
      <c r="E902" s="19" t="s">
        <v>404</v>
      </c>
      <c r="F902" s="20" t="s">
        <v>405</v>
      </c>
      <c r="G902" s="20" t="s">
        <v>1298</v>
      </c>
      <c r="H902" s="19" t="s">
        <v>10</v>
      </c>
      <c r="I902" s="21">
        <v>3141.046059205707</v>
      </c>
      <c r="J902" s="17">
        <v>44531</v>
      </c>
      <c r="K902" s="17">
        <v>44528</v>
      </c>
      <c r="L902" s="19" t="s">
        <v>369</v>
      </c>
      <c r="M902" s="19" t="s">
        <v>367</v>
      </c>
    </row>
    <row r="903" spans="1:13" ht="13.2">
      <c r="A903" s="5">
        <f>A902+6</f>
        <v>401</v>
      </c>
      <c r="B903" s="26">
        <v>44525</v>
      </c>
      <c r="C903" s="27">
        <f>C817</f>
        <v>0.17986111111111111</v>
      </c>
      <c r="D903" s="28" t="s">
        <v>397</v>
      </c>
      <c r="E903" s="28" t="s">
        <v>398</v>
      </c>
      <c r="F903" s="29" t="s">
        <v>399</v>
      </c>
      <c r="G903" s="7" t="s">
        <v>1299</v>
      </c>
      <c r="H903" s="28" t="s">
        <v>17</v>
      </c>
      <c r="I903" s="9">
        <v>597.23602149315639</v>
      </c>
      <c r="J903" s="26">
        <v>44501</v>
      </c>
      <c r="K903" s="26">
        <v>44521</v>
      </c>
      <c r="L903" s="7" t="s">
        <v>369</v>
      </c>
      <c r="M903" s="28" t="s">
        <v>370</v>
      </c>
    </row>
    <row r="904" spans="1:13" ht="13.2">
      <c r="A904" s="5">
        <v>396</v>
      </c>
      <c r="B904" s="17">
        <v>44530</v>
      </c>
      <c r="C904" s="18">
        <v>0.24976435609345826</v>
      </c>
      <c r="D904" s="19" t="s">
        <v>409</v>
      </c>
      <c r="E904" s="19" t="s">
        <v>410</v>
      </c>
      <c r="F904" s="20" t="s">
        <v>411</v>
      </c>
      <c r="G904" s="20" t="s">
        <v>1300</v>
      </c>
      <c r="H904" s="19" t="s">
        <v>413</v>
      </c>
      <c r="I904" s="21">
        <v>9524.4474725682285</v>
      </c>
      <c r="J904" s="17">
        <v>44501</v>
      </c>
      <c r="K904" s="17">
        <v>44528</v>
      </c>
      <c r="L904" s="19" t="s">
        <v>377</v>
      </c>
      <c r="M904" s="19" t="s">
        <v>370</v>
      </c>
    </row>
    <row r="905" spans="1:13" ht="13.2">
      <c r="A905" s="5">
        <f t="shared" ref="A905:A907" si="2">A904+6</f>
        <v>402</v>
      </c>
      <c r="B905" s="26">
        <v>44524</v>
      </c>
      <c r="C905" s="27">
        <f t="shared" ref="C905:C907" si="3">C819</f>
        <v>0.96250000000000002</v>
      </c>
      <c r="D905" s="28" t="s">
        <v>397</v>
      </c>
      <c r="E905" s="28" t="s">
        <v>398</v>
      </c>
      <c r="F905" s="29" t="s">
        <v>399</v>
      </c>
      <c r="G905" s="7" t="s">
        <v>1301</v>
      </c>
      <c r="H905" s="28" t="s">
        <v>17</v>
      </c>
      <c r="I905" s="9">
        <v>595.45387389288862</v>
      </c>
      <c r="J905" s="26">
        <v>44501</v>
      </c>
      <c r="K905" s="26">
        <v>44521</v>
      </c>
      <c r="L905" s="7" t="s">
        <v>369</v>
      </c>
      <c r="M905" s="28" t="s">
        <v>370</v>
      </c>
    </row>
    <row r="906" spans="1:13" ht="13.2">
      <c r="A906" s="5">
        <f t="shared" si="2"/>
        <v>408</v>
      </c>
      <c r="B906" s="26">
        <v>44518</v>
      </c>
      <c r="C906" s="27">
        <f t="shared" si="3"/>
        <v>0.16666666666666666</v>
      </c>
      <c r="D906" s="28" t="s">
        <v>397</v>
      </c>
      <c r="E906" s="28" t="s">
        <v>398</v>
      </c>
      <c r="F906" s="29" t="s">
        <v>399</v>
      </c>
      <c r="G906" s="7" t="s">
        <v>1302</v>
      </c>
      <c r="H906" s="28" t="s">
        <v>17</v>
      </c>
      <c r="I906" s="9">
        <v>591.5957173696529</v>
      </c>
      <c r="J906" s="26">
        <v>44501</v>
      </c>
      <c r="K906" s="26">
        <v>44514</v>
      </c>
      <c r="L906" s="7" t="s">
        <v>369</v>
      </c>
      <c r="M906" s="28" t="s">
        <v>370</v>
      </c>
    </row>
    <row r="907" spans="1:13" ht="13.2">
      <c r="A907" s="5">
        <f t="shared" si="2"/>
        <v>414</v>
      </c>
      <c r="B907" s="26">
        <v>44512</v>
      </c>
      <c r="C907" s="27">
        <f t="shared" si="3"/>
        <v>0.16879795497170669</v>
      </c>
      <c r="D907" s="28" t="s">
        <v>397</v>
      </c>
      <c r="E907" s="28" t="s">
        <v>398</v>
      </c>
      <c r="F907" s="29" t="s">
        <v>399</v>
      </c>
      <c r="G907" s="7" t="s">
        <v>1303</v>
      </c>
      <c r="H907" s="28" t="s">
        <v>17</v>
      </c>
      <c r="I907" s="9">
        <v>590.20418772175185</v>
      </c>
      <c r="J907" s="26">
        <v>44501</v>
      </c>
      <c r="K907" s="26">
        <v>44507</v>
      </c>
      <c r="L907" s="7" t="s">
        <v>369</v>
      </c>
      <c r="M907" s="28" t="s">
        <v>370</v>
      </c>
    </row>
    <row r="908" spans="1:13" ht="13.2">
      <c r="A908" s="5">
        <v>418</v>
      </c>
      <c r="B908" s="26">
        <v>44508</v>
      </c>
      <c r="C908" s="27">
        <v>0.33653457719899094</v>
      </c>
      <c r="D908" s="7" t="s">
        <v>15</v>
      </c>
      <c r="E908" s="7" t="s">
        <v>16</v>
      </c>
      <c r="F908" s="23" t="s">
        <v>19</v>
      </c>
      <c r="G908" s="7" t="s">
        <v>1304</v>
      </c>
      <c r="H908" s="7" t="s">
        <v>17</v>
      </c>
      <c r="I908" s="9">
        <v>169.0932713176588</v>
      </c>
      <c r="J908" s="26">
        <v>44501</v>
      </c>
      <c r="K908" s="26">
        <v>44507</v>
      </c>
      <c r="L908" s="7" t="s">
        <v>369</v>
      </c>
      <c r="M908" s="28" t="s">
        <v>370</v>
      </c>
    </row>
    <row r="909" spans="1:13" ht="13.2">
      <c r="A909" s="5">
        <f>A908+6</f>
        <v>424</v>
      </c>
      <c r="B909" s="26">
        <v>44502</v>
      </c>
      <c r="C909" s="27">
        <f>C823</f>
        <v>0.39652777777777776</v>
      </c>
      <c r="D909" s="28" t="s">
        <v>397</v>
      </c>
      <c r="E909" s="28" t="s">
        <v>398</v>
      </c>
      <c r="F909" s="29" t="s">
        <v>399</v>
      </c>
      <c r="G909" s="7" t="s">
        <v>1305</v>
      </c>
      <c r="H909" s="28" t="s">
        <v>17</v>
      </c>
      <c r="I909" s="9">
        <v>581.89387724595815</v>
      </c>
      <c r="J909" s="26">
        <v>44501</v>
      </c>
      <c r="K909" s="26">
        <v>44500</v>
      </c>
      <c r="L909" s="7" t="s">
        <v>369</v>
      </c>
      <c r="M909" s="28" t="s">
        <v>370</v>
      </c>
    </row>
    <row r="910" spans="1:13" ht="13.2">
      <c r="A910" s="5">
        <v>419</v>
      </c>
      <c r="B910" s="26">
        <v>44507</v>
      </c>
      <c r="C910" s="27">
        <v>0.96436042429026836</v>
      </c>
      <c r="D910" s="7" t="s">
        <v>15</v>
      </c>
      <c r="E910" s="7" t="s">
        <v>16</v>
      </c>
      <c r="F910" s="23" t="s">
        <v>19</v>
      </c>
      <c r="G910" s="7" t="s">
        <v>1306</v>
      </c>
      <c r="H910" s="7" t="s">
        <v>17</v>
      </c>
      <c r="I910" s="9">
        <v>171.16417257612497</v>
      </c>
      <c r="J910" s="26">
        <v>44501</v>
      </c>
      <c r="K910" s="26">
        <v>44507</v>
      </c>
      <c r="L910" s="7" t="s">
        <v>369</v>
      </c>
      <c r="M910" s="28" t="s">
        <v>370</v>
      </c>
    </row>
    <row r="911" spans="1:13" ht="13.2">
      <c r="A911" s="5">
        <v>419</v>
      </c>
      <c r="B911" s="17">
        <v>44507</v>
      </c>
      <c r="C911" s="18">
        <v>0.42829549209909301</v>
      </c>
      <c r="D911" s="19" t="s">
        <v>397</v>
      </c>
      <c r="E911" s="19" t="s">
        <v>398</v>
      </c>
      <c r="F911" s="20" t="s">
        <v>399</v>
      </c>
      <c r="G911" s="20" t="s">
        <v>1307</v>
      </c>
      <c r="H911" s="19" t="s">
        <v>17</v>
      </c>
      <c r="I911" s="21">
        <v>65510.964626033099</v>
      </c>
      <c r="J911" s="17">
        <v>44501</v>
      </c>
      <c r="K911" s="17">
        <v>44507</v>
      </c>
      <c r="L911" s="19" t="s">
        <v>369</v>
      </c>
      <c r="M911" s="19" t="s">
        <v>367</v>
      </c>
    </row>
    <row r="912" spans="1:13" ht="13.2">
      <c r="A912" s="5">
        <v>420</v>
      </c>
      <c r="B912" s="17">
        <v>44506</v>
      </c>
      <c r="C912" s="18">
        <v>0.74724462833729433</v>
      </c>
      <c r="D912" s="19" t="s">
        <v>361</v>
      </c>
      <c r="E912" s="19" t="s">
        <v>362</v>
      </c>
      <c r="F912" s="20" t="s">
        <v>363</v>
      </c>
      <c r="G912" s="20" t="s">
        <v>1308</v>
      </c>
      <c r="H912" s="19" t="s">
        <v>365</v>
      </c>
      <c r="I912" s="21">
        <v>25776.63191529156</v>
      </c>
      <c r="J912" s="17">
        <v>44501</v>
      </c>
      <c r="K912" s="17">
        <v>44500</v>
      </c>
      <c r="L912" s="19" t="s">
        <v>369</v>
      </c>
      <c r="M912" s="19" t="s">
        <v>370</v>
      </c>
    </row>
    <row r="913" spans="1:13" ht="13.2">
      <c r="A913" s="5">
        <v>420</v>
      </c>
      <c r="B913" s="26">
        <v>44506</v>
      </c>
      <c r="C913" s="27">
        <v>0.23952445289905677</v>
      </c>
      <c r="D913" s="7" t="s">
        <v>8</v>
      </c>
      <c r="E913" s="7" t="s">
        <v>9</v>
      </c>
      <c r="F913" s="23" t="s">
        <v>12</v>
      </c>
      <c r="G913" s="7" t="s">
        <v>1309</v>
      </c>
      <c r="H913" s="7" t="s">
        <v>10</v>
      </c>
      <c r="I913" s="9">
        <v>3983.7424465427025</v>
      </c>
      <c r="J913" s="26">
        <v>44501</v>
      </c>
      <c r="K913" s="26">
        <v>44500</v>
      </c>
      <c r="L913" s="7" t="s">
        <v>377</v>
      </c>
      <c r="M913" s="28" t="s">
        <v>370</v>
      </c>
    </row>
    <row r="914" spans="1:13" ht="13.2">
      <c r="A914" s="5">
        <v>421</v>
      </c>
      <c r="B914" s="17">
        <v>44505</v>
      </c>
      <c r="C914" s="18">
        <v>0.14695759057497038</v>
      </c>
      <c r="D914" s="19" t="s">
        <v>371</v>
      </c>
      <c r="E914" s="19" t="s">
        <v>372</v>
      </c>
      <c r="F914" s="20" t="s">
        <v>373</v>
      </c>
      <c r="G914" s="20" t="s">
        <v>1310</v>
      </c>
      <c r="H914" s="19" t="s">
        <v>365</v>
      </c>
      <c r="I914" s="21">
        <v>103750.23274404576</v>
      </c>
      <c r="J914" s="17">
        <v>44501</v>
      </c>
      <c r="K914" s="17">
        <v>44500</v>
      </c>
      <c r="L914" s="19" t="s">
        <v>369</v>
      </c>
      <c r="M914" s="19" t="s">
        <v>370</v>
      </c>
    </row>
    <row r="915" spans="1:13" ht="13.2">
      <c r="A915" s="5">
        <v>421</v>
      </c>
      <c r="B915" s="26">
        <v>44505</v>
      </c>
      <c r="C915" s="27">
        <v>0.11795288457877595</v>
      </c>
      <c r="D915" s="7" t="s">
        <v>8</v>
      </c>
      <c r="E915" s="7" t="s">
        <v>9</v>
      </c>
      <c r="F915" s="23" t="s">
        <v>12</v>
      </c>
      <c r="G915" s="7" t="s">
        <v>1311</v>
      </c>
      <c r="H915" s="7" t="s">
        <v>10</v>
      </c>
      <c r="I915" s="9">
        <v>3987.5138504776205</v>
      </c>
      <c r="J915" s="26">
        <v>44501</v>
      </c>
      <c r="K915" s="26">
        <v>44500</v>
      </c>
      <c r="L915" s="7" t="s">
        <v>377</v>
      </c>
      <c r="M915" s="28" t="s">
        <v>370</v>
      </c>
    </row>
    <row r="916" spans="1:13" ht="13.2">
      <c r="A916" s="5">
        <v>423</v>
      </c>
      <c r="B916" s="17">
        <v>44503</v>
      </c>
      <c r="C916" s="18">
        <v>0.74177457088777565</v>
      </c>
      <c r="D916" s="19" t="s">
        <v>385</v>
      </c>
      <c r="E916" s="19" t="s">
        <v>386</v>
      </c>
      <c r="F916" s="20" t="s">
        <v>387</v>
      </c>
      <c r="G916" s="20" t="s">
        <v>1312</v>
      </c>
      <c r="H916" s="19" t="s">
        <v>17</v>
      </c>
      <c r="I916" s="21">
        <v>194619.16686034034</v>
      </c>
      <c r="J916" s="17">
        <v>44501</v>
      </c>
      <c r="K916" s="17">
        <v>44500</v>
      </c>
      <c r="L916" s="19" t="s">
        <v>369</v>
      </c>
      <c r="M916" s="19" t="s">
        <v>367</v>
      </c>
    </row>
    <row r="917" spans="1:13" ht="13.2">
      <c r="A917" s="5">
        <v>423</v>
      </c>
      <c r="B917" s="26">
        <v>44503</v>
      </c>
      <c r="C917" s="27">
        <v>0.42829549209909301</v>
      </c>
      <c r="D917" s="7" t="s">
        <v>8</v>
      </c>
      <c r="E917" s="7" t="s">
        <v>9</v>
      </c>
      <c r="F917" s="23" t="s">
        <v>12</v>
      </c>
      <c r="G917" s="7" t="s">
        <v>1313</v>
      </c>
      <c r="H917" s="7" t="s">
        <v>10</v>
      </c>
      <c r="I917" s="9">
        <v>3980.0340943663145</v>
      </c>
      <c r="J917" s="26">
        <v>44501</v>
      </c>
      <c r="K917" s="26">
        <v>44500</v>
      </c>
      <c r="L917" s="7" t="s">
        <v>377</v>
      </c>
      <c r="M917" s="28" t="s">
        <v>370</v>
      </c>
    </row>
    <row r="918" spans="1:13" ht="13.2">
      <c r="A918" s="5">
        <v>423</v>
      </c>
      <c r="B918" s="26">
        <v>44503</v>
      </c>
      <c r="C918" s="27">
        <v>0.24976435609345826</v>
      </c>
      <c r="D918" s="7" t="s">
        <v>15</v>
      </c>
      <c r="E918" s="7" t="s">
        <v>16</v>
      </c>
      <c r="F918" s="23" t="s">
        <v>19</v>
      </c>
      <c r="G918" s="7" t="s">
        <v>1314</v>
      </c>
      <c r="H918" s="7" t="s">
        <v>17</v>
      </c>
      <c r="I918" s="9">
        <v>170.69149807103642</v>
      </c>
      <c r="J918" s="26">
        <v>44501</v>
      </c>
      <c r="K918" s="26">
        <v>44500</v>
      </c>
      <c r="L918" s="7" t="s">
        <v>369</v>
      </c>
      <c r="M918" s="28" t="s">
        <v>370</v>
      </c>
    </row>
    <row r="919" spans="1:13" ht="13.2">
      <c r="A919" s="5">
        <v>424</v>
      </c>
      <c r="B919" s="26">
        <v>44502</v>
      </c>
      <c r="C919" s="27">
        <v>0.14695759057497038</v>
      </c>
      <c r="D919" s="7" t="s">
        <v>8</v>
      </c>
      <c r="E919" s="7" t="s">
        <v>9</v>
      </c>
      <c r="F919" s="23" t="s">
        <v>12</v>
      </c>
      <c r="G919" s="7" t="s">
        <v>1315</v>
      </c>
      <c r="H919" s="7" t="s">
        <v>10</v>
      </c>
      <c r="I919" s="9">
        <v>3974.8822336404137</v>
      </c>
      <c r="J919" s="26">
        <v>44501</v>
      </c>
      <c r="K919" s="26">
        <v>44500</v>
      </c>
      <c r="L919" s="7" t="s">
        <v>377</v>
      </c>
      <c r="M919" s="28" t="s">
        <v>370</v>
      </c>
    </row>
    <row r="920" spans="1:13" ht="13.2">
      <c r="A920" s="5">
        <v>424</v>
      </c>
      <c r="B920" s="26">
        <v>44502</v>
      </c>
      <c r="C920" s="27">
        <v>0.91617289217188791</v>
      </c>
      <c r="D920" s="7" t="s">
        <v>15</v>
      </c>
      <c r="E920" s="7" t="s">
        <v>16</v>
      </c>
      <c r="F920" s="23" t="s">
        <v>19</v>
      </c>
      <c r="G920" s="7" t="s">
        <v>1316</v>
      </c>
      <c r="H920" s="7" t="s">
        <v>17</v>
      </c>
      <c r="I920" s="9">
        <v>172.09678173825426</v>
      </c>
      <c r="J920" s="26">
        <v>44501</v>
      </c>
      <c r="K920" s="26">
        <v>44500</v>
      </c>
      <c r="L920" s="7" t="s">
        <v>369</v>
      </c>
      <c r="M920" s="28" t="s">
        <v>370</v>
      </c>
    </row>
    <row r="921" spans="1:13" ht="13.2">
      <c r="A921" s="5">
        <v>424</v>
      </c>
      <c r="B921" s="17">
        <v>44502</v>
      </c>
      <c r="C921" s="18">
        <v>0.27532874232125459</v>
      </c>
      <c r="D921" s="19" t="s">
        <v>397</v>
      </c>
      <c r="E921" s="19" t="s">
        <v>398</v>
      </c>
      <c r="F921" s="20" t="s">
        <v>399</v>
      </c>
      <c r="G921" s="20" t="s">
        <v>1317</v>
      </c>
      <c r="H921" s="19" t="s">
        <v>17</v>
      </c>
      <c r="I921" s="21">
        <v>3797.4134356785739</v>
      </c>
      <c r="J921" s="17">
        <v>44501</v>
      </c>
      <c r="K921" s="17">
        <v>44500</v>
      </c>
      <c r="L921" s="19" t="s">
        <v>369</v>
      </c>
      <c r="M921" s="19" t="s">
        <v>370</v>
      </c>
    </row>
    <row r="922" spans="1:13" ht="13.2">
      <c r="A922" s="5">
        <v>425</v>
      </c>
      <c r="B922" s="17">
        <v>44501</v>
      </c>
      <c r="C922" s="18">
        <v>2.9043761019580061E-2</v>
      </c>
      <c r="D922" s="19" t="s">
        <v>403</v>
      </c>
      <c r="E922" s="19" t="s">
        <v>404</v>
      </c>
      <c r="F922" s="20" t="s">
        <v>405</v>
      </c>
      <c r="G922" s="20" t="s">
        <v>1318</v>
      </c>
      <c r="H922" s="19" t="s">
        <v>10</v>
      </c>
      <c r="I922" s="21">
        <v>3086.4440033813053</v>
      </c>
      <c r="J922" s="17">
        <v>44501</v>
      </c>
      <c r="K922" s="17">
        <v>44500</v>
      </c>
      <c r="L922" s="19" t="s">
        <v>369</v>
      </c>
      <c r="M922" s="19" t="s">
        <v>370</v>
      </c>
    </row>
    <row r="923" spans="1:13" ht="13.2">
      <c r="A923" s="5">
        <f>A922+6</f>
        <v>431</v>
      </c>
      <c r="B923" s="26">
        <v>44495</v>
      </c>
      <c r="C923" s="27">
        <f>C837</f>
        <v>0.33124999999999999</v>
      </c>
      <c r="D923" s="28" t="s">
        <v>397</v>
      </c>
      <c r="E923" s="28" t="s">
        <v>398</v>
      </c>
      <c r="F923" s="29" t="s">
        <v>399</v>
      </c>
      <c r="G923" s="7" t="s">
        <v>1319</v>
      </c>
      <c r="H923" s="28" t="s">
        <v>17</v>
      </c>
      <c r="I923" s="9">
        <v>685.0773605688845</v>
      </c>
      <c r="J923" s="26">
        <v>44470</v>
      </c>
      <c r="K923" s="26">
        <v>44493</v>
      </c>
      <c r="L923" s="7" t="s">
        <v>369</v>
      </c>
      <c r="M923" s="28" t="s">
        <v>370</v>
      </c>
    </row>
    <row r="924" spans="1:13" ht="13.2">
      <c r="A924" s="5">
        <v>426</v>
      </c>
      <c r="B924" s="17">
        <v>44500</v>
      </c>
      <c r="C924" s="18">
        <v>0.34158913355173537</v>
      </c>
      <c r="D924" s="19" t="s">
        <v>409</v>
      </c>
      <c r="E924" s="19" t="s">
        <v>410</v>
      </c>
      <c r="F924" s="20" t="s">
        <v>411</v>
      </c>
      <c r="G924" s="20" t="s">
        <v>1320</v>
      </c>
      <c r="H924" s="19" t="s">
        <v>413</v>
      </c>
      <c r="I924" s="21">
        <v>9650.8683326836599</v>
      </c>
      <c r="J924" s="17">
        <v>44470</v>
      </c>
      <c r="K924" s="17">
        <v>44500</v>
      </c>
      <c r="L924" s="19" t="s">
        <v>377</v>
      </c>
      <c r="M924" s="19" t="s">
        <v>370</v>
      </c>
    </row>
    <row r="925" spans="1:13" ht="13.2">
      <c r="A925" s="5">
        <f t="shared" ref="A925:A927" si="4">A924+6</f>
        <v>432</v>
      </c>
      <c r="B925" s="26">
        <v>44494</v>
      </c>
      <c r="C925" s="27">
        <f t="shared" ref="C925:C927" si="5">C839</f>
        <v>9.0277777777777769E-3</v>
      </c>
      <c r="D925" s="28" t="s">
        <v>397</v>
      </c>
      <c r="E925" s="28" t="s">
        <v>398</v>
      </c>
      <c r="F925" s="29" t="s">
        <v>399</v>
      </c>
      <c r="G925" s="7" t="s">
        <v>1321</v>
      </c>
      <c r="H925" s="28" t="s">
        <v>17</v>
      </c>
      <c r="I925" s="9">
        <v>684.69386656242864</v>
      </c>
      <c r="J925" s="26">
        <v>44470</v>
      </c>
      <c r="K925" s="26">
        <v>44493</v>
      </c>
      <c r="L925" s="7" t="s">
        <v>369</v>
      </c>
      <c r="M925" s="28" t="s">
        <v>370</v>
      </c>
    </row>
    <row r="926" spans="1:13" ht="13.2">
      <c r="A926" s="5">
        <f t="shared" si="4"/>
        <v>438</v>
      </c>
      <c r="B926" s="26">
        <v>44488</v>
      </c>
      <c r="C926" s="27">
        <f t="shared" si="5"/>
        <v>7.9166666666666663E-2</v>
      </c>
      <c r="D926" s="28" t="s">
        <v>397</v>
      </c>
      <c r="E926" s="28" t="s">
        <v>398</v>
      </c>
      <c r="F926" s="29" t="s">
        <v>399</v>
      </c>
      <c r="G926" s="7" t="s">
        <v>1322</v>
      </c>
      <c r="H926" s="28" t="s">
        <v>17</v>
      </c>
      <c r="I926" s="9">
        <v>685.42566319768878</v>
      </c>
      <c r="J926" s="26">
        <v>44470</v>
      </c>
      <c r="K926" s="26">
        <v>44486</v>
      </c>
      <c r="L926" s="7" t="s">
        <v>369</v>
      </c>
      <c r="M926" s="28" t="s">
        <v>370</v>
      </c>
    </row>
    <row r="927" spans="1:13" ht="13.2">
      <c r="A927" s="5">
        <f t="shared" si="4"/>
        <v>444</v>
      </c>
      <c r="B927" s="26">
        <v>44482</v>
      </c>
      <c r="C927" s="27">
        <f t="shared" si="5"/>
        <v>0.44374999999999998</v>
      </c>
      <c r="D927" s="28" t="s">
        <v>397</v>
      </c>
      <c r="E927" s="28" t="s">
        <v>398</v>
      </c>
      <c r="F927" s="29" t="s">
        <v>399</v>
      </c>
      <c r="G927" s="7" t="s">
        <v>1323</v>
      </c>
      <c r="H927" s="28" t="s">
        <v>17</v>
      </c>
      <c r="I927" s="9">
        <v>681.99368844530102</v>
      </c>
      <c r="J927" s="26">
        <v>44470</v>
      </c>
      <c r="K927" s="26">
        <v>44479</v>
      </c>
      <c r="L927" s="7" t="s">
        <v>369</v>
      </c>
      <c r="M927" s="28" t="s">
        <v>370</v>
      </c>
    </row>
    <row r="928" spans="1:13" ht="13.2">
      <c r="A928" s="5">
        <v>448</v>
      </c>
      <c r="B928" s="26">
        <v>44478</v>
      </c>
      <c r="C928" s="27">
        <v>0.18627272697911479</v>
      </c>
      <c r="D928" s="7" t="s">
        <v>15</v>
      </c>
      <c r="E928" s="7" t="s">
        <v>16</v>
      </c>
      <c r="F928" s="23" t="s">
        <v>19</v>
      </c>
      <c r="G928" s="7" t="s">
        <v>1324</v>
      </c>
      <c r="H928" s="7" t="s">
        <v>17</v>
      </c>
      <c r="I928" s="9">
        <v>173.44200546447641</v>
      </c>
      <c r="J928" s="26">
        <v>44470</v>
      </c>
      <c r="K928" s="26">
        <v>44472</v>
      </c>
      <c r="L928" s="7" t="s">
        <v>369</v>
      </c>
      <c r="M928" s="28" t="s">
        <v>370</v>
      </c>
    </row>
    <row r="929" spans="1:13" ht="13.2">
      <c r="A929" s="5">
        <f>A928+6</f>
        <v>454</v>
      </c>
      <c r="B929" s="26">
        <v>44472</v>
      </c>
      <c r="C929" s="27">
        <f>C843</f>
        <v>0.8208333333333333</v>
      </c>
      <c r="D929" s="28" t="s">
        <v>397</v>
      </c>
      <c r="E929" s="28" t="s">
        <v>398</v>
      </c>
      <c r="F929" s="29" t="s">
        <v>399</v>
      </c>
      <c r="G929" s="7" t="s">
        <v>1325</v>
      </c>
      <c r="H929" s="28" t="s">
        <v>17</v>
      </c>
      <c r="I929" s="9">
        <v>680.47589736748102</v>
      </c>
      <c r="J929" s="26">
        <v>44470</v>
      </c>
      <c r="K929" s="26">
        <v>44472</v>
      </c>
      <c r="L929" s="7" t="s">
        <v>369</v>
      </c>
      <c r="M929" s="28" t="s">
        <v>370</v>
      </c>
    </row>
    <row r="930" spans="1:13" ht="13.2">
      <c r="A930" s="5">
        <v>449</v>
      </c>
      <c r="B930" s="26">
        <v>44477</v>
      </c>
      <c r="C930" s="27">
        <v>5.6674634936188073E-2</v>
      </c>
      <c r="D930" s="7" t="s">
        <v>15</v>
      </c>
      <c r="E930" s="7" t="s">
        <v>16</v>
      </c>
      <c r="F930" s="23" t="s">
        <v>19</v>
      </c>
      <c r="G930" s="7" t="s">
        <v>1326</v>
      </c>
      <c r="H930" s="7" t="s">
        <v>17</v>
      </c>
      <c r="I930" s="9">
        <v>176.02333212063073</v>
      </c>
      <c r="J930" s="26">
        <v>44470</v>
      </c>
      <c r="K930" s="26">
        <v>44472</v>
      </c>
      <c r="L930" s="7" t="s">
        <v>369</v>
      </c>
      <c r="M930" s="28" t="s">
        <v>370</v>
      </c>
    </row>
    <row r="931" spans="1:13" ht="13.2">
      <c r="A931" s="5">
        <v>449</v>
      </c>
      <c r="B931" s="17">
        <v>44477</v>
      </c>
      <c r="C931" s="18">
        <v>0.82912225480458113</v>
      </c>
      <c r="D931" s="19" t="s">
        <v>397</v>
      </c>
      <c r="E931" s="19" t="s">
        <v>398</v>
      </c>
      <c r="F931" s="20" t="s">
        <v>399</v>
      </c>
      <c r="G931" s="20" t="s">
        <v>1327</v>
      </c>
      <c r="H931" s="19" t="s">
        <v>17</v>
      </c>
      <c r="I931" s="21">
        <v>63547.732686006202</v>
      </c>
      <c r="J931" s="17">
        <v>44470</v>
      </c>
      <c r="K931" s="17">
        <v>44472</v>
      </c>
      <c r="L931" s="19" t="s">
        <v>369</v>
      </c>
      <c r="M931" s="19" t="s">
        <v>370</v>
      </c>
    </row>
    <row r="932" spans="1:13" ht="13.2">
      <c r="A932" s="5">
        <v>450</v>
      </c>
      <c r="B932" s="17">
        <v>44476</v>
      </c>
      <c r="C932" s="18">
        <v>0.22012262489895063</v>
      </c>
      <c r="D932" s="19" t="s">
        <v>361</v>
      </c>
      <c r="E932" s="19" t="s">
        <v>362</v>
      </c>
      <c r="F932" s="20" t="s">
        <v>363</v>
      </c>
      <c r="G932" s="20" t="s">
        <v>1328</v>
      </c>
      <c r="H932" s="19" t="s">
        <v>365</v>
      </c>
      <c r="I932" s="21">
        <v>22929.368367185223</v>
      </c>
      <c r="J932" s="17">
        <v>44470</v>
      </c>
      <c r="K932" s="17">
        <v>44472</v>
      </c>
      <c r="L932" s="19" t="s">
        <v>369</v>
      </c>
      <c r="M932" s="19" t="s">
        <v>370</v>
      </c>
    </row>
    <row r="933" spans="1:13" ht="13.2">
      <c r="A933" s="5">
        <v>450</v>
      </c>
      <c r="B933" s="26">
        <v>44476</v>
      </c>
      <c r="C933" s="27">
        <v>0.74724462833729433</v>
      </c>
      <c r="D933" s="7" t="s">
        <v>8</v>
      </c>
      <c r="E933" s="7" t="s">
        <v>9</v>
      </c>
      <c r="F933" s="23" t="s">
        <v>12</v>
      </c>
      <c r="G933" s="7" t="s">
        <v>1329</v>
      </c>
      <c r="H933" s="7" t="s">
        <v>10</v>
      </c>
      <c r="I933" s="9">
        <v>4015.7632886864085</v>
      </c>
      <c r="J933" s="26">
        <v>44470</v>
      </c>
      <c r="K933" s="26">
        <v>44472</v>
      </c>
      <c r="L933" s="7" t="s">
        <v>377</v>
      </c>
      <c r="M933" s="28" t="s">
        <v>370</v>
      </c>
    </row>
    <row r="934" spans="1:13" ht="13.2">
      <c r="A934" s="5">
        <v>451</v>
      </c>
      <c r="B934" s="17">
        <v>44475</v>
      </c>
      <c r="C934" s="18">
        <v>0.93376842188871412</v>
      </c>
      <c r="D934" s="19" t="s">
        <v>371</v>
      </c>
      <c r="E934" s="19" t="s">
        <v>372</v>
      </c>
      <c r="F934" s="20" t="s">
        <v>373</v>
      </c>
      <c r="G934" s="20" t="s">
        <v>1330</v>
      </c>
      <c r="H934" s="19" t="s">
        <v>365</v>
      </c>
      <c r="I934" s="21">
        <v>88582.562212196834</v>
      </c>
      <c r="J934" s="17">
        <v>44470</v>
      </c>
      <c r="K934" s="17">
        <v>44472</v>
      </c>
      <c r="L934" s="19" t="s">
        <v>369</v>
      </c>
      <c r="M934" s="19" t="s">
        <v>370</v>
      </c>
    </row>
    <row r="935" spans="1:13" ht="13.2">
      <c r="A935" s="5">
        <v>451</v>
      </c>
      <c r="B935" s="26">
        <v>44475</v>
      </c>
      <c r="C935" s="27">
        <v>0.74177457088777565</v>
      </c>
      <c r="D935" s="7" t="s">
        <v>8</v>
      </c>
      <c r="E935" s="7" t="s">
        <v>9</v>
      </c>
      <c r="F935" s="23" t="s">
        <v>12</v>
      </c>
      <c r="G935" s="7" t="s">
        <v>1331</v>
      </c>
      <c r="H935" s="7" t="s">
        <v>10</v>
      </c>
      <c r="I935" s="9">
        <v>3782.1037151767255</v>
      </c>
      <c r="J935" s="26">
        <v>44470</v>
      </c>
      <c r="K935" s="26">
        <v>44472</v>
      </c>
      <c r="L935" s="7" t="s">
        <v>377</v>
      </c>
      <c r="M935" s="28" t="s">
        <v>370</v>
      </c>
    </row>
    <row r="936" spans="1:13" ht="13.2">
      <c r="A936" s="5">
        <v>453</v>
      </c>
      <c r="B936" s="17">
        <v>44473</v>
      </c>
      <c r="C936" s="18">
        <v>9.6434572787155171E-2</v>
      </c>
      <c r="D936" s="19" t="s">
        <v>385</v>
      </c>
      <c r="E936" s="19" t="s">
        <v>386</v>
      </c>
      <c r="F936" s="20" t="s">
        <v>387</v>
      </c>
      <c r="G936" s="20" t="s">
        <v>1332</v>
      </c>
      <c r="H936" s="19" t="s">
        <v>17</v>
      </c>
      <c r="I936" s="21">
        <v>197538.45436324543</v>
      </c>
      <c r="J936" s="17">
        <v>44470</v>
      </c>
      <c r="K936" s="17">
        <v>44472</v>
      </c>
      <c r="L936" s="19" t="s">
        <v>369</v>
      </c>
      <c r="M936" s="19" t="s">
        <v>370</v>
      </c>
    </row>
    <row r="937" spans="1:13" ht="13.2">
      <c r="A937" s="5">
        <v>453</v>
      </c>
      <c r="B937" s="26">
        <v>44473</v>
      </c>
      <c r="C937" s="27">
        <v>0.82912225480458113</v>
      </c>
      <c r="D937" s="7" t="s">
        <v>8</v>
      </c>
      <c r="E937" s="7" t="s">
        <v>9</v>
      </c>
      <c r="F937" s="23" t="s">
        <v>12</v>
      </c>
      <c r="G937" s="7" t="s">
        <v>1333</v>
      </c>
      <c r="H937" s="7" t="s">
        <v>10</v>
      </c>
      <c r="I937" s="9">
        <v>3745.6187058854575</v>
      </c>
      <c r="J937" s="26">
        <v>44470</v>
      </c>
      <c r="K937" s="26">
        <v>44472</v>
      </c>
      <c r="L937" s="7" t="s">
        <v>377</v>
      </c>
      <c r="M937" s="28" t="s">
        <v>370</v>
      </c>
    </row>
    <row r="938" spans="1:13" ht="13.2">
      <c r="A938" s="5">
        <v>453</v>
      </c>
      <c r="B938" s="26">
        <v>44473</v>
      </c>
      <c r="C938" s="27">
        <v>0.34158913355173537</v>
      </c>
      <c r="D938" s="7" t="s">
        <v>15</v>
      </c>
      <c r="E938" s="7" t="s">
        <v>16</v>
      </c>
      <c r="F938" s="23" t="s">
        <v>19</v>
      </c>
      <c r="G938" s="7" t="s">
        <v>1334</v>
      </c>
      <c r="H938" s="7" t="s">
        <v>17</v>
      </c>
      <c r="I938" s="9">
        <v>174.174691625051</v>
      </c>
      <c r="J938" s="26">
        <v>44470</v>
      </c>
      <c r="K938" s="26">
        <v>44472</v>
      </c>
      <c r="L938" s="7" t="s">
        <v>369</v>
      </c>
      <c r="M938" s="28" t="s">
        <v>370</v>
      </c>
    </row>
    <row r="939" spans="1:13" ht="13.2">
      <c r="A939" s="5">
        <v>454</v>
      </c>
      <c r="B939" s="26">
        <v>44472</v>
      </c>
      <c r="C939" s="27">
        <v>0.93376842188871412</v>
      </c>
      <c r="D939" s="7" t="s">
        <v>8</v>
      </c>
      <c r="E939" s="7" t="s">
        <v>9</v>
      </c>
      <c r="F939" s="23" t="s">
        <v>12</v>
      </c>
      <c r="G939" s="7" t="s">
        <v>1335</v>
      </c>
      <c r="H939" s="7" t="s">
        <v>10</v>
      </c>
      <c r="I939" s="9">
        <v>3798.7420937007519</v>
      </c>
      <c r="J939" s="26">
        <v>44470</v>
      </c>
      <c r="K939" s="26">
        <v>44472</v>
      </c>
      <c r="L939" s="7" t="s">
        <v>377</v>
      </c>
      <c r="M939" s="28" t="s">
        <v>370</v>
      </c>
    </row>
    <row r="940" spans="1:13" ht="13.2">
      <c r="A940" s="5">
        <v>454</v>
      </c>
      <c r="B940" s="26">
        <v>44472</v>
      </c>
      <c r="C940" s="27">
        <v>2.8328266959886328E-2</v>
      </c>
      <c r="D940" s="7" t="s">
        <v>15</v>
      </c>
      <c r="E940" s="7" t="s">
        <v>16</v>
      </c>
      <c r="F940" s="23" t="s">
        <v>19</v>
      </c>
      <c r="G940" s="7" t="s">
        <v>1336</v>
      </c>
      <c r="H940" s="7" t="s">
        <v>17</v>
      </c>
      <c r="I940" s="9">
        <v>171.57320504616982</v>
      </c>
      <c r="J940" s="26">
        <v>44470</v>
      </c>
      <c r="K940" s="26">
        <v>44472</v>
      </c>
      <c r="L940" s="7" t="s">
        <v>369</v>
      </c>
      <c r="M940" s="28" t="s">
        <v>370</v>
      </c>
    </row>
    <row r="941" spans="1:13" ht="13.2">
      <c r="A941" s="5">
        <v>454</v>
      </c>
      <c r="B941" s="17">
        <v>44472</v>
      </c>
      <c r="C941" s="18">
        <v>0.32863277271219216</v>
      </c>
      <c r="D941" s="19" t="s">
        <v>397</v>
      </c>
      <c r="E941" s="19" t="s">
        <v>398</v>
      </c>
      <c r="F941" s="20" t="s">
        <v>399</v>
      </c>
      <c r="G941" s="20" t="s">
        <v>1337</v>
      </c>
      <c r="H941" s="19" t="s">
        <v>17</v>
      </c>
      <c r="I941" s="21">
        <v>4181.660721317643</v>
      </c>
      <c r="J941" s="17">
        <v>44470</v>
      </c>
      <c r="K941" s="17">
        <v>44472</v>
      </c>
      <c r="L941" s="19" t="s">
        <v>369</v>
      </c>
      <c r="M941" s="19" t="s">
        <v>370</v>
      </c>
    </row>
    <row r="942" spans="1:13" ht="13.2">
      <c r="A942" s="5">
        <v>455</v>
      </c>
      <c r="B942" s="17">
        <v>44471</v>
      </c>
      <c r="C942" s="18">
        <v>0.22409812433791465</v>
      </c>
      <c r="D942" s="19" t="s">
        <v>403</v>
      </c>
      <c r="E942" s="19" t="s">
        <v>404</v>
      </c>
      <c r="F942" s="20" t="s">
        <v>405</v>
      </c>
      <c r="G942" s="20" t="s">
        <v>1338</v>
      </c>
      <c r="H942" s="19" t="s">
        <v>10</v>
      </c>
      <c r="I942" s="21">
        <v>2510.2052416962515</v>
      </c>
      <c r="J942" s="17">
        <v>44470</v>
      </c>
      <c r="K942" s="17">
        <v>44465</v>
      </c>
      <c r="L942" s="19" t="s">
        <v>369</v>
      </c>
      <c r="M942" s="19" t="s">
        <v>370</v>
      </c>
    </row>
    <row r="943" spans="1:13" ht="13.2">
      <c r="A943" s="5">
        <f>A942+6</f>
        <v>461</v>
      </c>
      <c r="B943" s="26">
        <v>44465</v>
      </c>
      <c r="C943" s="27">
        <f>C857</f>
        <v>0.98819444444444449</v>
      </c>
      <c r="D943" s="28" t="s">
        <v>397</v>
      </c>
      <c r="E943" s="28" t="s">
        <v>398</v>
      </c>
      <c r="F943" s="29" t="s">
        <v>399</v>
      </c>
      <c r="G943" s="7" t="s">
        <v>1339</v>
      </c>
      <c r="H943" s="28" t="s">
        <v>17</v>
      </c>
      <c r="I943" s="9">
        <v>681.66404690197032</v>
      </c>
      <c r="J943" s="26">
        <v>44440</v>
      </c>
      <c r="K943" s="26">
        <v>44465</v>
      </c>
      <c r="L943" s="7" t="s">
        <v>369</v>
      </c>
      <c r="M943" s="28" t="s">
        <v>370</v>
      </c>
    </row>
    <row r="944" spans="1:13" ht="13.2">
      <c r="A944" s="5">
        <v>456</v>
      </c>
      <c r="B944" s="17">
        <v>44470</v>
      </c>
      <c r="C944" s="18">
        <v>5.0297604134585949E-3</v>
      </c>
      <c r="D944" s="19" t="s">
        <v>409</v>
      </c>
      <c r="E944" s="19" t="s">
        <v>410</v>
      </c>
      <c r="F944" s="20" t="s">
        <v>411</v>
      </c>
      <c r="G944" s="20" t="s">
        <v>1340</v>
      </c>
      <c r="H944" s="19" t="s">
        <v>413</v>
      </c>
      <c r="I944" s="21">
        <v>10248.825278390979</v>
      </c>
      <c r="J944" s="17">
        <v>44470</v>
      </c>
      <c r="K944" s="17">
        <v>44465</v>
      </c>
      <c r="L944" s="19" t="s">
        <v>377</v>
      </c>
      <c r="M944" s="19" t="s">
        <v>370</v>
      </c>
    </row>
    <row r="945" spans="1:13" ht="13.2">
      <c r="A945" s="5">
        <f t="shared" ref="A945:A947" si="6">A944+6</f>
        <v>462</v>
      </c>
      <c r="B945" s="26">
        <v>44464</v>
      </c>
      <c r="C945" s="27">
        <f t="shared" ref="C945:C947" si="7">C859</f>
        <v>0.71317378969371659</v>
      </c>
      <c r="D945" s="28" t="s">
        <v>397</v>
      </c>
      <c r="E945" s="28" t="s">
        <v>398</v>
      </c>
      <c r="F945" s="29" t="s">
        <v>399</v>
      </c>
      <c r="G945" s="7" t="s">
        <v>1341</v>
      </c>
      <c r="H945" s="28" t="s">
        <v>17</v>
      </c>
      <c r="I945" s="9">
        <v>681.12130426538261</v>
      </c>
      <c r="J945" s="26">
        <v>44440</v>
      </c>
      <c r="K945" s="26">
        <v>44458</v>
      </c>
      <c r="L945" s="7" t="s">
        <v>369</v>
      </c>
      <c r="M945" s="28" t="s">
        <v>370</v>
      </c>
    </row>
    <row r="946" spans="1:13" ht="13.2">
      <c r="A946" s="5">
        <f t="shared" si="6"/>
        <v>468</v>
      </c>
      <c r="B946" s="26">
        <v>44458</v>
      </c>
      <c r="C946" s="27">
        <f t="shared" si="7"/>
        <v>0.32083333333333336</v>
      </c>
      <c r="D946" s="28" t="s">
        <v>397</v>
      </c>
      <c r="E946" s="28" t="s">
        <v>398</v>
      </c>
      <c r="F946" s="29" t="s">
        <v>399</v>
      </c>
      <c r="G946" s="7" t="s">
        <v>1342</v>
      </c>
      <c r="H946" s="28" t="s">
        <v>17</v>
      </c>
      <c r="I946" s="9">
        <v>683.77347080975915</v>
      </c>
      <c r="J946" s="26">
        <v>44440</v>
      </c>
      <c r="K946" s="26">
        <v>44458</v>
      </c>
      <c r="L946" s="7" t="s">
        <v>369</v>
      </c>
      <c r="M946" s="28" t="s">
        <v>370</v>
      </c>
    </row>
    <row r="947" spans="1:13" ht="13.2">
      <c r="A947" s="5">
        <f t="shared" si="6"/>
        <v>474</v>
      </c>
      <c r="B947" s="26">
        <v>44452</v>
      </c>
      <c r="C947" s="27">
        <f t="shared" si="7"/>
        <v>0.91240261110538456</v>
      </c>
      <c r="D947" s="28" t="s">
        <v>397</v>
      </c>
      <c r="E947" s="28" t="s">
        <v>398</v>
      </c>
      <c r="F947" s="29" t="s">
        <v>399</v>
      </c>
      <c r="G947" s="7" t="s">
        <v>1343</v>
      </c>
      <c r="H947" s="28" t="s">
        <v>17</v>
      </c>
      <c r="I947" s="9">
        <v>685.34956719355625</v>
      </c>
      <c r="J947" s="26">
        <v>44440</v>
      </c>
      <c r="K947" s="26">
        <v>44451</v>
      </c>
      <c r="L947" s="7" t="s">
        <v>369</v>
      </c>
      <c r="M947" s="28" t="s">
        <v>370</v>
      </c>
    </row>
    <row r="948" spans="1:13" ht="13.2">
      <c r="A948" s="5">
        <v>478</v>
      </c>
      <c r="B948" s="26">
        <v>44448</v>
      </c>
      <c r="C948" s="27">
        <v>0.27532874232125459</v>
      </c>
      <c r="D948" s="7" t="s">
        <v>15</v>
      </c>
      <c r="E948" s="7" t="s">
        <v>16</v>
      </c>
      <c r="F948" s="23" t="s">
        <v>19</v>
      </c>
      <c r="G948" s="7" t="s">
        <v>1344</v>
      </c>
      <c r="H948" s="7" t="s">
        <v>17</v>
      </c>
      <c r="I948" s="9">
        <v>169.95692634709124</v>
      </c>
      <c r="J948" s="26">
        <v>44440</v>
      </c>
      <c r="K948" s="26">
        <v>44444</v>
      </c>
      <c r="L948" s="7" t="s">
        <v>369</v>
      </c>
      <c r="M948" s="28" t="s">
        <v>370</v>
      </c>
    </row>
    <row r="949" spans="1:13" ht="13.2">
      <c r="A949" s="5">
        <f>A948+6</f>
        <v>484</v>
      </c>
      <c r="B949" s="26">
        <v>44442</v>
      </c>
      <c r="C949" s="27">
        <f>C863</f>
        <v>0.74100330168365569</v>
      </c>
      <c r="D949" s="28" t="s">
        <v>397</v>
      </c>
      <c r="E949" s="28" t="s">
        <v>398</v>
      </c>
      <c r="F949" s="29" t="s">
        <v>399</v>
      </c>
      <c r="G949" s="7" t="s">
        <v>1345</v>
      </c>
      <c r="H949" s="28" t="s">
        <v>17</v>
      </c>
      <c r="I949" s="9">
        <v>735.98977682529471</v>
      </c>
      <c r="J949" s="26">
        <v>44440</v>
      </c>
      <c r="K949" s="26">
        <v>44437</v>
      </c>
      <c r="L949" s="7" t="s">
        <v>369</v>
      </c>
      <c r="M949" s="28" t="s">
        <v>370</v>
      </c>
    </row>
    <row r="950" spans="1:13" ht="13.2">
      <c r="A950" s="5">
        <v>479</v>
      </c>
      <c r="B950" s="26">
        <v>44447</v>
      </c>
      <c r="C950" s="27">
        <v>2.9043761019580061E-2</v>
      </c>
      <c r="D950" s="7" t="s">
        <v>15</v>
      </c>
      <c r="E950" s="7" t="s">
        <v>16</v>
      </c>
      <c r="F950" s="23" t="s">
        <v>19</v>
      </c>
      <c r="G950" s="7" t="s">
        <v>1346</v>
      </c>
      <c r="H950" s="7" t="s">
        <v>17</v>
      </c>
      <c r="I950" s="9">
        <v>168.1421411434832</v>
      </c>
      <c r="J950" s="26">
        <v>44440</v>
      </c>
      <c r="K950" s="26">
        <v>44444</v>
      </c>
      <c r="L950" s="7" t="s">
        <v>369</v>
      </c>
      <c r="M950" s="28" t="s">
        <v>370</v>
      </c>
    </row>
    <row r="951" spans="1:13" ht="13.2">
      <c r="A951" s="5">
        <v>480</v>
      </c>
      <c r="B951" s="26">
        <v>44446</v>
      </c>
      <c r="C951" s="27">
        <v>0.22012262489895063</v>
      </c>
      <c r="D951" s="7" t="s">
        <v>8</v>
      </c>
      <c r="E951" s="7" t="s">
        <v>9</v>
      </c>
      <c r="F951" s="23" t="s">
        <v>12</v>
      </c>
      <c r="G951" s="7" t="s">
        <v>1347</v>
      </c>
      <c r="H951" s="7" t="s">
        <v>10</v>
      </c>
      <c r="I951" s="9">
        <v>3761.6764581880193</v>
      </c>
      <c r="J951" s="26">
        <v>44440</v>
      </c>
      <c r="K951" s="26">
        <v>44444</v>
      </c>
      <c r="L951" s="7" t="s">
        <v>377</v>
      </c>
      <c r="M951" s="28" t="s">
        <v>370</v>
      </c>
    </row>
    <row r="952" spans="1:13" ht="13.2">
      <c r="A952" s="5">
        <v>481</v>
      </c>
      <c r="B952" s="26">
        <v>44445</v>
      </c>
      <c r="C952" s="27">
        <v>9.6434572787155171E-2</v>
      </c>
      <c r="D952" s="7" t="s">
        <v>8</v>
      </c>
      <c r="E952" s="7" t="s">
        <v>9</v>
      </c>
      <c r="F952" s="23" t="s">
        <v>12</v>
      </c>
      <c r="G952" s="7" t="s">
        <v>1348</v>
      </c>
      <c r="H952" s="7" t="s">
        <v>10</v>
      </c>
      <c r="I952" s="9">
        <v>3309.3049161093109</v>
      </c>
      <c r="J952" s="26">
        <v>44440</v>
      </c>
      <c r="K952" s="26">
        <v>44444</v>
      </c>
      <c r="L952" s="7" t="s">
        <v>377</v>
      </c>
      <c r="M952" s="28" t="s">
        <v>370</v>
      </c>
    </row>
    <row r="953" spans="1:13" ht="13.2">
      <c r="A953" s="5">
        <v>483</v>
      </c>
      <c r="B953" s="26">
        <v>44443</v>
      </c>
      <c r="C953" s="27">
        <v>5.0297604134585949E-3</v>
      </c>
      <c r="D953" s="7" t="s">
        <v>15</v>
      </c>
      <c r="E953" s="7" t="s">
        <v>16</v>
      </c>
      <c r="F953" s="23" t="s">
        <v>19</v>
      </c>
      <c r="G953" s="7" t="s">
        <v>1349</v>
      </c>
      <c r="H953" s="7" t="s">
        <v>17</v>
      </c>
      <c r="I953" s="9">
        <v>167.9323073183057</v>
      </c>
      <c r="J953" s="26">
        <v>44440</v>
      </c>
      <c r="K953" s="26">
        <v>44437</v>
      </c>
      <c r="L953" s="7" t="s">
        <v>369</v>
      </c>
      <c r="M953" s="28" t="s">
        <v>370</v>
      </c>
    </row>
    <row r="954" spans="1:13" ht="13.2">
      <c r="A954" s="5">
        <f>A953+6</f>
        <v>489</v>
      </c>
      <c r="B954" s="26">
        <v>44437</v>
      </c>
      <c r="C954" s="27">
        <f>C868</f>
        <v>0.71364547349833773</v>
      </c>
      <c r="D954" s="28" t="s">
        <v>397</v>
      </c>
      <c r="E954" s="28" t="s">
        <v>398</v>
      </c>
      <c r="F954" s="29" t="s">
        <v>399</v>
      </c>
      <c r="G954" s="7" t="s">
        <v>1350</v>
      </c>
      <c r="H954" s="28" t="s">
        <v>17</v>
      </c>
      <c r="I954" s="9">
        <v>744.80051741857983</v>
      </c>
      <c r="J954" s="26">
        <v>44409</v>
      </c>
      <c r="K954" s="26">
        <v>44437</v>
      </c>
      <c r="L954" s="7" t="s">
        <v>369</v>
      </c>
      <c r="M954" s="28" t="s">
        <v>370</v>
      </c>
    </row>
    <row r="955" spans="1:13" ht="13.2">
      <c r="A955" s="5">
        <v>508</v>
      </c>
      <c r="B955" s="26">
        <v>44418</v>
      </c>
      <c r="C955" s="27">
        <v>0.32863277271219216</v>
      </c>
      <c r="D955" s="7" t="s">
        <v>15</v>
      </c>
      <c r="E955" s="7" t="s">
        <v>16</v>
      </c>
      <c r="F955" s="23" t="s">
        <v>19</v>
      </c>
      <c r="G955" s="7" t="s">
        <v>1351</v>
      </c>
      <c r="H955" s="7" t="s">
        <v>17</v>
      </c>
      <c r="I955" s="9">
        <v>166.38782353805291</v>
      </c>
      <c r="J955" s="26">
        <v>44409</v>
      </c>
      <c r="K955" s="26">
        <v>44416</v>
      </c>
      <c r="L955" s="7" t="s">
        <v>369</v>
      </c>
      <c r="M955" s="28" t="s">
        <v>370</v>
      </c>
    </row>
    <row r="956" spans="1:13" ht="13.2">
      <c r="A956" s="5">
        <v>509</v>
      </c>
      <c r="B956" s="26">
        <v>44417</v>
      </c>
      <c r="C956" s="27">
        <v>0.22409812433791465</v>
      </c>
      <c r="D956" s="7" t="s">
        <v>15</v>
      </c>
      <c r="E956" s="7" t="s">
        <v>16</v>
      </c>
      <c r="F956" s="23" t="s">
        <v>19</v>
      </c>
      <c r="G956" s="7" t="s">
        <v>1352</v>
      </c>
      <c r="H956" s="7" t="s">
        <v>17</v>
      </c>
      <c r="I956" s="9">
        <v>168.93657797435353</v>
      </c>
      <c r="J956" s="26">
        <v>44409</v>
      </c>
      <c r="K956" s="26">
        <v>44416</v>
      </c>
      <c r="L956" s="7" t="s">
        <v>369</v>
      </c>
      <c r="M956" s="28" t="s">
        <v>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0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2" width="20.109375" customWidth="1"/>
    <col min="3" max="4" width="10.109375" customWidth="1"/>
    <col min="5" max="16" width="11.33203125" customWidth="1"/>
  </cols>
  <sheetData>
    <row r="1" spans="1:16" ht="33.75" customHeight="1">
      <c r="A1" s="30" t="s">
        <v>1</v>
      </c>
      <c r="B1" s="31" t="s">
        <v>1353</v>
      </c>
      <c r="C1" s="32" t="s">
        <v>359</v>
      </c>
      <c r="D1" s="31" t="s">
        <v>1354</v>
      </c>
      <c r="E1" s="33">
        <f t="shared" ref="E1:O1" ca="1" si="0">EOMONTH(F1,-2)+1</f>
        <v>44562</v>
      </c>
      <c r="F1" s="33">
        <f t="shared" ca="1" si="0"/>
        <v>44593</v>
      </c>
      <c r="G1" s="33">
        <f t="shared" ca="1" si="0"/>
        <v>44621</v>
      </c>
      <c r="H1" s="33">
        <f t="shared" ca="1" si="0"/>
        <v>44652</v>
      </c>
      <c r="I1" s="33">
        <f t="shared" ca="1" si="0"/>
        <v>44682</v>
      </c>
      <c r="J1" s="33">
        <f t="shared" ca="1" si="0"/>
        <v>44713</v>
      </c>
      <c r="K1" s="33">
        <f t="shared" ca="1" si="0"/>
        <v>44743</v>
      </c>
      <c r="L1" s="33">
        <f t="shared" ca="1" si="0"/>
        <v>44774</v>
      </c>
      <c r="M1" s="33">
        <f t="shared" ca="1" si="0"/>
        <v>44805</v>
      </c>
      <c r="N1" s="33">
        <f t="shared" ca="1" si="0"/>
        <v>44835</v>
      </c>
      <c r="O1" s="33">
        <f t="shared" ca="1" si="0"/>
        <v>44866</v>
      </c>
      <c r="P1" s="33">
        <f ca="1">EOMONTH(TODAY(),-1)+1</f>
        <v>44896</v>
      </c>
    </row>
    <row r="2" spans="1:16" ht="13.2">
      <c r="A2" s="34" t="s">
        <v>33</v>
      </c>
      <c r="B2" s="34" t="s">
        <v>1355</v>
      </c>
      <c r="C2" s="34" t="s">
        <v>1356</v>
      </c>
      <c r="D2" s="35"/>
      <c r="E2" s="36">
        <v>65</v>
      </c>
      <c r="F2" s="36">
        <f t="shared" ref="F2:P2" si="1">E2</f>
        <v>65</v>
      </c>
      <c r="G2" s="36">
        <f t="shared" si="1"/>
        <v>65</v>
      </c>
      <c r="H2" s="36">
        <f t="shared" si="1"/>
        <v>65</v>
      </c>
      <c r="I2" s="36">
        <f t="shared" si="1"/>
        <v>65</v>
      </c>
      <c r="J2" s="36">
        <f t="shared" si="1"/>
        <v>65</v>
      </c>
      <c r="K2" s="36">
        <f t="shared" si="1"/>
        <v>65</v>
      </c>
      <c r="L2" s="36">
        <f t="shared" si="1"/>
        <v>65</v>
      </c>
      <c r="M2" s="36">
        <f t="shared" si="1"/>
        <v>65</v>
      </c>
      <c r="N2" s="36">
        <f t="shared" si="1"/>
        <v>65</v>
      </c>
      <c r="O2" s="36">
        <f t="shared" si="1"/>
        <v>65</v>
      </c>
      <c r="P2" s="36">
        <f t="shared" si="1"/>
        <v>65</v>
      </c>
    </row>
    <row r="3" spans="1:16" ht="13.2">
      <c r="A3" s="34" t="s">
        <v>69</v>
      </c>
      <c r="B3" s="34" t="s">
        <v>1355</v>
      </c>
      <c r="C3" s="34" t="s">
        <v>1356</v>
      </c>
      <c r="D3" s="35"/>
      <c r="E3" s="36">
        <v>165</v>
      </c>
      <c r="F3" s="36">
        <f t="shared" ref="F3:P3" si="2">E3</f>
        <v>165</v>
      </c>
      <c r="G3" s="36">
        <f t="shared" si="2"/>
        <v>165</v>
      </c>
      <c r="H3" s="36">
        <f t="shared" si="2"/>
        <v>165</v>
      </c>
      <c r="I3" s="36">
        <f t="shared" si="2"/>
        <v>165</v>
      </c>
      <c r="J3" s="36">
        <f t="shared" si="2"/>
        <v>165</v>
      </c>
      <c r="K3" s="36">
        <f t="shared" si="2"/>
        <v>165</v>
      </c>
      <c r="L3" s="36">
        <f t="shared" si="2"/>
        <v>165</v>
      </c>
      <c r="M3" s="36">
        <f t="shared" si="2"/>
        <v>165</v>
      </c>
      <c r="N3" s="36">
        <f t="shared" si="2"/>
        <v>165</v>
      </c>
      <c r="O3" s="36">
        <f t="shared" si="2"/>
        <v>165</v>
      </c>
      <c r="P3" s="36">
        <f t="shared" si="2"/>
        <v>165</v>
      </c>
    </row>
    <row r="4" spans="1:16" ht="13.2">
      <c r="A4" s="34" t="s">
        <v>84</v>
      </c>
      <c r="B4" s="34" t="s">
        <v>1357</v>
      </c>
      <c r="C4" s="34" t="s">
        <v>1356</v>
      </c>
      <c r="D4" s="35"/>
      <c r="E4" s="36">
        <v>100</v>
      </c>
      <c r="F4" s="36">
        <f t="shared" ref="F4:P4" si="3">E4</f>
        <v>100</v>
      </c>
      <c r="G4" s="36">
        <f t="shared" si="3"/>
        <v>100</v>
      </c>
      <c r="H4" s="36">
        <f t="shared" si="3"/>
        <v>100</v>
      </c>
      <c r="I4" s="36">
        <f t="shared" si="3"/>
        <v>100</v>
      </c>
      <c r="J4" s="36">
        <f t="shared" si="3"/>
        <v>100</v>
      </c>
      <c r="K4" s="36">
        <f t="shared" si="3"/>
        <v>100</v>
      </c>
      <c r="L4" s="36">
        <f t="shared" si="3"/>
        <v>100</v>
      </c>
      <c r="M4" s="36">
        <f t="shared" si="3"/>
        <v>100</v>
      </c>
      <c r="N4" s="36">
        <f t="shared" si="3"/>
        <v>100</v>
      </c>
      <c r="O4" s="36">
        <f t="shared" si="3"/>
        <v>100</v>
      </c>
      <c r="P4" s="36">
        <f t="shared" si="3"/>
        <v>100</v>
      </c>
    </row>
    <row r="5" spans="1:16" ht="13.2">
      <c r="A5" s="34" t="s">
        <v>30</v>
      </c>
      <c r="B5" s="34" t="s">
        <v>1357</v>
      </c>
      <c r="C5" s="34" t="s">
        <v>1356</v>
      </c>
      <c r="D5" s="35"/>
      <c r="E5" s="36">
        <v>100</v>
      </c>
      <c r="F5" s="36">
        <f t="shared" ref="F5:P5" si="4">E5</f>
        <v>100</v>
      </c>
      <c r="G5" s="36">
        <f t="shared" si="4"/>
        <v>100</v>
      </c>
      <c r="H5" s="36">
        <f t="shared" si="4"/>
        <v>100</v>
      </c>
      <c r="I5" s="36">
        <f t="shared" si="4"/>
        <v>100</v>
      </c>
      <c r="J5" s="36">
        <f t="shared" si="4"/>
        <v>100</v>
      </c>
      <c r="K5" s="36">
        <f t="shared" si="4"/>
        <v>100</v>
      </c>
      <c r="L5" s="36">
        <f t="shared" si="4"/>
        <v>100</v>
      </c>
      <c r="M5" s="36">
        <f t="shared" si="4"/>
        <v>100</v>
      </c>
      <c r="N5" s="36">
        <f t="shared" si="4"/>
        <v>100</v>
      </c>
      <c r="O5" s="36">
        <f t="shared" si="4"/>
        <v>100</v>
      </c>
      <c r="P5" s="36">
        <f t="shared" si="4"/>
        <v>100</v>
      </c>
    </row>
    <row r="6" spans="1:16" ht="13.2">
      <c r="A6" s="34" t="s">
        <v>40</v>
      </c>
      <c r="B6" s="34" t="s">
        <v>1357</v>
      </c>
      <c r="C6" s="34" t="s">
        <v>1356</v>
      </c>
      <c r="D6" s="35"/>
      <c r="E6" s="36">
        <v>200</v>
      </c>
      <c r="F6" s="36">
        <f t="shared" ref="F6:P6" si="5">E6</f>
        <v>200</v>
      </c>
      <c r="G6" s="36">
        <f t="shared" si="5"/>
        <v>200</v>
      </c>
      <c r="H6" s="36">
        <f t="shared" si="5"/>
        <v>200</v>
      </c>
      <c r="I6" s="36">
        <f t="shared" si="5"/>
        <v>200</v>
      </c>
      <c r="J6" s="36">
        <f t="shared" si="5"/>
        <v>200</v>
      </c>
      <c r="K6" s="36">
        <f t="shared" si="5"/>
        <v>200</v>
      </c>
      <c r="L6" s="36">
        <f t="shared" si="5"/>
        <v>200</v>
      </c>
      <c r="M6" s="36">
        <f t="shared" si="5"/>
        <v>200</v>
      </c>
      <c r="N6" s="36">
        <f t="shared" si="5"/>
        <v>200</v>
      </c>
      <c r="O6" s="36">
        <f t="shared" si="5"/>
        <v>200</v>
      </c>
      <c r="P6" s="36">
        <f t="shared" si="5"/>
        <v>200</v>
      </c>
    </row>
    <row r="7" spans="1:16" ht="13.2">
      <c r="A7" s="34" t="s">
        <v>143</v>
      </c>
      <c r="B7" s="34" t="s">
        <v>1357</v>
      </c>
      <c r="C7" s="34" t="s">
        <v>1356</v>
      </c>
      <c r="D7" s="35"/>
      <c r="E7" s="36">
        <v>40</v>
      </c>
      <c r="F7" s="36">
        <f t="shared" ref="F7:P7" si="6">E7</f>
        <v>40</v>
      </c>
      <c r="G7" s="36">
        <f t="shared" si="6"/>
        <v>40</v>
      </c>
      <c r="H7" s="36">
        <f t="shared" si="6"/>
        <v>40</v>
      </c>
      <c r="I7" s="36">
        <f t="shared" si="6"/>
        <v>40</v>
      </c>
      <c r="J7" s="36">
        <f t="shared" si="6"/>
        <v>40</v>
      </c>
      <c r="K7" s="36">
        <f t="shared" si="6"/>
        <v>40</v>
      </c>
      <c r="L7" s="36">
        <f t="shared" si="6"/>
        <v>40</v>
      </c>
      <c r="M7" s="36">
        <f t="shared" si="6"/>
        <v>40</v>
      </c>
      <c r="N7" s="36">
        <f t="shared" si="6"/>
        <v>40</v>
      </c>
      <c r="O7" s="36">
        <f t="shared" si="6"/>
        <v>40</v>
      </c>
      <c r="P7" s="36">
        <f t="shared" si="6"/>
        <v>40</v>
      </c>
    </row>
    <row r="8" spans="1:16" ht="13.2">
      <c r="A8" s="34" t="s">
        <v>1358</v>
      </c>
      <c r="B8" s="34" t="s">
        <v>1357</v>
      </c>
      <c r="C8" s="34" t="s">
        <v>1356</v>
      </c>
      <c r="D8" s="35"/>
      <c r="E8" s="36">
        <v>50</v>
      </c>
      <c r="F8" s="36">
        <f t="shared" ref="F8:P8" si="7">E8</f>
        <v>50</v>
      </c>
      <c r="G8" s="36">
        <f t="shared" si="7"/>
        <v>50</v>
      </c>
      <c r="H8" s="36">
        <f t="shared" si="7"/>
        <v>50</v>
      </c>
      <c r="I8" s="36">
        <f t="shared" si="7"/>
        <v>50</v>
      </c>
      <c r="J8" s="36">
        <f t="shared" si="7"/>
        <v>50</v>
      </c>
      <c r="K8" s="36">
        <f t="shared" si="7"/>
        <v>50</v>
      </c>
      <c r="L8" s="36">
        <f t="shared" si="7"/>
        <v>50</v>
      </c>
      <c r="M8" s="36">
        <f t="shared" si="7"/>
        <v>50</v>
      </c>
      <c r="N8" s="36">
        <f t="shared" si="7"/>
        <v>50</v>
      </c>
      <c r="O8" s="36">
        <f t="shared" si="7"/>
        <v>50</v>
      </c>
      <c r="P8" s="36">
        <f t="shared" si="7"/>
        <v>50</v>
      </c>
    </row>
    <row r="9" spans="1:16" ht="13.2">
      <c r="A9" s="34" t="s">
        <v>203</v>
      </c>
      <c r="B9" s="34" t="s">
        <v>1357</v>
      </c>
      <c r="C9" s="34" t="s">
        <v>1356</v>
      </c>
      <c r="D9" s="35"/>
      <c r="E9" s="36">
        <v>100</v>
      </c>
      <c r="F9" s="36">
        <f t="shared" ref="F9:P9" si="8">E9</f>
        <v>100</v>
      </c>
      <c r="G9" s="36">
        <f t="shared" si="8"/>
        <v>100</v>
      </c>
      <c r="H9" s="36">
        <f t="shared" si="8"/>
        <v>100</v>
      </c>
      <c r="I9" s="36">
        <f t="shared" si="8"/>
        <v>100</v>
      </c>
      <c r="J9" s="36">
        <f t="shared" si="8"/>
        <v>100</v>
      </c>
      <c r="K9" s="36">
        <f t="shared" si="8"/>
        <v>100</v>
      </c>
      <c r="L9" s="36">
        <f t="shared" si="8"/>
        <v>100</v>
      </c>
      <c r="M9" s="36">
        <f t="shared" si="8"/>
        <v>100</v>
      </c>
      <c r="N9" s="36">
        <f t="shared" si="8"/>
        <v>100</v>
      </c>
      <c r="O9" s="36">
        <f t="shared" si="8"/>
        <v>100</v>
      </c>
      <c r="P9" s="36">
        <f t="shared" si="8"/>
        <v>100</v>
      </c>
    </row>
    <row r="10" spans="1:16" ht="13.2">
      <c r="A10" s="34" t="s">
        <v>14</v>
      </c>
      <c r="B10" s="34" t="s">
        <v>1359</v>
      </c>
      <c r="C10" s="34" t="s">
        <v>1356</v>
      </c>
      <c r="D10" s="34"/>
      <c r="E10" s="36">
        <v>30</v>
      </c>
      <c r="F10" s="36">
        <f t="shared" ref="F10:P10" si="9">E10</f>
        <v>30</v>
      </c>
      <c r="G10" s="36">
        <f t="shared" si="9"/>
        <v>30</v>
      </c>
      <c r="H10" s="36">
        <f t="shared" si="9"/>
        <v>30</v>
      </c>
      <c r="I10" s="36">
        <f t="shared" si="9"/>
        <v>30</v>
      </c>
      <c r="J10" s="36">
        <f t="shared" si="9"/>
        <v>30</v>
      </c>
      <c r="K10" s="36">
        <f t="shared" si="9"/>
        <v>30</v>
      </c>
      <c r="L10" s="36">
        <f t="shared" si="9"/>
        <v>30</v>
      </c>
      <c r="M10" s="36">
        <f t="shared" si="9"/>
        <v>30</v>
      </c>
      <c r="N10" s="36">
        <f t="shared" si="9"/>
        <v>30</v>
      </c>
      <c r="O10" s="36">
        <f t="shared" si="9"/>
        <v>30</v>
      </c>
      <c r="P10" s="36">
        <f t="shared" si="9"/>
        <v>30</v>
      </c>
    </row>
    <row r="11" spans="1:16" ht="13.2">
      <c r="A11" s="34" t="s">
        <v>200</v>
      </c>
      <c r="B11" s="34" t="s">
        <v>1359</v>
      </c>
      <c r="C11" s="34" t="s">
        <v>1356</v>
      </c>
      <c r="D11" s="35"/>
      <c r="E11" s="36">
        <v>100</v>
      </c>
      <c r="F11" s="36">
        <f t="shared" ref="F11:P11" si="10">E11</f>
        <v>100</v>
      </c>
      <c r="G11" s="36">
        <f t="shared" si="10"/>
        <v>100</v>
      </c>
      <c r="H11" s="36">
        <f t="shared" si="10"/>
        <v>100</v>
      </c>
      <c r="I11" s="36">
        <f t="shared" si="10"/>
        <v>100</v>
      </c>
      <c r="J11" s="36">
        <f t="shared" si="10"/>
        <v>100</v>
      </c>
      <c r="K11" s="36">
        <f t="shared" si="10"/>
        <v>100</v>
      </c>
      <c r="L11" s="36">
        <f t="shared" si="10"/>
        <v>100</v>
      </c>
      <c r="M11" s="36">
        <f t="shared" si="10"/>
        <v>100</v>
      </c>
      <c r="N11" s="36">
        <f t="shared" si="10"/>
        <v>100</v>
      </c>
      <c r="O11" s="36">
        <f t="shared" si="10"/>
        <v>100</v>
      </c>
      <c r="P11" s="36">
        <f t="shared" si="10"/>
        <v>100</v>
      </c>
    </row>
    <row r="12" spans="1:16" ht="13.2">
      <c r="A12" s="34" t="s">
        <v>43</v>
      </c>
      <c r="B12" s="34" t="s">
        <v>1360</v>
      </c>
      <c r="C12" s="34" t="s">
        <v>1356</v>
      </c>
      <c r="D12" s="35"/>
      <c r="E12" s="36">
        <v>80</v>
      </c>
      <c r="F12" s="36">
        <f t="shared" ref="F12:K12" si="11">E12</f>
        <v>80</v>
      </c>
      <c r="G12" s="36">
        <f t="shared" si="11"/>
        <v>80</v>
      </c>
      <c r="H12" s="36">
        <f t="shared" si="11"/>
        <v>80</v>
      </c>
      <c r="I12" s="36">
        <f t="shared" si="11"/>
        <v>80</v>
      </c>
      <c r="J12" s="36">
        <f t="shared" si="11"/>
        <v>80</v>
      </c>
      <c r="K12" s="36">
        <f t="shared" si="11"/>
        <v>80</v>
      </c>
      <c r="L12" s="36">
        <v>400</v>
      </c>
      <c r="M12" s="36">
        <v>80</v>
      </c>
      <c r="N12" s="36">
        <f t="shared" ref="N12:P12" si="12">M12</f>
        <v>80</v>
      </c>
      <c r="O12" s="36">
        <f t="shared" si="12"/>
        <v>80</v>
      </c>
      <c r="P12" s="36">
        <f t="shared" si="12"/>
        <v>80</v>
      </c>
    </row>
    <row r="13" spans="1:16" ht="13.2">
      <c r="A13" s="34" t="s">
        <v>7</v>
      </c>
      <c r="B13" s="34" t="s">
        <v>1360</v>
      </c>
      <c r="C13" s="34" t="s">
        <v>1356</v>
      </c>
      <c r="D13" s="35"/>
      <c r="E13" s="36">
        <v>300</v>
      </c>
      <c r="F13" s="36">
        <f t="shared" ref="F13:P13" si="13">E13</f>
        <v>300</v>
      </c>
      <c r="G13" s="36">
        <f t="shared" si="13"/>
        <v>300</v>
      </c>
      <c r="H13" s="36">
        <f t="shared" si="13"/>
        <v>300</v>
      </c>
      <c r="I13" s="36">
        <f t="shared" si="13"/>
        <v>300</v>
      </c>
      <c r="J13" s="36">
        <f t="shared" si="13"/>
        <v>300</v>
      </c>
      <c r="K13" s="36">
        <f t="shared" si="13"/>
        <v>300</v>
      </c>
      <c r="L13" s="36">
        <f t="shared" si="13"/>
        <v>300</v>
      </c>
      <c r="M13" s="36">
        <f t="shared" si="13"/>
        <v>300</v>
      </c>
      <c r="N13" s="36">
        <f t="shared" si="13"/>
        <v>300</v>
      </c>
      <c r="O13" s="36">
        <f t="shared" si="13"/>
        <v>300</v>
      </c>
      <c r="P13" s="36">
        <f t="shared" si="13"/>
        <v>300</v>
      </c>
    </row>
    <row r="14" spans="1:16" ht="13.2">
      <c r="A14" s="34" t="s">
        <v>191</v>
      </c>
      <c r="B14" s="34" t="s">
        <v>1360</v>
      </c>
      <c r="C14" s="34" t="s">
        <v>1356</v>
      </c>
      <c r="D14" s="35"/>
      <c r="E14" s="36">
        <v>60</v>
      </c>
      <c r="F14" s="36">
        <f t="shared" ref="F14:P14" si="14">E14</f>
        <v>60</v>
      </c>
      <c r="G14" s="36">
        <f t="shared" si="14"/>
        <v>60</v>
      </c>
      <c r="H14" s="36">
        <f t="shared" si="14"/>
        <v>60</v>
      </c>
      <c r="I14" s="36">
        <f t="shared" si="14"/>
        <v>60</v>
      </c>
      <c r="J14" s="36">
        <f t="shared" si="14"/>
        <v>60</v>
      </c>
      <c r="K14" s="36">
        <f t="shared" si="14"/>
        <v>60</v>
      </c>
      <c r="L14" s="36">
        <f t="shared" si="14"/>
        <v>60</v>
      </c>
      <c r="M14" s="36">
        <f t="shared" si="14"/>
        <v>60</v>
      </c>
      <c r="N14" s="36">
        <f t="shared" si="14"/>
        <v>60</v>
      </c>
      <c r="O14" s="36">
        <f t="shared" si="14"/>
        <v>60</v>
      </c>
      <c r="P14" s="36">
        <f t="shared" si="14"/>
        <v>60</v>
      </c>
    </row>
    <row r="15" spans="1:16" ht="13.2">
      <c r="A15" s="34" t="s">
        <v>60</v>
      </c>
      <c r="B15" s="34" t="s">
        <v>1360</v>
      </c>
      <c r="C15" s="34" t="s">
        <v>1356</v>
      </c>
      <c r="D15" s="34"/>
      <c r="E15" s="36">
        <v>38</v>
      </c>
      <c r="F15" s="36">
        <f t="shared" ref="F15:P15" si="15">E15</f>
        <v>38</v>
      </c>
      <c r="G15" s="36">
        <f t="shared" si="15"/>
        <v>38</v>
      </c>
      <c r="H15" s="36">
        <f t="shared" si="15"/>
        <v>38</v>
      </c>
      <c r="I15" s="36">
        <f t="shared" si="15"/>
        <v>38</v>
      </c>
      <c r="J15" s="36">
        <f t="shared" si="15"/>
        <v>38</v>
      </c>
      <c r="K15" s="36">
        <f t="shared" si="15"/>
        <v>38</v>
      </c>
      <c r="L15" s="36">
        <f t="shared" si="15"/>
        <v>38</v>
      </c>
      <c r="M15" s="36">
        <f t="shared" si="15"/>
        <v>38</v>
      </c>
      <c r="N15" s="36">
        <f t="shared" si="15"/>
        <v>38</v>
      </c>
      <c r="O15" s="36">
        <f t="shared" si="15"/>
        <v>38</v>
      </c>
      <c r="P15" s="36">
        <f t="shared" si="15"/>
        <v>38</v>
      </c>
    </row>
    <row r="16" spans="1:16" ht="13.2">
      <c r="A16" s="34" t="s">
        <v>21</v>
      </c>
      <c r="B16" s="34" t="s">
        <v>1360</v>
      </c>
      <c r="C16" s="34" t="s">
        <v>1356</v>
      </c>
      <c r="D16" s="35"/>
      <c r="E16" s="36">
        <v>100</v>
      </c>
      <c r="F16" s="36">
        <f t="shared" ref="F16:P16" si="16">E16</f>
        <v>100</v>
      </c>
      <c r="G16" s="36">
        <f t="shared" si="16"/>
        <v>100</v>
      </c>
      <c r="H16" s="36">
        <f t="shared" si="16"/>
        <v>100</v>
      </c>
      <c r="I16" s="36">
        <f t="shared" si="16"/>
        <v>100</v>
      </c>
      <c r="J16" s="36">
        <f t="shared" si="16"/>
        <v>100</v>
      </c>
      <c r="K16" s="36">
        <f t="shared" si="16"/>
        <v>100</v>
      </c>
      <c r="L16" s="36">
        <f t="shared" si="16"/>
        <v>100</v>
      </c>
      <c r="M16" s="36">
        <f t="shared" si="16"/>
        <v>100</v>
      </c>
      <c r="N16" s="36">
        <f t="shared" si="16"/>
        <v>100</v>
      </c>
      <c r="O16" s="36">
        <f t="shared" si="16"/>
        <v>100</v>
      </c>
      <c r="P16" s="36">
        <f t="shared" si="16"/>
        <v>100</v>
      </c>
    </row>
    <row r="17" spans="1:16" ht="13.2">
      <c r="A17" s="34" t="s">
        <v>129</v>
      </c>
      <c r="B17" s="34" t="s">
        <v>1360</v>
      </c>
      <c r="C17" s="34" t="s">
        <v>1356</v>
      </c>
      <c r="D17" s="35"/>
      <c r="E17" s="36">
        <v>100</v>
      </c>
      <c r="F17" s="36">
        <f t="shared" ref="F17:P17" si="17">E17</f>
        <v>100</v>
      </c>
      <c r="G17" s="36">
        <f t="shared" si="17"/>
        <v>100</v>
      </c>
      <c r="H17" s="36">
        <f t="shared" si="17"/>
        <v>100</v>
      </c>
      <c r="I17" s="36">
        <f t="shared" si="17"/>
        <v>100</v>
      </c>
      <c r="J17" s="36">
        <f t="shared" si="17"/>
        <v>100</v>
      </c>
      <c r="K17" s="36">
        <f t="shared" si="17"/>
        <v>100</v>
      </c>
      <c r="L17" s="36">
        <f t="shared" si="17"/>
        <v>100</v>
      </c>
      <c r="M17" s="36">
        <f t="shared" si="17"/>
        <v>100</v>
      </c>
      <c r="N17" s="36">
        <f t="shared" si="17"/>
        <v>100</v>
      </c>
      <c r="O17" s="36">
        <f t="shared" si="17"/>
        <v>100</v>
      </c>
      <c r="P17" s="36">
        <f t="shared" si="17"/>
        <v>100</v>
      </c>
    </row>
    <row r="18" spans="1:16" ht="13.2">
      <c r="A18" s="34" t="s">
        <v>1361</v>
      </c>
      <c r="B18" s="34" t="s">
        <v>1360</v>
      </c>
      <c r="C18" s="34" t="s">
        <v>1356</v>
      </c>
      <c r="D18" s="35"/>
      <c r="E18" s="36">
        <v>50</v>
      </c>
      <c r="F18" s="36">
        <f t="shared" ref="F18:P18" si="18">E18</f>
        <v>50</v>
      </c>
      <c r="G18" s="36">
        <f t="shared" si="18"/>
        <v>50</v>
      </c>
      <c r="H18" s="36">
        <f t="shared" si="18"/>
        <v>50</v>
      </c>
      <c r="I18" s="36">
        <f t="shared" si="18"/>
        <v>50</v>
      </c>
      <c r="J18" s="36">
        <f t="shared" si="18"/>
        <v>50</v>
      </c>
      <c r="K18" s="36">
        <f t="shared" si="18"/>
        <v>50</v>
      </c>
      <c r="L18" s="36">
        <f t="shared" si="18"/>
        <v>50</v>
      </c>
      <c r="M18" s="36">
        <f t="shared" si="18"/>
        <v>50</v>
      </c>
      <c r="N18" s="36">
        <f t="shared" si="18"/>
        <v>50</v>
      </c>
      <c r="O18" s="36">
        <f t="shared" si="18"/>
        <v>50</v>
      </c>
      <c r="P18" s="36">
        <f t="shared" si="18"/>
        <v>50</v>
      </c>
    </row>
    <row r="19" spans="1:16" ht="13.2">
      <c r="A19" s="34" t="s">
        <v>63</v>
      </c>
      <c r="B19" s="34" t="s">
        <v>1360</v>
      </c>
      <c r="C19" s="34" t="s">
        <v>1356</v>
      </c>
      <c r="D19" s="35"/>
      <c r="E19" s="36">
        <v>840</v>
      </c>
      <c r="F19" s="36">
        <f t="shared" ref="F19:P19" si="19">E19</f>
        <v>840</v>
      </c>
      <c r="G19" s="36">
        <f t="shared" si="19"/>
        <v>840</v>
      </c>
      <c r="H19" s="36">
        <f t="shared" si="19"/>
        <v>840</v>
      </c>
      <c r="I19" s="36">
        <f t="shared" si="19"/>
        <v>840</v>
      </c>
      <c r="J19" s="36">
        <f t="shared" si="19"/>
        <v>840</v>
      </c>
      <c r="K19" s="36">
        <f t="shared" si="19"/>
        <v>840</v>
      </c>
      <c r="L19" s="36">
        <f t="shared" si="19"/>
        <v>840</v>
      </c>
      <c r="M19" s="36">
        <f t="shared" si="19"/>
        <v>840</v>
      </c>
      <c r="N19" s="36">
        <f t="shared" si="19"/>
        <v>840</v>
      </c>
      <c r="O19" s="36">
        <f t="shared" si="19"/>
        <v>840</v>
      </c>
      <c r="P19" s="36">
        <f t="shared" si="19"/>
        <v>840</v>
      </c>
    </row>
    <row r="20" spans="1:16" ht="15" customHeight="1">
      <c r="A20" s="34" t="s">
        <v>37</v>
      </c>
      <c r="B20" s="34" t="s">
        <v>1362</v>
      </c>
      <c r="C20" s="34" t="s">
        <v>1363</v>
      </c>
      <c r="D20" s="35"/>
      <c r="E20" s="36">
        <v>4000</v>
      </c>
      <c r="F20" s="36">
        <f t="shared" ref="F20:P20" si="20">E20</f>
        <v>4000</v>
      </c>
      <c r="G20" s="36">
        <f t="shared" si="20"/>
        <v>4000</v>
      </c>
      <c r="H20" s="36">
        <f t="shared" si="20"/>
        <v>4000</v>
      </c>
      <c r="I20" s="36">
        <f t="shared" si="20"/>
        <v>4000</v>
      </c>
      <c r="J20" s="36">
        <f t="shared" si="20"/>
        <v>4000</v>
      </c>
      <c r="K20" s="36">
        <f t="shared" si="20"/>
        <v>4000</v>
      </c>
      <c r="L20" s="36">
        <f t="shared" si="20"/>
        <v>4000</v>
      </c>
      <c r="M20" s="36">
        <f t="shared" si="20"/>
        <v>4000</v>
      </c>
      <c r="N20" s="36">
        <f t="shared" si="20"/>
        <v>4000</v>
      </c>
      <c r="O20" s="36">
        <f t="shared" si="20"/>
        <v>4000</v>
      </c>
      <c r="P20" s="36">
        <f t="shared" si="20"/>
        <v>4000</v>
      </c>
    </row>
    <row r="21" spans="1:16" ht="13.2">
      <c r="A21" s="34" t="s">
        <v>24</v>
      </c>
      <c r="B21" s="34" t="s">
        <v>1364</v>
      </c>
      <c r="C21" s="34" t="s">
        <v>1365</v>
      </c>
      <c r="D21" s="34" t="s">
        <v>1366</v>
      </c>
      <c r="E21" s="36">
        <v>0</v>
      </c>
      <c r="F21" s="36">
        <f t="shared" ref="F21:P21" si="21">E21</f>
        <v>0</v>
      </c>
      <c r="G21" s="36">
        <f t="shared" si="21"/>
        <v>0</v>
      </c>
      <c r="H21" s="36">
        <f t="shared" si="21"/>
        <v>0</v>
      </c>
      <c r="I21" s="36">
        <f t="shared" si="21"/>
        <v>0</v>
      </c>
      <c r="J21" s="36">
        <f t="shared" si="21"/>
        <v>0</v>
      </c>
      <c r="K21" s="36">
        <f t="shared" si="21"/>
        <v>0</v>
      </c>
      <c r="L21" s="36">
        <f t="shared" si="21"/>
        <v>0</v>
      </c>
      <c r="M21" s="36">
        <f t="shared" si="21"/>
        <v>0</v>
      </c>
      <c r="N21" s="36">
        <f t="shared" si="21"/>
        <v>0</v>
      </c>
      <c r="O21" s="36">
        <f t="shared" si="21"/>
        <v>0</v>
      </c>
      <c r="P21" s="36">
        <f t="shared" si="21"/>
        <v>0</v>
      </c>
    </row>
    <row r="22" spans="1:16" ht="13.2">
      <c r="A22" s="34" t="s">
        <v>1365</v>
      </c>
      <c r="B22" s="34" t="s">
        <v>1364</v>
      </c>
      <c r="C22" s="34" t="s">
        <v>1365</v>
      </c>
      <c r="D22" s="34" t="s">
        <v>1366</v>
      </c>
      <c r="E22" s="36">
        <v>0</v>
      </c>
      <c r="F22" s="36">
        <f t="shared" ref="F22:P22" si="22">E22</f>
        <v>0</v>
      </c>
      <c r="G22" s="36">
        <f t="shared" si="22"/>
        <v>0</v>
      </c>
      <c r="H22" s="36">
        <f t="shared" si="22"/>
        <v>0</v>
      </c>
      <c r="I22" s="36">
        <f t="shared" si="22"/>
        <v>0</v>
      </c>
      <c r="J22" s="36">
        <f t="shared" si="22"/>
        <v>0</v>
      </c>
      <c r="K22" s="36">
        <f t="shared" si="22"/>
        <v>0</v>
      </c>
      <c r="L22" s="36">
        <f t="shared" si="22"/>
        <v>0</v>
      </c>
      <c r="M22" s="36">
        <f t="shared" si="22"/>
        <v>0</v>
      </c>
      <c r="N22" s="36">
        <f t="shared" si="22"/>
        <v>0</v>
      </c>
      <c r="O22" s="36">
        <f t="shared" si="22"/>
        <v>0</v>
      </c>
      <c r="P22" s="36">
        <f t="shared" si="22"/>
        <v>0</v>
      </c>
    </row>
    <row r="23" spans="1:16" ht="13.2">
      <c r="A23" s="34"/>
      <c r="B23" s="34"/>
      <c r="C23" s="34"/>
      <c r="D23" s="37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1:16" ht="13.2">
      <c r="A24" s="34"/>
      <c r="B24" s="35"/>
      <c r="C24" s="35"/>
      <c r="D24" s="37"/>
      <c r="E24" s="36"/>
      <c r="F24" s="36">
        <f t="shared" ref="F24:P24" si="23">E24</f>
        <v>0</v>
      </c>
      <c r="G24" s="36">
        <f t="shared" si="23"/>
        <v>0</v>
      </c>
      <c r="H24" s="36">
        <f t="shared" si="23"/>
        <v>0</v>
      </c>
      <c r="I24" s="36">
        <f t="shared" si="23"/>
        <v>0</v>
      </c>
      <c r="J24" s="36">
        <f t="shared" si="23"/>
        <v>0</v>
      </c>
      <c r="K24" s="36">
        <f t="shared" si="23"/>
        <v>0</v>
      </c>
      <c r="L24" s="36">
        <f t="shared" si="23"/>
        <v>0</v>
      </c>
      <c r="M24" s="36">
        <f t="shared" si="23"/>
        <v>0</v>
      </c>
      <c r="N24" s="36">
        <f t="shared" si="23"/>
        <v>0</v>
      </c>
      <c r="O24" s="36">
        <f t="shared" si="23"/>
        <v>0</v>
      </c>
      <c r="P24" s="36">
        <f t="shared" si="23"/>
        <v>0</v>
      </c>
    </row>
    <row r="25" spans="1:16" ht="13.2">
      <c r="A25" s="35"/>
      <c r="B25" s="35"/>
      <c r="C25" s="35"/>
      <c r="D25" s="37"/>
      <c r="E25" s="36"/>
      <c r="F25" s="36">
        <f t="shared" ref="F25:P25" si="24">E25</f>
        <v>0</v>
      </c>
      <c r="G25" s="36">
        <f t="shared" si="24"/>
        <v>0</v>
      </c>
      <c r="H25" s="36">
        <f t="shared" si="24"/>
        <v>0</v>
      </c>
      <c r="I25" s="36">
        <f t="shared" si="24"/>
        <v>0</v>
      </c>
      <c r="J25" s="36">
        <f t="shared" si="24"/>
        <v>0</v>
      </c>
      <c r="K25" s="36">
        <f t="shared" si="24"/>
        <v>0</v>
      </c>
      <c r="L25" s="36">
        <f t="shared" si="24"/>
        <v>0</v>
      </c>
      <c r="M25" s="36">
        <f t="shared" si="24"/>
        <v>0</v>
      </c>
      <c r="N25" s="36">
        <f t="shared" si="24"/>
        <v>0</v>
      </c>
      <c r="O25" s="36">
        <f t="shared" si="24"/>
        <v>0</v>
      </c>
      <c r="P25" s="36">
        <f t="shared" si="24"/>
        <v>0</v>
      </c>
    </row>
    <row r="26" spans="1:16" ht="13.2">
      <c r="A26" s="35"/>
      <c r="B26" s="35"/>
      <c r="C26" s="35"/>
      <c r="D26" s="37"/>
      <c r="E26" s="36"/>
      <c r="F26" s="36">
        <f t="shared" ref="F26:P26" si="25">E26</f>
        <v>0</v>
      </c>
      <c r="G26" s="36">
        <f t="shared" si="25"/>
        <v>0</v>
      </c>
      <c r="H26" s="36">
        <f t="shared" si="25"/>
        <v>0</v>
      </c>
      <c r="I26" s="36">
        <f t="shared" si="25"/>
        <v>0</v>
      </c>
      <c r="J26" s="36">
        <f t="shared" si="25"/>
        <v>0</v>
      </c>
      <c r="K26" s="36">
        <f t="shared" si="25"/>
        <v>0</v>
      </c>
      <c r="L26" s="36">
        <f t="shared" si="25"/>
        <v>0</v>
      </c>
      <c r="M26" s="36">
        <f t="shared" si="25"/>
        <v>0</v>
      </c>
      <c r="N26" s="36">
        <f t="shared" si="25"/>
        <v>0</v>
      </c>
      <c r="O26" s="36">
        <f t="shared" si="25"/>
        <v>0</v>
      </c>
      <c r="P26" s="36">
        <f t="shared" si="25"/>
        <v>0</v>
      </c>
    </row>
    <row r="27" spans="1:16" ht="13.2">
      <c r="A27" s="35"/>
      <c r="B27" s="35"/>
      <c r="C27" s="35"/>
      <c r="D27" s="37"/>
      <c r="E27" s="36"/>
      <c r="F27" s="36">
        <f t="shared" ref="F27:P27" si="26">E27</f>
        <v>0</v>
      </c>
      <c r="G27" s="36">
        <f t="shared" si="26"/>
        <v>0</v>
      </c>
      <c r="H27" s="36">
        <f t="shared" si="26"/>
        <v>0</v>
      </c>
      <c r="I27" s="36">
        <f t="shared" si="26"/>
        <v>0</v>
      </c>
      <c r="J27" s="36">
        <f t="shared" si="26"/>
        <v>0</v>
      </c>
      <c r="K27" s="36">
        <f t="shared" si="26"/>
        <v>0</v>
      </c>
      <c r="L27" s="36">
        <f t="shared" si="26"/>
        <v>0</v>
      </c>
      <c r="M27" s="36">
        <f t="shared" si="26"/>
        <v>0</v>
      </c>
      <c r="N27" s="36">
        <f t="shared" si="26"/>
        <v>0</v>
      </c>
      <c r="O27" s="36">
        <f t="shared" si="26"/>
        <v>0</v>
      </c>
      <c r="P27" s="36">
        <f t="shared" si="26"/>
        <v>0</v>
      </c>
    </row>
    <row r="28" spans="1:16" ht="13.2">
      <c r="A28" s="35"/>
      <c r="B28" s="35"/>
      <c r="C28" s="35"/>
      <c r="D28" s="37"/>
      <c r="E28" s="36"/>
      <c r="F28" s="36">
        <f t="shared" ref="F28:P28" si="27">E28</f>
        <v>0</v>
      </c>
      <c r="G28" s="36">
        <f t="shared" si="27"/>
        <v>0</v>
      </c>
      <c r="H28" s="36">
        <f t="shared" si="27"/>
        <v>0</v>
      </c>
      <c r="I28" s="36">
        <f t="shared" si="27"/>
        <v>0</v>
      </c>
      <c r="J28" s="36">
        <f t="shared" si="27"/>
        <v>0</v>
      </c>
      <c r="K28" s="36">
        <f t="shared" si="27"/>
        <v>0</v>
      </c>
      <c r="L28" s="36">
        <f t="shared" si="27"/>
        <v>0</v>
      </c>
      <c r="M28" s="36">
        <f t="shared" si="27"/>
        <v>0</v>
      </c>
      <c r="N28" s="36">
        <f t="shared" si="27"/>
        <v>0</v>
      </c>
      <c r="O28" s="36">
        <f t="shared" si="27"/>
        <v>0</v>
      </c>
      <c r="P28" s="36">
        <f t="shared" si="27"/>
        <v>0</v>
      </c>
    </row>
    <row r="29" spans="1:16" ht="13.2">
      <c r="A29" s="35"/>
      <c r="B29" s="35"/>
      <c r="C29" s="35"/>
      <c r="D29" s="37"/>
      <c r="E29" s="36"/>
      <c r="F29" s="36">
        <f t="shared" ref="F29:P29" si="28">E29</f>
        <v>0</v>
      </c>
      <c r="G29" s="36">
        <f t="shared" si="28"/>
        <v>0</v>
      </c>
      <c r="H29" s="36">
        <f t="shared" si="28"/>
        <v>0</v>
      </c>
      <c r="I29" s="36">
        <f t="shared" si="28"/>
        <v>0</v>
      </c>
      <c r="J29" s="36">
        <f t="shared" si="28"/>
        <v>0</v>
      </c>
      <c r="K29" s="36">
        <f t="shared" si="28"/>
        <v>0</v>
      </c>
      <c r="L29" s="36">
        <f t="shared" si="28"/>
        <v>0</v>
      </c>
      <c r="M29" s="36">
        <f t="shared" si="28"/>
        <v>0</v>
      </c>
      <c r="N29" s="36">
        <f t="shared" si="28"/>
        <v>0</v>
      </c>
      <c r="O29" s="36">
        <f t="shared" si="28"/>
        <v>0</v>
      </c>
      <c r="P29" s="36">
        <f t="shared" si="28"/>
        <v>0</v>
      </c>
    </row>
    <row r="30" spans="1:16" ht="13.2">
      <c r="A30" s="35"/>
      <c r="B30" s="35"/>
      <c r="C30" s="35"/>
      <c r="D30" s="37"/>
      <c r="E30" s="36"/>
      <c r="F30" s="36">
        <f t="shared" ref="F30:P30" si="29">E30</f>
        <v>0</v>
      </c>
      <c r="G30" s="36">
        <f t="shared" si="29"/>
        <v>0</v>
      </c>
      <c r="H30" s="36">
        <f t="shared" si="29"/>
        <v>0</v>
      </c>
      <c r="I30" s="36">
        <f t="shared" si="29"/>
        <v>0</v>
      </c>
      <c r="J30" s="36">
        <f t="shared" si="29"/>
        <v>0</v>
      </c>
      <c r="K30" s="36">
        <f t="shared" si="29"/>
        <v>0</v>
      </c>
      <c r="L30" s="36">
        <f t="shared" si="29"/>
        <v>0</v>
      </c>
      <c r="M30" s="36">
        <f t="shared" si="29"/>
        <v>0</v>
      </c>
      <c r="N30" s="36">
        <f t="shared" si="29"/>
        <v>0</v>
      </c>
      <c r="O30" s="36">
        <f t="shared" si="29"/>
        <v>0</v>
      </c>
      <c r="P30" s="36">
        <f t="shared" si="29"/>
        <v>0</v>
      </c>
    </row>
    <row r="31" spans="1:16" ht="13.2">
      <c r="A31" s="35"/>
      <c r="B31" s="35"/>
      <c r="C31" s="35"/>
      <c r="D31" s="37"/>
      <c r="E31" s="36"/>
      <c r="F31" s="36">
        <f t="shared" ref="F31:P31" si="30">E31</f>
        <v>0</v>
      </c>
      <c r="G31" s="36">
        <f t="shared" si="30"/>
        <v>0</v>
      </c>
      <c r="H31" s="36">
        <f t="shared" si="30"/>
        <v>0</v>
      </c>
      <c r="I31" s="36">
        <f t="shared" si="30"/>
        <v>0</v>
      </c>
      <c r="J31" s="36">
        <f t="shared" si="30"/>
        <v>0</v>
      </c>
      <c r="K31" s="36">
        <f t="shared" si="30"/>
        <v>0</v>
      </c>
      <c r="L31" s="36">
        <f t="shared" si="30"/>
        <v>0</v>
      </c>
      <c r="M31" s="36">
        <f t="shared" si="30"/>
        <v>0</v>
      </c>
      <c r="N31" s="36">
        <f t="shared" si="30"/>
        <v>0</v>
      </c>
      <c r="O31" s="36">
        <f t="shared" si="30"/>
        <v>0</v>
      </c>
      <c r="P31" s="36">
        <f t="shared" si="30"/>
        <v>0</v>
      </c>
    </row>
    <row r="32" spans="1:16" ht="13.2">
      <c r="A32" s="35"/>
      <c r="B32" s="35"/>
      <c r="C32" s="35"/>
      <c r="D32" s="37"/>
      <c r="E32" s="36"/>
      <c r="F32" s="36">
        <f t="shared" ref="F32:P32" si="31">E32</f>
        <v>0</v>
      </c>
      <c r="G32" s="36">
        <f t="shared" si="31"/>
        <v>0</v>
      </c>
      <c r="H32" s="36">
        <f t="shared" si="31"/>
        <v>0</v>
      </c>
      <c r="I32" s="36">
        <f t="shared" si="31"/>
        <v>0</v>
      </c>
      <c r="J32" s="36">
        <f t="shared" si="31"/>
        <v>0</v>
      </c>
      <c r="K32" s="36">
        <f t="shared" si="31"/>
        <v>0</v>
      </c>
      <c r="L32" s="36">
        <f t="shared" si="31"/>
        <v>0</v>
      </c>
      <c r="M32" s="36">
        <f t="shared" si="31"/>
        <v>0</v>
      </c>
      <c r="N32" s="36">
        <f t="shared" si="31"/>
        <v>0</v>
      </c>
      <c r="O32" s="36">
        <f t="shared" si="31"/>
        <v>0</v>
      </c>
      <c r="P32" s="36">
        <f t="shared" si="31"/>
        <v>0</v>
      </c>
    </row>
    <row r="33" spans="1:16" ht="13.2">
      <c r="A33" s="35"/>
      <c r="B33" s="35"/>
      <c r="C33" s="35"/>
      <c r="D33" s="37"/>
      <c r="E33" s="36"/>
      <c r="F33" s="36">
        <f t="shared" ref="F33:P33" si="32">E33</f>
        <v>0</v>
      </c>
      <c r="G33" s="36">
        <f t="shared" si="32"/>
        <v>0</v>
      </c>
      <c r="H33" s="36">
        <f t="shared" si="32"/>
        <v>0</v>
      </c>
      <c r="I33" s="36">
        <f t="shared" si="32"/>
        <v>0</v>
      </c>
      <c r="J33" s="36">
        <f t="shared" si="32"/>
        <v>0</v>
      </c>
      <c r="K33" s="36">
        <f t="shared" si="32"/>
        <v>0</v>
      </c>
      <c r="L33" s="36">
        <f t="shared" si="32"/>
        <v>0</v>
      </c>
      <c r="M33" s="36">
        <f t="shared" si="32"/>
        <v>0</v>
      </c>
      <c r="N33" s="36">
        <f t="shared" si="32"/>
        <v>0</v>
      </c>
      <c r="O33" s="36">
        <f t="shared" si="32"/>
        <v>0</v>
      </c>
      <c r="P33" s="36">
        <f t="shared" si="32"/>
        <v>0</v>
      </c>
    </row>
    <row r="34" spans="1:16" ht="13.2">
      <c r="A34" s="35"/>
      <c r="B34" s="35"/>
      <c r="C34" s="35"/>
      <c r="D34" s="37"/>
      <c r="E34" s="36"/>
      <c r="F34" s="36">
        <f t="shared" ref="F34:P34" si="33">E34</f>
        <v>0</v>
      </c>
      <c r="G34" s="36">
        <f t="shared" si="33"/>
        <v>0</v>
      </c>
      <c r="H34" s="36">
        <f t="shared" si="33"/>
        <v>0</v>
      </c>
      <c r="I34" s="36">
        <f t="shared" si="33"/>
        <v>0</v>
      </c>
      <c r="J34" s="36">
        <f t="shared" si="33"/>
        <v>0</v>
      </c>
      <c r="K34" s="36">
        <f t="shared" si="33"/>
        <v>0</v>
      </c>
      <c r="L34" s="36">
        <f t="shared" si="33"/>
        <v>0</v>
      </c>
      <c r="M34" s="36">
        <f t="shared" si="33"/>
        <v>0</v>
      </c>
      <c r="N34" s="36">
        <f t="shared" si="33"/>
        <v>0</v>
      </c>
      <c r="O34" s="36">
        <f t="shared" si="33"/>
        <v>0</v>
      </c>
      <c r="P34" s="36">
        <f t="shared" si="33"/>
        <v>0</v>
      </c>
    </row>
    <row r="35" spans="1:16" ht="13.2">
      <c r="A35" s="35"/>
      <c r="B35" s="35"/>
      <c r="C35" s="35"/>
      <c r="D35" s="37"/>
      <c r="E35" s="36"/>
      <c r="F35" s="36">
        <f t="shared" ref="F35:P35" si="34">E35</f>
        <v>0</v>
      </c>
      <c r="G35" s="36">
        <f t="shared" si="34"/>
        <v>0</v>
      </c>
      <c r="H35" s="36">
        <f t="shared" si="34"/>
        <v>0</v>
      </c>
      <c r="I35" s="36">
        <f t="shared" si="34"/>
        <v>0</v>
      </c>
      <c r="J35" s="36">
        <f t="shared" si="34"/>
        <v>0</v>
      </c>
      <c r="K35" s="36">
        <f t="shared" si="34"/>
        <v>0</v>
      </c>
      <c r="L35" s="36">
        <f t="shared" si="34"/>
        <v>0</v>
      </c>
      <c r="M35" s="36">
        <f t="shared" si="34"/>
        <v>0</v>
      </c>
      <c r="N35" s="36">
        <f t="shared" si="34"/>
        <v>0</v>
      </c>
      <c r="O35" s="36">
        <f t="shared" si="34"/>
        <v>0</v>
      </c>
      <c r="P35" s="36">
        <f t="shared" si="34"/>
        <v>0</v>
      </c>
    </row>
    <row r="36" spans="1:16" ht="13.2">
      <c r="A36" s="35"/>
      <c r="B36" s="35"/>
      <c r="C36" s="35"/>
      <c r="D36" s="37"/>
      <c r="E36" s="36"/>
      <c r="F36" s="36">
        <f t="shared" ref="F36:P36" si="35">E36</f>
        <v>0</v>
      </c>
      <c r="G36" s="36">
        <f t="shared" si="35"/>
        <v>0</v>
      </c>
      <c r="H36" s="36">
        <f t="shared" si="35"/>
        <v>0</v>
      </c>
      <c r="I36" s="36">
        <f t="shared" si="35"/>
        <v>0</v>
      </c>
      <c r="J36" s="36">
        <f t="shared" si="35"/>
        <v>0</v>
      </c>
      <c r="K36" s="36">
        <f t="shared" si="35"/>
        <v>0</v>
      </c>
      <c r="L36" s="36">
        <f t="shared" si="35"/>
        <v>0</v>
      </c>
      <c r="M36" s="36">
        <f t="shared" si="35"/>
        <v>0</v>
      </c>
      <c r="N36" s="36">
        <f t="shared" si="35"/>
        <v>0</v>
      </c>
      <c r="O36" s="36">
        <f t="shared" si="35"/>
        <v>0</v>
      </c>
      <c r="P36" s="36">
        <f t="shared" si="35"/>
        <v>0</v>
      </c>
    </row>
    <row r="37" spans="1:16" ht="13.2">
      <c r="A37" s="35"/>
      <c r="B37" s="35"/>
      <c r="C37" s="35"/>
      <c r="D37" s="37"/>
      <c r="E37" s="36"/>
      <c r="F37" s="36">
        <f t="shared" ref="F37:P37" si="36">E37</f>
        <v>0</v>
      </c>
      <c r="G37" s="36">
        <f t="shared" si="36"/>
        <v>0</v>
      </c>
      <c r="H37" s="36">
        <f t="shared" si="36"/>
        <v>0</v>
      </c>
      <c r="I37" s="36">
        <f t="shared" si="36"/>
        <v>0</v>
      </c>
      <c r="J37" s="36">
        <f t="shared" si="36"/>
        <v>0</v>
      </c>
      <c r="K37" s="36">
        <f t="shared" si="36"/>
        <v>0</v>
      </c>
      <c r="L37" s="36">
        <f t="shared" si="36"/>
        <v>0</v>
      </c>
      <c r="M37" s="36">
        <f t="shared" si="36"/>
        <v>0</v>
      </c>
      <c r="N37" s="36">
        <f t="shared" si="36"/>
        <v>0</v>
      </c>
      <c r="O37" s="36">
        <f t="shared" si="36"/>
        <v>0</v>
      </c>
      <c r="P37" s="36">
        <f t="shared" si="36"/>
        <v>0</v>
      </c>
    </row>
    <row r="38" spans="1:16" ht="13.2">
      <c r="A38" s="35"/>
      <c r="B38" s="35"/>
      <c r="C38" s="35"/>
      <c r="D38" s="37"/>
      <c r="E38" s="36"/>
      <c r="F38" s="36">
        <f t="shared" ref="F38:P38" si="37">E38</f>
        <v>0</v>
      </c>
      <c r="G38" s="36">
        <f t="shared" si="37"/>
        <v>0</v>
      </c>
      <c r="H38" s="36">
        <f t="shared" si="37"/>
        <v>0</v>
      </c>
      <c r="I38" s="36">
        <f t="shared" si="37"/>
        <v>0</v>
      </c>
      <c r="J38" s="36">
        <f t="shared" si="37"/>
        <v>0</v>
      </c>
      <c r="K38" s="36">
        <f t="shared" si="37"/>
        <v>0</v>
      </c>
      <c r="L38" s="36">
        <f t="shared" si="37"/>
        <v>0</v>
      </c>
      <c r="M38" s="36">
        <f t="shared" si="37"/>
        <v>0</v>
      </c>
      <c r="N38" s="36">
        <f t="shared" si="37"/>
        <v>0</v>
      </c>
      <c r="O38" s="36">
        <f t="shared" si="37"/>
        <v>0</v>
      </c>
      <c r="P38" s="36">
        <f t="shared" si="37"/>
        <v>0</v>
      </c>
    </row>
    <row r="39" spans="1:16" ht="13.2">
      <c r="A39" s="35"/>
      <c r="B39" s="35"/>
      <c r="C39" s="35"/>
      <c r="D39" s="37"/>
      <c r="E39" s="36"/>
      <c r="F39" s="36">
        <f t="shared" ref="F39:P39" si="38">E39</f>
        <v>0</v>
      </c>
      <c r="G39" s="36">
        <f t="shared" si="38"/>
        <v>0</v>
      </c>
      <c r="H39" s="36">
        <f t="shared" si="38"/>
        <v>0</v>
      </c>
      <c r="I39" s="36">
        <f t="shared" si="38"/>
        <v>0</v>
      </c>
      <c r="J39" s="36">
        <f t="shared" si="38"/>
        <v>0</v>
      </c>
      <c r="K39" s="36">
        <f t="shared" si="38"/>
        <v>0</v>
      </c>
      <c r="L39" s="36">
        <f t="shared" si="38"/>
        <v>0</v>
      </c>
      <c r="M39" s="36">
        <f t="shared" si="38"/>
        <v>0</v>
      </c>
      <c r="N39" s="36">
        <f t="shared" si="38"/>
        <v>0</v>
      </c>
      <c r="O39" s="36">
        <f t="shared" si="38"/>
        <v>0</v>
      </c>
      <c r="P39" s="36">
        <f t="shared" si="38"/>
        <v>0</v>
      </c>
    </row>
    <row r="40" spans="1:16" ht="13.2">
      <c r="A40" s="35"/>
      <c r="B40" s="35"/>
      <c r="C40" s="35"/>
      <c r="D40" s="37"/>
      <c r="E40" s="36"/>
      <c r="F40" s="36">
        <f t="shared" ref="F40:P40" si="39">E40</f>
        <v>0</v>
      </c>
      <c r="G40" s="36">
        <f t="shared" si="39"/>
        <v>0</v>
      </c>
      <c r="H40" s="36">
        <f t="shared" si="39"/>
        <v>0</v>
      </c>
      <c r="I40" s="36">
        <f t="shared" si="39"/>
        <v>0</v>
      </c>
      <c r="J40" s="36">
        <f t="shared" si="39"/>
        <v>0</v>
      </c>
      <c r="K40" s="36">
        <f t="shared" si="39"/>
        <v>0</v>
      </c>
      <c r="L40" s="36">
        <f t="shared" si="39"/>
        <v>0</v>
      </c>
      <c r="M40" s="36">
        <f t="shared" si="39"/>
        <v>0</v>
      </c>
      <c r="N40" s="36">
        <f t="shared" si="39"/>
        <v>0</v>
      </c>
      <c r="O40" s="36">
        <f t="shared" si="39"/>
        <v>0</v>
      </c>
      <c r="P40" s="36">
        <f t="shared" si="39"/>
        <v>0</v>
      </c>
    </row>
    <row r="41" spans="1:16" ht="13.2">
      <c r="A41" s="35"/>
      <c r="B41" s="35"/>
      <c r="C41" s="35"/>
      <c r="D41" s="37"/>
      <c r="E41" s="36"/>
      <c r="F41" s="36">
        <f t="shared" ref="F41:P41" si="40">E41</f>
        <v>0</v>
      </c>
      <c r="G41" s="36">
        <f t="shared" si="40"/>
        <v>0</v>
      </c>
      <c r="H41" s="36">
        <f t="shared" si="40"/>
        <v>0</v>
      </c>
      <c r="I41" s="36">
        <f t="shared" si="40"/>
        <v>0</v>
      </c>
      <c r="J41" s="36">
        <f t="shared" si="40"/>
        <v>0</v>
      </c>
      <c r="K41" s="36">
        <f t="shared" si="40"/>
        <v>0</v>
      </c>
      <c r="L41" s="36">
        <f t="shared" si="40"/>
        <v>0</v>
      </c>
      <c r="M41" s="36">
        <f t="shared" si="40"/>
        <v>0</v>
      </c>
      <c r="N41" s="36">
        <f t="shared" si="40"/>
        <v>0</v>
      </c>
      <c r="O41" s="36">
        <f t="shared" si="40"/>
        <v>0</v>
      </c>
      <c r="P41" s="36">
        <f t="shared" si="40"/>
        <v>0</v>
      </c>
    </row>
    <row r="42" spans="1:16" ht="13.2">
      <c r="A42" s="35"/>
      <c r="B42" s="35"/>
      <c r="C42" s="35"/>
      <c r="D42" s="37"/>
      <c r="E42" s="36"/>
      <c r="F42" s="36">
        <f t="shared" ref="F42:P42" si="41">E42</f>
        <v>0</v>
      </c>
      <c r="G42" s="36">
        <f t="shared" si="41"/>
        <v>0</v>
      </c>
      <c r="H42" s="36">
        <f t="shared" si="41"/>
        <v>0</v>
      </c>
      <c r="I42" s="36">
        <f t="shared" si="41"/>
        <v>0</v>
      </c>
      <c r="J42" s="36">
        <f t="shared" si="41"/>
        <v>0</v>
      </c>
      <c r="K42" s="36">
        <f t="shared" si="41"/>
        <v>0</v>
      </c>
      <c r="L42" s="36">
        <f t="shared" si="41"/>
        <v>0</v>
      </c>
      <c r="M42" s="36">
        <f t="shared" si="41"/>
        <v>0</v>
      </c>
      <c r="N42" s="36">
        <f t="shared" si="41"/>
        <v>0</v>
      </c>
      <c r="O42" s="36">
        <f t="shared" si="41"/>
        <v>0</v>
      </c>
      <c r="P42" s="36">
        <f t="shared" si="41"/>
        <v>0</v>
      </c>
    </row>
    <row r="43" spans="1:16" ht="13.2">
      <c r="A43" s="35"/>
      <c r="B43" s="35"/>
      <c r="C43" s="35"/>
      <c r="D43" s="37"/>
      <c r="E43" s="36"/>
      <c r="F43" s="36">
        <f t="shared" ref="F43:P43" si="42">E43</f>
        <v>0</v>
      </c>
      <c r="G43" s="36">
        <f t="shared" si="42"/>
        <v>0</v>
      </c>
      <c r="H43" s="36">
        <f t="shared" si="42"/>
        <v>0</v>
      </c>
      <c r="I43" s="36">
        <f t="shared" si="42"/>
        <v>0</v>
      </c>
      <c r="J43" s="36">
        <f t="shared" si="42"/>
        <v>0</v>
      </c>
      <c r="K43" s="36">
        <f t="shared" si="42"/>
        <v>0</v>
      </c>
      <c r="L43" s="36">
        <f t="shared" si="42"/>
        <v>0</v>
      </c>
      <c r="M43" s="36">
        <f t="shared" si="42"/>
        <v>0</v>
      </c>
      <c r="N43" s="36">
        <f t="shared" si="42"/>
        <v>0</v>
      </c>
      <c r="O43" s="36">
        <f t="shared" si="42"/>
        <v>0</v>
      </c>
      <c r="P43" s="36">
        <f t="shared" si="42"/>
        <v>0</v>
      </c>
    </row>
    <row r="44" spans="1:16" ht="13.2">
      <c r="A44" s="35"/>
      <c r="B44" s="35"/>
      <c r="C44" s="35"/>
      <c r="D44" s="37"/>
      <c r="E44" s="36"/>
      <c r="F44" s="36">
        <f t="shared" ref="F44:P44" si="43">E44</f>
        <v>0</v>
      </c>
      <c r="G44" s="36">
        <f t="shared" si="43"/>
        <v>0</v>
      </c>
      <c r="H44" s="36">
        <f t="shared" si="43"/>
        <v>0</v>
      </c>
      <c r="I44" s="36">
        <f t="shared" si="43"/>
        <v>0</v>
      </c>
      <c r="J44" s="36">
        <f t="shared" si="43"/>
        <v>0</v>
      </c>
      <c r="K44" s="36">
        <f t="shared" si="43"/>
        <v>0</v>
      </c>
      <c r="L44" s="36">
        <f t="shared" si="43"/>
        <v>0</v>
      </c>
      <c r="M44" s="36">
        <f t="shared" si="43"/>
        <v>0</v>
      </c>
      <c r="N44" s="36">
        <f t="shared" si="43"/>
        <v>0</v>
      </c>
      <c r="O44" s="36">
        <f t="shared" si="43"/>
        <v>0</v>
      </c>
      <c r="P44" s="36">
        <f t="shared" si="43"/>
        <v>0</v>
      </c>
    </row>
    <row r="45" spans="1:16" ht="13.2">
      <c r="A45" s="35"/>
      <c r="B45" s="35"/>
      <c r="C45" s="35"/>
      <c r="D45" s="37"/>
      <c r="E45" s="36"/>
      <c r="F45" s="36">
        <f t="shared" ref="F45:P45" si="44">E45</f>
        <v>0</v>
      </c>
      <c r="G45" s="36">
        <f t="shared" si="44"/>
        <v>0</v>
      </c>
      <c r="H45" s="36">
        <f t="shared" si="44"/>
        <v>0</v>
      </c>
      <c r="I45" s="36">
        <f t="shared" si="44"/>
        <v>0</v>
      </c>
      <c r="J45" s="36">
        <f t="shared" si="44"/>
        <v>0</v>
      </c>
      <c r="K45" s="36">
        <f t="shared" si="44"/>
        <v>0</v>
      </c>
      <c r="L45" s="36">
        <f t="shared" si="44"/>
        <v>0</v>
      </c>
      <c r="M45" s="36">
        <f t="shared" si="44"/>
        <v>0</v>
      </c>
      <c r="N45" s="36">
        <f t="shared" si="44"/>
        <v>0</v>
      </c>
      <c r="O45" s="36">
        <f t="shared" si="44"/>
        <v>0</v>
      </c>
      <c r="P45" s="36">
        <f t="shared" si="44"/>
        <v>0</v>
      </c>
    </row>
    <row r="46" spans="1:16" ht="13.2">
      <c r="A46" s="35"/>
      <c r="B46" s="35"/>
      <c r="C46" s="35"/>
      <c r="D46" s="37"/>
      <c r="E46" s="36"/>
      <c r="F46" s="36">
        <f t="shared" ref="F46:P46" si="45">E46</f>
        <v>0</v>
      </c>
      <c r="G46" s="36">
        <f t="shared" si="45"/>
        <v>0</v>
      </c>
      <c r="H46" s="36">
        <f t="shared" si="45"/>
        <v>0</v>
      </c>
      <c r="I46" s="36">
        <f t="shared" si="45"/>
        <v>0</v>
      </c>
      <c r="J46" s="36">
        <f t="shared" si="45"/>
        <v>0</v>
      </c>
      <c r="K46" s="36">
        <f t="shared" si="45"/>
        <v>0</v>
      </c>
      <c r="L46" s="36">
        <f t="shared" si="45"/>
        <v>0</v>
      </c>
      <c r="M46" s="36">
        <f t="shared" si="45"/>
        <v>0</v>
      </c>
      <c r="N46" s="36">
        <f t="shared" si="45"/>
        <v>0</v>
      </c>
      <c r="O46" s="36">
        <f t="shared" si="45"/>
        <v>0</v>
      </c>
      <c r="P46" s="36">
        <f t="shared" si="45"/>
        <v>0</v>
      </c>
    </row>
    <row r="47" spans="1:16" ht="13.2">
      <c r="A47" s="35"/>
      <c r="B47" s="35"/>
      <c r="C47" s="35"/>
      <c r="D47" s="37"/>
      <c r="E47" s="36"/>
      <c r="F47" s="36">
        <f t="shared" ref="F47:P47" si="46">E47</f>
        <v>0</v>
      </c>
      <c r="G47" s="36">
        <f t="shared" si="46"/>
        <v>0</v>
      </c>
      <c r="H47" s="36">
        <f t="shared" si="46"/>
        <v>0</v>
      </c>
      <c r="I47" s="36">
        <f t="shared" si="46"/>
        <v>0</v>
      </c>
      <c r="J47" s="36">
        <f t="shared" si="46"/>
        <v>0</v>
      </c>
      <c r="K47" s="36">
        <f t="shared" si="46"/>
        <v>0</v>
      </c>
      <c r="L47" s="36">
        <f t="shared" si="46"/>
        <v>0</v>
      </c>
      <c r="M47" s="36">
        <f t="shared" si="46"/>
        <v>0</v>
      </c>
      <c r="N47" s="36">
        <f t="shared" si="46"/>
        <v>0</v>
      </c>
      <c r="O47" s="36">
        <f t="shared" si="46"/>
        <v>0</v>
      </c>
      <c r="P47" s="36">
        <f t="shared" si="46"/>
        <v>0</v>
      </c>
    </row>
    <row r="48" spans="1:16" ht="13.2">
      <c r="A48" s="35"/>
      <c r="B48" s="35"/>
      <c r="C48" s="35"/>
      <c r="D48" s="37"/>
      <c r="E48" s="36"/>
      <c r="F48" s="36">
        <f t="shared" ref="F48:P48" si="47">E48</f>
        <v>0</v>
      </c>
      <c r="G48" s="36">
        <f t="shared" si="47"/>
        <v>0</v>
      </c>
      <c r="H48" s="36">
        <f t="shared" si="47"/>
        <v>0</v>
      </c>
      <c r="I48" s="36">
        <f t="shared" si="47"/>
        <v>0</v>
      </c>
      <c r="J48" s="36">
        <f t="shared" si="47"/>
        <v>0</v>
      </c>
      <c r="K48" s="36">
        <f t="shared" si="47"/>
        <v>0</v>
      </c>
      <c r="L48" s="36">
        <f t="shared" si="47"/>
        <v>0</v>
      </c>
      <c r="M48" s="36">
        <f t="shared" si="47"/>
        <v>0</v>
      </c>
      <c r="N48" s="36">
        <f t="shared" si="47"/>
        <v>0</v>
      </c>
      <c r="O48" s="36">
        <f t="shared" si="47"/>
        <v>0</v>
      </c>
      <c r="P48" s="36">
        <f t="shared" si="47"/>
        <v>0</v>
      </c>
    </row>
    <row r="49" spans="1:16" ht="13.2">
      <c r="A49" s="35"/>
      <c r="B49" s="35"/>
      <c r="C49" s="35"/>
      <c r="D49" s="37"/>
      <c r="E49" s="36"/>
      <c r="F49" s="36">
        <f t="shared" ref="F49:P49" si="48">E49</f>
        <v>0</v>
      </c>
      <c r="G49" s="36">
        <f t="shared" si="48"/>
        <v>0</v>
      </c>
      <c r="H49" s="36">
        <f t="shared" si="48"/>
        <v>0</v>
      </c>
      <c r="I49" s="36">
        <f t="shared" si="48"/>
        <v>0</v>
      </c>
      <c r="J49" s="36">
        <f t="shared" si="48"/>
        <v>0</v>
      </c>
      <c r="K49" s="36">
        <f t="shared" si="48"/>
        <v>0</v>
      </c>
      <c r="L49" s="36">
        <f t="shared" si="48"/>
        <v>0</v>
      </c>
      <c r="M49" s="36">
        <f t="shared" si="48"/>
        <v>0</v>
      </c>
      <c r="N49" s="36">
        <f t="shared" si="48"/>
        <v>0</v>
      </c>
      <c r="O49" s="36">
        <f t="shared" si="48"/>
        <v>0</v>
      </c>
      <c r="P49" s="36">
        <f t="shared" si="48"/>
        <v>0</v>
      </c>
    </row>
    <row r="50" spans="1:16" ht="13.2">
      <c r="A50" s="35"/>
      <c r="B50" s="35"/>
      <c r="C50" s="35"/>
      <c r="D50" s="37"/>
      <c r="E50" s="36"/>
      <c r="F50" s="36">
        <f t="shared" ref="F50:P50" si="49">E50</f>
        <v>0</v>
      </c>
      <c r="G50" s="36">
        <f t="shared" si="49"/>
        <v>0</v>
      </c>
      <c r="H50" s="36">
        <f t="shared" si="49"/>
        <v>0</v>
      </c>
      <c r="I50" s="36">
        <f t="shared" si="49"/>
        <v>0</v>
      </c>
      <c r="J50" s="36">
        <f t="shared" si="49"/>
        <v>0</v>
      </c>
      <c r="K50" s="36">
        <f t="shared" si="49"/>
        <v>0</v>
      </c>
      <c r="L50" s="36">
        <f t="shared" si="49"/>
        <v>0</v>
      </c>
      <c r="M50" s="36">
        <f t="shared" si="49"/>
        <v>0</v>
      </c>
      <c r="N50" s="36">
        <f t="shared" si="49"/>
        <v>0</v>
      </c>
      <c r="O50" s="36">
        <f t="shared" si="49"/>
        <v>0</v>
      </c>
      <c r="P50" s="36">
        <f t="shared" si="49"/>
        <v>0</v>
      </c>
    </row>
    <row r="51" spans="1:16" ht="13.2">
      <c r="A51" s="35"/>
      <c r="B51" s="35"/>
      <c r="C51" s="35"/>
      <c r="D51" s="37"/>
      <c r="E51" s="36"/>
      <c r="F51" s="36">
        <f t="shared" ref="F51:P51" si="50">E51</f>
        <v>0</v>
      </c>
      <c r="G51" s="36">
        <f t="shared" si="50"/>
        <v>0</v>
      </c>
      <c r="H51" s="36">
        <f t="shared" si="50"/>
        <v>0</v>
      </c>
      <c r="I51" s="36">
        <f t="shared" si="50"/>
        <v>0</v>
      </c>
      <c r="J51" s="36">
        <f t="shared" si="50"/>
        <v>0</v>
      </c>
      <c r="K51" s="36">
        <f t="shared" si="50"/>
        <v>0</v>
      </c>
      <c r="L51" s="36">
        <f t="shared" si="50"/>
        <v>0</v>
      </c>
      <c r="M51" s="36">
        <f t="shared" si="50"/>
        <v>0</v>
      </c>
      <c r="N51" s="36">
        <f t="shared" si="50"/>
        <v>0</v>
      </c>
      <c r="O51" s="36">
        <f t="shared" si="50"/>
        <v>0</v>
      </c>
      <c r="P51" s="36">
        <f t="shared" si="50"/>
        <v>0</v>
      </c>
    </row>
    <row r="52" spans="1:16" ht="13.2">
      <c r="A52" s="35"/>
      <c r="B52" s="35"/>
      <c r="C52" s="35"/>
      <c r="D52" s="37"/>
      <c r="E52" s="36"/>
      <c r="F52" s="36">
        <f t="shared" ref="F52:P52" si="51">E52</f>
        <v>0</v>
      </c>
      <c r="G52" s="36">
        <f t="shared" si="51"/>
        <v>0</v>
      </c>
      <c r="H52" s="36">
        <f t="shared" si="51"/>
        <v>0</v>
      </c>
      <c r="I52" s="36">
        <f t="shared" si="51"/>
        <v>0</v>
      </c>
      <c r="J52" s="36">
        <f t="shared" si="51"/>
        <v>0</v>
      </c>
      <c r="K52" s="36">
        <f t="shared" si="51"/>
        <v>0</v>
      </c>
      <c r="L52" s="36">
        <f t="shared" si="51"/>
        <v>0</v>
      </c>
      <c r="M52" s="36">
        <f t="shared" si="51"/>
        <v>0</v>
      </c>
      <c r="N52" s="36">
        <f t="shared" si="51"/>
        <v>0</v>
      </c>
      <c r="O52" s="36">
        <f t="shared" si="51"/>
        <v>0</v>
      </c>
      <c r="P52" s="36">
        <f t="shared" si="51"/>
        <v>0</v>
      </c>
    </row>
    <row r="53" spans="1:16" ht="13.2">
      <c r="A53" s="35"/>
      <c r="B53" s="35"/>
      <c r="C53" s="35"/>
      <c r="D53" s="37"/>
      <c r="E53" s="36"/>
      <c r="F53" s="36">
        <f t="shared" ref="F53:P53" si="52">E53</f>
        <v>0</v>
      </c>
      <c r="G53" s="36">
        <f t="shared" si="52"/>
        <v>0</v>
      </c>
      <c r="H53" s="36">
        <f t="shared" si="52"/>
        <v>0</v>
      </c>
      <c r="I53" s="36">
        <f t="shared" si="52"/>
        <v>0</v>
      </c>
      <c r="J53" s="36">
        <f t="shared" si="52"/>
        <v>0</v>
      </c>
      <c r="K53" s="36">
        <f t="shared" si="52"/>
        <v>0</v>
      </c>
      <c r="L53" s="36">
        <f t="shared" si="52"/>
        <v>0</v>
      </c>
      <c r="M53" s="36">
        <f t="shared" si="52"/>
        <v>0</v>
      </c>
      <c r="N53" s="36">
        <f t="shared" si="52"/>
        <v>0</v>
      </c>
      <c r="O53" s="36">
        <f t="shared" si="52"/>
        <v>0</v>
      </c>
      <c r="P53" s="36">
        <f t="shared" si="52"/>
        <v>0</v>
      </c>
    </row>
    <row r="54" spans="1:16" ht="13.2">
      <c r="A54" s="35"/>
      <c r="B54" s="35"/>
      <c r="C54" s="35"/>
      <c r="D54" s="37"/>
      <c r="E54" s="36"/>
      <c r="F54" s="36">
        <f t="shared" ref="F54:P54" si="53">E54</f>
        <v>0</v>
      </c>
      <c r="G54" s="36">
        <f t="shared" si="53"/>
        <v>0</v>
      </c>
      <c r="H54" s="36">
        <f t="shared" si="53"/>
        <v>0</v>
      </c>
      <c r="I54" s="36">
        <f t="shared" si="53"/>
        <v>0</v>
      </c>
      <c r="J54" s="36">
        <f t="shared" si="53"/>
        <v>0</v>
      </c>
      <c r="K54" s="36">
        <f t="shared" si="53"/>
        <v>0</v>
      </c>
      <c r="L54" s="36">
        <f t="shared" si="53"/>
        <v>0</v>
      </c>
      <c r="M54" s="36">
        <f t="shared" si="53"/>
        <v>0</v>
      </c>
      <c r="N54" s="36">
        <f t="shared" si="53"/>
        <v>0</v>
      </c>
      <c r="O54" s="36">
        <f t="shared" si="53"/>
        <v>0</v>
      </c>
      <c r="P54" s="36">
        <f t="shared" si="53"/>
        <v>0</v>
      </c>
    </row>
    <row r="55" spans="1:16" ht="13.2">
      <c r="A55" s="35"/>
      <c r="B55" s="35"/>
      <c r="C55" s="35"/>
      <c r="D55" s="37"/>
      <c r="E55" s="36"/>
      <c r="F55" s="36">
        <f t="shared" ref="F55:P55" si="54">E55</f>
        <v>0</v>
      </c>
      <c r="G55" s="36">
        <f t="shared" si="54"/>
        <v>0</v>
      </c>
      <c r="H55" s="36">
        <f t="shared" si="54"/>
        <v>0</v>
      </c>
      <c r="I55" s="36">
        <f t="shared" si="54"/>
        <v>0</v>
      </c>
      <c r="J55" s="36">
        <f t="shared" si="54"/>
        <v>0</v>
      </c>
      <c r="K55" s="36">
        <f t="shared" si="54"/>
        <v>0</v>
      </c>
      <c r="L55" s="36">
        <f t="shared" si="54"/>
        <v>0</v>
      </c>
      <c r="M55" s="36">
        <f t="shared" si="54"/>
        <v>0</v>
      </c>
      <c r="N55" s="36">
        <f t="shared" si="54"/>
        <v>0</v>
      </c>
      <c r="O55" s="36">
        <f t="shared" si="54"/>
        <v>0</v>
      </c>
      <c r="P55" s="36">
        <f t="shared" si="54"/>
        <v>0</v>
      </c>
    </row>
    <row r="56" spans="1:16" ht="13.2">
      <c r="A56" s="35"/>
      <c r="B56" s="35"/>
      <c r="C56" s="35"/>
      <c r="D56" s="37"/>
      <c r="E56" s="36"/>
      <c r="F56" s="36">
        <f t="shared" ref="F56:P56" si="55">E56</f>
        <v>0</v>
      </c>
      <c r="G56" s="36">
        <f t="shared" si="55"/>
        <v>0</v>
      </c>
      <c r="H56" s="36">
        <f t="shared" si="55"/>
        <v>0</v>
      </c>
      <c r="I56" s="36">
        <f t="shared" si="55"/>
        <v>0</v>
      </c>
      <c r="J56" s="36">
        <f t="shared" si="55"/>
        <v>0</v>
      </c>
      <c r="K56" s="36">
        <f t="shared" si="55"/>
        <v>0</v>
      </c>
      <c r="L56" s="36">
        <f t="shared" si="55"/>
        <v>0</v>
      </c>
      <c r="M56" s="36">
        <f t="shared" si="55"/>
        <v>0</v>
      </c>
      <c r="N56" s="36">
        <f t="shared" si="55"/>
        <v>0</v>
      </c>
      <c r="O56" s="36">
        <f t="shared" si="55"/>
        <v>0</v>
      </c>
      <c r="P56" s="36">
        <f t="shared" si="55"/>
        <v>0</v>
      </c>
    </row>
    <row r="57" spans="1:16" ht="13.2">
      <c r="A57" s="35"/>
      <c r="B57" s="35"/>
      <c r="C57" s="35"/>
      <c r="D57" s="37"/>
      <c r="E57" s="36"/>
      <c r="F57" s="36">
        <f t="shared" ref="F57:P57" si="56">E57</f>
        <v>0</v>
      </c>
      <c r="G57" s="36">
        <f t="shared" si="56"/>
        <v>0</v>
      </c>
      <c r="H57" s="36">
        <f t="shared" si="56"/>
        <v>0</v>
      </c>
      <c r="I57" s="36">
        <f t="shared" si="56"/>
        <v>0</v>
      </c>
      <c r="J57" s="36">
        <f t="shared" si="56"/>
        <v>0</v>
      </c>
      <c r="K57" s="36">
        <f t="shared" si="56"/>
        <v>0</v>
      </c>
      <c r="L57" s="36">
        <f t="shared" si="56"/>
        <v>0</v>
      </c>
      <c r="M57" s="36">
        <f t="shared" si="56"/>
        <v>0</v>
      </c>
      <c r="N57" s="36">
        <f t="shared" si="56"/>
        <v>0</v>
      </c>
      <c r="O57" s="36">
        <f t="shared" si="56"/>
        <v>0</v>
      </c>
      <c r="P57" s="36">
        <f t="shared" si="56"/>
        <v>0</v>
      </c>
    </row>
    <row r="58" spans="1:16" ht="13.2">
      <c r="A58" s="35"/>
      <c r="B58" s="35"/>
      <c r="C58" s="35"/>
      <c r="D58" s="37"/>
      <c r="E58" s="36"/>
      <c r="F58" s="36">
        <f t="shared" ref="F58:P58" si="57">E58</f>
        <v>0</v>
      </c>
      <c r="G58" s="36">
        <f t="shared" si="57"/>
        <v>0</v>
      </c>
      <c r="H58" s="36">
        <f t="shared" si="57"/>
        <v>0</v>
      </c>
      <c r="I58" s="36">
        <f t="shared" si="57"/>
        <v>0</v>
      </c>
      <c r="J58" s="36">
        <f t="shared" si="57"/>
        <v>0</v>
      </c>
      <c r="K58" s="36">
        <f t="shared" si="57"/>
        <v>0</v>
      </c>
      <c r="L58" s="36">
        <f t="shared" si="57"/>
        <v>0</v>
      </c>
      <c r="M58" s="36">
        <f t="shared" si="57"/>
        <v>0</v>
      </c>
      <c r="N58" s="36">
        <f t="shared" si="57"/>
        <v>0</v>
      </c>
      <c r="O58" s="36">
        <f t="shared" si="57"/>
        <v>0</v>
      </c>
      <c r="P58" s="36">
        <f t="shared" si="57"/>
        <v>0</v>
      </c>
    </row>
    <row r="59" spans="1:16" ht="13.2">
      <c r="A59" s="35"/>
      <c r="B59" s="35"/>
      <c r="C59" s="35"/>
      <c r="D59" s="37"/>
      <c r="E59" s="36"/>
      <c r="F59" s="36">
        <f t="shared" ref="F59:P59" si="58">E59</f>
        <v>0</v>
      </c>
      <c r="G59" s="36">
        <f t="shared" si="58"/>
        <v>0</v>
      </c>
      <c r="H59" s="36">
        <f t="shared" si="58"/>
        <v>0</v>
      </c>
      <c r="I59" s="36">
        <f t="shared" si="58"/>
        <v>0</v>
      </c>
      <c r="J59" s="36">
        <f t="shared" si="58"/>
        <v>0</v>
      </c>
      <c r="K59" s="36">
        <f t="shared" si="58"/>
        <v>0</v>
      </c>
      <c r="L59" s="36">
        <f t="shared" si="58"/>
        <v>0</v>
      </c>
      <c r="M59" s="36">
        <f t="shared" si="58"/>
        <v>0</v>
      </c>
      <c r="N59" s="36">
        <f t="shared" si="58"/>
        <v>0</v>
      </c>
      <c r="O59" s="36">
        <f t="shared" si="58"/>
        <v>0</v>
      </c>
      <c r="P59" s="36">
        <f t="shared" si="58"/>
        <v>0</v>
      </c>
    </row>
    <row r="60" spans="1:16" ht="13.2">
      <c r="A60" s="35"/>
      <c r="B60" s="35"/>
      <c r="C60" s="35"/>
      <c r="D60" s="37"/>
      <c r="E60" s="36"/>
      <c r="F60" s="36">
        <f t="shared" ref="F60:P60" si="59">E60</f>
        <v>0</v>
      </c>
      <c r="G60" s="36">
        <f t="shared" si="59"/>
        <v>0</v>
      </c>
      <c r="H60" s="36">
        <f t="shared" si="59"/>
        <v>0</v>
      </c>
      <c r="I60" s="36">
        <f t="shared" si="59"/>
        <v>0</v>
      </c>
      <c r="J60" s="36">
        <f t="shared" si="59"/>
        <v>0</v>
      </c>
      <c r="K60" s="36">
        <f t="shared" si="59"/>
        <v>0</v>
      </c>
      <c r="L60" s="36">
        <f t="shared" si="59"/>
        <v>0</v>
      </c>
      <c r="M60" s="36">
        <f t="shared" si="59"/>
        <v>0</v>
      </c>
      <c r="N60" s="36">
        <f t="shared" si="59"/>
        <v>0</v>
      </c>
      <c r="O60" s="36">
        <f t="shared" si="59"/>
        <v>0</v>
      </c>
      <c r="P60" s="36">
        <f t="shared" si="59"/>
        <v>0</v>
      </c>
    </row>
    <row r="61" spans="1:16" ht="13.2">
      <c r="A61" s="35"/>
      <c r="B61" s="35"/>
      <c r="C61" s="35"/>
      <c r="D61" s="37"/>
      <c r="E61" s="36"/>
      <c r="F61" s="36">
        <f t="shared" ref="F61:P61" si="60">E61</f>
        <v>0</v>
      </c>
      <c r="G61" s="36">
        <f t="shared" si="60"/>
        <v>0</v>
      </c>
      <c r="H61" s="36">
        <f t="shared" si="60"/>
        <v>0</v>
      </c>
      <c r="I61" s="36">
        <f t="shared" si="60"/>
        <v>0</v>
      </c>
      <c r="J61" s="36">
        <f t="shared" si="60"/>
        <v>0</v>
      </c>
      <c r="K61" s="36">
        <f t="shared" si="60"/>
        <v>0</v>
      </c>
      <c r="L61" s="36">
        <f t="shared" si="60"/>
        <v>0</v>
      </c>
      <c r="M61" s="36">
        <f t="shared" si="60"/>
        <v>0</v>
      </c>
      <c r="N61" s="36">
        <f t="shared" si="60"/>
        <v>0</v>
      </c>
      <c r="O61" s="36">
        <f t="shared" si="60"/>
        <v>0</v>
      </c>
      <c r="P61" s="36">
        <f t="shared" si="60"/>
        <v>0</v>
      </c>
    </row>
    <row r="62" spans="1:16" ht="13.2">
      <c r="A62" s="35"/>
      <c r="B62" s="35"/>
      <c r="C62" s="35"/>
      <c r="D62" s="37"/>
      <c r="E62" s="36"/>
      <c r="F62" s="36">
        <f t="shared" ref="F62:P62" si="61">E62</f>
        <v>0</v>
      </c>
      <c r="G62" s="36">
        <f t="shared" si="61"/>
        <v>0</v>
      </c>
      <c r="H62" s="36">
        <f t="shared" si="61"/>
        <v>0</v>
      </c>
      <c r="I62" s="36">
        <f t="shared" si="61"/>
        <v>0</v>
      </c>
      <c r="J62" s="36">
        <f t="shared" si="61"/>
        <v>0</v>
      </c>
      <c r="K62" s="36">
        <f t="shared" si="61"/>
        <v>0</v>
      </c>
      <c r="L62" s="36">
        <f t="shared" si="61"/>
        <v>0</v>
      </c>
      <c r="M62" s="36">
        <f t="shared" si="61"/>
        <v>0</v>
      </c>
      <c r="N62" s="36">
        <f t="shared" si="61"/>
        <v>0</v>
      </c>
      <c r="O62" s="36">
        <f t="shared" si="61"/>
        <v>0</v>
      </c>
      <c r="P62" s="36">
        <f t="shared" si="61"/>
        <v>0</v>
      </c>
    </row>
    <row r="63" spans="1:16" ht="13.2">
      <c r="A63" s="35"/>
      <c r="B63" s="35"/>
      <c r="C63" s="35"/>
      <c r="D63" s="37"/>
      <c r="E63" s="36"/>
      <c r="F63" s="36">
        <f t="shared" ref="F63:P63" si="62">E63</f>
        <v>0</v>
      </c>
      <c r="G63" s="36">
        <f t="shared" si="62"/>
        <v>0</v>
      </c>
      <c r="H63" s="36">
        <f t="shared" si="62"/>
        <v>0</v>
      </c>
      <c r="I63" s="36">
        <f t="shared" si="62"/>
        <v>0</v>
      </c>
      <c r="J63" s="36">
        <f t="shared" si="62"/>
        <v>0</v>
      </c>
      <c r="K63" s="36">
        <f t="shared" si="62"/>
        <v>0</v>
      </c>
      <c r="L63" s="36">
        <f t="shared" si="62"/>
        <v>0</v>
      </c>
      <c r="M63" s="36">
        <f t="shared" si="62"/>
        <v>0</v>
      </c>
      <c r="N63" s="36">
        <f t="shared" si="62"/>
        <v>0</v>
      </c>
      <c r="O63" s="36">
        <f t="shared" si="62"/>
        <v>0</v>
      </c>
      <c r="P63" s="36">
        <f t="shared" si="62"/>
        <v>0</v>
      </c>
    </row>
    <row r="64" spans="1:16" ht="13.2">
      <c r="A64" s="35"/>
      <c r="B64" s="35"/>
      <c r="C64" s="35"/>
      <c r="D64" s="37"/>
      <c r="E64" s="36"/>
      <c r="F64" s="36">
        <f t="shared" ref="F64:P64" si="63">E64</f>
        <v>0</v>
      </c>
      <c r="G64" s="36">
        <f t="shared" si="63"/>
        <v>0</v>
      </c>
      <c r="H64" s="36">
        <f t="shared" si="63"/>
        <v>0</v>
      </c>
      <c r="I64" s="36">
        <f t="shared" si="63"/>
        <v>0</v>
      </c>
      <c r="J64" s="36">
        <f t="shared" si="63"/>
        <v>0</v>
      </c>
      <c r="K64" s="36">
        <f t="shared" si="63"/>
        <v>0</v>
      </c>
      <c r="L64" s="36">
        <f t="shared" si="63"/>
        <v>0</v>
      </c>
      <c r="M64" s="36">
        <f t="shared" si="63"/>
        <v>0</v>
      </c>
      <c r="N64" s="36">
        <f t="shared" si="63"/>
        <v>0</v>
      </c>
      <c r="O64" s="36">
        <f t="shared" si="63"/>
        <v>0</v>
      </c>
      <c r="P64" s="36">
        <f t="shared" si="63"/>
        <v>0</v>
      </c>
    </row>
    <row r="65" spans="1:16" ht="13.2">
      <c r="A65" s="35"/>
      <c r="B65" s="35"/>
      <c r="C65" s="35"/>
      <c r="D65" s="37"/>
      <c r="E65" s="36"/>
      <c r="F65" s="36">
        <f t="shared" ref="F65:P65" si="64">E65</f>
        <v>0</v>
      </c>
      <c r="G65" s="36">
        <f t="shared" si="64"/>
        <v>0</v>
      </c>
      <c r="H65" s="36">
        <f t="shared" si="64"/>
        <v>0</v>
      </c>
      <c r="I65" s="36">
        <f t="shared" si="64"/>
        <v>0</v>
      </c>
      <c r="J65" s="36">
        <f t="shared" si="64"/>
        <v>0</v>
      </c>
      <c r="K65" s="36">
        <f t="shared" si="64"/>
        <v>0</v>
      </c>
      <c r="L65" s="36">
        <f t="shared" si="64"/>
        <v>0</v>
      </c>
      <c r="M65" s="36">
        <f t="shared" si="64"/>
        <v>0</v>
      </c>
      <c r="N65" s="36">
        <f t="shared" si="64"/>
        <v>0</v>
      </c>
      <c r="O65" s="36">
        <f t="shared" si="64"/>
        <v>0</v>
      </c>
      <c r="P65" s="36">
        <f t="shared" si="64"/>
        <v>0</v>
      </c>
    </row>
    <row r="66" spans="1:16" ht="13.2">
      <c r="A66" s="35"/>
      <c r="B66" s="35"/>
      <c r="C66" s="35"/>
      <c r="D66" s="37"/>
      <c r="E66" s="36"/>
      <c r="F66" s="36">
        <f t="shared" ref="F66:P66" si="65">E66</f>
        <v>0</v>
      </c>
      <c r="G66" s="36">
        <f t="shared" si="65"/>
        <v>0</v>
      </c>
      <c r="H66" s="36">
        <f t="shared" si="65"/>
        <v>0</v>
      </c>
      <c r="I66" s="36">
        <f t="shared" si="65"/>
        <v>0</v>
      </c>
      <c r="J66" s="36">
        <f t="shared" si="65"/>
        <v>0</v>
      </c>
      <c r="K66" s="36">
        <f t="shared" si="65"/>
        <v>0</v>
      </c>
      <c r="L66" s="36">
        <f t="shared" si="65"/>
        <v>0</v>
      </c>
      <c r="M66" s="36">
        <f t="shared" si="65"/>
        <v>0</v>
      </c>
      <c r="N66" s="36">
        <f t="shared" si="65"/>
        <v>0</v>
      </c>
      <c r="O66" s="36">
        <f t="shared" si="65"/>
        <v>0</v>
      </c>
      <c r="P66" s="36">
        <f t="shared" si="65"/>
        <v>0</v>
      </c>
    </row>
    <row r="67" spans="1:16" ht="13.2">
      <c r="A67" s="35"/>
      <c r="B67" s="35"/>
      <c r="C67" s="35"/>
      <c r="D67" s="37"/>
      <c r="E67" s="36"/>
      <c r="F67" s="36">
        <f t="shared" ref="F67:P67" si="66">E67</f>
        <v>0</v>
      </c>
      <c r="G67" s="36">
        <f t="shared" si="66"/>
        <v>0</v>
      </c>
      <c r="H67" s="36">
        <f t="shared" si="66"/>
        <v>0</v>
      </c>
      <c r="I67" s="36">
        <f t="shared" si="66"/>
        <v>0</v>
      </c>
      <c r="J67" s="36">
        <f t="shared" si="66"/>
        <v>0</v>
      </c>
      <c r="K67" s="36">
        <f t="shared" si="66"/>
        <v>0</v>
      </c>
      <c r="L67" s="36">
        <f t="shared" si="66"/>
        <v>0</v>
      </c>
      <c r="M67" s="36">
        <f t="shared" si="66"/>
        <v>0</v>
      </c>
      <c r="N67" s="36">
        <f t="shared" si="66"/>
        <v>0</v>
      </c>
      <c r="O67" s="36">
        <f t="shared" si="66"/>
        <v>0</v>
      </c>
      <c r="P67" s="36">
        <f t="shared" si="66"/>
        <v>0</v>
      </c>
    </row>
    <row r="68" spans="1:16" ht="13.2">
      <c r="A68" s="35"/>
      <c r="B68" s="35"/>
      <c r="C68" s="35"/>
      <c r="D68" s="37"/>
      <c r="E68" s="36"/>
      <c r="F68" s="36">
        <f t="shared" ref="F68:P68" si="67">E68</f>
        <v>0</v>
      </c>
      <c r="G68" s="36">
        <f t="shared" si="67"/>
        <v>0</v>
      </c>
      <c r="H68" s="36">
        <f t="shared" si="67"/>
        <v>0</v>
      </c>
      <c r="I68" s="36">
        <f t="shared" si="67"/>
        <v>0</v>
      </c>
      <c r="J68" s="36">
        <f t="shared" si="67"/>
        <v>0</v>
      </c>
      <c r="K68" s="36">
        <f t="shared" si="67"/>
        <v>0</v>
      </c>
      <c r="L68" s="36">
        <f t="shared" si="67"/>
        <v>0</v>
      </c>
      <c r="M68" s="36">
        <f t="shared" si="67"/>
        <v>0</v>
      </c>
      <c r="N68" s="36">
        <f t="shared" si="67"/>
        <v>0</v>
      </c>
      <c r="O68" s="36">
        <f t="shared" si="67"/>
        <v>0</v>
      </c>
      <c r="P68" s="36">
        <f t="shared" si="67"/>
        <v>0</v>
      </c>
    </row>
    <row r="69" spans="1:16" ht="13.2">
      <c r="A69" s="35"/>
      <c r="B69" s="35"/>
      <c r="C69" s="35"/>
      <c r="D69" s="37"/>
      <c r="E69" s="36"/>
      <c r="F69" s="36">
        <f t="shared" ref="F69:P69" si="68">E69</f>
        <v>0</v>
      </c>
      <c r="G69" s="36">
        <f t="shared" si="68"/>
        <v>0</v>
      </c>
      <c r="H69" s="36">
        <f t="shared" si="68"/>
        <v>0</v>
      </c>
      <c r="I69" s="36">
        <f t="shared" si="68"/>
        <v>0</v>
      </c>
      <c r="J69" s="36">
        <f t="shared" si="68"/>
        <v>0</v>
      </c>
      <c r="K69" s="36">
        <f t="shared" si="68"/>
        <v>0</v>
      </c>
      <c r="L69" s="36">
        <f t="shared" si="68"/>
        <v>0</v>
      </c>
      <c r="M69" s="36">
        <f t="shared" si="68"/>
        <v>0</v>
      </c>
      <c r="N69" s="36">
        <f t="shared" si="68"/>
        <v>0</v>
      </c>
      <c r="O69" s="36">
        <f t="shared" si="68"/>
        <v>0</v>
      </c>
      <c r="P69" s="36">
        <f t="shared" si="68"/>
        <v>0</v>
      </c>
    </row>
    <row r="70" spans="1:16" ht="13.2">
      <c r="A70" s="35"/>
      <c r="B70" s="35"/>
      <c r="C70" s="35"/>
      <c r="D70" s="37"/>
      <c r="E70" s="36"/>
      <c r="F70" s="36">
        <f t="shared" ref="F70:P70" si="69">E70</f>
        <v>0</v>
      </c>
      <c r="G70" s="36">
        <f t="shared" si="69"/>
        <v>0</v>
      </c>
      <c r="H70" s="36">
        <f t="shared" si="69"/>
        <v>0</v>
      </c>
      <c r="I70" s="36">
        <f t="shared" si="69"/>
        <v>0</v>
      </c>
      <c r="J70" s="36">
        <f t="shared" si="69"/>
        <v>0</v>
      </c>
      <c r="K70" s="36">
        <f t="shared" si="69"/>
        <v>0</v>
      </c>
      <c r="L70" s="36">
        <f t="shared" si="69"/>
        <v>0</v>
      </c>
      <c r="M70" s="36">
        <f t="shared" si="69"/>
        <v>0</v>
      </c>
      <c r="N70" s="36">
        <f t="shared" si="69"/>
        <v>0</v>
      </c>
      <c r="O70" s="36">
        <f t="shared" si="69"/>
        <v>0</v>
      </c>
      <c r="P70" s="36">
        <f t="shared" si="69"/>
        <v>0</v>
      </c>
    </row>
    <row r="71" spans="1:16" ht="13.2">
      <c r="A71" s="35"/>
      <c r="B71" s="35"/>
      <c r="C71" s="35"/>
      <c r="D71" s="37"/>
      <c r="E71" s="36"/>
      <c r="F71" s="36">
        <f t="shared" ref="F71:P71" si="70">E71</f>
        <v>0</v>
      </c>
      <c r="G71" s="36">
        <f t="shared" si="70"/>
        <v>0</v>
      </c>
      <c r="H71" s="36">
        <f t="shared" si="70"/>
        <v>0</v>
      </c>
      <c r="I71" s="36">
        <f t="shared" si="70"/>
        <v>0</v>
      </c>
      <c r="J71" s="36">
        <f t="shared" si="70"/>
        <v>0</v>
      </c>
      <c r="K71" s="36">
        <f t="shared" si="70"/>
        <v>0</v>
      </c>
      <c r="L71" s="36">
        <f t="shared" si="70"/>
        <v>0</v>
      </c>
      <c r="M71" s="36">
        <f t="shared" si="70"/>
        <v>0</v>
      </c>
      <c r="N71" s="36">
        <f t="shared" si="70"/>
        <v>0</v>
      </c>
      <c r="O71" s="36">
        <f t="shared" si="70"/>
        <v>0</v>
      </c>
      <c r="P71" s="36">
        <f t="shared" si="70"/>
        <v>0</v>
      </c>
    </row>
    <row r="72" spans="1:16" ht="13.2">
      <c r="A72" s="35"/>
      <c r="B72" s="35"/>
      <c r="C72" s="35"/>
      <c r="D72" s="37"/>
      <c r="E72" s="36"/>
      <c r="F72" s="36">
        <f t="shared" ref="F72:P72" si="71">E72</f>
        <v>0</v>
      </c>
      <c r="G72" s="36">
        <f t="shared" si="71"/>
        <v>0</v>
      </c>
      <c r="H72" s="36">
        <f t="shared" si="71"/>
        <v>0</v>
      </c>
      <c r="I72" s="36">
        <f t="shared" si="71"/>
        <v>0</v>
      </c>
      <c r="J72" s="36">
        <f t="shared" si="71"/>
        <v>0</v>
      </c>
      <c r="K72" s="36">
        <f t="shared" si="71"/>
        <v>0</v>
      </c>
      <c r="L72" s="36">
        <f t="shared" si="71"/>
        <v>0</v>
      </c>
      <c r="M72" s="36">
        <f t="shared" si="71"/>
        <v>0</v>
      </c>
      <c r="N72" s="36">
        <f t="shared" si="71"/>
        <v>0</v>
      </c>
      <c r="O72" s="36">
        <f t="shared" si="71"/>
        <v>0</v>
      </c>
      <c r="P72" s="36">
        <f t="shared" si="71"/>
        <v>0</v>
      </c>
    </row>
    <row r="73" spans="1:16" ht="13.2">
      <c r="A73" s="35"/>
      <c r="B73" s="35"/>
      <c r="C73" s="35"/>
      <c r="D73" s="37"/>
      <c r="E73" s="36"/>
      <c r="F73" s="36">
        <f t="shared" ref="F73:P73" si="72">E73</f>
        <v>0</v>
      </c>
      <c r="G73" s="36">
        <f t="shared" si="72"/>
        <v>0</v>
      </c>
      <c r="H73" s="36">
        <f t="shared" si="72"/>
        <v>0</v>
      </c>
      <c r="I73" s="36">
        <f t="shared" si="72"/>
        <v>0</v>
      </c>
      <c r="J73" s="36">
        <f t="shared" si="72"/>
        <v>0</v>
      </c>
      <c r="K73" s="36">
        <f t="shared" si="72"/>
        <v>0</v>
      </c>
      <c r="L73" s="36">
        <f t="shared" si="72"/>
        <v>0</v>
      </c>
      <c r="M73" s="36">
        <f t="shared" si="72"/>
        <v>0</v>
      </c>
      <c r="N73" s="36">
        <f t="shared" si="72"/>
        <v>0</v>
      </c>
      <c r="O73" s="36">
        <f t="shared" si="72"/>
        <v>0</v>
      </c>
      <c r="P73" s="36">
        <f t="shared" si="72"/>
        <v>0</v>
      </c>
    </row>
    <row r="74" spans="1:16" ht="13.2">
      <c r="A74" s="35"/>
      <c r="B74" s="35"/>
      <c r="C74" s="35"/>
      <c r="D74" s="37"/>
      <c r="E74" s="36"/>
      <c r="F74" s="36">
        <f t="shared" ref="F74:P74" si="73">E74</f>
        <v>0</v>
      </c>
      <c r="G74" s="36">
        <f t="shared" si="73"/>
        <v>0</v>
      </c>
      <c r="H74" s="36">
        <f t="shared" si="73"/>
        <v>0</v>
      </c>
      <c r="I74" s="36">
        <f t="shared" si="73"/>
        <v>0</v>
      </c>
      <c r="J74" s="36">
        <f t="shared" si="73"/>
        <v>0</v>
      </c>
      <c r="K74" s="36">
        <f t="shared" si="73"/>
        <v>0</v>
      </c>
      <c r="L74" s="36">
        <f t="shared" si="73"/>
        <v>0</v>
      </c>
      <c r="M74" s="36">
        <f t="shared" si="73"/>
        <v>0</v>
      </c>
      <c r="N74" s="36">
        <f t="shared" si="73"/>
        <v>0</v>
      </c>
      <c r="O74" s="36">
        <f t="shared" si="73"/>
        <v>0</v>
      </c>
      <c r="P74" s="36">
        <f t="shared" si="73"/>
        <v>0</v>
      </c>
    </row>
    <row r="75" spans="1:16" ht="13.2">
      <c r="A75" s="35"/>
      <c r="B75" s="35"/>
      <c r="C75" s="35"/>
      <c r="D75" s="37"/>
      <c r="E75" s="36"/>
      <c r="F75" s="36">
        <f t="shared" ref="F75:P75" si="74">E75</f>
        <v>0</v>
      </c>
      <c r="G75" s="36">
        <f t="shared" si="74"/>
        <v>0</v>
      </c>
      <c r="H75" s="36">
        <f t="shared" si="74"/>
        <v>0</v>
      </c>
      <c r="I75" s="36">
        <f t="shared" si="74"/>
        <v>0</v>
      </c>
      <c r="J75" s="36">
        <f t="shared" si="74"/>
        <v>0</v>
      </c>
      <c r="K75" s="36">
        <f t="shared" si="74"/>
        <v>0</v>
      </c>
      <c r="L75" s="36">
        <f t="shared" si="74"/>
        <v>0</v>
      </c>
      <c r="M75" s="36">
        <f t="shared" si="74"/>
        <v>0</v>
      </c>
      <c r="N75" s="36">
        <f t="shared" si="74"/>
        <v>0</v>
      </c>
      <c r="O75" s="36">
        <f t="shared" si="74"/>
        <v>0</v>
      </c>
      <c r="P75" s="36">
        <f t="shared" si="74"/>
        <v>0</v>
      </c>
    </row>
    <row r="76" spans="1:16" ht="13.2">
      <c r="A76" s="35"/>
      <c r="B76" s="35"/>
      <c r="C76" s="35"/>
      <c r="D76" s="37"/>
      <c r="E76" s="36"/>
      <c r="F76" s="36">
        <f t="shared" ref="F76:P76" si="75">E76</f>
        <v>0</v>
      </c>
      <c r="G76" s="36">
        <f t="shared" si="75"/>
        <v>0</v>
      </c>
      <c r="H76" s="36">
        <f t="shared" si="75"/>
        <v>0</v>
      </c>
      <c r="I76" s="36">
        <f t="shared" si="75"/>
        <v>0</v>
      </c>
      <c r="J76" s="36">
        <f t="shared" si="75"/>
        <v>0</v>
      </c>
      <c r="K76" s="36">
        <f t="shared" si="75"/>
        <v>0</v>
      </c>
      <c r="L76" s="36">
        <f t="shared" si="75"/>
        <v>0</v>
      </c>
      <c r="M76" s="36">
        <f t="shared" si="75"/>
        <v>0</v>
      </c>
      <c r="N76" s="36">
        <f t="shared" si="75"/>
        <v>0</v>
      </c>
      <c r="O76" s="36">
        <f t="shared" si="75"/>
        <v>0</v>
      </c>
      <c r="P76" s="36">
        <f t="shared" si="75"/>
        <v>0</v>
      </c>
    </row>
    <row r="77" spans="1:16" ht="13.2">
      <c r="A77" s="35"/>
      <c r="B77" s="35"/>
      <c r="C77" s="35"/>
      <c r="D77" s="37"/>
      <c r="E77" s="36"/>
      <c r="F77" s="36">
        <f t="shared" ref="F77:P77" si="76">E77</f>
        <v>0</v>
      </c>
      <c r="G77" s="36">
        <f t="shared" si="76"/>
        <v>0</v>
      </c>
      <c r="H77" s="36">
        <f t="shared" si="76"/>
        <v>0</v>
      </c>
      <c r="I77" s="36">
        <f t="shared" si="76"/>
        <v>0</v>
      </c>
      <c r="J77" s="36">
        <f t="shared" si="76"/>
        <v>0</v>
      </c>
      <c r="K77" s="36">
        <f t="shared" si="76"/>
        <v>0</v>
      </c>
      <c r="L77" s="36">
        <f t="shared" si="76"/>
        <v>0</v>
      </c>
      <c r="M77" s="36">
        <f t="shared" si="76"/>
        <v>0</v>
      </c>
      <c r="N77" s="36">
        <f t="shared" si="76"/>
        <v>0</v>
      </c>
      <c r="O77" s="36">
        <f t="shared" si="76"/>
        <v>0</v>
      </c>
      <c r="P77" s="36">
        <f t="shared" si="76"/>
        <v>0</v>
      </c>
    </row>
    <row r="78" spans="1:16" ht="13.2">
      <c r="A78" s="35"/>
      <c r="B78" s="35"/>
      <c r="C78" s="35"/>
      <c r="D78" s="37"/>
      <c r="E78" s="36"/>
      <c r="F78" s="36">
        <f t="shared" ref="F78:P78" si="77">E78</f>
        <v>0</v>
      </c>
      <c r="G78" s="36">
        <f t="shared" si="77"/>
        <v>0</v>
      </c>
      <c r="H78" s="36">
        <f t="shared" si="77"/>
        <v>0</v>
      </c>
      <c r="I78" s="36">
        <f t="shared" si="77"/>
        <v>0</v>
      </c>
      <c r="J78" s="36">
        <f t="shared" si="77"/>
        <v>0</v>
      </c>
      <c r="K78" s="36">
        <f t="shared" si="77"/>
        <v>0</v>
      </c>
      <c r="L78" s="36">
        <f t="shared" si="77"/>
        <v>0</v>
      </c>
      <c r="M78" s="36">
        <f t="shared" si="77"/>
        <v>0</v>
      </c>
      <c r="N78" s="36">
        <f t="shared" si="77"/>
        <v>0</v>
      </c>
      <c r="O78" s="36">
        <f t="shared" si="77"/>
        <v>0</v>
      </c>
      <c r="P78" s="36">
        <f t="shared" si="77"/>
        <v>0</v>
      </c>
    </row>
    <row r="79" spans="1:16" ht="13.2">
      <c r="A79" s="35"/>
      <c r="B79" s="35"/>
      <c r="C79" s="35"/>
      <c r="D79" s="37"/>
      <c r="E79" s="36"/>
      <c r="F79" s="36">
        <f t="shared" ref="F79:P79" si="78">E79</f>
        <v>0</v>
      </c>
      <c r="G79" s="36">
        <f t="shared" si="78"/>
        <v>0</v>
      </c>
      <c r="H79" s="36">
        <f t="shared" si="78"/>
        <v>0</v>
      </c>
      <c r="I79" s="36">
        <f t="shared" si="78"/>
        <v>0</v>
      </c>
      <c r="J79" s="36">
        <f t="shared" si="78"/>
        <v>0</v>
      </c>
      <c r="K79" s="36">
        <f t="shared" si="78"/>
        <v>0</v>
      </c>
      <c r="L79" s="36">
        <f t="shared" si="78"/>
        <v>0</v>
      </c>
      <c r="M79" s="36">
        <f t="shared" si="78"/>
        <v>0</v>
      </c>
      <c r="N79" s="36">
        <f t="shared" si="78"/>
        <v>0</v>
      </c>
      <c r="O79" s="36">
        <f t="shared" si="78"/>
        <v>0</v>
      </c>
      <c r="P79" s="36">
        <f t="shared" si="78"/>
        <v>0</v>
      </c>
    </row>
    <row r="80" spans="1:16" ht="13.2">
      <c r="A80" s="35"/>
      <c r="B80" s="35"/>
      <c r="C80" s="35"/>
      <c r="D80" s="37"/>
      <c r="E80" s="36"/>
      <c r="F80" s="36">
        <f t="shared" ref="F80:P80" si="79">E80</f>
        <v>0</v>
      </c>
      <c r="G80" s="36">
        <f t="shared" si="79"/>
        <v>0</v>
      </c>
      <c r="H80" s="36">
        <f t="shared" si="79"/>
        <v>0</v>
      </c>
      <c r="I80" s="36">
        <f t="shared" si="79"/>
        <v>0</v>
      </c>
      <c r="J80" s="36">
        <f t="shared" si="79"/>
        <v>0</v>
      </c>
      <c r="K80" s="36">
        <f t="shared" si="79"/>
        <v>0</v>
      </c>
      <c r="L80" s="36">
        <f t="shared" si="79"/>
        <v>0</v>
      </c>
      <c r="M80" s="36">
        <f t="shared" si="79"/>
        <v>0</v>
      </c>
      <c r="N80" s="36">
        <f t="shared" si="79"/>
        <v>0</v>
      </c>
      <c r="O80" s="36">
        <f t="shared" si="79"/>
        <v>0</v>
      </c>
      <c r="P80" s="36">
        <f t="shared" si="79"/>
        <v>0</v>
      </c>
    </row>
    <row r="81" spans="1:16" ht="13.2">
      <c r="A81" s="35"/>
      <c r="B81" s="35"/>
      <c r="C81" s="35"/>
      <c r="D81" s="37"/>
      <c r="E81" s="36"/>
      <c r="F81" s="36">
        <f t="shared" ref="F81:P81" si="80">E81</f>
        <v>0</v>
      </c>
      <c r="G81" s="36">
        <f t="shared" si="80"/>
        <v>0</v>
      </c>
      <c r="H81" s="36">
        <f t="shared" si="80"/>
        <v>0</v>
      </c>
      <c r="I81" s="36">
        <f t="shared" si="80"/>
        <v>0</v>
      </c>
      <c r="J81" s="36">
        <f t="shared" si="80"/>
        <v>0</v>
      </c>
      <c r="K81" s="36">
        <f t="shared" si="80"/>
        <v>0</v>
      </c>
      <c r="L81" s="36">
        <f t="shared" si="80"/>
        <v>0</v>
      </c>
      <c r="M81" s="36">
        <f t="shared" si="80"/>
        <v>0</v>
      </c>
      <c r="N81" s="36">
        <f t="shared" si="80"/>
        <v>0</v>
      </c>
      <c r="O81" s="36">
        <f t="shared" si="80"/>
        <v>0</v>
      </c>
      <c r="P81" s="36">
        <f t="shared" si="80"/>
        <v>0</v>
      </c>
    </row>
    <row r="82" spans="1:16" ht="13.2">
      <c r="A82" s="35"/>
      <c r="B82" s="35"/>
      <c r="C82" s="35"/>
      <c r="D82" s="37"/>
      <c r="E82" s="36"/>
      <c r="F82" s="36">
        <f t="shared" ref="F82:P82" si="81">E82</f>
        <v>0</v>
      </c>
      <c r="G82" s="36">
        <f t="shared" si="81"/>
        <v>0</v>
      </c>
      <c r="H82" s="36">
        <f t="shared" si="81"/>
        <v>0</v>
      </c>
      <c r="I82" s="36">
        <f t="shared" si="81"/>
        <v>0</v>
      </c>
      <c r="J82" s="36">
        <f t="shared" si="81"/>
        <v>0</v>
      </c>
      <c r="K82" s="36">
        <f t="shared" si="81"/>
        <v>0</v>
      </c>
      <c r="L82" s="36">
        <f t="shared" si="81"/>
        <v>0</v>
      </c>
      <c r="M82" s="36">
        <f t="shared" si="81"/>
        <v>0</v>
      </c>
      <c r="N82" s="36">
        <f t="shared" si="81"/>
        <v>0</v>
      </c>
      <c r="O82" s="36">
        <f t="shared" si="81"/>
        <v>0</v>
      </c>
      <c r="P82" s="36">
        <f t="shared" si="81"/>
        <v>0</v>
      </c>
    </row>
    <row r="83" spans="1:16" ht="13.2">
      <c r="A83" s="35"/>
      <c r="B83" s="35"/>
      <c r="C83" s="35"/>
      <c r="D83" s="37"/>
      <c r="E83" s="36"/>
      <c r="F83" s="36">
        <f t="shared" ref="F83:P83" si="82">E83</f>
        <v>0</v>
      </c>
      <c r="G83" s="36">
        <f t="shared" si="82"/>
        <v>0</v>
      </c>
      <c r="H83" s="36">
        <f t="shared" si="82"/>
        <v>0</v>
      </c>
      <c r="I83" s="36">
        <f t="shared" si="82"/>
        <v>0</v>
      </c>
      <c r="J83" s="36">
        <f t="shared" si="82"/>
        <v>0</v>
      </c>
      <c r="K83" s="36">
        <f t="shared" si="82"/>
        <v>0</v>
      </c>
      <c r="L83" s="36">
        <f t="shared" si="82"/>
        <v>0</v>
      </c>
      <c r="M83" s="36">
        <f t="shared" si="82"/>
        <v>0</v>
      </c>
      <c r="N83" s="36">
        <f t="shared" si="82"/>
        <v>0</v>
      </c>
      <c r="O83" s="36">
        <f t="shared" si="82"/>
        <v>0</v>
      </c>
      <c r="P83" s="36">
        <f t="shared" si="82"/>
        <v>0</v>
      </c>
    </row>
    <row r="84" spans="1:16" ht="13.2">
      <c r="A84" s="35"/>
      <c r="B84" s="35"/>
      <c r="C84" s="35"/>
      <c r="D84" s="37"/>
      <c r="E84" s="36"/>
      <c r="F84" s="36">
        <f t="shared" ref="F84:P84" si="83">E84</f>
        <v>0</v>
      </c>
      <c r="G84" s="36">
        <f t="shared" si="83"/>
        <v>0</v>
      </c>
      <c r="H84" s="36">
        <f t="shared" si="83"/>
        <v>0</v>
      </c>
      <c r="I84" s="36">
        <f t="shared" si="83"/>
        <v>0</v>
      </c>
      <c r="J84" s="36">
        <f t="shared" si="83"/>
        <v>0</v>
      </c>
      <c r="K84" s="36">
        <f t="shared" si="83"/>
        <v>0</v>
      </c>
      <c r="L84" s="36">
        <f t="shared" si="83"/>
        <v>0</v>
      </c>
      <c r="M84" s="36">
        <f t="shared" si="83"/>
        <v>0</v>
      </c>
      <c r="N84" s="36">
        <f t="shared" si="83"/>
        <v>0</v>
      </c>
      <c r="O84" s="36">
        <f t="shared" si="83"/>
        <v>0</v>
      </c>
      <c r="P84" s="36">
        <f t="shared" si="83"/>
        <v>0</v>
      </c>
    </row>
    <row r="85" spans="1:16" ht="13.2">
      <c r="A85" s="35"/>
      <c r="B85" s="35"/>
      <c r="C85" s="35"/>
      <c r="D85" s="37"/>
      <c r="E85" s="36"/>
      <c r="F85" s="36">
        <f t="shared" ref="F85:P85" si="84">E85</f>
        <v>0</v>
      </c>
      <c r="G85" s="36">
        <f t="shared" si="84"/>
        <v>0</v>
      </c>
      <c r="H85" s="36">
        <f t="shared" si="84"/>
        <v>0</v>
      </c>
      <c r="I85" s="36">
        <f t="shared" si="84"/>
        <v>0</v>
      </c>
      <c r="J85" s="36">
        <f t="shared" si="84"/>
        <v>0</v>
      </c>
      <c r="K85" s="36">
        <f t="shared" si="84"/>
        <v>0</v>
      </c>
      <c r="L85" s="36">
        <f t="shared" si="84"/>
        <v>0</v>
      </c>
      <c r="M85" s="36">
        <f t="shared" si="84"/>
        <v>0</v>
      </c>
      <c r="N85" s="36">
        <f t="shared" si="84"/>
        <v>0</v>
      </c>
      <c r="O85" s="36">
        <f t="shared" si="84"/>
        <v>0</v>
      </c>
      <c r="P85" s="36">
        <f t="shared" si="84"/>
        <v>0</v>
      </c>
    </row>
    <row r="86" spans="1:16" ht="13.2">
      <c r="A86" s="35"/>
      <c r="B86" s="35"/>
      <c r="C86" s="35"/>
      <c r="D86" s="37"/>
      <c r="E86" s="36"/>
      <c r="F86" s="36">
        <f t="shared" ref="F86:P86" si="85">E86</f>
        <v>0</v>
      </c>
      <c r="G86" s="36">
        <f t="shared" si="85"/>
        <v>0</v>
      </c>
      <c r="H86" s="36">
        <f t="shared" si="85"/>
        <v>0</v>
      </c>
      <c r="I86" s="36">
        <f t="shared" si="85"/>
        <v>0</v>
      </c>
      <c r="J86" s="36">
        <f t="shared" si="85"/>
        <v>0</v>
      </c>
      <c r="K86" s="36">
        <f t="shared" si="85"/>
        <v>0</v>
      </c>
      <c r="L86" s="36">
        <f t="shared" si="85"/>
        <v>0</v>
      </c>
      <c r="M86" s="36">
        <f t="shared" si="85"/>
        <v>0</v>
      </c>
      <c r="N86" s="36">
        <f t="shared" si="85"/>
        <v>0</v>
      </c>
      <c r="O86" s="36">
        <f t="shared" si="85"/>
        <v>0</v>
      </c>
      <c r="P86" s="36">
        <f t="shared" si="85"/>
        <v>0</v>
      </c>
    </row>
    <row r="87" spans="1:16" ht="13.2">
      <c r="A87" s="35"/>
      <c r="B87" s="35"/>
      <c r="C87" s="35"/>
      <c r="D87" s="37"/>
      <c r="E87" s="36"/>
      <c r="F87" s="36">
        <f t="shared" ref="F87:P87" si="86">E87</f>
        <v>0</v>
      </c>
      <c r="G87" s="36">
        <f t="shared" si="86"/>
        <v>0</v>
      </c>
      <c r="H87" s="36">
        <f t="shared" si="86"/>
        <v>0</v>
      </c>
      <c r="I87" s="36">
        <f t="shared" si="86"/>
        <v>0</v>
      </c>
      <c r="J87" s="36">
        <f t="shared" si="86"/>
        <v>0</v>
      </c>
      <c r="K87" s="36">
        <f t="shared" si="86"/>
        <v>0</v>
      </c>
      <c r="L87" s="36">
        <f t="shared" si="86"/>
        <v>0</v>
      </c>
      <c r="M87" s="36">
        <f t="shared" si="86"/>
        <v>0</v>
      </c>
      <c r="N87" s="36">
        <f t="shared" si="86"/>
        <v>0</v>
      </c>
      <c r="O87" s="36">
        <f t="shared" si="86"/>
        <v>0</v>
      </c>
      <c r="P87" s="36">
        <f t="shared" si="86"/>
        <v>0</v>
      </c>
    </row>
    <row r="88" spans="1:16" ht="13.2">
      <c r="A88" s="35"/>
      <c r="B88" s="35"/>
      <c r="C88" s="35"/>
      <c r="D88" s="37"/>
      <c r="E88" s="36"/>
      <c r="F88" s="36">
        <f t="shared" ref="F88:P88" si="87">E88</f>
        <v>0</v>
      </c>
      <c r="G88" s="36">
        <f t="shared" si="87"/>
        <v>0</v>
      </c>
      <c r="H88" s="36">
        <f t="shared" si="87"/>
        <v>0</v>
      </c>
      <c r="I88" s="36">
        <f t="shared" si="87"/>
        <v>0</v>
      </c>
      <c r="J88" s="36">
        <f t="shared" si="87"/>
        <v>0</v>
      </c>
      <c r="K88" s="36">
        <f t="shared" si="87"/>
        <v>0</v>
      </c>
      <c r="L88" s="36">
        <f t="shared" si="87"/>
        <v>0</v>
      </c>
      <c r="M88" s="36">
        <f t="shared" si="87"/>
        <v>0</v>
      </c>
      <c r="N88" s="36">
        <f t="shared" si="87"/>
        <v>0</v>
      </c>
      <c r="O88" s="36">
        <f t="shared" si="87"/>
        <v>0</v>
      </c>
      <c r="P88" s="36">
        <f t="shared" si="87"/>
        <v>0</v>
      </c>
    </row>
    <row r="89" spans="1:16" ht="13.2">
      <c r="A89" s="35"/>
      <c r="B89" s="35"/>
      <c r="C89" s="35"/>
      <c r="D89" s="37"/>
      <c r="E89" s="36"/>
      <c r="F89" s="36">
        <f t="shared" ref="F89:P89" si="88">E89</f>
        <v>0</v>
      </c>
      <c r="G89" s="36">
        <f t="shared" si="88"/>
        <v>0</v>
      </c>
      <c r="H89" s="36">
        <f t="shared" si="88"/>
        <v>0</v>
      </c>
      <c r="I89" s="36">
        <f t="shared" si="88"/>
        <v>0</v>
      </c>
      <c r="J89" s="36">
        <f t="shared" si="88"/>
        <v>0</v>
      </c>
      <c r="K89" s="36">
        <f t="shared" si="88"/>
        <v>0</v>
      </c>
      <c r="L89" s="36">
        <f t="shared" si="88"/>
        <v>0</v>
      </c>
      <c r="M89" s="36">
        <f t="shared" si="88"/>
        <v>0</v>
      </c>
      <c r="N89" s="36">
        <f t="shared" si="88"/>
        <v>0</v>
      </c>
      <c r="O89" s="36">
        <f t="shared" si="88"/>
        <v>0</v>
      </c>
      <c r="P89" s="36">
        <f t="shared" si="88"/>
        <v>0</v>
      </c>
    </row>
    <row r="90" spans="1:16" ht="13.2">
      <c r="A90" s="35"/>
      <c r="B90" s="35"/>
      <c r="C90" s="35"/>
      <c r="D90" s="37"/>
      <c r="E90" s="36"/>
      <c r="F90" s="36">
        <f t="shared" ref="F90:P90" si="89">E90</f>
        <v>0</v>
      </c>
      <c r="G90" s="36">
        <f t="shared" si="89"/>
        <v>0</v>
      </c>
      <c r="H90" s="36">
        <f t="shared" si="89"/>
        <v>0</v>
      </c>
      <c r="I90" s="36">
        <f t="shared" si="89"/>
        <v>0</v>
      </c>
      <c r="J90" s="36">
        <f t="shared" si="89"/>
        <v>0</v>
      </c>
      <c r="K90" s="36">
        <f t="shared" si="89"/>
        <v>0</v>
      </c>
      <c r="L90" s="36">
        <f t="shared" si="89"/>
        <v>0</v>
      </c>
      <c r="M90" s="36">
        <f t="shared" si="89"/>
        <v>0</v>
      </c>
      <c r="N90" s="36">
        <f t="shared" si="89"/>
        <v>0</v>
      </c>
      <c r="O90" s="36">
        <f t="shared" si="89"/>
        <v>0</v>
      </c>
      <c r="P90" s="36">
        <f t="shared" si="89"/>
        <v>0</v>
      </c>
    </row>
    <row r="91" spans="1:16" ht="13.2">
      <c r="A91" s="35"/>
      <c r="B91" s="35"/>
      <c r="C91" s="35"/>
      <c r="D91" s="37"/>
      <c r="E91" s="36"/>
      <c r="F91" s="36">
        <f t="shared" ref="F91:P91" si="90">E91</f>
        <v>0</v>
      </c>
      <c r="G91" s="36">
        <f t="shared" si="90"/>
        <v>0</v>
      </c>
      <c r="H91" s="36">
        <f t="shared" si="90"/>
        <v>0</v>
      </c>
      <c r="I91" s="36">
        <f t="shared" si="90"/>
        <v>0</v>
      </c>
      <c r="J91" s="36">
        <f t="shared" si="90"/>
        <v>0</v>
      </c>
      <c r="K91" s="36">
        <f t="shared" si="90"/>
        <v>0</v>
      </c>
      <c r="L91" s="36">
        <f t="shared" si="90"/>
        <v>0</v>
      </c>
      <c r="M91" s="36">
        <f t="shared" si="90"/>
        <v>0</v>
      </c>
      <c r="N91" s="36">
        <f t="shared" si="90"/>
        <v>0</v>
      </c>
      <c r="O91" s="36">
        <f t="shared" si="90"/>
        <v>0</v>
      </c>
      <c r="P91" s="36">
        <f t="shared" si="90"/>
        <v>0</v>
      </c>
    </row>
    <row r="92" spans="1:16" ht="13.2">
      <c r="A92" s="35"/>
      <c r="B92" s="35"/>
      <c r="C92" s="35"/>
      <c r="D92" s="37"/>
      <c r="E92" s="36"/>
      <c r="F92" s="36">
        <f t="shared" ref="F92:P92" si="91">E92</f>
        <v>0</v>
      </c>
      <c r="G92" s="36">
        <f t="shared" si="91"/>
        <v>0</v>
      </c>
      <c r="H92" s="36">
        <f t="shared" si="91"/>
        <v>0</v>
      </c>
      <c r="I92" s="36">
        <f t="shared" si="91"/>
        <v>0</v>
      </c>
      <c r="J92" s="36">
        <f t="shared" si="91"/>
        <v>0</v>
      </c>
      <c r="K92" s="36">
        <f t="shared" si="91"/>
        <v>0</v>
      </c>
      <c r="L92" s="36">
        <f t="shared" si="91"/>
        <v>0</v>
      </c>
      <c r="M92" s="36">
        <f t="shared" si="91"/>
        <v>0</v>
      </c>
      <c r="N92" s="36">
        <f t="shared" si="91"/>
        <v>0</v>
      </c>
      <c r="O92" s="36">
        <f t="shared" si="91"/>
        <v>0</v>
      </c>
      <c r="P92" s="36">
        <f t="shared" si="91"/>
        <v>0</v>
      </c>
    </row>
    <row r="93" spans="1:16" ht="13.2">
      <c r="A93" s="35"/>
      <c r="B93" s="35"/>
      <c r="C93" s="35"/>
      <c r="D93" s="37"/>
      <c r="E93" s="36"/>
      <c r="F93" s="36">
        <f t="shared" ref="F93:P93" si="92">E93</f>
        <v>0</v>
      </c>
      <c r="G93" s="36">
        <f t="shared" si="92"/>
        <v>0</v>
      </c>
      <c r="H93" s="36">
        <f t="shared" si="92"/>
        <v>0</v>
      </c>
      <c r="I93" s="36">
        <f t="shared" si="92"/>
        <v>0</v>
      </c>
      <c r="J93" s="36">
        <f t="shared" si="92"/>
        <v>0</v>
      </c>
      <c r="K93" s="36">
        <f t="shared" si="92"/>
        <v>0</v>
      </c>
      <c r="L93" s="36">
        <f t="shared" si="92"/>
        <v>0</v>
      </c>
      <c r="M93" s="36">
        <f t="shared" si="92"/>
        <v>0</v>
      </c>
      <c r="N93" s="36">
        <f t="shared" si="92"/>
        <v>0</v>
      </c>
      <c r="O93" s="36">
        <f t="shared" si="92"/>
        <v>0</v>
      </c>
      <c r="P93" s="36">
        <f t="shared" si="92"/>
        <v>0</v>
      </c>
    </row>
    <row r="94" spans="1:16" ht="13.2">
      <c r="A94" s="35"/>
      <c r="B94" s="35"/>
      <c r="C94" s="35"/>
      <c r="D94" s="37"/>
      <c r="E94" s="36"/>
      <c r="F94" s="36">
        <f t="shared" ref="F94:P94" si="93">E94</f>
        <v>0</v>
      </c>
      <c r="G94" s="36">
        <f t="shared" si="93"/>
        <v>0</v>
      </c>
      <c r="H94" s="36">
        <f t="shared" si="93"/>
        <v>0</v>
      </c>
      <c r="I94" s="36">
        <f t="shared" si="93"/>
        <v>0</v>
      </c>
      <c r="J94" s="36">
        <f t="shared" si="93"/>
        <v>0</v>
      </c>
      <c r="K94" s="36">
        <f t="shared" si="93"/>
        <v>0</v>
      </c>
      <c r="L94" s="36">
        <f t="shared" si="93"/>
        <v>0</v>
      </c>
      <c r="M94" s="36">
        <f t="shared" si="93"/>
        <v>0</v>
      </c>
      <c r="N94" s="36">
        <f t="shared" si="93"/>
        <v>0</v>
      </c>
      <c r="O94" s="36">
        <f t="shared" si="93"/>
        <v>0</v>
      </c>
      <c r="P94" s="36">
        <f t="shared" si="93"/>
        <v>0</v>
      </c>
    </row>
    <row r="95" spans="1:16" ht="13.2">
      <c r="A95" s="35"/>
      <c r="B95" s="35"/>
      <c r="C95" s="35"/>
      <c r="D95" s="37"/>
      <c r="E95" s="36"/>
      <c r="F95" s="36">
        <f t="shared" ref="F95:P95" si="94">E95</f>
        <v>0</v>
      </c>
      <c r="G95" s="36">
        <f t="shared" si="94"/>
        <v>0</v>
      </c>
      <c r="H95" s="36">
        <f t="shared" si="94"/>
        <v>0</v>
      </c>
      <c r="I95" s="36">
        <f t="shared" si="94"/>
        <v>0</v>
      </c>
      <c r="J95" s="36">
        <f t="shared" si="94"/>
        <v>0</v>
      </c>
      <c r="K95" s="36">
        <f t="shared" si="94"/>
        <v>0</v>
      </c>
      <c r="L95" s="36">
        <f t="shared" si="94"/>
        <v>0</v>
      </c>
      <c r="M95" s="36">
        <f t="shared" si="94"/>
        <v>0</v>
      </c>
      <c r="N95" s="36">
        <f t="shared" si="94"/>
        <v>0</v>
      </c>
      <c r="O95" s="36">
        <f t="shared" si="94"/>
        <v>0</v>
      </c>
      <c r="P95" s="36">
        <f t="shared" si="94"/>
        <v>0</v>
      </c>
    </row>
    <row r="96" spans="1:16" ht="13.2">
      <c r="A96" s="35"/>
      <c r="B96" s="35"/>
      <c r="C96" s="35"/>
      <c r="D96" s="37"/>
      <c r="E96" s="36"/>
      <c r="F96" s="36">
        <f t="shared" ref="F96:P96" si="95">E96</f>
        <v>0</v>
      </c>
      <c r="G96" s="36">
        <f t="shared" si="95"/>
        <v>0</v>
      </c>
      <c r="H96" s="36">
        <f t="shared" si="95"/>
        <v>0</v>
      </c>
      <c r="I96" s="36">
        <f t="shared" si="95"/>
        <v>0</v>
      </c>
      <c r="J96" s="36">
        <f t="shared" si="95"/>
        <v>0</v>
      </c>
      <c r="K96" s="36">
        <f t="shared" si="95"/>
        <v>0</v>
      </c>
      <c r="L96" s="36">
        <f t="shared" si="95"/>
        <v>0</v>
      </c>
      <c r="M96" s="36">
        <f t="shared" si="95"/>
        <v>0</v>
      </c>
      <c r="N96" s="36">
        <f t="shared" si="95"/>
        <v>0</v>
      </c>
      <c r="O96" s="36">
        <f t="shared" si="95"/>
        <v>0</v>
      </c>
      <c r="P96" s="36">
        <f t="shared" si="95"/>
        <v>0</v>
      </c>
    </row>
    <row r="97" spans="1:16" ht="13.2">
      <c r="A97" s="35"/>
      <c r="B97" s="35"/>
      <c r="C97" s="35"/>
      <c r="D97" s="37"/>
      <c r="E97" s="36"/>
      <c r="F97" s="36">
        <f t="shared" ref="F97:P97" si="96">E97</f>
        <v>0</v>
      </c>
      <c r="G97" s="36">
        <f t="shared" si="96"/>
        <v>0</v>
      </c>
      <c r="H97" s="36">
        <f t="shared" si="96"/>
        <v>0</v>
      </c>
      <c r="I97" s="36">
        <f t="shared" si="96"/>
        <v>0</v>
      </c>
      <c r="J97" s="36">
        <f t="shared" si="96"/>
        <v>0</v>
      </c>
      <c r="K97" s="36">
        <f t="shared" si="96"/>
        <v>0</v>
      </c>
      <c r="L97" s="36">
        <f t="shared" si="96"/>
        <v>0</v>
      </c>
      <c r="M97" s="36">
        <f t="shared" si="96"/>
        <v>0</v>
      </c>
      <c r="N97" s="36">
        <f t="shared" si="96"/>
        <v>0</v>
      </c>
      <c r="O97" s="36">
        <f t="shared" si="96"/>
        <v>0</v>
      </c>
      <c r="P97" s="36">
        <f t="shared" si="96"/>
        <v>0</v>
      </c>
    </row>
    <row r="98" spans="1:16" ht="13.2">
      <c r="A98" s="35"/>
      <c r="B98" s="35"/>
      <c r="C98" s="35"/>
      <c r="D98" s="37"/>
      <c r="E98" s="36"/>
      <c r="F98" s="36">
        <f t="shared" ref="F98:P98" si="97">E98</f>
        <v>0</v>
      </c>
      <c r="G98" s="36">
        <f t="shared" si="97"/>
        <v>0</v>
      </c>
      <c r="H98" s="36">
        <f t="shared" si="97"/>
        <v>0</v>
      </c>
      <c r="I98" s="36">
        <f t="shared" si="97"/>
        <v>0</v>
      </c>
      <c r="J98" s="36">
        <f t="shared" si="97"/>
        <v>0</v>
      </c>
      <c r="K98" s="36">
        <f t="shared" si="97"/>
        <v>0</v>
      </c>
      <c r="L98" s="36">
        <f t="shared" si="97"/>
        <v>0</v>
      </c>
      <c r="M98" s="36">
        <f t="shared" si="97"/>
        <v>0</v>
      </c>
      <c r="N98" s="36">
        <f t="shared" si="97"/>
        <v>0</v>
      </c>
      <c r="O98" s="36">
        <f t="shared" si="97"/>
        <v>0</v>
      </c>
      <c r="P98" s="36">
        <f t="shared" si="97"/>
        <v>0</v>
      </c>
    </row>
    <row r="99" spans="1:16" ht="13.2">
      <c r="A99" s="35"/>
      <c r="B99" s="35"/>
      <c r="C99" s="35"/>
      <c r="D99" s="37"/>
      <c r="E99" s="36"/>
      <c r="F99" s="36">
        <f t="shared" ref="F99:P99" si="98">E99</f>
        <v>0</v>
      </c>
      <c r="G99" s="36">
        <f t="shared" si="98"/>
        <v>0</v>
      </c>
      <c r="H99" s="36">
        <f t="shared" si="98"/>
        <v>0</v>
      </c>
      <c r="I99" s="36">
        <f t="shared" si="98"/>
        <v>0</v>
      </c>
      <c r="J99" s="36">
        <f t="shared" si="98"/>
        <v>0</v>
      </c>
      <c r="K99" s="36">
        <f t="shared" si="98"/>
        <v>0</v>
      </c>
      <c r="L99" s="36">
        <f t="shared" si="98"/>
        <v>0</v>
      </c>
      <c r="M99" s="36">
        <f t="shared" si="98"/>
        <v>0</v>
      </c>
      <c r="N99" s="36">
        <f t="shared" si="98"/>
        <v>0</v>
      </c>
      <c r="O99" s="36">
        <f t="shared" si="98"/>
        <v>0</v>
      </c>
      <c r="P99" s="36">
        <f t="shared" si="98"/>
        <v>0</v>
      </c>
    </row>
    <row r="100" spans="1:16" ht="13.2">
      <c r="A100" s="35"/>
      <c r="B100" s="35"/>
      <c r="C100" s="35"/>
      <c r="D100" s="37"/>
      <c r="E100" s="36"/>
      <c r="F100" s="36">
        <f t="shared" ref="F100:P100" si="99">E100</f>
        <v>0</v>
      </c>
      <c r="G100" s="36">
        <f t="shared" si="99"/>
        <v>0</v>
      </c>
      <c r="H100" s="36">
        <f t="shared" si="99"/>
        <v>0</v>
      </c>
      <c r="I100" s="36">
        <f t="shared" si="99"/>
        <v>0</v>
      </c>
      <c r="J100" s="36">
        <f t="shared" si="99"/>
        <v>0</v>
      </c>
      <c r="K100" s="36">
        <f t="shared" si="99"/>
        <v>0</v>
      </c>
      <c r="L100" s="36">
        <f t="shared" si="99"/>
        <v>0</v>
      </c>
      <c r="M100" s="36">
        <f t="shared" si="99"/>
        <v>0</v>
      </c>
      <c r="N100" s="36">
        <f t="shared" si="99"/>
        <v>0</v>
      </c>
      <c r="O100" s="36">
        <f t="shared" si="99"/>
        <v>0</v>
      </c>
      <c r="P100" s="36">
        <f t="shared" si="99"/>
        <v>0</v>
      </c>
    </row>
    <row r="101" spans="1:16" ht="13.2">
      <c r="A101" s="35"/>
      <c r="B101" s="35"/>
      <c r="C101" s="35"/>
      <c r="D101" s="37"/>
      <c r="E101" s="36"/>
      <c r="F101" s="36">
        <f t="shared" ref="F101:P101" si="100">E101</f>
        <v>0</v>
      </c>
      <c r="G101" s="36">
        <f t="shared" si="100"/>
        <v>0</v>
      </c>
      <c r="H101" s="36">
        <f t="shared" si="100"/>
        <v>0</v>
      </c>
      <c r="I101" s="36">
        <f t="shared" si="100"/>
        <v>0</v>
      </c>
      <c r="J101" s="36">
        <f t="shared" si="100"/>
        <v>0</v>
      </c>
      <c r="K101" s="36">
        <f t="shared" si="100"/>
        <v>0</v>
      </c>
      <c r="L101" s="36">
        <f t="shared" si="100"/>
        <v>0</v>
      </c>
      <c r="M101" s="36">
        <f t="shared" si="100"/>
        <v>0</v>
      </c>
      <c r="N101" s="36">
        <f t="shared" si="100"/>
        <v>0</v>
      </c>
      <c r="O101" s="36">
        <f t="shared" si="100"/>
        <v>0</v>
      </c>
      <c r="P101" s="36">
        <f t="shared" si="100"/>
        <v>0</v>
      </c>
    </row>
    <row r="102" spans="1:16" ht="13.2">
      <c r="A102" s="35"/>
      <c r="B102" s="35"/>
      <c r="C102" s="35"/>
      <c r="D102" s="37"/>
      <c r="E102" s="36"/>
      <c r="F102" s="36">
        <f t="shared" ref="F102:P102" si="101">E102</f>
        <v>0</v>
      </c>
      <c r="G102" s="36">
        <f t="shared" si="101"/>
        <v>0</v>
      </c>
      <c r="H102" s="36">
        <f t="shared" si="101"/>
        <v>0</v>
      </c>
      <c r="I102" s="36">
        <f t="shared" si="101"/>
        <v>0</v>
      </c>
      <c r="J102" s="36">
        <f t="shared" si="101"/>
        <v>0</v>
      </c>
      <c r="K102" s="36">
        <f t="shared" si="101"/>
        <v>0</v>
      </c>
      <c r="L102" s="36">
        <f t="shared" si="101"/>
        <v>0</v>
      </c>
      <c r="M102" s="36">
        <f t="shared" si="101"/>
        <v>0</v>
      </c>
      <c r="N102" s="36">
        <f t="shared" si="101"/>
        <v>0</v>
      </c>
      <c r="O102" s="36">
        <f t="shared" si="101"/>
        <v>0</v>
      </c>
      <c r="P102" s="36">
        <f t="shared" si="101"/>
        <v>0</v>
      </c>
    </row>
    <row r="103" spans="1:16" ht="13.2">
      <c r="A103" s="35"/>
      <c r="B103" s="35"/>
      <c r="C103" s="35"/>
      <c r="D103" s="37"/>
      <c r="E103" s="36"/>
      <c r="F103" s="36">
        <f t="shared" ref="F103:P103" si="102">E103</f>
        <v>0</v>
      </c>
      <c r="G103" s="36">
        <f t="shared" si="102"/>
        <v>0</v>
      </c>
      <c r="H103" s="36">
        <f t="shared" si="102"/>
        <v>0</v>
      </c>
      <c r="I103" s="36">
        <f t="shared" si="102"/>
        <v>0</v>
      </c>
      <c r="J103" s="36">
        <f t="shared" si="102"/>
        <v>0</v>
      </c>
      <c r="K103" s="36">
        <f t="shared" si="102"/>
        <v>0</v>
      </c>
      <c r="L103" s="36">
        <f t="shared" si="102"/>
        <v>0</v>
      </c>
      <c r="M103" s="36">
        <f t="shared" si="102"/>
        <v>0</v>
      </c>
      <c r="N103" s="36">
        <f t="shared" si="102"/>
        <v>0</v>
      </c>
      <c r="O103" s="36">
        <f t="shared" si="102"/>
        <v>0</v>
      </c>
      <c r="P103" s="36">
        <f t="shared" si="102"/>
        <v>0</v>
      </c>
    </row>
    <row r="104" spans="1:16" ht="13.2">
      <c r="A104" s="35"/>
      <c r="B104" s="35"/>
      <c r="C104" s="35"/>
      <c r="D104" s="37"/>
      <c r="E104" s="36"/>
      <c r="F104" s="36">
        <f t="shared" ref="F104:P104" si="103">E104</f>
        <v>0</v>
      </c>
      <c r="G104" s="36">
        <f t="shared" si="103"/>
        <v>0</v>
      </c>
      <c r="H104" s="36">
        <f t="shared" si="103"/>
        <v>0</v>
      </c>
      <c r="I104" s="36">
        <f t="shared" si="103"/>
        <v>0</v>
      </c>
      <c r="J104" s="36">
        <f t="shared" si="103"/>
        <v>0</v>
      </c>
      <c r="K104" s="36">
        <f t="shared" si="103"/>
        <v>0</v>
      </c>
      <c r="L104" s="36">
        <f t="shared" si="103"/>
        <v>0</v>
      </c>
      <c r="M104" s="36">
        <f t="shared" si="103"/>
        <v>0</v>
      </c>
      <c r="N104" s="36">
        <f t="shared" si="103"/>
        <v>0</v>
      </c>
      <c r="O104" s="36">
        <f t="shared" si="103"/>
        <v>0</v>
      </c>
      <c r="P104" s="36">
        <f t="shared" si="103"/>
        <v>0</v>
      </c>
    </row>
    <row r="105" spans="1:16" ht="13.2">
      <c r="A105" s="35"/>
      <c r="B105" s="35"/>
      <c r="C105" s="35"/>
      <c r="D105" s="37"/>
      <c r="E105" s="36"/>
      <c r="F105" s="36">
        <f t="shared" ref="F105:P105" si="104">E105</f>
        <v>0</v>
      </c>
      <c r="G105" s="36">
        <f t="shared" si="104"/>
        <v>0</v>
      </c>
      <c r="H105" s="36">
        <f t="shared" si="104"/>
        <v>0</v>
      </c>
      <c r="I105" s="36">
        <f t="shared" si="104"/>
        <v>0</v>
      </c>
      <c r="J105" s="36">
        <f t="shared" si="104"/>
        <v>0</v>
      </c>
      <c r="K105" s="36">
        <f t="shared" si="104"/>
        <v>0</v>
      </c>
      <c r="L105" s="36">
        <f t="shared" si="104"/>
        <v>0</v>
      </c>
      <c r="M105" s="36">
        <f t="shared" si="104"/>
        <v>0</v>
      </c>
      <c r="N105" s="36">
        <f t="shared" si="104"/>
        <v>0</v>
      </c>
      <c r="O105" s="36">
        <f t="shared" si="104"/>
        <v>0</v>
      </c>
      <c r="P105" s="36">
        <f t="shared" si="104"/>
        <v>0</v>
      </c>
    </row>
    <row r="106" spans="1:16" ht="13.2">
      <c r="A106" s="35"/>
      <c r="B106" s="35"/>
      <c r="C106" s="35"/>
      <c r="D106" s="37"/>
      <c r="E106" s="36"/>
      <c r="F106" s="36">
        <f t="shared" ref="F106:P106" si="105">E106</f>
        <v>0</v>
      </c>
      <c r="G106" s="36">
        <f t="shared" si="105"/>
        <v>0</v>
      </c>
      <c r="H106" s="36">
        <f t="shared" si="105"/>
        <v>0</v>
      </c>
      <c r="I106" s="36">
        <f t="shared" si="105"/>
        <v>0</v>
      </c>
      <c r="J106" s="36">
        <f t="shared" si="105"/>
        <v>0</v>
      </c>
      <c r="K106" s="36">
        <f t="shared" si="105"/>
        <v>0</v>
      </c>
      <c r="L106" s="36">
        <f t="shared" si="105"/>
        <v>0</v>
      </c>
      <c r="M106" s="36">
        <f t="shared" si="105"/>
        <v>0</v>
      </c>
      <c r="N106" s="36">
        <f t="shared" si="105"/>
        <v>0</v>
      </c>
      <c r="O106" s="36">
        <f t="shared" si="105"/>
        <v>0</v>
      </c>
      <c r="P106" s="36">
        <f t="shared" si="105"/>
        <v>0</v>
      </c>
    </row>
    <row r="107" spans="1:16" ht="13.2">
      <c r="A107" s="35"/>
      <c r="B107" s="35"/>
      <c r="C107" s="35"/>
      <c r="D107" s="37"/>
      <c r="E107" s="36"/>
      <c r="F107" s="36">
        <f t="shared" ref="F107:P107" si="106">E107</f>
        <v>0</v>
      </c>
      <c r="G107" s="36">
        <f t="shared" si="106"/>
        <v>0</v>
      </c>
      <c r="H107" s="36">
        <f t="shared" si="106"/>
        <v>0</v>
      </c>
      <c r="I107" s="36">
        <f t="shared" si="106"/>
        <v>0</v>
      </c>
      <c r="J107" s="36">
        <f t="shared" si="106"/>
        <v>0</v>
      </c>
      <c r="K107" s="36">
        <f t="shared" si="106"/>
        <v>0</v>
      </c>
      <c r="L107" s="36">
        <f t="shared" si="106"/>
        <v>0</v>
      </c>
      <c r="M107" s="36">
        <f t="shared" si="106"/>
        <v>0</v>
      </c>
      <c r="N107" s="36">
        <f t="shared" si="106"/>
        <v>0</v>
      </c>
      <c r="O107" s="36">
        <f t="shared" si="106"/>
        <v>0</v>
      </c>
      <c r="P107" s="36">
        <f t="shared" si="106"/>
        <v>0</v>
      </c>
    </row>
    <row r="108" spans="1:16" ht="13.2">
      <c r="A108" s="35"/>
      <c r="B108" s="35"/>
      <c r="C108" s="35"/>
      <c r="D108" s="37"/>
      <c r="E108" s="36"/>
      <c r="F108" s="36">
        <f t="shared" ref="F108:P108" si="107">E108</f>
        <v>0</v>
      </c>
      <c r="G108" s="36">
        <f t="shared" si="107"/>
        <v>0</v>
      </c>
      <c r="H108" s="36">
        <f t="shared" si="107"/>
        <v>0</v>
      </c>
      <c r="I108" s="36">
        <f t="shared" si="107"/>
        <v>0</v>
      </c>
      <c r="J108" s="36">
        <f t="shared" si="107"/>
        <v>0</v>
      </c>
      <c r="K108" s="36">
        <f t="shared" si="107"/>
        <v>0</v>
      </c>
      <c r="L108" s="36">
        <f t="shared" si="107"/>
        <v>0</v>
      </c>
      <c r="M108" s="36">
        <f t="shared" si="107"/>
        <v>0</v>
      </c>
      <c r="N108" s="36">
        <f t="shared" si="107"/>
        <v>0</v>
      </c>
      <c r="O108" s="36">
        <f t="shared" si="107"/>
        <v>0</v>
      </c>
      <c r="P108" s="36">
        <f t="shared" si="107"/>
        <v>0</v>
      </c>
    </row>
    <row r="109" spans="1:16" ht="13.2">
      <c r="A109" s="35"/>
      <c r="B109" s="35"/>
      <c r="C109" s="35"/>
      <c r="D109" s="37"/>
      <c r="E109" s="36"/>
      <c r="F109" s="36">
        <f t="shared" ref="F109:P109" si="108">E109</f>
        <v>0</v>
      </c>
      <c r="G109" s="36">
        <f t="shared" si="108"/>
        <v>0</v>
      </c>
      <c r="H109" s="36">
        <f t="shared" si="108"/>
        <v>0</v>
      </c>
      <c r="I109" s="36">
        <f t="shared" si="108"/>
        <v>0</v>
      </c>
      <c r="J109" s="36">
        <f t="shared" si="108"/>
        <v>0</v>
      </c>
      <c r="K109" s="36">
        <f t="shared" si="108"/>
        <v>0</v>
      </c>
      <c r="L109" s="36">
        <f t="shared" si="108"/>
        <v>0</v>
      </c>
      <c r="M109" s="36">
        <f t="shared" si="108"/>
        <v>0</v>
      </c>
      <c r="N109" s="36">
        <f t="shared" si="108"/>
        <v>0</v>
      </c>
      <c r="O109" s="36">
        <f t="shared" si="108"/>
        <v>0</v>
      </c>
      <c r="P109" s="36">
        <f t="shared" si="108"/>
        <v>0</v>
      </c>
    </row>
    <row r="110" spans="1:16" ht="13.2">
      <c r="A110" s="35"/>
      <c r="B110" s="35"/>
      <c r="C110" s="35"/>
      <c r="D110" s="37"/>
      <c r="E110" s="36"/>
      <c r="F110" s="36">
        <f t="shared" ref="F110:P110" si="109">E110</f>
        <v>0</v>
      </c>
      <c r="G110" s="36">
        <f t="shared" si="109"/>
        <v>0</v>
      </c>
      <c r="H110" s="36">
        <f t="shared" si="109"/>
        <v>0</v>
      </c>
      <c r="I110" s="36">
        <f t="shared" si="109"/>
        <v>0</v>
      </c>
      <c r="J110" s="36">
        <f t="shared" si="109"/>
        <v>0</v>
      </c>
      <c r="K110" s="36">
        <f t="shared" si="109"/>
        <v>0</v>
      </c>
      <c r="L110" s="36">
        <f t="shared" si="109"/>
        <v>0</v>
      </c>
      <c r="M110" s="36">
        <f t="shared" si="109"/>
        <v>0</v>
      </c>
      <c r="N110" s="36">
        <f t="shared" si="109"/>
        <v>0</v>
      </c>
      <c r="O110" s="36">
        <f t="shared" si="109"/>
        <v>0</v>
      </c>
      <c r="P110" s="36">
        <f t="shared" si="109"/>
        <v>0</v>
      </c>
    </row>
    <row r="111" spans="1:16" ht="13.2">
      <c r="A111" s="35"/>
      <c r="B111" s="35"/>
      <c r="C111" s="35"/>
      <c r="D111" s="37"/>
      <c r="E111" s="36"/>
      <c r="F111" s="36">
        <f t="shared" ref="F111:P111" si="110">E111</f>
        <v>0</v>
      </c>
      <c r="G111" s="36">
        <f t="shared" si="110"/>
        <v>0</v>
      </c>
      <c r="H111" s="36">
        <f t="shared" si="110"/>
        <v>0</v>
      </c>
      <c r="I111" s="36">
        <f t="shared" si="110"/>
        <v>0</v>
      </c>
      <c r="J111" s="36">
        <f t="shared" si="110"/>
        <v>0</v>
      </c>
      <c r="K111" s="36">
        <f t="shared" si="110"/>
        <v>0</v>
      </c>
      <c r="L111" s="36">
        <f t="shared" si="110"/>
        <v>0</v>
      </c>
      <c r="M111" s="36">
        <f t="shared" si="110"/>
        <v>0</v>
      </c>
      <c r="N111" s="36">
        <f t="shared" si="110"/>
        <v>0</v>
      </c>
      <c r="O111" s="36">
        <f t="shared" si="110"/>
        <v>0</v>
      </c>
      <c r="P111" s="36">
        <f t="shared" si="110"/>
        <v>0</v>
      </c>
    </row>
    <row r="112" spans="1:16" ht="13.2">
      <c r="A112" s="35"/>
      <c r="B112" s="35"/>
      <c r="C112" s="35"/>
      <c r="D112" s="37"/>
      <c r="E112" s="36"/>
      <c r="F112" s="36">
        <f t="shared" ref="F112:P112" si="111">E112</f>
        <v>0</v>
      </c>
      <c r="G112" s="36">
        <f t="shared" si="111"/>
        <v>0</v>
      </c>
      <c r="H112" s="36">
        <f t="shared" si="111"/>
        <v>0</v>
      </c>
      <c r="I112" s="36">
        <f t="shared" si="111"/>
        <v>0</v>
      </c>
      <c r="J112" s="36">
        <f t="shared" si="111"/>
        <v>0</v>
      </c>
      <c r="K112" s="36">
        <f t="shared" si="111"/>
        <v>0</v>
      </c>
      <c r="L112" s="36">
        <f t="shared" si="111"/>
        <v>0</v>
      </c>
      <c r="M112" s="36">
        <f t="shared" si="111"/>
        <v>0</v>
      </c>
      <c r="N112" s="36">
        <f t="shared" si="111"/>
        <v>0</v>
      </c>
      <c r="O112" s="36">
        <f t="shared" si="111"/>
        <v>0</v>
      </c>
      <c r="P112" s="36">
        <f t="shared" si="111"/>
        <v>0</v>
      </c>
    </row>
    <row r="113" spans="1:16" ht="13.2">
      <c r="A113" s="35"/>
      <c r="B113" s="35"/>
      <c r="C113" s="35"/>
      <c r="D113" s="37"/>
      <c r="E113" s="36"/>
      <c r="F113" s="36">
        <f t="shared" ref="F113:P113" si="112">E113</f>
        <v>0</v>
      </c>
      <c r="G113" s="36">
        <f t="shared" si="112"/>
        <v>0</v>
      </c>
      <c r="H113" s="36">
        <f t="shared" si="112"/>
        <v>0</v>
      </c>
      <c r="I113" s="36">
        <f t="shared" si="112"/>
        <v>0</v>
      </c>
      <c r="J113" s="36">
        <f t="shared" si="112"/>
        <v>0</v>
      </c>
      <c r="K113" s="36">
        <f t="shared" si="112"/>
        <v>0</v>
      </c>
      <c r="L113" s="36">
        <f t="shared" si="112"/>
        <v>0</v>
      </c>
      <c r="M113" s="36">
        <f t="shared" si="112"/>
        <v>0</v>
      </c>
      <c r="N113" s="36">
        <f t="shared" si="112"/>
        <v>0</v>
      </c>
      <c r="O113" s="36">
        <f t="shared" si="112"/>
        <v>0</v>
      </c>
      <c r="P113" s="36">
        <f t="shared" si="112"/>
        <v>0</v>
      </c>
    </row>
    <row r="114" spans="1:16" ht="13.2">
      <c r="A114" s="35"/>
      <c r="B114" s="35"/>
      <c r="C114" s="35"/>
      <c r="D114" s="37"/>
      <c r="E114" s="36"/>
      <c r="F114" s="36">
        <f t="shared" ref="F114:P114" si="113">E114</f>
        <v>0</v>
      </c>
      <c r="G114" s="36">
        <f t="shared" si="113"/>
        <v>0</v>
      </c>
      <c r="H114" s="36">
        <f t="shared" si="113"/>
        <v>0</v>
      </c>
      <c r="I114" s="36">
        <f t="shared" si="113"/>
        <v>0</v>
      </c>
      <c r="J114" s="36">
        <f t="shared" si="113"/>
        <v>0</v>
      </c>
      <c r="K114" s="36">
        <f t="shared" si="113"/>
        <v>0</v>
      </c>
      <c r="L114" s="36">
        <f t="shared" si="113"/>
        <v>0</v>
      </c>
      <c r="M114" s="36">
        <f t="shared" si="113"/>
        <v>0</v>
      </c>
      <c r="N114" s="36">
        <f t="shared" si="113"/>
        <v>0</v>
      </c>
      <c r="O114" s="36">
        <f t="shared" si="113"/>
        <v>0</v>
      </c>
      <c r="P114" s="36">
        <f t="shared" si="113"/>
        <v>0</v>
      </c>
    </row>
    <row r="115" spans="1:16" ht="13.2">
      <c r="A115" s="35"/>
      <c r="B115" s="35"/>
      <c r="C115" s="35"/>
      <c r="D115" s="37"/>
      <c r="E115" s="36"/>
      <c r="F115" s="36">
        <f t="shared" ref="F115:P115" si="114">E115</f>
        <v>0</v>
      </c>
      <c r="G115" s="36">
        <f t="shared" si="114"/>
        <v>0</v>
      </c>
      <c r="H115" s="36">
        <f t="shared" si="114"/>
        <v>0</v>
      </c>
      <c r="I115" s="36">
        <f t="shared" si="114"/>
        <v>0</v>
      </c>
      <c r="J115" s="36">
        <f t="shared" si="114"/>
        <v>0</v>
      </c>
      <c r="K115" s="36">
        <f t="shared" si="114"/>
        <v>0</v>
      </c>
      <c r="L115" s="36">
        <f t="shared" si="114"/>
        <v>0</v>
      </c>
      <c r="M115" s="36">
        <f t="shared" si="114"/>
        <v>0</v>
      </c>
      <c r="N115" s="36">
        <f t="shared" si="114"/>
        <v>0</v>
      </c>
      <c r="O115" s="36">
        <f t="shared" si="114"/>
        <v>0</v>
      </c>
      <c r="P115" s="36">
        <f t="shared" si="114"/>
        <v>0</v>
      </c>
    </row>
    <row r="116" spans="1:16" ht="13.2">
      <c r="A116" s="35"/>
      <c r="B116" s="35"/>
      <c r="C116" s="35"/>
      <c r="D116" s="37"/>
      <c r="E116" s="36"/>
      <c r="F116" s="36">
        <f t="shared" ref="F116:P116" si="115">E116</f>
        <v>0</v>
      </c>
      <c r="G116" s="36">
        <f t="shared" si="115"/>
        <v>0</v>
      </c>
      <c r="H116" s="36">
        <f t="shared" si="115"/>
        <v>0</v>
      </c>
      <c r="I116" s="36">
        <f t="shared" si="115"/>
        <v>0</v>
      </c>
      <c r="J116" s="36">
        <f t="shared" si="115"/>
        <v>0</v>
      </c>
      <c r="K116" s="36">
        <f t="shared" si="115"/>
        <v>0</v>
      </c>
      <c r="L116" s="36">
        <f t="shared" si="115"/>
        <v>0</v>
      </c>
      <c r="M116" s="36">
        <f t="shared" si="115"/>
        <v>0</v>
      </c>
      <c r="N116" s="36">
        <f t="shared" si="115"/>
        <v>0</v>
      </c>
      <c r="O116" s="36">
        <f t="shared" si="115"/>
        <v>0</v>
      </c>
      <c r="P116" s="36">
        <f t="shared" si="115"/>
        <v>0</v>
      </c>
    </row>
    <row r="117" spans="1:16" ht="13.2">
      <c r="A117" s="35"/>
      <c r="B117" s="35"/>
      <c r="C117" s="35"/>
      <c r="D117" s="37"/>
      <c r="E117" s="36"/>
      <c r="F117" s="36">
        <f t="shared" ref="F117:P117" si="116">E117</f>
        <v>0</v>
      </c>
      <c r="G117" s="36">
        <f t="shared" si="116"/>
        <v>0</v>
      </c>
      <c r="H117" s="36">
        <f t="shared" si="116"/>
        <v>0</v>
      </c>
      <c r="I117" s="36">
        <f t="shared" si="116"/>
        <v>0</v>
      </c>
      <c r="J117" s="36">
        <f t="shared" si="116"/>
        <v>0</v>
      </c>
      <c r="K117" s="36">
        <f t="shared" si="116"/>
        <v>0</v>
      </c>
      <c r="L117" s="36">
        <f t="shared" si="116"/>
        <v>0</v>
      </c>
      <c r="M117" s="36">
        <f t="shared" si="116"/>
        <v>0</v>
      </c>
      <c r="N117" s="36">
        <f t="shared" si="116"/>
        <v>0</v>
      </c>
      <c r="O117" s="36">
        <f t="shared" si="116"/>
        <v>0</v>
      </c>
      <c r="P117" s="36">
        <f t="shared" si="116"/>
        <v>0</v>
      </c>
    </row>
    <row r="118" spans="1:16" ht="13.2">
      <c r="A118" s="35"/>
      <c r="B118" s="35"/>
      <c r="C118" s="35"/>
      <c r="D118" s="37"/>
      <c r="E118" s="36"/>
      <c r="F118" s="36">
        <f t="shared" ref="F118:P118" si="117">E118</f>
        <v>0</v>
      </c>
      <c r="G118" s="36">
        <f t="shared" si="117"/>
        <v>0</v>
      </c>
      <c r="H118" s="36">
        <f t="shared" si="117"/>
        <v>0</v>
      </c>
      <c r="I118" s="36">
        <f t="shared" si="117"/>
        <v>0</v>
      </c>
      <c r="J118" s="36">
        <f t="shared" si="117"/>
        <v>0</v>
      </c>
      <c r="K118" s="36">
        <f t="shared" si="117"/>
        <v>0</v>
      </c>
      <c r="L118" s="36">
        <f t="shared" si="117"/>
        <v>0</v>
      </c>
      <c r="M118" s="36">
        <f t="shared" si="117"/>
        <v>0</v>
      </c>
      <c r="N118" s="36">
        <f t="shared" si="117"/>
        <v>0</v>
      </c>
      <c r="O118" s="36">
        <f t="shared" si="117"/>
        <v>0</v>
      </c>
      <c r="P118" s="36">
        <f t="shared" si="117"/>
        <v>0</v>
      </c>
    </row>
    <row r="119" spans="1:16" ht="13.2">
      <c r="A119" s="35"/>
      <c r="B119" s="35"/>
      <c r="C119" s="35"/>
      <c r="D119" s="37"/>
      <c r="E119" s="36"/>
      <c r="F119" s="36">
        <f t="shared" ref="F119:P119" si="118">E119</f>
        <v>0</v>
      </c>
      <c r="G119" s="36">
        <f t="shared" si="118"/>
        <v>0</v>
      </c>
      <c r="H119" s="36">
        <f t="shared" si="118"/>
        <v>0</v>
      </c>
      <c r="I119" s="36">
        <f t="shared" si="118"/>
        <v>0</v>
      </c>
      <c r="J119" s="36">
        <f t="shared" si="118"/>
        <v>0</v>
      </c>
      <c r="K119" s="36">
        <f t="shared" si="118"/>
        <v>0</v>
      </c>
      <c r="L119" s="36">
        <f t="shared" si="118"/>
        <v>0</v>
      </c>
      <c r="M119" s="36">
        <f t="shared" si="118"/>
        <v>0</v>
      </c>
      <c r="N119" s="36">
        <f t="shared" si="118"/>
        <v>0</v>
      </c>
      <c r="O119" s="36">
        <f t="shared" si="118"/>
        <v>0</v>
      </c>
      <c r="P119" s="36">
        <f t="shared" si="118"/>
        <v>0</v>
      </c>
    </row>
    <row r="120" spans="1:16" ht="13.2">
      <c r="A120" s="35"/>
      <c r="B120" s="35"/>
      <c r="C120" s="35"/>
      <c r="D120" s="37"/>
      <c r="E120" s="36"/>
      <c r="F120" s="36">
        <f t="shared" ref="F120:P120" si="119">E120</f>
        <v>0</v>
      </c>
      <c r="G120" s="36">
        <f t="shared" si="119"/>
        <v>0</v>
      </c>
      <c r="H120" s="36">
        <f t="shared" si="119"/>
        <v>0</v>
      </c>
      <c r="I120" s="36">
        <f t="shared" si="119"/>
        <v>0</v>
      </c>
      <c r="J120" s="36">
        <f t="shared" si="119"/>
        <v>0</v>
      </c>
      <c r="K120" s="36">
        <f t="shared" si="119"/>
        <v>0</v>
      </c>
      <c r="L120" s="36">
        <f t="shared" si="119"/>
        <v>0</v>
      </c>
      <c r="M120" s="36">
        <f t="shared" si="119"/>
        <v>0</v>
      </c>
      <c r="N120" s="36">
        <f t="shared" si="119"/>
        <v>0</v>
      </c>
      <c r="O120" s="36">
        <f t="shared" si="119"/>
        <v>0</v>
      </c>
      <c r="P120" s="36">
        <f t="shared" si="119"/>
        <v>0</v>
      </c>
    </row>
    <row r="121" spans="1:16" ht="13.2">
      <c r="A121" s="35"/>
      <c r="B121" s="35"/>
      <c r="C121" s="35"/>
      <c r="D121" s="37"/>
      <c r="E121" s="36"/>
      <c r="F121" s="36">
        <f t="shared" ref="F121:P121" si="120">E121</f>
        <v>0</v>
      </c>
      <c r="G121" s="36">
        <f t="shared" si="120"/>
        <v>0</v>
      </c>
      <c r="H121" s="36">
        <f t="shared" si="120"/>
        <v>0</v>
      </c>
      <c r="I121" s="36">
        <f t="shared" si="120"/>
        <v>0</v>
      </c>
      <c r="J121" s="36">
        <f t="shared" si="120"/>
        <v>0</v>
      </c>
      <c r="K121" s="36">
        <f t="shared" si="120"/>
        <v>0</v>
      </c>
      <c r="L121" s="36">
        <f t="shared" si="120"/>
        <v>0</v>
      </c>
      <c r="M121" s="36">
        <f t="shared" si="120"/>
        <v>0</v>
      </c>
      <c r="N121" s="36">
        <f t="shared" si="120"/>
        <v>0</v>
      </c>
      <c r="O121" s="36">
        <f t="shared" si="120"/>
        <v>0</v>
      </c>
      <c r="P121" s="36">
        <f t="shared" si="120"/>
        <v>0</v>
      </c>
    </row>
    <row r="122" spans="1:16" ht="13.2">
      <c r="A122" s="35"/>
      <c r="B122" s="35"/>
      <c r="C122" s="35"/>
      <c r="D122" s="37"/>
      <c r="E122" s="36"/>
      <c r="F122" s="36">
        <f t="shared" ref="F122:P122" si="121">E122</f>
        <v>0</v>
      </c>
      <c r="G122" s="36">
        <f t="shared" si="121"/>
        <v>0</v>
      </c>
      <c r="H122" s="36">
        <f t="shared" si="121"/>
        <v>0</v>
      </c>
      <c r="I122" s="36">
        <f t="shared" si="121"/>
        <v>0</v>
      </c>
      <c r="J122" s="36">
        <f t="shared" si="121"/>
        <v>0</v>
      </c>
      <c r="K122" s="36">
        <f t="shared" si="121"/>
        <v>0</v>
      </c>
      <c r="L122" s="36">
        <f t="shared" si="121"/>
        <v>0</v>
      </c>
      <c r="M122" s="36">
        <f t="shared" si="121"/>
        <v>0</v>
      </c>
      <c r="N122" s="36">
        <f t="shared" si="121"/>
        <v>0</v>
      </c>
      <c r="O122" s="36">
        <f t="shared" si="121"/>
        <v>0</v>
      </c>
      <c r="P122" s="36">
        <f t="shared" si="121"/>
        <v>0</v>
      </c>
    </row>
    <row r="123" spans="1:16" ht="13.2">
      <c r="A123" s="35"/>
      <c r="B123" s="35"/>
      <c r="C123" s="35"/>
      <c r="D123" s="37"/>
      <c r="E123" s="36"/>
      <c r="F123" s="36">
        <f t="shared" ref="F123:P123" si="122">E123</f>
        <v>0</v>
      </c>
      <c r="G123" s="36">
        <f t="shared" si="122"/>
        <v>0</v>
      </c>
      <c r="H123" s="36">
        <f t="shared" si="122"/>
        <v>0</v>
      </c>
      <c r="I123" s="36">
        <f t="shared" si="122"/>
        <v>0</v>
      </c>
      <c r="J123" s="36">
        <f t="shared" si="122"/>
        <v>0</v>
      </c>
      <c r="K123" s="36">
        <f t="shared" si="122"/>
        <v>0</v>
      </c>
      <c r="L123" s="36">
        <f t="shared" si="122"/>
        <v>0</v>
      </c>
      <c r="M123" s="36">
        <f t="shared" si="122"/>
        <v>0</v>
      </c>
      <c r="N123" s="36">
        <f t="shared" si="122"/>
        <v>0</v>
      </c>
      <c r="O123" s="36">
        <f t="shared" si="122"/>
        <v>0</v>
      </c>
      <c r="P123" s="36">
        <f t="shared" si="122"/>
        <v>0</v>
      </c>
    </row>
    <row r="124" spans="1:16" ht="13.2">
      <c r="A124" s="35"/>
      <c r="B124" s="35"/>
      <c r="C124" s="35"/>
      <c r="D124" s="37"/>
      <c r="E124" s="36"/>
      <c r="F124" s="36">
        <f t="shared" ref="F124:P124" si="123">E124</f>
        <v>0</v>
      </c>
      <c r="G124" s="36">
        <f t="shared" si="123"/>
        <v>0</v>
      </c>
      <c r="H124" s="36">
        <f t="shared" si="123"/>
        <v>0</v>
      </c>
      <c r="I124" s="36">
        <f t="shared" si="123"/>
        <v>0</v>
      </c>
      <c r="J124" s="36">
        <f t="shared" si="123"/>
        <v>0</v>
      </c>
      <c r="K124" s="36">
        <f t="shared" si="123"/>
        <v>0</v>
      </c>
      <c r="L124" s="36">
        <f t="shared" si="123"/>
        <v>0</v>
      </c>
      <c r="M124" s="36">
        <f t="shared" si="123"/>
        <v>0</v>
      </c>
      <c r="N124" s="36">
        <f t="shared" si="123"/>
        <v>0</v>
      </c>
      <c r="O124" s="36">
        <f t="shared" si="123"/>
        <v>0</v>
      </c>
      <c r="P124" s="36">
        <f t="shared" si="123"/>
        <v>0</v>
      </c>
    </row>
    <row r="125" spans="1:16" ht="13.2">
      <c r="A125" s="35"/>
      <c r="B125" s="35"/>
      <c r="C125" s="35"/>
      <c r="D125" s="37"/>
      <c r="E125" s="36"/>
      <c r="F125" s="36">
        <f t="shared" ref="F125:P125" si="124">E125</f>
        <v>0</v>
      </c>
      <c r="G125" s="36">
        <f t="shared" si="124"/>
        <v>0</v>
      </c>
      <c r="H125" s="36">
        <f t="shared" si="124"/>
        <v>0</v>
      </c>
      <c r="I125" s="36">
        <f t="shared" si="124"/>
        <v>0</v>
      </c>
      <c r="J125" s="36">
        <f t="shared" si="124"/>
        <v>0</v>
      </c>
      <c r="K125" s="36">
        <f t="shared" si="124"/>
        <v>0</v>
      </c>
      <c r="L125" s="36">
        <f t="shared" si="124"/>
        <v>0</v>
      </c>
      <c r="M125" s="36">
        <f t="shared" si="124"/>
        <v>0</v>
      </c>
      <c r="N125" s="36">
        <f t="shared" si="124"/>
        <v>0</v>
      </c>
      <c r="O125" s="36">
        <f t="shared" si="124"/>
        <v>0</v>
      </c>
      <c r="P125" s="36">
        <f t="shared" si="124"/>
        <v>0</v>
      </c>
    </row>
    <row r="126" spans="1:16" ht="13.2">
      <c r="A126" s="35"/>
      <c r="B126" s="35"/>
      <c r="C126" s="35"/>
      <c r="D126" s="37"/>
      <c r="E126" s="36"/>
      <c r="F126" s="36">
        <f t="shared" ref="F126:P126" si="125">E126</f>
        <v>0</v>
      </c>
      <c r="G126" s="36">
        <f t="shared" si="125"/>
        <v>0</v>
      </c>
      <c r="H126" s="36">
        <f t="shared" si="125"/>
        <v>0</v>
      </c>
      <c r="I126" s="36">
        <f t="shared" si="125"/>
        <v>0</v>
      </c>
      <c r="J126" s="36">
        <f t="shared" si="125"/>
        <v>0</v>
      </c>
      <c r="K126" s="36">
        <f t="shared" si="125"/>
        <v>0</v>
      </c>
      <c r="L126" s="36">
        <f t="shared" si="125"/>
        <v>0</v>
      </c>
      <c r="M126" s="36">
        <f t="shared" si="125"/>
        <v>0</v>
      </c>
      <c r="N126" s="36">
        <f t="shared" si="125"/>
        <v>0</v>
      </c>
      <c r="O126" s="36">
        <f t="shared" si="125"/>
        <v>0</v>
      </c>
      <c r="P126" s="36">
        <f t="shared" si="125"/>
        <v>0</v>
      </c>
    </row>
    <row r="127" spans="1:16" ht="13.2">
      <c r="A127" s="35"/>
      <c r="B127" s="35"/>
      <c r="C127" s="35"/>
      <c r="D127" s="37"/>
      <c r="E127" s="36"/>
      <c r="F127" s="36">
        <f t="shared" ref="F127:P127" si="126">E127</f>
        <v>0</v>
      </c>
      <c r="G127" s="36">
        <f t="shared" si="126"/>
        <v>0</v>
      </c>
      <c r="H127" s="36">
        <f t="shared" si="126"/>
        <v>0</v>
      </c>
      <c r="I127" s="36">
        <f t="shared" si="126"/>
        <v>0</v>
      </c>
      <c r="J127" s="36">
        <f t="shared" si="126"/>
        <v>0</v>
      </c>
      <c r="K127" s="36">
        <f t="shared" si="126"/>
        <v>0</v>
      </c>
      <c r="L127" s="36">
        <f t="shared" si="126"/>
        <v>0</v>
      </c>
      <c r="M127" s="36">
        <f t="shared" si="126"/>
        <v>0</v>
      </c>
      <c r="N127" s="36">
        <f t="shared" si="126"/>
        <v>0</v>
      </c>
      <c r="O127" s="36">
        <f t="shared" si="126"/>
        <v>0</v>
      </c>
      <c r="P127" s="36">
        <f t="shared" si="126"/>
        <v>0</v>
      </c>
    </row>
    <row r="128" spans="1:16" ht="13.2">
      <c r="A128" s="35"/>
      <c r="B128" s="35"/>
      <c r="C128" s="35"/>
      <c r="D128" s="37"/>
      <c r="E128" s="36"/>
      <c r="F128" s="36">
        <f t="shared" ref="F128:P128" si="127">E128</f>
        <v>0</v>
      </c>
      <c r="G128" s="36">
        <f t="shared" si="127"/>
        <v>0</v>
      </c>
      <c r="H128" s="36">
        <f t="shared" si="127"/>
        <v>0</v>
      </c>
      <c r="I128" s="36">
        <f t="shared" si="127"/>
        <v>0</v>
      </c>
      <c r="J128" s="36">
        <f t="shared" si="127"/>
        <v>0</v>
      </c>
      <c r="K128" s="36">
        <f t="shared" si="127"/>
        <v>0</v>
      </c>
      <c r="L128" s="36">
        <f t="shared" si="127"/>
        <v>0</v>
      </c>
      <c r="M128" s="36">
        <f t="shared" si="127"/>
        <v>0</v>
      </c>
      <c r="N128" s="36">
        <f t="shared" si="127"/>
        <v>0</v>
      </c>
      <c r="O128" s="36">
        <f t="shared" si="127"/>
        <v>0</v>
      </c>
      <c r="P128" s="36">
        <f t="shared" si="127"/>
        <v>0</v>
      </c>
    </row>
    <row r="129" spans="1:16" ht="13.2">
      <c r="A129" s="35"/>
      <c r="B129" s="35"/>
      <c r="C129" s="35"/>
      <c r="D129" s="37"/>
      <c r="E129" s="36"/>
      <c r="F129" s="36">
        <f t="shared" ref="F129:P129" si="128">E129</f>
        <v>0</v>
      </c>
      <c r="G129" s="36">
        <f t="shared" si="128"/>
        <v>0</v>
      </c>
      <c r="H129" s="36">
        <f t="shared" si="128"/>
        <v>0</v>
      </c>
      <c r="I129" s="36">
        <f t="shared" si="128"/>
        <v>0</v>
      </c>
      <c r="J129" s="36">
        <f t="shared" si="128"/>
        <v>0</v>
      </c>
      <c r="K129" s="36">
        <f t="shared" si="128"/>
        <v>0</v>
      </c>
      <c r="L129" s="36">
        <f t="shared" si="128"/>
        <v>0</v>
      </c>
      <c r="M129" s="36">
        <f t="shared" si="128"/>
        <v>0</v>
      </c>
      <c r="N129" s="36">
        <f t="shared" si="128"/>
        <v>0</v>
      </c>
      <c r="O129" s="36">
        <f t="shared" si="128"/>
        <v>0</v>
      </c>
      <c r="P129" s="36">
        <f t="shared" si="128"/>
        <v>0</v>
      </c>
    </row>
    <row r="130" spans="1:16" ht="13.2">
      <c r="A130" s="35"/>
      <c r="B130" s="35"/>
      <c r="C130" s="35"/>
      <c r="D130" s="37"/>
      <c r="E130" s="36"/>
      <c r="F130" s="36">
        <f t="shared" ref="F130:P130" si="129">E130</f>
        <v>0</v>
      </c>
      <c r="G130" s="36">
        <f t="shared" si="129"/>
        <v>0</v>
      </c>
      <c r="H130" s="36">
        <f t="shared" si="129"/>
        <v>0</v>
      </c>
      <c r="I130" s="36">
        <f t="shared" si="129"/>
        <v>0</v>
      </c>
      <c r="J130" s="36">
        <f t="shared" si="129"/>
        <v>0</v>
      </c>
      <c r="K130" s="36">
        <f t="shared" si="129"/>
        <v>0</v>
      </c>
      <c r="L130" s="36">
        <f t="shared" si="129"/>
        <v>0</v>
      </c>
      <c r="M130" s="36">
        <f t="shared" si="129"/>
        <v>0</v>
      </c>
      <c r="N130" s="36">
        <f t="shared" si="129"/>
        <v>0</v>
      </c>
      <c r="O130" s="36">
        <f t="shared" si="129"/>
        <v>0</v>
      </c>
      <c r="P130" s="36">
        <f t="shared" si="129"/>
        <v>0</v>
      </c>
    </row>
    <row r="131" spans="1:16" ht="13.2">
      <c r="A131" s="35"/>
      <c r="B131" s="35"/>
      <c r="C131" s="35"/>
      <c r="D131" s="37"/>
      <c r="E131" s="36"/>
      <c r="F131" s="36">
        <f t="shared" ref="F131:P131" si="130">E131</f>
        <v>0</v>
      </c>
      <c r="G131" s="36">
        <f t="shared" si="130"/>
        <v>0</v>
      </c>
      <c r="H131" s="36">
        <f t="shared" si="130"/>
        <v>0</v>
      </c>
      <c r="I131" s="36">
        <f t="shared" si="130"/>
        <v>0</v>
      </c>
      <c r="J131" s="36">
        <f t="shared" si="130"/>
        <v>0</v>
      </c>
      <c r="K131" s="36">
        <f t="shared" si="130"/>
        <v>0</v>
      </c>
      <c r="L131" s="36">
        <f t="shared" si="130"/>
        <v>0</v>
      </c>
      <c r="M131" s="36">
        <f t="shared" si="130"/>
        <v>0</v>
      </c>
      <c r="N131" s="36">
        <f t="shared" si="130"/>
        <v>0</v>
      </c>
      <c r="O131" s="36">
        <f t="shared" si="130"/>
        <v>0</v>
      </c>
      <c r="P131" s="36">
        <f t="shared" si="130"/>
        <v>0</v>
      </c>
    </row>
    <row r="132" spans="1:16" ht="13.2">
      <c r="A132" s="35"/>
      <c r="B132" s="35"/>
      <c r="C132" s="35"/>
      <c r="D132" s="37"/>
      <c r="E132" s="36"/>
      <c r="F132" s="36">
        <f t="shared" ref="F132:P132" si="131">E132</f>
        <v>0</v>
      </c>
      <c r="G132" s="36">
        <f t="shared" si="131"/>
        <v>0</v>
      </c>
      <c r="H132" s="36">
        <f t="shared" si="131"/>
        <v>0</v>
      </c>
      <c r="I132" s="36">
        <f t="shared" si="131"/>
        <v>0</v>
      </c>
      <c r="J132" s="36">
        <f t="shared" si="131"/>
        <v>0</v>
      </c>
      <c r="K132" s="36">
        <f t="shared" si="131"/>
        <v>0</v>
      </c>
      <c r="L132" s="36">
        <f t="shared" si="131"/>
        <v>0</v>
      </c>
      <c r="M132" s="36">
        <f t="shared" si="131"/>
        <v>0</v>
      </c>
      <c r="N132" s="36">
        <f t="shared" si="131"/>
        <v>0</v>
      </c>
      <c r="O132" s="36">
        <f t="shared" si="131"/>
        <v>0</v>
      </c>
      <c r="P132" s="36">
        <f t="shared" si="131"/>
        <v>0</v>
      </c>
    </row>
    <row r="133" spans="1:16" ht="13.2">
      <c r="A133" s="35"/>
      <c r="B133" s="35"/>
      <c r="C133" s="35"/>
      <c r="D133" s="37"/>
      <c r="E133" s="36"/>
      <c r="F133" s="36">
        <f t="shared" ref="F133:P133" si="132">E133</f>
        <v>0</v>
      </c>
      <c r="G133" s="36">
        <f t="shared" si="132"/>
        <v>0</v>
      </c>
      <c r="H133" s="36">
        <f t="shared" si="132"/>
        <v>0</v>
      </c>
      <c r="I133" s="36">
        <f t="shared" si="132"/>
        <v>0</v>
      </c>
      <c r="J133" s="36">
        <f t="shared" si="132"/>
        <v>0</v>
      </c>
      <c r="K133" s="36">
        <f t="shared" si="132"/>
        <v>0</v>
      </c>
      <c r="L133" s="36">
        <f t="shared" si="132"/>
        <v>0</v>
      </c>
      <c r="M133" s="36">
        <f t="shared" si="132"/>
        <v>0</v>
      </c>
      <c r="N133" s="36">
        <f t="shared" si="132"/>
        <v>0</v>
      </c>
      <c r="O133" s="36">
        <f t="shared" si="132"/>
        <v>0</v>
      </c>
      <c r="P133" s="36">
        <f t="shared" si="132"/>
        <v>0</v>
      </c>
    </row>
    <row r="134" spans="1:16" ht="13.2">
      <c r="A134" s="35"/>
      <c r="B134" s="35"/>
      <c r="C134" s="35"/>
      <c r="D134" s="37"/>
      <c r="E134" s="36"/>
      <c r="F134" s="36">
        <f t="shared" ref="F134:P134" si="133">E134</f>
        <v>0</v>
      </c>
      <c r="G134" s="36">
        <f t="shared" si="133"/>
        <v>0</v>
      </c>
      <c r="H134" s="36">
        <f t="shared" si="133"/>
        <v>0</v>
      </c>
      <c r="I134" s="36">
        <f t="shared" si="133"/>
        <v>0</v>
      </c>
      <c r="J134" s="36">
        <f t="shared" si="133"/>
        <v>0</v>
      </c>
      <c r="K134" s="36">
        <f t="shared" si="133"/>
        <v>0</v>
      </c>
      <c r="L134" s="36">
        <f t="shared" si="133"/>
        <v>0</v>
      </c>
      <c r="M134" s="36">
        <f t="shared" si="133"/>
        <v>0</v>
      </c>
      <c r="N134" s="36">
        <f t="shared" si="133"/>
        <v>0</v>
      </c>
      <c r="O134" s="36">
        <f t="shared" si="133"/>
        <v>0</v>
      </c>
      <c r="P134" s="36">
        <f t="shared" si="133"/>
        <v>0</v>
      </c>
    </row>
    <row r="135" spans="1:16" ht="13.2">
      <c r="A135" s="35"/>
      <c r="B135" s="35"/>
      <c r="C135" s="35"/>
      <c r="D135" s="37"/>
      <c r="E135" s="36"/>
      <c r="F135" s="36">
        <f t="shared" ref="F135:P135" si="134">E135</f>
        <v>0</v>
      </c>
      <c r="G135" s="36">
        <f t="shared" si="134"/>
        <v>0</v>
      </c>
      <c r="H135" s="36">
        <f t="shared" si="134"/>
        <v>0</v>
      </c>
      <c r="I135" s="36">
        <f t="shared" si="134"/>
        <v>0</v>
      </c>
      <c r="J135" s="36">
        <f t="shared" si="134"/>
        <v>0</v>
      </c>
      <c r="K135" s="36">
        <f t="shared" si="134"/>
        <v>0</v>
      </c>
      <c r="L135" s="36">
        <f t="shared" si="134"/>
        <v>0</v>
      </c>
      <c r="M135" s="36">
        <f t="shared" si="134"/>
        <v>0</v>
      </c>
      <c r="N135" s="36">
        <f t="shared" si="134"/>
        <v>0</v>
      </c>
      <c r="O135" s="36">
        <f t="shared" si="134"/>
        <v>0</v>
      </c>
      <c r="P135" s="36">
        <f t="shared" si="134"/>
        <v>0</v>
      </c>
    </row>
    <row r="136" spans="1:16" ht="13.2">
      <c r="A136" s="35"/>
      <c r="B136" s="35"/>
      <c r="C136" s="35"/>
      <c r="D136" s="37"/>
      <c r="E136" s="36"/>
      <c r="F136" s="36">
        <f t="shared" ref="F136:P136" si="135">E136</f>
        <v>0</v>
      </c>
      <c r="G136" s="36">
        <f t="shared" si="135"/>
        <v>0</v>
      </c>
      <c r="H136" s="36">
        <f t="shared" si="135"/>
        <v>0</v>
      </c>
      <c r="I136" s="36">
        <f t="shared" si="135"/>
        <v>0</v>
      </c>
      <c r="J136" s="36">
        <f t="shared" si="135"/>
        <v>0</v>
      </c>
      <c r="K136" s="36">
        <f t="shared" si="135"/>
        <v>0</v>
      </c>
      <c r="L136" s="36">
        <f t="shared" si="135"/>
        <v>0</v>
      </c>
      <c r="M136" s="36">
        <f t="shared" si="135"/>
        <v>0</v>
      </c>
      <c r="N136" s="36">
        <f t="shared" si="135"/>
        <v>0</v>
      </c>
      <c r="O136" s="36">
        <f t="shared" si="135"/>
        <v>0</v>
      </c>
      <c r="P136" s="36">
        <f t="shared" si="135"/>
        <v>0</v>
      </c>
    </row>
    <row r="137" spans="1:16" ht="13.2">
      <c r="A137" s="35"/>
      <c r="B137" s="35"/>
      <c r="C137" s="35"/>
      <c r="D137" s="37"/>
      <c r="E137" s="36"/>
      <c r="F137" s="36">
        <f t="shared" ref="F137:P137" si="136">E137</f>
        <v>0</v>
      </c>
      <c r="G137" s="36">
        <f t="shared" si="136"/>
        <v>0</v>
      </c>
      <c r="H137" s="36">
        <f t="shared" si="136"/>
        <v>0</v>
      </c>
      <c r="I137" s="36">
        <f t="shared" si="136"/>
        <v>0</v>
      </c>
      <c r="J137" s="36">
        <f t="shared" si="136"/>
        <v>0</v>
      </c>
      <c r="K137" s="36">
        <f t="shared" si="136"/>
        <v>0</v>
      </c>
      <c r="L137" s="36">
        <f t="shared" si="136"/>
        <v>0</v>
      </c>
      <c r="M137" s="36">
        <f t="shared" si="136"/>
        <v>0</v>
      </c>
      <c r="N137" s="36">
        <f t="shared" si="136"/>
        <v>0</v>
      </c>
      <c r="O137" s="36">
        <f t="shared" si="136"/>
        <v>0</v>
      </c>
      <c r="P137" s="36">
        <f t="shared" si="136"/>
        <v>0</v>
      </c>
    </row>
    <row r="138" spans="1:16" ht="13.2">
      <c r="A138" s="35"/>
      <c r="B138" s="35"/>
      <c r="C138" s="35"/>
      <c r="D138" s="37"/>
      <c r="E138" s="36"/>
      <c r="F138" s="36">
        <f t="shared" ref="F138:P138" si="137">E138</f>
        <v>0</v>
      </c>
      <c r="G138" s="36">
        <f t="shared" si="137"/>
        <v>0</v>
      </c>
      <c r="H138" s="36">
        <f t="shared" si="137"/>
        <v>0</v>
      </c>
      <c r="I138" s="36">
        <f t="shared" si="137"/>
        <v>0</v>
      </c>
      <c r="J138" s="36">
        <f t="shared" si="137"/>
        <v>0</v>
      </c>
      <c r="K138" s="36">
        <f t="shared" si="137"/>
        <v>0</v>
      </c>
      <c r="L138" s="36">
        <f t="shared" si="137"/>
        <v>0</v>
      </c>
      <c r="M138" s="36">
        <f t="shared" si="137"/>
        <v>0</v>
      </c>
      <c r="N138" s="36">
        <f t="shared" si="137"/>
        <v>0</v>
      </c>
      <c r="O138" s="36">
        <f t="shared" si="137"/>
        <v>0</v>
      </c>
      <c r="P138" s="36">
        <f t="shared" si="137"/>
        <v>0</v>
      </c>
    </row>
    <row r="139" spans="1:16" ht="13.2">
      <c r="A139" s="35"/>
      <c r="B139" s="35"/>
      <c r="C139" s="35"/>
      <c r="D139" s="37"/>
      <c r="E139" s="36"/>
      <c r="F139" s="36">
        <f t="shared" ref="F139:P139" si="138">E139</f>
        <v>0</v>
      </c>
      <c r="G139" s="36">
        <f t="shared" si="138"/>
        <v>0</v>
      </c>
      <c r="H139" s="36">
        <f t="shared" si="138"/>
        <v>0</v>
      </c>
      <c r="I139" s="36">
        <f t="shared" si="138"/>
        <v>0</v>
      </c>
      <c r="J139" s="36">
        <f t="shared" si="138"/>
        <v>0</v>
      </c>
      <c r="K139" s="36">
        <f t="shared" si="138"/>
        <v>0</v>
      </c>
      <c r="L139" s="36">
        <f t="shared" si="138"/>
        <v>0</v>
      </c>
      <c r="M139" s="36">
        <f t="shared" si="138"/>
        <v>0</v>
      </c>
      <c r="N139" s="36">
        <f t="shared" si="138"/>
        <v>0</v>
      </c>
      <c r="O139" s="36">
        <f t="shared" si="138"/>
        <v>0</v>
      </c>
      <c r="P139" s="36">
        <f t="shared" si="138"/>
        <v>0</v>
      </c>
    </row>
    <row r="140" spans="1:16" ht="13.2">
      <c r="A140" s="35"/>
      <c r="B140" s="35"/>
      <c r="C140" s="35"/>
      <c r="D140" s="37"/>
      <c r="E140" s="36"/>
      <c r="F140" s="36">
        <f t="shared" ref="F140:P140" si="139">E140</f>
        <v>0</v>
      </c>
      <c r="G140" s="36">
        <f t="shared" si="139"/>
        <v>0</v>
      </c>
      <c r="H140" s="36">
        <f t="shared" si="139"/>
        <v>0</v>
      </c>
      <c r="I140" s="36">
        <f t="shared" si="139"/>
        <v>0</v>
      </c>
      <c r="J140" s="36">
        <f t="shared" si="139"/>
        <v>0</v>
      </c>
      <c r="K140" s="36">
        <f t="shared" si="139"/>
        <v>0</v>
      </c>
      <c r="L140" s="36">
        <f t="shared" si="139"/>
        <v>0</v>
      </c>
      <c r="M140" s="36">
        <f t="shared" si="139"/>
        <v>0</v>
      </c>
      <c r="N140" s="36">
        <f t="shared" si="139"/>
        <v>0</v>
      </c>
      <c r="O140" s="36">
        <f t="shared" si="139"/>
        <v>0</v>
      </c>
      <c r="P140" s="36">
        <f t="shared" si="139"/>
        <v>0</v>
      </c>
    </row>
    <row r="141" spans="1:16" ht="13.2">
      <c r="A141" s="35"/>
      <c r="B141" s="35"/>
      <c r="C141" s="35"/>
      <c r="D141" s="37"/>
      <c r="E141" s="36"/>
      <c r="F141" s="36">
        <f t="shared" ref="F141:P141" si="140">E141</f>
        <v>0</v>
      </c>
      <c r="G141" s="36">
        <f t="shared" si="140"/>
        <v>0</v>
      </c>
      <c r="H141" s="36">
        <f t="shared" si="140"/>
        <v>0</v>
      </c>
      <c r="I141" s="36">
        <f t="shared" si="140"/>
        <v>0</v>
      </c>
      <c r="J141" s="36">
        <f t="shared" si="140"/>
        <v>0</v>
      </c>
      <c r="K141" s="36">
        <f t="shared" si="140"/>
        <v>0</v>
      </c>
      <c r="L141" s="36">
        <f t="shared" si="140"/>
        <v>0</v>
      </c>
      <c r="M141" s="36">
        <f t="shared" si="140"/>
        <v>0</v>
      </c>
      <c r="N141" s="36">
        <f t="shared" si="140"/>
        <v>0</v>
      </c>
      <c r="O141" s="36">
        <f t="shared" si="140"/>
        <v>0</v>
      </c>
      <c r="P141" s="36">
        <f t="shared" si="140"/>
        <v>0</v>
      </c>
    </row>
    <row r="142" spans="1:16" ht="13.2">
      <c r="A142" s="35"/>
      <c r="B142" s="35"/>
      <c r="C142" s="35"/>
      <c r="D142" s="37"/>
      <c r="E142" s="36"/>
      <c r="F142" s="36">
        <f t="shared" ref="F142:P142" si="141">E142</f>
        <v>0</v>
      </c>
      <c r="G142" s="36">
        <f t="shared" si="141"/>
        <v>0</v>
      </c>
      <c r="H142" s="36">
        <f t="shared" si="141"/>
        <v>0</v>
      </c>
      <c r="I142" s="36">
        <f t="shared" si="141"/>
        <v>0</v>
      </c>
      <c r="J142" s="36">
        <f t="shared" si="141"/>
        <v>0</v>
      </c>
      <c r="K142" s="36">
        <f t="shared" si="141"/>
        <v>0</v>
      </c>
      <c r="L142" s="36">
        <f t="shared" si="141"/>
        <v>0</v>
      </c>
      <c r="M142" s="36">
        <f t="shared" si="141"/>
        <v>0</v>
      </c>
      <c r="N142" s="36">
        <f t="shared" si="141"/>
        <v>0</v>
      </c>
      <c r="O142" s="36">
        <f t="shared" si="141"/>
        <v>0</v>
      </c>
      <c r="P142" s="36">
        <f t="shared" si="141"/>
        <v>0</v>
      </c>
    </row>
    <row r="143" spans="1:16" ht="13.2">
      <c r="A143" s="35"/>
      <c r="B143" s="35"/>
      <c r="C143" s="35"/>
      <c r="D143" s="37"/>
      <c r="E143" s="36"/>
      <c r="F143" s="36">
        <f t="shared" ref="F143:P143" si="142">E143</f>
        <v>0</v>
      </c>
      <c r="G143" s="36">
        <f t="shared" si="142"/>
        <v>0</v>
      </c>
      <c r="H143" s="36">
        <f t="shared" si="142"/>
        <v>0</v>
      </c>
      <c r="I143" s="36">
        <f t="shared" si="142"/>
        <v>0</v>
      </c>
      <c r="J143" s="36">
        <f t="shared" si="142"/>
        <v>0</v>
      </c>
      <c r="K143" s="36">
        <f t="shared" si="142"/>
        <v>0</v>
      </c>
      <c r="L143" s="36">
        <f t="shared" si="142"/>
        <v>0</v>
      </c>
      <c r="M143" s="36">
        <f t="shared" si="142"/>
        <v>0</v>
      </c>
      <c r="N143" s="36">
        <f t="shared" si="142"/>
        <v>0</v>
      </c>
      <c r="O143" s="36">
        <f t="shared" si="142"/>
        <v>0</v>
      </c>
      <c r="P143" s="36">
        <f t="shared" si="142"/>
        <v>0</v>
      </c>
    </row>
    <row r="144" spans="1:16" ht="13.2">
      <c r="A144" s="35"/>
      <c r="B144" s="35"/>
      <c r="C144" s="35"/>
      <c r="D144" s="37"/>
      <c r="E144" s="36"/>
      <c r="F144" s="36">
        <f t="shared" ref="F144:P144" si="143">E144</f>
        <v>0</v>
      </c>
      <c r="G144" s="36">
        <f t="shared" si="143"/>
        <v>0</v>
      </c>
      <c r="H144" s="36">
        <f t="shared" si="143"/>
        <v>0</v>
      </c>
      <c r="I144" s="36">
        <f t="shared" si="143"/>
        <v>0</v>
      </c>
      <c r="J144" s="36">
        <f t="shared" si="143"/>
        <v>0</v>
      </c>
      <c r="K144" s="36">
        <f t="shared" si="143"/>
        <v>0</v>
      </c>
      <c r="L144" s="36">
        <f t="shared" si="143"/>
        <v>0</v>
      </c>
      <c r="M144" s="36">
        <f t="shared" si="143"/>
        <v>0</v>
      </c>
      <c r="N144" s="36">
        <f t="shared" si="143"/>
        <v>0</v>
      </c>
      <c r="O144" s="36">
        <f t="shared" si="143"/>
        <v>0</v>
      </c>
      <c r="P144" s="36">
        <f t="shared" si="143"/>
        <v>0</v>
      </c>
    </row>
    <row r="145" spans="1:16" ht="13.2">
      <c r="A145" s="35"/>
      <c r="B145" s="35"/>
      <c r="C145" s="35"/>
      <c r="D145" s="37"/>
      <c r="E145" s="36"/>
      <c r="F145" s="36">
        <f t="shared" ref="F145:P145" si="144">E145</f>
        <v>0</v>
      </c>
      <c r="G145" s="36">
        <f t="shared" si="144"/>
        <v>0</v>
      </c>
      <c r="H145" s="36">
        <f t="shared" si="144"/>
        <v>0</v>
      </c>
      <c r="I145" s="36">
        <f t="shared" si="144"/>
        <v>0</v>
      </c>
      <c r="J145" s="36">
        <f t="shared" si="144"/>
        <v>0</v>
      </c>
      <c r="K145" s="36">
        <f t="shared" si="144"/>
        <v>0</v>
      </c>
      <c r="L145" s="36">
        <f t="shared" si="144"/>
        <v>0</v>
      </c>
      <c r="M145" s="36">
        <f t="shared" si="144"/>
        <v>0</v>
      </c>
      <c r="N145" s="36">
        <f t="shared" si="144"/>
        <v>0</v>
      </c>
      <c r="O145" s="36">
        <f t="shared" si="144"/>
        <v>0</v>
      </c>
      <c r="P145" s="36">
        <f t="shared" si="144"/>
        <v>0</v>
      </c>
    </row>
    <row r="146" spans="1:16" ht="13.2">
      <c r="A146" s="35"/>
      <c r="B146" s="35"/>
      <c r="C146" s="35"/>
      <c r="D146" s="37"/>
      <c r="E146" s="36"/>
      <c r="F146" s="36">
        <f t="shared" ref="F146:P146" si="145">E146</f>
        <v>0</v>
      </c>
      <c r="G146" s="36">
        <f t="shared" si="145"/>
        <v>0</v>
      </c>
      <c r="H146" s="36">
        <f t="shared" si="145"/>
        <v>0</v>
      </c>
      <c r="I146" s="36">
        <f t="shared" si="145"/>
        <v>0</v>
      </c>
      <c r="J146" s="36">
        <f t="shared" si="145"/>
        <v>0</v>
      </c>
      <c r="K146" s="36">
        <f t="shared" si="145"/>
        <v>0</v>
      </c>
      <c r="L146" s="36">
        <f t="shared" si="145"/>
        <v>0</v>
      </c>
      <c r="M146" s="36">
        <f t="shared" si="145"/>
        <v>0</v>
      </c>
      <c r="N146" s="36">
        <f t="shared" si="145"/>
        <v>0</v>
      </c>
      <c r="O146" s="36">
        <f t="shared" si="145"/>
        <v>0</v>
      </c>
      <c r="P146" s="36">
        <f t="shared" si="145"/>
        <v>0</v>
      </c>
    </row>
    <row r="147" spans="1:16" ht="13.2">
      <c r="A147" s="35"/>
      <c r="B147" s="35"/>
      <c r="C147" s="35"/>
      <c r="D147" s="37"/>
      <c r="E147" s="36"/>
      <c r="F147" s="36">
        <f t="shared" ref="F147:P147" si="146">E147</f>
        <v>0</v>
      </c>
      <c r="G147" s="36">
        <f t="shared" si="146"/>
        <v>0</v>
      </c>
      <c r="H147" s="36">
        <f t="shared" si="146"/>
        <v>0</v>
      </c>
      <c r="I147" s="36">
        <f t="shared" si="146"/>
        <v>0</v>
      </c>
      <c r="J147" s="36">
        <f t="shared" si="146"/>
        <v>0</v>
      </c>
      <c r="K147" s="36">
        <f t="shared" si="146"/>
        <v>0</v>
      </c>
      <c r="L147" s="36">
        <f t="shared" si="146"/>
        <v>0</v>
      </c>
      <c r="M147" s="36">
        <f t="shared" si="146"/>
        <v>0</v>
      </c>
      <c r="N147" s="36">
        <f t="shared" si="146"/>
        <v>0</v>
      </c>
      <c r="O147" s="36">
        <f t="shared" si="146"/>
        <v>0</v>
      </c>
      <c r="P147" s="36">
        <f t="shared" si="146"/>
        <v>0</v>
      </c>
    </row>
    <row r="148" spans="1:16" ht="13.2">
      <c r="A148" s="35"/>
      <c r="B148" s="35"/>
      <c r="C148" s="35"/>
      <c r="D148" s="37"/>
      <c r="E148" s="36"/>
      <c r="F148" s="36">
        <f t="shared" ref="F148:P148" si="147">E148</f>
        <v>0</v>
      </c>
      <c r="G148" s="36">
        <f t="shared" si="147"/>
        <v>0</v>
      </c>
      <c r="H148" s="36">
        <f t="shared" si="147"/>
        <v>0</v>
      </c>
      <c r="I148" s="36">
        <f t="shared" si="147"/>
        <v>0</v>
      </c>
      <c r="J148" s="36">
        <f t="shared" si="147"/>
        <v>0</v>
      </c>
      <c r="K148" s="36">
        <f t="shared" si="147"/>
        <v>0</v>
      </c>
      <c r="L148" s="36">
        <f t="shared" si="147"/>
        <v>0</v>
      </c>
      <c r="M148" s="36">
        <f t="shared" si="147"/>
        <v>0</v>
      </c>
      <c r="N148" s="36">
        <f t="shared" si="147"/>
        <v>0</v>
      </c>
      <c r="O148" s="36">
        <f t="shared" si="147"/>
        <v>0</v>
      </c>
      <c r="P148" s="36">
        <f t="shared" si="147"/>
        <v>0</v>
      </c>
    </row>
    <row r="149" spans="1:16" ht="13.2">
      <c r="A149" s="35"/>
      <c r="B149" s="35"/>
      <c r="C149" s="35"/>
      <c r="D149" s="37"/>
      <c r="E149" s="36"/>
      <c r="F149" s="36">
        <f t="shared" ref="F149:P149" si="148">E149</f>
        <v>0</v>
      </c>
      <c r="G149" s="36">
        <f t="shared" si="148"/>
        <v>0</v>
      </c>
      <c r="H149" s="36">
        <f t="shared" si="148"/>
        <v>0</v>
      </c>
      <c r="I149" s="36">
        <f t="shared" si="148"/>
        <v>0</v>
      </c>
      <c r="J149" s="36">
        <f t="shared" si="148"/>
        <v>0</v>
      </c>
      <c r="K149" s="36">
        <f t="shared" si="148"/>
        <v>0</v>
      </c>
      <c r="L149" s="36">
        <f t="shared" si="148"/>
        <v>0</v>
      </c>
      <c r="M149" s="36">
        <f t="shared" si="148"/>
        <v>0</v>
      </c>
      <c r="N149" s="36">
        <f t="shared" si="148"/>
        <v>0</v>
      </c>
      <c r="O149" s="36">
        <f t="shared" si="148"/>
        <v>0</v>
      </c>
      <c r="P149" s="36">
        <f t="shared" si="148"/>
        <v>0</v>
      </c>
    </row>
    <row r="150" spans="1:16" ht="13.2">
      <c r="A150" s="35"/>
      <c r="B150" s="35"/>
      <c r="C150" s="35"/>
      <c r="D150" s="37"/>
      <c r="E150" s="36"/>
      <c r="F150" s="36">
        <f t="shared" ref="F150:P150" si="149">E150</f>
        <v>0</v>
      </c>
      <c r="G150" s="36">
        <f t="shared" si="149"/>
        <v>0</v>
      </c>
      <c r="H150" s="36">
        <f t="shared" si="149"/>
        <v>0</v>
      </c>
      <c r="I150" s="36">
        <f t="shared" si="149"/>
        <v>0</v>
      </c>
      <c r="J150" s="36">
        <f t="shared" si="149"/>
        <v>0</v>
      </c>
      <c r="K150" s="36">
        <f t="shared" si="149"/>
        <v>0</v>
      </c>
      <c r="L150" s="36">
        <f t="shared" si="149"/>
        <v>0</v>
      </c>
      <c r="M150" s="36">
        <f t="shared" si="149"/>
        <v>0</v>
      </c>
      <c r="N150" s="36">
        <f t="shared" si="149"/>
        <v>0</v>
      </c>
      <c r="O150" s="36">
        <f t="shared" si="149"/>
        <v>0</v>
      </c>
      <c r="P150" s="36">
        <f t="shared" si="149"/>
        <v>0</v>
      </c>
    </row>
    <row r="151" spans="1:16" ht="13.2">
      <c r="A151" s="35"/>
      <c r="B151" s="35"/>
      <c r="C151" s="35"/>
      <c r="D151" s="37"/>
      <c r="E151" s="36"/>
      <c r="F151" s="36">
        <f t="shared" ref="F151:P151" si="150">E151</f>
        <v>0</v>
      </c>
      <c r="G151" s="36">
        <f t="shared" si="150"/>
        <v>0</v>
      </c>
      <c r="H151" s="36">
        <f t="shared" si="150"/>
        <v>0</v>
      </c>
      <c r="I151" s="36">
        <f t="shared" si="150"/>
        <v>0</v>
      </c>
      <c r="J151" s="36">
        <f t="shared" si="150"/>
        <v>0</v>
      </c>
      <c r="K151" s="36">
        <f t="shared" si="150"/>
        <v>0</v>
      </c>
      <c r="L151" s="36">
        <f t="shared" si="150"/>
        <v>0</v>
      </c>
      <c r="M151" s="36">
        <f t="shared" si="150"/>
        <v>0</v>
      </c>
      <c r="N151" s="36">
        <f t="shared" si="150"/>
        <v>0</v>
      </c>
      <c r="O151" s="36">
        <f t="shared" si="150"/>
        <v>0</v>
      </c>
      <c r="P151" s="36">
        <f t="shared" si="150"/>
        <v>0</v>
      </c>
    </row>
    <row r="152" spans="1:16" ht="13.2">
      <c r="A152" s="35"/>
      <c r="B152" s="35"/>
      <c r="C152" s="35"/>
      <c r="D152" s="37"/>
      <c r="E152" s="36"/>
      <c r="F152" s="36">
        <f t="shared" ref="F152:P152" si="151">E152</f>
        <v>0</v>
      </c>
      <c r="G152" s="36">
        <f t="shared" si="151"/>
        <v>0</v>
      </c>
      <c r="H152" s="36">
        <f t="shared" si="151"/>
        <v>0</v>
      </c>
      <c r="I152" s="36">
        <f t="shared" si="151"/>
        <v>0</v>
      </c>
      <c r="J152" s="36">
        <f t="shared" si="151"/>
        <v>0</v>
      </c>
      <c r="K152" s="36">
        <f t="shared" si="151"/>
        <v>0</v>
      </c>
      <c r="L152" s="36">
        <f t="shared" si="151"/>
        <v>0</v>
      </c>
      <c r="M152" s="36">
        <f t="shared" si="151"/>
        <v>0</v>
      </c>
      <c r="N152" s="36">
        <f t="shared" si="151"/>
        <v>0</v>
      </c>
      <c r="O152" s="36">
        <f t="shared" si="151"/>
        <v>0</v>
      </c>
      <c r="P152" s="36">
        <f t="shared" si="151"/>
        <v>0</v>
      </c>
    </row>
    <row r="153" spans="1:16" ht="13.2">
      <c r="A153" s="35"/>
      <c r="B153" s="35"/>
      <c r="C153" s="35"/>
      <c r="D153" s="37"/>
      <c r="E153" s="36"/>
      <c r="F153" s="36">
        <f t="shared" ref="F153:P153" si="152">E153</f>
        <v>0</v>
      </c>
      <c r="G153" s="36">
        <f t="shared" si="152"/>
        <v>0</v>
      </c>
      <c r="H153" s="36">
        <f t="shared" si="152"/>
        <v>0</v>
      </c>
      <c r="I153" s="36">
        <f t="shared" si="152"/>
        <v>0</v>
      </c>
      <c r="J153" s="36">
        <f t="shared" si="152"/>
        <v>0</v>
      </c>
      <c r="K153" s="36">
        <f t="shared" si="152"/>
        <v>0</v>
      </c>
      <c r="L153" s="36">
        <f t="shared" si="152"/>
        <v>0</v>
      </c>
      <c r="M153" s="36">
        <f t="shared" si="152"/>
        <v>0</v>
      </c>
      <c r="N153" s="36">
        <f t="shared" si="152"/>
        <v>0</v>
      </c>
      <c r="O153" s="36">
        <f t="shared" si="152"/>
        <v>0</v>
      </c>
      <c r="P153" s="36">
        <f t="shared" si="152"/>
        <v>0</v>
      </c>
    </row>
    <row r="154" spans="1:16" ht="13.2">
      <c r="A154" s="35"/>
      <c r="B154" s="35"/>
      <c r="C154" s="35"/>
      <c r="D154" s="37"/>
      <c r="E154" s="36"/>
      <c r="F154" s="36">
        <f t="shared" ref="F154:P154" si="153">E154</f>
        <v>0</v>
      </c>
      <c r="G154" s="36">
        <f t="shared" si="153"/>
        <v>0</v>
      </c>
      <c r="H154" s="36">
        <f t="shared" si="153"/>
        <v>0</v>
      </c>
      <c r="I154" s="36">
        <f t="shared" si="153"/>
        <v>0</v>
      </c>
      <c r="J154" s="36">
        <f t="shared" si="153"/>
        <v>0</v>
      </c>
      <c r="K154" s="36">
        <f t="shared" si="153"/>
        <v>0</v>
      </c>
      <c r="L154" s="36">
        <f t="shared" si="153"/>
        <v>0</v>
      </c>
      <c r="M154" s="36">
        <f t="shared" si="153"/>
        <v>0</v>
      </c>
      <c r="N154" s="36">
        <f t="shared" si="153"/>
        <v>0</v>
      </c>
      <c r="O154" s="36">
        <f t="shared" si="153"/>
        <v>0</v>
      </c>
      <c r="P154" s="36">
        <f t="shared" si="153"/>
        <v>0</v>
      </c>
    </row>
    <row r="155" spans="1:16" ht="13.2">
      <c r="A155" s="35"/>
      <c r="B155" s="35"/>
      <c r="C155" s="35"/>
      <c r="D155" s="37"/>
      <c r="E155" s="36"/>
      <c r="F155" s="36">
        <f t="shared" ref="F155:P155" si="154">E155</f>
        <v>0</v>
      </c>
      <c r="G155" s="36">
        <f t="shared" si="154"/>
        <v>0</v>
      </c>
      <c r="H155" s="36">
        <f t="shared" si="154"/>
        <v>0</v>
      </c>
      <c r="I155" s="36">
        <f t="shared" si="154"/>
        <v>0</v>
      </c>
      <c r="J155" s="36">
        <f t="shared" si="154"/>
        <v>0</v>
      </c>
      <c r="K155" s="36">
        <f t="shared" si="154"/>
        <v>0</v>
      </c>
      <c r="L155" s="36">
        <f t="shared" si="154"/>
        <v>0</v>
      </c>
      <c r="M155" s="36">
        <f t="shared" si="154"/>
        <v>0</v>
      </c>
      <c r="N155" s="36">
        <f t="shared" si="154"/>
        <v>0</v>
      </c>
      <c r="O155" s="36">
        <f t="shared" si="154"/>
        <v>0</v>
      </c>
      <c r="P155" s="36">
        <f t="shared" si="154"/>
        <v>0</v>
      </c>
    </row>
    <row r="156" spans="1:16" ht="13.2">
      <c r="A156" s="35"/>
      <c r="B156" s="35"/>
      <c r="C156" s="35"/>
      <c r="D156" s="37"/>
      <c r="E156" s="36"/>
      <c r="F156" s="36">
        <f t="shared" ref="F156:P156" si="155">E156</f>
        <v>0</v>
      </c>
      <c r="G156" s="36">
        <f t="shared" si="155"/>
        <v>0</v>
      </c>
      <c r="H156" s="36">
        <f t="shared" si="155"/>
        <v>0</v>
      </c>
      <c r="I156" s="36">
        <f t="shared" si="155"/>
        <v>0</v>
      </c>
      <c r="J156" s="36">
        <f t="shared" si="155"/>
        <v>0</v>
      </c>
      <c r="K156" s="36">
        <f t="shared" si="155"/>
        <v>0</v>
      </c>
      <c r="L156" s="36">
        <f t="shared" si="155"/>
        <v>0</v>
      </c>
      <c r="M156" s="36">
        <f t="shared" si="155"/>
        <v>0</v>
      </c>
      <c r="N156" s="36">
        <f t="shared" si="155"/>
        <v>0</v>
      </c>
      <c r="O156" s="36">
        <f t="shared" si="155"/>
        <v>0</v>
      </c>
      <c r="P156" s="36">
        <f t="shared" si="155"/>
        <v>0</v>
      </c>
    </row>
    <row r="157" spans="1:16" ht="13.2">
      <c r="A157" s="35"/>
      <c r="B157" s="35"/>
      <c r="C157" s="35"/>
      <c r="D157" s="37"/>
      <c r="E157" s="36"/>
      <c r="F157" s="36">
        <f t="shared" ref="F157:P157" si="156">E157</f>
        <v>0</v>
      </c>
      <c r="G157" s="36">
        <f t="shared" si="156"/>
        <v>0</v>
      </c>
      <c r="H157" s="36">
        <f t="shared" si="156"/>
        <v>0</v>
      </c>
      <c r="I157" s="36">
        <f t="shared" si="156"/>
        <v>0</v>
      </c>
      <c r="J157" s="36">
        <f t="shared" si="156"/>
        <v>0</v>
      </c>
      <c r="K157" s="36">
        <f t="shared" si="156"/>
        <v>0</v>
      </c>
      <c r="L157" s="36">
        <f t="shared" si="156"/>
        <v>0</v>
      </c>
      <c r="M157" s="36">
        <f t="shared" si="156"/>
        <v>0</v>
      </c>
      <c r="N157" s="36">
        <f t="shared" si="156"/>
        <v>0</v>
      </c>
      <c r="O157" s="36">
        <f t="shared" si="156"/>
        <v>0</v>
      </c>
      <c r="P157" s="36">
        <f t="shared" si="156"/>
        <v>0</v>
      </c>
    </row>
    <row r="158" spans="1:16" ht="13.2">
      <c r="A158" s="35"/>
      <c r="B158" s="35"/>
      <c r="C158" s="35"/>
      <c r="D158" s="37"/>
      <c r="E158" s="36"/>
      <c r="F158" s="36">
        <f t="shared" ref="F158:P158" si="157">E158</f>
        <v>0</v>
      </c>
      <c r="G158" s="36">
        <f t="shared" si="157"/>
        <v>0</v>
      </c>
      <c r="H158" s="36">
        <f t="shared" si="157"/>
        <v>0</v>
      </c>
      <c r="I158" s="36">
        <f t="shared" si="157"/>
        <v>0</v>
      </c>
      <c r="J158" s="36">
        <f t="shared" si="157"/>
        <v>0</v>
      </c>
      <c r="K158" s="36">
        <f t="shared" si="157"/>
        <v>0</v>
      </c>
      <c r="L158" s="36">
        <f t="shared" si="157"/>
        <v>0</v>
      </c>
      <c r="M158" s="36">
        <f t="shared" si="157"/>
        <v>0</v>
      </c>
      <c r="N158" s="36">
        <f t="shared" si="157"/>
        <v>0</v>
      </c>
      <c r="O158" s="36">
        <f t="shared" si="157"/>
        <v>0</v>
      </c>
      <c r="P158" s="36">
        <f t="shared" si="157"/>
        <v>0</v>
      </c>
    </row>
    <row r="159" spans="1:16" ht="13.2">
      <c r="A159" s="35"/>
      <c r="B159" s="35"/>
      <c r="C159" s="35"/>
      <c r="D159" s="37"/>
      <c r="E159" s="36"/>
      <c r="F159" s="36">
        <f t="shared" ref="F159:P159" si="158">E159</f>
        <v>0</v>
      </c>
      <c r="G159" s="36">
        <f t="shared" si="158"/>
        <v>0</v>
      </c>
      <c r="H159" s="36">
        <f t="shared" si="158"/>
        <v>0</v>
      </c>
      <c r="I159" s="36">
        <f t="shared" si="158"/>
        <v>0</v>
      </c>
      <c r="J159" s="36">
        <f t="shared" si="158"/>
        <v>0</v>
      </c>
      <c r="K159" s="36">
        <f t="shared" si="158"/>
        <v>0</v>
      </c>
      <c r="L159" s="36">
        <f t="shared" si="158"/>
        <v>0</v>
      </c>
      <c r="M159" s="36">
        <f t="shared" si="158"/>
        <v>0</v>
      </c>
      <c r="N159" s="36">
        <f t="shared" si="158"/>
        <v>0</v>
      </c>
      <c r="O159" s="36">
        <f t="shared" si="158"/>
        <v>0</v>
      </c>
      <c r="P159" s="36">
        <f t="shared" si="158"/>
        <v>0</v>
      </c>
    </row>
    <row r="160" spans="1:16" ht="13.2">
      <c r="A160" s="35"/>
      <c r="B160" s="35"/>
      <c r="C160" s="35"/>
      <c r="D160" s="37"/>
      <c r="E160" s="36"/>
      <c r="F160" s="36">
        <f t="shared" ref="F160:P160" si="159">E160</f>
        <v>0</v>
      </c>
      <c r="G160" s="36">
        <f t="shared" si="159"/>
        <v>0</v>
      </c>
      <c r="H160" s="36">
        <f t="shared" si="159"/>
        <v>0</v>
      </c>
      <c r="I160" s="36">
        <f t="shared" si="159"/>
        <v>0</v>
      </c>
      <c r="J160" s="36">
        <f t="shared" si="159"/>
        <v>0</v>
      </c>
      <c r="K160" s="36">
        <f t="shared" si="159"/>
        <v>0</v>
      </c>
      <c r="L160" s="36">
        <f t="shared" si="159"/>
        <v>0</v>
      </c>
      <c r="M160" s="36">
        <f t="shared" si="159"/>
        <v>0</v>
      </c>
      <c r="N160" s="36">
        <f t="shared" si="159"/>
        <v>0</v>
      </c>
      <c r="O160" s="36">
        <f t="shared" si="159"/>
        <v>0</v>
      </c>
      <c r="P160" s="36">
        <f t="shared" si="159"/>
        <v>0</v>
      </c>
    </row>
    <row r="161" spans="1:16" ht="13.2">
      <c r="A161" s="35"/>
      <c r="B161" s="35"/>
      <c r="C161" s="35"/>
      <c r="D161" s="37"/>
      <c r="E161" s="36"/>
      <c r="F161" s="36">
        <f t="shared" ref="F161:P161" si="160">E161</f>
        <v>0</v>
      </c>
      <c r="G161" s="36">
        <f t="shared" si="160"/>
        <v>0</v>
      </c>
      <c r="H161" s="36">
        <f t="shared" si="160"/>
        <v>0</v>
      </c>
      <c r="I161" s="36">
        <f t="shared" si="160"/>
        <v>0</v>
      </c>
      <c r="J161" s="36">
        <f t="shared" si="160"/>
        <v>0</v>
      </c>
      <c r="K161" s="36">
        <f t="shared" si="160"/>
        <v>0</v>
      </c>
      <c r="L161" s="36">
        <f t="shared" si="160"/>
        <v>0</v>
      </c>
      <c r="M161" s="36">
        <f t="shared" si="160"/>
        <v>0</v>
      </c>
      <c r="N161" s="36">
        <f t="shared" si="160"/>
        <v>0</v>
      </c>
      <c r="O161" s="36">
        <f t="shared" si="160"/>
        <v>0</v>
      </c>
      <c r="P161" s="36">
        <f t="shared" si="160"/>
        <v>0</v>
      </c>
    </row>
    <row r="162" spans="1:16" ht="13.2">
      <c r="A162" s="35"/>
      <c r="B162" s="35"/>
      <c r="C162" s="35"/>
      <c r="D162" s="37"/>
      <c r="E162" s="36"/>
      <c r="F162" s="36">
        <f t="shared" ref="F162:P162" si="161">E162</f>
        <v>0</v>
      </c>
      <c r="G162" s="36">
        <f t="shared" si="161"/>
        <v>0</v>
      </c>
      <c r="H162" s="36">
        <f t="shared" si="161"/>
        <v>0</v>
      </c>
      <c r="I162" s="36">
        <f t="shared" si="161"/>
        <v>0</v>
      </c>
      <c r="J162" s="36">
        <f t="shared" si="161"/>
        <v>0</v>
      </c>
      <c r="K162" s="36">
        <f t="shared" si="161"/>
        <v>0</v>
      </c>
      <c r="L162" s="36">
        <f t="shared" si="161"/>
        <v>0</v>
      </c>
      <c r="M162" s="36">
        <f t="shared" si="161"/>
        <v>0</v>
      </c>
      <c r="N162" s="36">
        <f t="shared" si="161"/>
        <v>0</v>
      </c>
      <c r="O162" s="36">
        <f t="shared" si="161"/>
        <v>0</v>
      </c>
      <c r="P162" s="36">
        <f t="shared" si="161"/>
        <v>0</v>
      </c>
    </row>
    <row r="163" spans="1:16" ht="13.2">
      <c r="A163" s="35"/>
      <c r="B163" s="35"/>
      <c r="C163" s="35"/>
      <c r="D163" s="37"/>
      <c r="E163" s="36"/>
      <c r="F163" s="36">
        <f t="shared" ref="F163:P163" si="162">E163</f>
        <v>0</v>
      </c>
      <c r="G163" s="36">
        <f t="shared" si="162"/>
        <v>0</v>
      </c>
      <c r="H163" s="36">
        <f t="shared" si="162"/>
        <v>0</v>
      </c>
      <c r="I163" s="36">
        <f t="shared" si="162"/>
        <v>0</v>
      </c>
      <c r="J163" s="36">
        <f t="shared" si="162"/>
        <v>0</v>
      </c>
      <c r="K163" s="36">
        <f t="shared" si="162"/>
        <v>0</v>
      </c>
      <c r="L163" s="36">
        <f t="shared" si="162"/>
        <v>0</v>
      </c>
      <c r="M163" s="36">
        <f t="shared" si="162"/>
        <v>0</v>
      </c>
      <c r="N163" s="36">
        <f t="shared" si="162"/>
        <v>0</v>
      </c>
      <c r="O163" s="36">
        <f t="shared" si="162"/>
        <v>0</v>
      </c>
      <c r="P163" s="36">
        <f t="shared" si="162"/>
        <v>0</v>
      </c>
    </row>
    <row r="164" spans="1:16" ht="13.2">
      <c r="A164" s="35"/>
      <c r="B164" s="35"/>
      <c r="C164" s="35"/>
      <c r="D164" s="37"/>
      <c r="E164" s="36"/>
      <c r="F164" s="36">
        <f t="shared" ref="F164:P164" si="163">E164</f>
        <v>0</v>
      </c>
      <c r="G164" s="36">
        <f t="shared" si="163"/>
        <v>0</v>
      </c>
      <c r="H164" s="36">
        <f t="shared" si="163"/>
        <v>0</v>
      </c>
      <c r="I164" s="36">
        <f t="shared" si="163"/>
        <v>0</v>
      </c>
      <c r="J164" s="36">
        <f t="shared" si="163"/>
        <v>0</v>
      </c>
      <c r="K164" s="36">
        <f t="shared" si="163"/>
        <v>0</v>
      </c>
      <c r="L164" s="36">
        <f t="shared" si="163"/>
        <v>0</v>
      </c>
      <c r="M164" s="36">
        <f t="shared" si="163"/>
        <v>0</v>
      </c>
      <c r="N164" s="36">
        <f t="shared" si="163"/>
        <v>0</v>
      </c>
      <c r="O164" s="36">
        <f t="shared" si="163"/>
        <v>0</v>
      </c>
      <c r="P164" s="36">
        <f t="shared" si="163"/>
        <v>0</v>
      </c>
    </row>
    <row r="165" spans="1:16" ht="13.2">
      <c r="A165" s="35"/>
      <c r="B165" s="35"/>
      <c r="C165" s="35"/>
      <c r="D165" s="37"/>
      <c r="E165" s="36"/>
      <c r="F165" s="36">
        <f t="shared" ref="F165:P165" si="164">E165</f>
        <v>0</v>
      </c>
      <c r="G165" s="36">
        <f t="shared" si="164"/>
        <v>0</v>
      </c>
      <c r="H165" s="36">
        <f t="shared" si="164"/>
        <v>0</v>
      </c>
      <c r="I165" s="36">
        <f t="shared" si="164"/>
        <v>0</v>
      </c>
      <c r="J165" s="36">
        <f t="shared" si="164"/>
        <v>0</v>
      </c>
      <c r="K165" s="36">
        <f t="shared" si="164"/>
        <v>0</v>
      </c>
      <c r="L165" s="36">
        <f t="shared" si="164"/>
        <v>0</v>
      </c>
      <c r="M165" s="36">
        <f t="shared" si="164"/>
        <v>0</v>
      </c>
      <c r="N165" s="36">
        <f t="shared" si="164"/>
        <v>0</v>
      </c>
      <c r="O165" s="36">
        <f t="shared" si="164"/>
        <v>0</v>
      </c>
      <c r="P165" s="36">
        <f t="shared" si="164"/>
        <v>0</v>
      </c>
    </row>
    <row r="166" spans="1:16" ht="13.2">
      <c r="A166" s="35"/>
      <c r="B166" s="35"/>
      <c r="C166" s="35"/>
      <c r="D166" s="37"/>
      <c r="E166" s="36"/>
      <c r="F166" s="36">
        <f t="shared" ref="F166:P166" si="165">E166</f>
        <v>0</v>
      </c>
      <c r="G166" s="36">
        <f t="shared" si="165"/>
        <v>0</v>
      </c>
      <c r="H166" s="36">
        <f t="shared" si="165"/>
        <v>0</v>
      </c>
      <c r="I166" s="36">
        <f t="shared" si="165"/>
        <v>0</v>
      </c>
      <c r="J166" s="36">
        <f t="shared" si="165"/>
        <v>0</v>
      </c>
      <c r="K166" s="36">
        <f t="shared" si="165"/>
        <v>0</v>
      </c>
      <c r="L166" s="36">
        <f t="shared" si="165"/>
        <v>0</v>
      </c>
      <c r="M166" s="36">
        <f t="shared" si="165"/>
        <v>0</v>
      </c>
      <c r="N166" s="36">
        <f t="shared" si="165"/>
        <v>0</v>
      </c>
      <c r="O166" s="36">
        <f t="shared" si="165"/>
        <v>0</v>
      </c>
      <c r="P166" s="36">
        <f t="shared" si="165"/>
        <v>0</v>
      </c>
    </row>
    <row r="167" spans="1:16" ht="13.2">
      <c r="A167" s="35"/>
      <c r="B167" s="35"/>
      <c r="C167" s="35"/>
      <c r="D167" s="37"/>
      <c r="E167" s="36"/>
      <c r="F167" s="36">
        <f t="shared" ref="F167:P167" si="166">E167</f>
        <v>0</v>
      </c>
      <c r="G167" s="36">
        <f t="shared" si="166"/>
        <v>0</v>
      </c>
      <c r="H167" s="36">
        <f t="shared" si="166"/>
        <v>0</v>
      </c>
      <c r="I167" s="36">
        <f t="shared" si="166"/>
        <v>0</v>
      </c>
      <c r="J167" s="36">
        <f t="shared" si="166"/>
        <v>0</v>
      </c>
      <c r="K167" s="36">
        <f t="shared" si="166"/>
        <v>0</v>
      </c>
      <c r="L167" s="36">
        <f t="shared" si="166"/>
        <v>0</v>
      </c>
      <c r="M167" s="36">
        <f t="shared" si="166"/>
        <v>0</v>
      </c>
      <c r="N167" s="36">
        <f t="shared" si="166"/>
        <v>0</v>
      </c>
      <c r="O167" s="36">
        <f t="shared" si="166"/>
        <v>0</v>
      </c>
      <c r="P167" s="36">
        <f t="shared" si="166"/>
        <v>0</v>
      </c>
    </row>
    <row r="168" spans="1:16" ht="13.2">
      <c r="A168" s="35"/>
      <c r="B168" s="35"/>
      <c r="C168" s="35"/>
      <c r="D168" s="37"/>
      <c r="E168" s="36"/>
      <c r="F168" s="36">
        <f t="shared" ref="F168:P168" si="167">E168</f>
        <v>0</v>
      </c>
      <c r="G168" s="36">
        <f t="shared" si="167"/>
        <v>0</v>
      </c>
      <c r="H168" s="36">
        <f t="shared" si="167"/>
        <v>0</v>
      </c>
      <c r="I168" s="36">
        <f t="shared" si="167"/>
        <v>0</v>
      </c>
      <c r="J168" s="36">
        <f t="shared" si="167"/>
        <v>0</v>
      </c>
      <c r="K168" s="36">
        <f t="shared" si="167"/>
        <v>0</v>
      </c>
      <c r="L168" s="36">
        <f t="shared" si="167"/>
        <v>0</v>
      </c>
      <c r="M168" s="36">
        <f t="shared" si="167"/>
        <v>0</v>
      </c>
      <c r="N168" s="36">
        <f t="shared" si="167"/>
        <v>0</v>
      </c>
      <c r="O168" s="36">
        <f t="shared" si="167"/>
        <v>0</v>
      </c>
      <c r="P168" s="36">
        <f t="shared" si="167"/>
        <v>0</v>
      </c>
    </row>
    <row r="169" spans="1:16" ht="13.2">
      <c r="A169" s="35"/>
      <c r="B169" s="35"/>
      <c r="C169" s="35"/>
      <c r="D169" s="37"/>
      <c r="E169" s="36"/>
      <c r="F169" s="36">
        <f t="shared" ref="F169:P169" si="168">E169</f>
        <v>0</v>
      </c>
      <c r="G169" s="36">
        <f t="shared" si="168"/>
        <v>0</v>
      </c>
      <c r="H169" s="36">
        <f t="shared" si="168"/>
        <v>0</v>
      </c>
      <c r="I169" s="36">
        <f t="shared" si="168"/>
        <v>0</v>
      </c>
      <c r="J169" s="36">
        <f t="shared" si="168"/>
        <v>0</v>
      </c>
      <c r="K169" s="36">
        <f t="shared" si="168"/>
        <v>0</v>
      </c>
      <c r="L169" s="36">
        <f t="shared" si="168"/>
        <v>0</v>
      </c>
      <c r="M169" s="36">
        <f t="shared" si="168"/>
        <v>0</v>
      </c>
      <c r="N169" s="36">
        <f t="shared" si="168"/>
        <v>0</v>
      </c>
      <c r="O169" s="36">
        <f t="shared" si="168"/>
        <v>0</v>
      </c>
      <c r="P169" s="36">
        <f t="shared" si="168"/>
        <v>0</v>
      </c>
    </row>
    <row r="170" spans="1:16" ht="13.2">
      <c r="A170" s="35"/>
      <c r="B170" s="35"/>
      <c r="C170" s="35"/>
      <c r="D170" s="37"/>
      <c r="E170" s="36"/>
      <c r="F170" s="36">
        <f t="shared" ref="F170:P170" si="169">E170</f>
        <v>0</v>
      </c>
      <c r="G170" s="36">
        <f t="shared" si="169"/>
        <v>0</v>
      </c>
      <c r="H170" s="36">
        <f t="shared" si="169"/>
        <v>0</v>
      </c>
      <c r="I170" s="36">
        <f t="shared" si="169"/>
        <v>0</v>
      </c>
      <c r="J170" s="36">
        <f t="shared" si="169"/>
        <v>0</v>
      </c>
      <c r="K170" s="36">
        <f t="shared" si="169"/>
        <v>0</v>
      </c>
      <c r="L170" s="36">
        <f t="shared" si="169"/>
        <v>0</v>
      </c>
      <c r="M170" s="36">
        <f t="shared" si="169"/>
        <v>0</v>
      </c>
      <c r="N170" s="36">
        <f t="shared" si="169"/>
        <v>0</v>
      </c>
      <c r="O170" s="36">
        <f t="shared" si="169"/>
        <v>0</v>
      </c>
      <c r="P170" s="36">
        <f t="shared" si="169"/>
        <v>0</v>
      </c>
    </row>
    <row r="171" spans="1:16" ht="13.2">
      <c r="A171" s="35"/>
      <c r="B171" s="35"/>
      <c r="C171" s="35"/>
      <c r="D171" s="37"/>
      <c r="E171" s="36"/>
      <c r="F171" s="36">
        <f t="shared" ref="F171:P171" si="170">E171</f>
        <v>0</v>
      </c>
      <c r="G171" s="36">
        <f t="shared" si="170"/>
        <v>0</v>
      </c>
      <c r="H171" s="36">
        <f t="shared" si="170"/>
        <v>0</v>
      </c>
      <c r="I171" s="36">
        <f t="shared" si="170"/>
        <v>0</v>
      </c>
      <c r="J171" s="36">
        <f t="shared" si="170"/>
        <v>0</v>
      </c>
      <c r="K171" s="36">
        <f t="shared" si="170"/>
        <v>0</v>
      </c>
      <c r="L171" s="36">
        <f t="shared" si="170"/>
        <v>0</v>
      </c>
      <c r="M171" s="36">
        <f t="shared" si="170"/>
        <v>0</v>
      </c>
      <c r="N171" s="36">
        <f t="shared" si="170"/>
        <v>0</v>
      </c>
      <c r="O171" s="36">
        <f t="shared" si="170"/>
        <v>0</v>
      </c>
      <c r="P171" s="36">
        <f t="shared" si="170"/>
        <v>0</v>
      </c>
    </row>
    <row r="172" spans="1:16" ht="13.2">
      <c r="A172" s="35"/>
      <c r="B172" s="35"/>
      <c r="C172" s="35"/>
      <c r="D172" s="37"/>
      <c r="E172" s="36"/>
      <c r="F172" s="36">
        <f t="shared" ref="F172:P172" si="171">E172</f>
        <v>0</v>
      </c>
      <c r="G172" s="36">
        <f t="shared" si="171"/>
        <v>0</v>
      </c>
      <c r="H172" s="36">
        <f t="shared" si="171"/>
        <v>0</v>
      </c>
      <c r="I172" s="36">
        <f t="shared" si="171"/>
        <v>0</v>
      </c>
      <c r="J172" s="36">
        <f t="shared" si="171"/>
        <v>0</v>
      </c>
      <c r="K172" s="36">
        <f t="shared" si="171"/>
        <v>0</v>
      </c>
      <c r="L172" s="36">
        <f t="shared" si="171"/>
        <v>0</v>
      </c>
      <c r="M172" s="36">
        <f t="shared" si="171"/>
        <v>0</v>
      </c>
      <c r="N172" s="36">
        <f t="shared" si="171"/>
        <v>0</v>
      </c>
      <c r="O172" s="36">
        <f t="shared" si="171"/>
        <v>0</v>
      </c>
      <c r="P172" s="36">
        <f t="shared" si="171"/>
        <v>0</v>
      </c>
    </row>
    <row r="173" spans="1:16" ht="13.2">
      <c r="A173" s="35"/>
      <c r="B173" s="35"/>
      <c r="C173" s="35"/>
      <c r="D173" s="37"/>
      <c r="E173" s="36"/>
      <c r="F173" s="36">
        <f t="shared" ref="F173:P173" si="172">E173</f>
        <v>0</v>
      </c>
      <c r="G173" s="36">
        <f t="shared" si="172"/>
        <v>0</v>
      </c>
      <c r="H173" s="36">
        <f t="shared" si="172"/>
        <v>0</v>
      </c>
      <c r="I173" s="36">
        <f t="shared" si="172"/>
        <v>0</v>
      </c>
      <c r="J173" s="36">
        <f t="shared" si="172"/>
        <v>0</v>
      </c>
      <c r="K173" s="36">
        <f t="shared" si="172"/>
        <v>0</v>
      </c>
      <c r="L173" s="36">
        <f t="shared" si="172"/>
        <v>0</v>
      </c>
      <c r="M173" s="36">
        <f t="shared" si="172"/>
        <v>0</v>
      </c>
      <c r="N173" s="36">
        <f t="shared" si="172"/>
        <v>0</v>
      </c>
      <c r="O173" s="36">
        <f t="shared" si="172"/>
        <v>0</v>
      </c>
      <c r="P173" s="36">
        <f t="shared" si="172"/>
        <v>0</v>
      </c>
    </row>
    <row r="174" spans="1:16" ht="13.2">
      <c r="A174" s="35"/>
      <c r="B174" s="35"/>
      <c r="C174" s="35"/>
      <c r="D174" s="37"/>
      <c r="E174" s="36"/>
      <c r="F174" s="36">
        <f t="shared" ref="F174:P174" si="173">E174</f>
        <v>0</v>
      </c>
      <c r="G174" s="36">
        <f t="shared" si="173"/>
        <v>0</v>
      </c>
      <c r="H174" s="36">
        <f t="shared" si="173"/>
        <v>0</v>
      </c>
      <c r="I174" s="36">
        <f t="shared" si="173"/>
        <v>0</v>
      </c>
      <c r="J174" s="36">
        <f t="shared" si="173"/>
        <v>0</v>
      </c>
      <c r="K174" s="36">
        <f t="shared" si="173"/>
        <v>0</v>
      </c>
      <c r="L174" s="36">
        <f t="shared" si="173"/>
        <v>0</v>
      </c>
      <c r="M174" s="36">
        <f t="shared" si="173"/>
        <v>0</v>
      </c>
      <c r="N174" s="36">
        <f t="shared" si="173"/>
        <v>0</v>
      </c>
      <c r="O174" s="36">
        <f t="shared" si="173"/>
        <v>0</v>
      </c>
      <c r="P174" s="36">
        <f t="shared" si="173"/>
        <v>0</v>
      </c>
    </row>
    <row r="175" spans="1:16" ht="13.2">
      <c r="A175" s="35"/>
      <c r="B175" s="35"/>
      <c r="C175" s="35"/>
      <c r="D175" s="37"/>
      <c r="E175" s="36"/>
      <c r="F175" s="36">
        <f t="shared" ref="F175:P175" si="174">E175</f>
        <v>0</v>
      </c>
      <c r="G175" s="36">
        <f t="shared" si="174"/>
        <v>0</v>
      </c>
      <c r="H175" s="36">
        <f t="shared" si="174"/>
        <v>0</v>
      </c>
      <c r="I175" s="36">
        <f t="shared" si="174"/>
        <v>0</v>
      </c>
      <c r="J175" s="36">
        <f t="shared" si="174"/>
        <v>0</v>
      </c>
      <c r="K175" s="36">
        <f t="shared" si="174"/>
        <v>0</v>
      </c>
      <c r="L175" s="36">
        <f t="shared" si="174"/>
        <v>0</v>
      </c>
      <c r="M175" s="36">
        <f t="shared" si="174"/>
        <v>0</v>
      </c>
      <c r="N175" s="36">
        <f t="shared" si="174"/>
        <v>0</v>
      </c>
      <c r="O175" s="36">
        <f t="shared" si="174"/>
        <v>0</v>
      </c>
      <c r="P175" s="36">
        <f t="shared" si="174"/>
        <v>0</v>
      </c>
    </row>
    <row r="176" spans="1:16" ht="13.2">
      <c r="A176" s="35"/>
      <c r="B176" s="35"/>
      <c r="C176" s="35"/>
      <c r="D176" s="37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</row>
    <row r="177" spans="1:16" ht="13.2">
      <c r="A177" s="35"/>
      <c r="B177" s="35"/>
      <c r="C177" s="35"/>
      <c r="D177" s="37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</row>
    <row r="178" spans="1:16" ht="13.2">
      <c r="A178" s="35"/>
      <c r="B178" s="35"/>
      <c r="C178" s="35"/>
      <c r="D178" s="37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</row>
    <row r="179" spans="1:16" ht="13.2">
      <c r="A179" s="35"/>
      <c r="B179" s="35"/>
      <c r="C179" s="35"/>
      <c r="D179" s="37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</row>
    <row r="180" spans="1:16" ht="13.2">
      <c r="A180" s="35"/>
      <c r="B180" s="35"/>
      <c r="C180" s="35"/>
      <c r="D180" s="37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</row>
    <row r="181" spans="1:16" ht="13.2">
      <c r="A181" s="35"/>
      <c r="B181" s="35"/>
      <c r="C181" s="35"/>
      <c r="D181" s="37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</row>
    <row r="182" spans="1:16" ht="13.2">
      <c r="A182" s="35"/>
      <c r="B182" s="35"/>
      <c r="C182" s="35"/>
      <c r="D182" s="37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</row>
    <row r="183" spans="1:16" ht="13.2">
      <c r="A183" s="35"/>
      <c r="B183" s="35"/>
      <c r="C183" s="35"/>
      <c r="D183" s="37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</row>
    <row r="184" spans="1:16" ht="13.2">
      <c r="A184" s="35"/>
      <c r="B184" s="35"/>
      <c r="C184" s="35"/>
      <c r="D184" s="37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</row>
    <row r="185" spans="1:16" ht="13.2">
      <c r="A185" s="35"/>
      <c r="B185" s="35"/>
      <c r="C185" s="35"/>
      <c r="D185" s="37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</row>
    <row r="186" spans="1:16" ht="13.2">
      <c r="A186" s="35"/>
      <c r="B186" s="35"/>
      <c r="C186" s="35"/>
      <c r="D186" s="37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</row>
    <row r="187" spans="1:16" ht="13.2">
      <c r="A187" s="35"/>
      <c r="B187" s="35"/>
      <c r="C187" s="35"/>
      <c r="D187" s="37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</row>
    <row r="188" spans="1:16" ht="13.2">
      <c r="A188" s="35"/>
      <c r="B188" s="35"/>
      <c r="C188" s="35"/>
      <c r="D188" s="37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</row>
    <row r="189" spans="1:16" ht="13.2">
      <c r="A189" s="35"/>
      <c r="B189" s="35"/>
      <c r="C189" s="35"/>
      <c r="D189" s="37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</row>
    <row r="190" spans="1:16" ht="13.2">
      <c r="A190" s="35"/>
      <c r="B190" s="35"/>
      <c r="C190" s="35"/>
      <c r="D190" s="37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</row>
    <row r="191" spans="1:16" ht="13.2">
      <c r="A191" s="35"/>
      <c r="B191" s="35"/>
      <c r="C191" s="35"/>
      <c r="D191" s="37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</row>
    <row r="192" spans="1:16" ht="13.2">
      <c r="A192" s="35"/>
      <c r="B192" s="35"/>
      <c r="C192" s="35"/>
      <c r="D192" s="37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</row>
    <row r="193" spans="1:16" ht="13.2">
      <c r="A193" s="35"/>
      <c r="B193" s="35"/>
      <c r="C193" s="35"/>
      <c r="D193" s="37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</row>
    <row r="194" spans="1:16" ht="13.2">
      <c r="A194" s="35"/>
      <c r="B194" s="35"/>
      <c r="C194" s="35"/>
      <c r="D194" s="37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</row>
    <row r="195" spans="1:16" ht="13.2">
      <c r="A195" s="35"/>
      <c r="B195" s="35"/>
      <c r="C195" s="35"/>
      <c r="D195" s="37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</row>
    <row r="196" spans="1:16" ht="13.2">
      <c r="A196" s="35"/>
      <c r="B196" s="35"/>
      <c r="C196" s="35"/>
      <c r="D196" s="37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</row>
    <row r="197" spans="1:16" ht="13.2">
      <c r="A197" s="35"/>
      <c r="B197" s="35"/>
      <c r="C197" s="35"/>
      <c r="D197" s="37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</row>
    <row r="198" spans="1:16" ht="13.2">
      <c r="A198" s="35"/>
      <c r="B198" s="35"/>
      <c r="C198" s="35"/>
      <c r="D198" s="37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</row>
    <row r="199" spans="1:16" ht="13.2">
      <c r="A199" s="35"/>
      <c r="B199" s="35"/>
      <c r="C199" s="35"/>
      <c r="D199" s="37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</row>
    <row r="200" spans="1:16" ht="13.2">
      <c r="A200" s="35"/>
      <c r="B200" s="35"/>
      <c r="C200" s="35"/>
      <c r="D200" s="37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</row>
    <row r="201" spans="1:16" ht="13.2">
      <c r="A201" s="35"/>
      <c r="B201" s="35"/>
      <c r="C201" s="35"/>
      <c r="D201" s="37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</row>
    <row r="202" spans="1:16" ht="13.2">
      <c r="A202" s="35"/>
      <c r="B202" s="35"/>
      <c r="C202" s="35"/>
      <c r="D202" s="37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</row>
    <row r="203" spans="1:16" ht="13.2">
      <c r="A203" s="35"/>
      <c r="B203" s="35"/>
      <c r="C203" s="35"/>
      <c r="D203" s="37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</row>
    <row r="204" spans="1:16" ht="13.2">
      <c r="A204" s="35"/>
      <c r="B204" s="35"/>
      <c r="C204" s="35"/>
      <c r="D204" s="37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</row>
    <row r="205" spans="1:16" ht="13.2">
      <c r="A205" s="35"/>
      <c r="B205" s="35"/>
      <c r="C205" s="35"/>
      <c r="D205" s="37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</row>
  </sheetData>
  <conditionalFormatting sqref="A2:A205">
    <cfRule type="expression" dxfId="1" priority="1">
      <formula>IF(COUNTIF(A:A, A2) &gt; 1,TRUE,FALSE)</formula>
    </cfRule>
  </conditionalFormatting>
  <dataValidations count="2">
    <dataValidation type="list" allowBlank="1" showErrorMessage="1" sqref="C2:C205" xr:uid="{00000000-0002-0000-0200-000000000000}">
      <formula1>"Income,Expense,Transfer"</formula1>
    </dataValidation>
    <dataValidation type="list" allowBlank="1" showErrorMessage="1" sqref="D2:D205" xr:uid="{00000000-0002-0000-0200-000001000000}">
      <formula1>"Hide"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0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1.33203125" customWidth="1"/>
    <col min="2" max="3" width="15.77734375" customWidth="1"/>
    <col min="4" max="4" width="8.88671875" customWidth="1"/>
    <col min="5" max="5" width="3.21875" hidden="1" customWidth="1"/>
    <col min="6" max="6" width="31.33203125" hidden="1" customWidth="1"/>
    <col min="7" max="17" width="15.109375" hidden="1" customWidth="1"/>
    <col min="18" max="18" width="3.21875" hidden="1" customWidth="1"/>
    <col min="19" max="19" width="17.33203125" hidden="1" customWidth="1"/>
    <col min="20" max="20" width="19.6640625" hidden="1" customWidth="1"/>
  </cols>
  <sheetData>
    <row r="1" spans="1:20" ht="22.5" customHeight="1">
      <c r="A1" s="38" t="s">
        <v>3</v>
      </c>
      <c r="B1" s="38" t="s">
        <v>1367</v>
      </c>
      <c r="C1" s="38" t="s">
        <v>1353</v>
      </c>
      <c r="D1" s="38" t="s">
        <v>1366</v>
      </c>
      <c r="E1" s="39"/>
      <c r="F1" s="38" t="s">
        <v>1368</v>
      </c>
      <c r="G1" s="38" t="s">
        <v>1369</v>
      </c>
      <c r="H1" s="38" t="s">
        <v>3</v>
      </c>
      <c r="I1" s="38" t="s">
        <v>354</v>
      </c>
      <c r="J1" s="40" t="s">
        <v>1370</v>
      </c>
      <c r="K1" s="41" t="s">
        <v>1371</v>
      </c>
      <c r="L1" s="38" t="s">
        <v>357</v>
      </c>
      <c r="M1" s="38" t="s">
        <v>359</v>
      </c>
      <c r="N1" s="38" t="s">
        <v>1372</v>
      </c>
      <c r="O1" s="38" t="s">
        <v>360</v>
      </c>
      <c r="P1" s="38" t="s">
        <v>1353</v>
      </c>
      <c r="Q1" s="38" t="s">
        <v>1366</v>
      </c>
      <c r="R1" s="42"/>
      <c r="S1" s="61" t="s">
        <v>1373</v>
      </c>
      <c r="T1" s="62"/>
    </row>
    <row r="2" spans="1:20" ht="13.2">
      <c r="A2" s="43" t="s">
        <v>1374</v>
      </c>
      <c r="B2" s="44"/>
      <c r="C2" s="44" t="s">
        <v>1375</v>
      </c>
      <c r="D2" s="45"/>
      <c r="E2" s="42"/>
      <c r="F2" s="46" t="s">
        <v>1374</v>
      </c>
      <c r="G2" s="47" t="str">
        <f ca="1">IFERROR(__xludf.DUMMYFUNCTION("iferror(sort(unique(filter(INDIRECT(""'Balance History'!""&amp;$T$7&amp;""2:""&amp;$T$7),INDIRECT(""'Balance History'!""&amp;$T$7&amp;""2:""&amp;$T$7)&lt;&gt;""""))))"),"2ea392abf761d73e9dfa2511")</f>
        <v>2ea392abf761d73e9dfa2511</v>
      </c>
      <c r="H2" s="47" t="str">
        <f ca="1">IFERROR(__xludf.DUMMYFUNCTION("iferror(if(isblank(G2),iferror(1/0),query(INDIRECT(""'Balance History'!$A$2:$AZ""),""select ""&amp;T$3&amp;"", ""&amp;T$6&amp;"", ""&amp;T$4&amp;"", ""&amp;$T$5&amp;"", ""&amp;T$8&amp;"", ""&amp;T$9&amp;"", ""&amp;T$10&amp;"" where ""&amp;T$7&amp;"" = '""&amp;G2&amp;""' ORDER BY ""&amp;$T$5&amp;"" DESC LIMIT 1"")))"),"Investment Portfolio")</f>
        <v>Investment Portfolio</v>
      </c>
      <c r="I2" s="48" t="str">
        <f ca="1">IFERROR(__xludf.DUMMYFUNCTION("""COMPUTED_VALUE"""),"xxxx4677")</f>
        <v>xxxx4677</v>
      </c>
      <c r="J2" s="48">
        <f ca="1">IFERROR(__xludf.DUMMYFUNCTION("""COMPUTED_VALUE"""),61288.89)</f>
        <v>61288.89</v>
      </c>
      <c r="K2" s="49">
        <f ca="1">IFERROR(__xludf.DUMMYFUNCTION("""COMPUTED_VALUE"""),44926)</f>
        <v>44926</v>
      </c>
      <c r="L2" s="47" t="str">
        <f ca="1">IFERROR(__xludf.DUMMYFUNCTION("""COMPUTED_VALUE"""),"Fidelity Investments")</f>
        <v>Fidelity Investments</v>
      </c>
      <c r="M2" s="47" t="str">
        <f ca="1">IFERROR(__xludf.DUMMYFUNCTION("""COMPUTED_VALUE"""),"Investment")</f>
        <v>Investment</v>
      </c>
      <c r="N2" s="47" t="str">
        <f ca="1">IFERROR(__xludf.DUMMYFUNCTION("""COMPUTED_VALUE"""),"Asset")</f>
        <v>Asset</v>
      </c>
      <c r="O2" s="47" t="s">
        <v>367</v>
      </c>
      <c r="P2" s="47" t="s">
        <v>1375</v>
      </c>
      <c r="Q2" s="47"/>
      <c r="R2" s="42"/>
      <c r="S2" s="63" t="s">
        <v>1376</v>
      </c>
      <c r="T2" s="62"/>
    </row>
    <row r="3" spans="1:20" ht="13.2">
      <c r="A3" s="50" t="s">
        <v>1377</v>
      </c>
      <c r="B3" s="44"/>
      <c r="C3" s="44" t="s">
        <v>414</v>
      </c>
      <c r="D3" s="45"/>
      <c r="E3" s="42"/>
      <c r="F3" s="46" t="s">
        <v>1378</v>
      </c>
      <c r="G3" s="47" t="str">
        <f ca="1">IFERROR(__xludf.DUMMYFUNCTION("""COMPUTED_VALUE"""),"2ea392abf761d73e9dfa251d")</f>
        <v>2ea392abf761d73e9dfa251d</v>
      </c>
      <c r="H3" s="47" t="str">
        <f ca="1">IFERROR(__xludf.DUMMYFUNCTION("iferror(if(isblank(G3),iferror(1/0),query(INDIRECT(""'Balance History'!$A$2:$AZ""),""select ""&amp;T$3&amp;"", ""&amp;T$6&amp;"", ""&amp;T$4&amp;"", ""&amp;$T$5&amp;"", ""&amp;T$8&amp;"", ""&amp;T$9&amp;"", ""&amp;T$10&amp;"" where ""&amp;T$7&amp;"" = '""&amp;G3&amp;""' ORDER BY ""&amp;$T$5&amp;"" DESC LIMIT 1"")))"),"Microsoft 401k Plan")</f>
        <v>Microsoft 401k Plan</v>
      </c>
      <c r="I3" s="48" t="str">
        <f ca="1">IFERROR(__xludf.DUMMYFUNCTION("""COMPUTED_VALUE"""),"xxxx9766")</f>
        <v>xxxx9766</v>
      </c>
      <c r="J3" s="48">
        <f ca="1">IFERROR(__xludf.DUMMYFUNCTION("""COMPUTED_VALUE"""),147147.76)</f>
        <v>147147.76</v>
      </c>
      <c r="K3" s="49">
        <f ca="1">IFERROR(__xludf.DUMMYFUNCTION("""COMPUTED_VALUE"""),44925)</f>
        <v>44925</v>
      </c>
      <c r="L3" s="47" t="str">
        <f ca="1">IFERROR(__xludf.DUMMYFUNCTION("""COMPUTED_VALUE"""),"Fidelity Investments")</f>
        <v>Fidelity Investments</v>
      </c>
      <c r="M3" s="47" t="str">
        <f ca="1">IFERROR(__xludf.DUMMYFUNCTION("""COMPUTED_VALUE"""),"Retirement")</f>
        <v>Retirement</v>
      </c>
      <c r="N3" s="47" t="str">
        <f ca="1">IFERROR(__xludf.DUMMYFUNCTION("""COMPUTED_VALUE"""),"Asset")</f>
        <v>Asset</v>
      </c>
      <c r="O3" s="47" t="s">
        <v>367</v>
      </c>
      <c r="P3" s="47" t="s">
        <v>1375</v>
      </c>
      <c r="Q3" s="47"/>
      <c r="R3" s="42"/>
      <c r="S3" s="51" t="s">
        <v>3</v>
      </c>
      <c r="T3" s="52" t="s">
        <v>1393</v>
      </c>
    </row>
    <row r="4" spans="1:20" ht="13.2">
      <c r="A4" s="43" t="s">
        <v>1378</v>
      </c>
      <c r="B4" s="44"/>
      <c r="C4" s="44" t="s">
        <v>1375</v>
      </c>
      <c r="D4" s="45"/>
      <c r="E4" s="42"/>
      <c r="F4" s="46" t="s">
        <v>1379</v>
      </c>
      <c r="G4" s="47" t="str">
        <f ca="1">IFERROR(__xludf.DUMMYFUNCTION("""COMPUTED_VALUE"""),"3ea392abf761d73e9dfa251c")</f>
        <v>3ea392abf761d73e9dfa251c</v>
      </c>
      <c r="H4" s="47" t="str">
        <f ca="1">IFERROR(__xludf.DUMMYFUNCTION("iferror(if(isblank(G4),iferror(1/0),query(INDIRECT(""'Balance History'!$A$2:$AZ""),""select ""&amp;T$3&amp;"", ""&amp;T$6&amp;"", ""&amp;T$4&amp;"", ""&amp;$T$5&amp;"", ""&amp;T$8&amp;"", ""&amp;T$9&amp;"", ""&amp;T$10&amp;"" where ""&amp;T$7&amp;"" = '""&amp;G4&amp;""' ORDER BY ""&amp;$T$5&amp;"" DESC LIMIT 1"")))"),"Starbucks MDCP plan")</f>
        <v>Starbucks MDCP plan</v>
      </c>
      <c r="I4" s="48" t="str">
        <f ca="1">IFERROR(__xludf.DUMMYFUNCTION("""COMPUTED_VALUE"""),"xxxx9472")</f>
        <v>xxxx9472</v>
      </c>
      <c r="J4" s="48">
        <f ca="1">IFERROR(__xludf.DUMMYFUNCTION("""COMPUTED_VALUE"""),14830.5)</f>
        <v>14830.5</v>
      </c>
      <c r="K4" s="49">
        <f ca="1">IFERROR(__xludf.DUMMYFUNCTION("""COMPUTED_VALUE"""),44924)</f>
        <v>44924</v>
      </c>
      <c r="L4" s="47" t="str">
        <f ca="1">IFERROR(__xludf.DUMMYFUNCTION("""COMPUTED_VALUE"""),"Charles Schwab")</f>
        <v>Charles Schwab</v>
      </c>
      <c r="M4" s="47" t="str">
        <f ca="1">IFERROR(__xludf.DUMMYFUNCTION("""COMPUTED_VALUE"""),"Investment")</f>
        <v>Investment</v>
      </c>
      <c r="N4" s="47" t="str">
        <f ca="1">IFERROR(__xludf.DUMMYFUNCTION("""COMPUTED_VALUE"""),"Asset")</f>
        <v>Asset</v>
      </c>
      <c r="O4" s="47" t="s">
        <v>367</v>
      </c>
      <c r="P4" s="47" t="s">
        <v>1375</v>
      </c>
      <c r="Q4" s="47"/>
      <c r="R4" s="42"/>
      <c r="S4" s="44" t="s">
        <v>358</v>
      </c>
      <c r="T4" s="52" t="s">
        <v>1394</v>
      </c>
    </row>
    <row r="5" spans="1:20" ht="13.2">
      <c r="A5" s="43" t="s">
        <v>1379</v>
      </c>
      <c r="B5" s="44"/>
      <c r="C5" s="44" t="s">
        <v>1375</v>
      </c>
      <c r="D5" s="45"/>
      <c r="E5" s="42"/>
      <c r="F5" s="46" t="s">
        <v>1381</v>
      </c>
      <c r="G5" s="47" t="str">
        <f ca="1">IFERROR(__xludf.DUMMYFUNCTION("""COMPUTED_VALUE"""),"3f51b3a49fc877001b437371")</f>
        <v>3f51b3a49fc877001b437371</v>
      </c>
      <c r="H5" s="47" t="str">
        <f ca="1">IFERROR(__xludf.DUMMYFUNCTION("iferror(if(isblank(G5),iferror(1/0),query(INDIRECT(""'Balance History'!$A$2:$AZ""),""select ""&amp;T$3&amp;"", ""&amp;T$6&amp;"", ""&amp;T$4&amp;"", ""&amp;$T$5&amp;"", ""&amp;T$8&amp;"", ""&amp;T$9&amp;"", ""&amp;T$10&amp;"" where ""&amp;T$7&amp;"" = '""&amp;G5&amp;""' ORDER BY ""&amp;$T$5&amp;"" DESC LIMIT 1"")))"),"Primary Checking")</f>
        <v>Primary Checking</v>
      </c>
      <c r="I5" s="48" t="str">
        <f ca="1">IFERROR(__xludf.DUMMYFUNCTION("""COMPUTED_VALUE"""),"xxxx2077")</f>
        <v>xxxx2077</v>
      </c>
      <c r="J5" s="48">
        <f ca="1">IFERROR(__xludf.DUMMYFUNCTION("""COMPUTED_VALUE"""),9968.13)</f>
        <v>9968.1299999999992</v>
      </c>
      <c r="K5" s="49">
        <f ca="1">IFERROR(__xludf.DUMMYFUNCTION("""COMPUTED_VALUE"""),44925)</f>
        <v>44925</v>
      </c>
      <c r="L5" s="47" t="str">
        <f ca="1">IFERROR(__xludf.DUMMYFUNCTION("""COMPUTED_VALUE"""),"Bank of America")</f>
        <v>Bank of America</v>
      </c>
      <c r="M5" s="47" t="str">
        <f ca="1">IFERROR(__xludf.DUMMYFUNCTION("""COMPUTED_VALUE"""),"Checking")</f>
        <v>Checking</v>
      </c>
      <c r="N5" s="47" t="str">
        <f ca="1">IFERROR(__xludf.DUMMYFUNCTION("""COMPUTED_VALUE"""),"Asset")</f>
        <v>Asset</v>
      </c>
      <c r="O5" s="47" t="s">
        <v>367</v>
      </c>
      <c r="P5" s="47" t="s">
        <v>414</v>
      </c>
      <c r="Q5" s="47"/>
      <c r="R5" s="42"/>
      <c r="S5" s="44" t="s">
        <v>1380</v>
      </c>
      <c r="T5" s="52" t="s">
        <v>1395</v>
      </c>
    </row>
    <row r="6" spans="1:20" ht="13.2">
      <c r="A6" s="43" t="s">
        <v>1381</v>
      </c>
      <c r="B6" s="44"/>
      <c r="C6" s="53" t="s">
        <v>414</v>
      </c>
      <c r="D6" s="45"/>
      <c r="E6" s="42"/>
      <c r="F6" s="46" t="s">
        <v>1382</v>
      </c>
      <c r="G6" s="47" t="str">
        <f ca="1">IFERROR(__xludf.DUMMYFUNCTION("""COMPUTED_VALUE"""),"4ea392abf761d73e9dfa251c")</f>
        <v>4ea392abf761d73e9dfa251c</v>
      </c>
      <c r="H6" s="47" t="str">
        <f ca="1">IFERROR(__xludf.DUMMYFUNCTION("iferror(if(isblank(G6),iferror(1/0),query(INDIRECT(""'Balance History'!$A$2:$AZ""),""select ""&amp;T$3&amp;"", ""&amp;T$6&amp;"", ""&amp;T$4&amp;"", ""&amp;$T$5&amp;"", ""&amp;T$8&amp;"", ""&amp;T$9&amp;"", ""&amp;T$10&amp;"" where ""&amp;T$7&amp;"" = '""&amp;G6&amp;""' ORDER BY ""&amp;$T$5&amp;"" DESC LIMIT 1"")))"),"Drake Mortgage")</f>
        <v>Drake Mortgage</v>
      </c>
      <c r="I6" s="48" t="str">
        <f ca="1">IFERROR(__xludf.DUMMYFUNCTION("""COMPUTED_VALUE"""),"xxxx9507")</f>
        <v>xxxx9507</v>
      </c>
      <c r="J6" s="48">
        <f ca="1">IFERROR(__xludf.DUMMYFUNCTION("""COMPUTED_VALUE"""),158001.43)</f>
        <v>158001.43</v>
      </c>
      <c r="K6" s="49">
        <f ca="1">IFERROR(__xludf.DUMMYFUNCTION("""COMPUTED_VALUE"""),44923)</f>
        <v>44923</v>
      </c>
      <c r="L6" s="47" t="str">
        <f ca="1">IFERROR(__xludf.DUMMYFUNCTION("""COMPUTED_VALUE"""),"Wells Fargo")</f>
        <v>Wells Fargo</v>
      </c>
      <c r="M6" s="47" t="str">
        <f ca="1">IFERROR(__xludf.DUMMYFUNCTION("""COMPUTED_VALUE"""),"Mortgage")</f>
        <v>Mortgage</v>
      </c>
      <c r="N6" s="47" t="str">
        <f ca="1">IFERROR(__xludf.DUMMYFUNCTION("""COMPUTED_VALUE"""),"Liability")</f>
        <v>Liability</v>
      </c>
      <c r="O6" s="47" t="s">
        <v>370</v>
      </c>
      <c r="P6" s="47" t="s">
        <v>389</v>
      </c>
      <c r="Q6" s="47"/>
      <c r="R6" s="42"/>
      <c r="S6" s="51" t="s">
        <v>354</v>
      </c>
      <c r="T6" s="52" t="s">
        <v>1396</v>
      </c>
    </row>
    <row r="7" spans="1:20" ht="13.2">
      <c r="A7" s="43" t="s">
        <v>1382</v>
      </c>
      <c r="B7" s="44"/>
      <c r="C7" s="53" t="s">
        <v>389</v>
      </c>
      <c r="D7" s="45"/>
      <c r="E7" s="42"/>
      <c r="F7" s="46" t="s">
        <v>1384</v>
      </c>
      <c r="G7" s="47" t="str">
        <f ca="1">IFERROR(__xludf.DUMMYFUNCTION("""COMPUTED_VALUE"""),"5c4a36f54d7015001bf0cdff")</f>
        <v>5c4a36f54d7015001bf0cdff</v>
      </c>
      <c r="H7" s="47" t="str">
        <f ca="1">IFERROR(__xludf.DUMMYFUNCTION("iferror(if(isblank(G7),iferror(1/0),query(INDIRECT(""'Balance History'!$A$2:$AZ""),""select ""&amp;T$3&amp;"", ""&amp;T$6&amp;"", ""&amp;T$4&amp;"", ""&amp;$T$5&amp;"", ""&amp;T$8&amp;"", ""&amp;T$9&amp;"", ""&amp;T$10&amp;"" where ""&amp;T$7&amp;"" = '""&amp;G7&amp;""' ORDER BY ""&amp;$T$5&amp;"" DESC LIMIT 1"")))"),"Wells Fargo Mastercard")</f>
        <v>Wells Fargo Mastercard</v>
      </c>
      <c r="I7" s="48" t="str">
        <f ca="1">IFERROR(__xludf.DUMMYFUNCTION("""COMPUTED_VALUE"""),"xxxx5701")</f>
        <v>xxxx5701</v>
      </c>
      <c r="J7" s="48">
        <f ca="1">IFERROR(__xludf.DUMMYFUNCTION("""COMPUTED_VALUE"""),279.45)</f>
        <v>279.45</v>
      </c>
      <c r="K7" s="49">
        <f ca="1">IFERROR(__xludf.DUMMYFUNCTION("""COMPUTED_VALUE"""),44926)</f>
        <v>44926</v>
      </c>
      <c r="L7" s="47" t="str">
        <f ca="1">IFERROR(__xludf.DUMMYFUNCTION("""COMPUTED_VALUE"""),"Wells Fargo")</f>
        <v>Wells Fargo</v>
      </c>
      <c r="M7" s="47" t="str">
        <f ca="1">IFERROR(__xludf.DUMMYFUNCTION("""COMPUTED_VALUE"""),"Credit")</f>
        <v>Credit</v>
      </c>
      <c r="N7" s="47" t="str">
        <f ca="1">IFERROR(__xludf.DUMMYFUNCTION("""COMPUTED_VALUE"""),"Liability")</f>
        <v>Liability</v>
      </c>
      <c r="O7" s="47" t="s">
        <v>370</v>
      </c>
      <c r="P7" s="47" t="s">
        <v>1383</v>
      </c>
      <c r="Q7" s="47"/>
      <c r="R7" s="42"/>
      <c r="S7" s="51" t="s">
        <v>1369</v>
      </c>
      <c r="T7" s="52" t="s">
        <v>1397</v>
      </c>
    </row>
    <row r="8" spans="1:20" ht="13.2">
      <c r="A8" s="43" t="s">
        <v>1384</v>
      </c>
      <c r="B8" s="44"/>
      <c r="C8" s="44" t="s">
        <v>1383</v>
      </c>
      <c r="D8" s="45"/>
      <c r="E8" s="42"/>
      <c r="F8" s="46" t="s">
        <v>1385</v>
      </c>
      <c r="G8" s="47" t="str">
        <f ca="1">IFERROR(__xludf.DUMMYFUNCTION("""COMPUTED_VALUE"""),"5ea392abf761d73e9dfa251c")</f>
        <v>5ea392abf761d73e9dfa251c</v>
      </c>
      <c r="H8" s="47" t="str">
        <f ca="1">IFERROR(__xludf.DUMMYFUNCTION("iferror(if(isblank(G8),iferror(1/0),query(INDIRECT(""'Balance History'!$A$2:$AZ""),""select ""&amp;T$3&amp;"", ""&amp;T$6&amp;"", ""&amp;T$4&amp;"", ""&amp;$T$5&amp;"", ""&amp;T$8&amp;"", ""&amp;T$9&amp;"", ""&amp;T$10&amp;"" where ""&amp;T$7&amp;"" = '""&amp;G8&amp;""' ORDER BY ""&amp;$T$5&amp;"" DESC LIMIT 1"")))"),"Wells Fargo Visa")</f>
        <v>Wells Fargo Visa</v>
      </c>
      <c r="I8" s="48" t="str">
        <f ca="1">IFERROR(__xludf.DUMMYFUNCTION("""COMPUTED_VALUE"""),"xxxx3667")</f>
        <v>xxxx3667</v>
      </c>
      <c r="J8" s="48">
        <f ca="1">IFERROR(__xludf.DUMMYFUNCTION("""COMPUTED_VALUE"""),591.47)</f>
        <v>591.47</v>
      </c>
      <c r="K8" s="49">
        <f ca="1">IFERROR(__xludf.DUMMYFUNCTION("""COMPUTED_VALUE"""),44922)</f>
        <v>44922</v>
      </c>
      <c r="L8" s="47" t="str">
        <f ca="1">IFERROR(__xludf.DUMMYFUNCTION("""COMPUTED_VALUE"""),"Wells Fargo")</f>
        <v>Wells Fargo</v>
      </c>
      <c r="M8" s="47" t="str">
        <f ca="1">IFERROR(__xludf.DUMMYFUNCTION("""COMPUTED_VALUE"""),"Credit")</f>
        <v>Credit</v>
      </c>
      <c r="N8" s="47" t="str">
        <f ca="1">IFERROR(__xludf.DUMMYFUNCTION("""COMPUTED_VALUE"""),"Liability")</f>
        <v>Liability</v>
      </c>
      <c r="O8" s="47" t="s">
        <v>370</v>
      </c>
      <c r="P8" s="47" t="s">
        <v>1383</v>
      </c>
      <c r="Q8" s="47"/>
      <c r="R8" s="42"/>
      <c r="S8" s="51" t="s">
        <v>357</v>
      </c>
      <c r="T8" s="52" t="s">
        <v>1398</v>
      </c>
    </row>
    <row r="9" spans="1:20" ht="13.2">
      <c r="A9" s="54" t="s">
        <v>1385</v>
      </c>
      <c r="B9" s="44"/>
      <c r="C9" s="44" t="s">
        <v>1383</v>
      </c>
      <c r="D9" s="45"/>
      <c r="E9" s="42"/>
      <c r="F9" s="46" t="s">
        <v>1386</v>
      </c>
      <c r="G9" s="47" t="str">
        <f ca="1">IFERROR(__xludf.DUMMYFUNCTION("""COMPUTED_VALUE"""),"6195dbc61cb3ca001a7dcecb")</f>
        <v>6195dbc61cb3ca001a7dcecb</v>
      </c>
      <c r="H9" s="47" t="str">
        <f ca="1">IFERROR(__xludf.DUMMYFUNCTION("iferror(if(isblank(G9),iferror(1/0),query(INDIRECT(""'Balance History'!$A$2:$AZ""),""select ""&amp;T$3&amp;"", ""&amp;T$6&amp;"", ""&amp;T$4&amp;"", ""&amp;$T$5&amp;"", ""&amp;T$8&amp;"", ""&amp;T$9&amp;"", ""&amp;T$10&amp;"" where ""&amp;T$7&amp;"" = '""&amp;G9&amp;""' ORDER BY ""&amp;$T$5&amp;"" DESC LIMIT 1"")))"),"Santander Visa")</f>
        <v>Santander Visa</v>
      </c>
      <c r="I9" s="48" t="str">
        <f ca="1">IFERROR(__xludf.DUMMYFUNCTION("""COMPUTED_VALUE"""),"xxxx5887")</f>
        <v>xxxx5887</v>
      </c>
      <c r="J9" s="48">
        <f ca="1">IFERROR(__xludf.DUMMYFUNCTION("""COMPUTED_VALUE"""),1278.43)</f>
        <v>1278.43</v>
      </c>
      <c r="K9" s="49">
        <f ca="1">IFERROR(__xludf.DUMMYFUNCTION("""COMPUTED_VALUE"""),44923)</f>
        <v>44923</v>
      </c>
      <c r="L9" s="47" t="str">
        <f ca="1">IFERROR(__xludf.DUMMYFUNCTION("""COMPUTED_VALUE"""),"Santander Bank")</f>
        <v>Santander Bank</v>
      </c>
      <c r="M9" s="47" t="str">
        <f ca="1">IFERROR(__xludf.DUMMYFUNCTION("""COMPUTED_VALUE"""),"Credit")</f>
        <v>Credit</v>
      </c>
      <c r="N9" s="47" t="str">
        <f ca="1">IFERROR(__xludf.DUMMYFUNCTION("""COMPUTED_VALUE"""),"Liability")</f>
        <v>Liability</v>
      </c>
      <c r="O9" s="47" t="s">
        <v>370</v>
      </c>
      <c r="P9" s="47" t="s">
        <v>1383</v>
      </c>
      <c r="Q9" s="47"/>
      <c r="R9" s="42"/>
      <c r="S9" s="55" t="s">
        <v>359</v>
      </c>
      <c r="T9" s="52" t="s">
        <v>1399</v>
      </c>
    </row>
    <row r="10" spans="1:20" ht="13.2">
      <c r="A10" s="54" t="s">
        <v>1386</v>
      </c>
      <c r="B10" s="44"/>
      <c r="C10" s="44" t="s">
        <v>1383</v>
      </c>
      <c r="D10" s="45"/>
      <c r="E10" s="42"/>
      <c r="F10" s="46" t="s">
        <v>1387</v>
      </c>
      <c r="G10" s="47" t="str">
        <f ca="1">IFERROR(__xludf.DUMMYFUNCTION("""COMPUTED_VALUE"""),"6ea392abf761d73e9dfa251c")</f>
        <v>6ea392abf761d73e9dfa251c</v>
      </c>
      <c r="H10" s="47" t="str">
        <f ca="1">IFERROR(__xludf.DUMMYFUNCTION("iferror(if(isblank(G10),iferror(1/0),query(INDIRECT(""'Balance History'!$A$2:$AZ""),""select ""&amp;T$3&amp;"", ""&amp;T$6&amp;"", ""&amp;T$4&amp;"", ""&amp;$T$5&amp;"", ""&amp;T$8&amp;"", ""&amp;T$9&amp;"", ""&amp;T$10&amp;"" where ""&amp;T$7&amp;"" = '""&amp;G10&amp;""' ORDER BY ""&amp;$T$5&amp;"" DESC LIMIT 1"")))"),"Bank of America Visa")</f>
        <v>Bank of America Visa</v>
      </c>
      <c r="I10" s="48" t="str">
        <f ca="1">IFERROR(__xludf.DUMMYFUNCTION("""COMPUTED_VALUE"""),"xxxx9373")</f>
        <v>xxxx9373</v>
      </c>
      <c r="J10" s="48">
        <f ca="1">IFERROR(__xludf.DUMMYFUNCTION("""COMPUTED_VALUE"""),2958.16)</f>
        <v>2958.16</v>
      </c>
      <c r="K10" s="49">
        <f ca="1">IFERROR(__xludf.DUMMYFUNCTION("""COMPUTED_VALUE"""),44921)</f>
        <v>44921</v>
      </c>
      <c r="L10" s="47" t="str">
        <f ca="1">IFERROR(__xludf.DUMMYFUNCTION("""COMPUTED_VALUE"""),"Bank of America")</f>
        <v>Bank of America</v>
      </c>
      <c r="M10" s="47" t="str">
        <f ca="1">IFERROR(__xludf.DUMMYFUNCTION("""COMPUTED_VALUE"""),"Credit Card")</f>
        <v>Credit Card</v>
      </c>
      <c r="N10" s="47" t="str">
        <f ca="1">IFERROR(__xludf.DUMMYFUNCTION("""COMPUTED_VALUE"""),"Liability")</f>
        <v>Liability</v>
      </c>
      <c r="O10" s="47" t="s">
        <v>370</v>
      </c>
      <c r="P10" s="47" t="s">
        <v>1383</v>
      </c>
      <c r="Q10" s="47"/>
      <c r="R10" s="42"/>
      <c r="S10" s="55" t="s">
        <v>360</v>
      </c>
      <c r="T10" s="52" t="s">
        <v>1400</v>
      </c>
    </row>
    <row r="11" spans="1:20" ht="13.2">
      <c r="A11" s="54" t="s">
        <v>1387</v>
      </c>
      <c r="B11" s="44"/>
      <c r="C11" s="44" t="s">
        <v>1383</v>
      </c>
      <c r="D11" s="45"/>
      <c r="E11" s="42"/>
      <c r="F11" s="46" t="s">
        <v>1377</v>
      </c>
      <c r="G11" s="47" t="str">
        <f ca="1">IFERROR(__xludf.DUMMYFUNCTION("""COMPUTED_VALUE"""),"7ea392abf761d73e9dfa251c")</f>
        <v>7ea392abf761d73e9dfa251c</v>
      </c>
      <c r="H11" s="47" t="str">
        <f ca="1">IFERROR(__xludf.DUMMYFUNCTION("iferror(if(isblank(G11),iferror(1/0),query(INDIRECT(""'Balance History'!$A$2:$AZ""),""select ""&amp;T$3&amp;"", ""&amp;T$6&amp;"", ""&amp;T$4&amp;"", ""&amp;$T$5&amp;"", ""&amp;T$8&amp;"", ""&amp;T$9&amp;"", ""&amp;T$10&amp;"" where ""&amp;T$7&amp;"" = '""&amp;G11&amp;""' ORDER BY ""&amp;$T$5&amp;"" DESC LIMIT 1"")))"),"BECU Checking")</f>
        <v>BECU Checking</v>
      </c>
      <c r="I11" s="48" t="str">
        <f ca="1">IFERROR(__xludf.DUMMYFUNCTION("""COMPUTED_VALUE"""),"xxxx6225")</f>
        <v>xxxx6225</v>
      </c>
      <c r="J11" s="48">
        <f ca="1">IFERROR(__xludf.DUMMYFUNCTION("""COMPUTED_VALUE"""),16703.15)</f>
        <v>16703.150000000001</v>
      </c>
      <c r="K11" s="49">
        <f ca="1">IFERROR(__xludf.DUMMYFUNCTION("""COMPUTED_VALUE"""),44920)</f>
        <v>44920</v>
      </c>
      <c r="L11" s="47" t="str">
        <f ca="1">IFERROR(__xludf.DUMMYFUNCTION("""COMPUTED_VALUE"""),"BECU")</f>
        <v>BECU</v>
      </c>
      <c r="M11" s="47" t="str">
        <f ca="1">IFERROR(__xludf.DUMMYFUNCTION("""COMPUTED_VALUE"""),"Banking")</f>
        <v>Banking</v>
      </c>
      <c r="N11" s="47" t="str">
        <f ca="1">IFERROR(__xludf.DUMMYFUNCTION("""COMPUTED_VALUE"""),"Asset")</f>
        <v>Asset</v>
      </c>
      <c r="O11" s="47" t="s">
        <v>367</v>
      </c>
      <c r="P11" s="47" t="s">
        <v>414</v>
      </c>
      <c r="Q11" s="47"/>
      <c r="R11" s="42"/>
      <c r="S11" s="55" t="s">
        <v>1388</v>
      </c>
      <c r="T11" s="56" t="str">
        <f>"'"&amp;$S$2&amp;"'!$"&amp;T3&amp;"$2:$"&amp;T3</f>
        <v>'Balance History'!$D$2:$D</v>
      </c>
    </row>
    <row r="12" spans="1:20" ht="13.2">
      <c r="A12" s="54"/>
      <c r="B12" s="44"/>
      <c r="C12" s="46"/>
      <c r="D12" s="45"/>
      <c r="E12" s="42"/>
      <c r="F12" s="46" t="s">
        <v>1401</v>
      </c>
      <c r="G12" s="47"/>
      <c r="H12" s="47" t="str">
        <f ca="1">IFERROR(__xludf.DUMMYFUNCTION("iferror(if(isblank(G12),iferror(1/0),query(INDIRECT(""'Balance History'!$A$2:$AZ""),""select ""&amp;T$3&amp;"", ""&amp;T$6&amp;"", ""&amp;T$4&amp;"", ""&amp;$T$5&amp;"", ""&amp;T$8&amp;"", ""&amp;T$9&amp;"", ""&amp;T$10&amp;"" where ""&amp;T$7&amp;"" = '""&amp;G12&amp;""' ORDER BY ""&amp;$T$5&amp;"" DESC LIMIT 1"")))"),"")</f>
        <v/>
      </c>
      <c r="I12" s="48"/>
      <c r="J12" s="48"/>
      <c r="K12" s="49"/>
      <c r="L12" s="47"/>
      <c r="M12" s="47"/>
      <c r="N12" s="47"/>
      <c r="O12" s="47"/>
      <c r="P12" s="47"/>
      <c r="Q12" s="47"/>
      <c r="R12" s="42"/>
    </row>
    <row r="13" spans="1:20" ht="13.2">
      <c r="A13" s="54"/>
      <c r="B13" s="44"/>
      <c r="C13" s="46"/>
      <c r="D13" s="45"/>
      <c r="E13" s="42"/>
      <c r="F13" s="46" t="s">
        <v>1401</v>
      </c>
      <c r="G13" s="47"/>
      <c r="H13" s="47" t="str">
        <f ca="1">IFERROR(__xludf.DUMMYFUNCTION("iferror(if(isblank(G13),iferror(1/0),query(INDIRECT(""'Balance History'!$A$2:$AZ""),""select ""&amp;T$3&amp;"", ""&amp;T$6&amp;"", ""&amp;T$4&amp;"", ""&amp;$T$5&amp;"", ""&amp;T$8&amp;"", ""&amp;T$9&amp;"", ""&amp;T$10&amp;"" where ""&amp;T$7&amp;"" = '""&amp;G13&amp;""' ORDER BY ""&amp;$T$5&amp;"" DESC LIMIT 1"")))"),"")</f>
        <v/>
      </c>
      <c r="I13" s="48"/>
      <c r="J13" s="48"/>
      <c r="K13" s="49"/>
      <c r="L13" s="47"/>
      <c r="M13" s="47"/>
      <c r="N13" s="47"/>
      <c r="O13" s="47"/>
      <c r="P13" s="47"/>
      <c r="Q13" s="47"/>
      <c r="R13" s="42"/>
    </row>
    <row r="14" spans="1:20" ht="13.2">
      <c r="A14" s="54"/>
      <c r="B14" s="44"/>
      <c r="C14" s="46"/>
      <c r="D14" s="45"/>
      <c r="E14" s="42"/>
      <c r="F14" s="46" t="s">
        <v>1401</v>
      </c>
      <c r="G14" s="47"/>
      <c r="H14" s="47" t="str">
        <f ca="1">IFERROR(__xludf.DUMMYFUNCTION("iferror(if(isblank(G14),iferror(1/0),query(INDIRECT(""'Balance History'!$A$2:$AZ""),""select ""&amp;T$3&amp;"", ""&amp;T$6&amp;"", ""&amp;T$4&amp;"", ""&amp;$T$5&amp;"", ""&amp;T$8&amp;"", ""&amp;T$9&amp;"", ""&amp;T$10&amp;"" where ""&amp;T$7&amp;"" = '""&amp;G14&amp;""' ORDER BY ""&amp;$T$5&amp;"" DESC LIMIT 1"")))"),"")</f>
        <v/>
      </c>
      <c r="I14" s="48"/>
      <c r="J14" s="48"/>
      <c r="K14" s="49"/>
      <c r="L14" s="47"/>
      <c r="M14" s="47"/>
      <c r="N14" s="47"/>
      <c r="O14" s="47"/>
      <c r="P14" s="47"/>
      <c r="Q14" s="47"/>
      <c r="R14" s="42"/>
    </row>
    <row r="15" spans="1:20" ht="13.2">
      <c r="A15" s="54"/>
      <c r="B15" s="44"/>
      <c r="C15" s="46"/>
      <c r="D15" s="45"/>
      <c r="E15" s="42"/>
      <c r="F15" s="46" t="s">
        <v>1401</v>
      </c>
      <c r="G15" s="47"/>
      <c r="H15" s="47" t="str">
        <f ca="1">IFERROR(__xludf.DUMMYFUNCTION("iferror(if(isblank(G15),iferror(1/0),query(INDIRECT(""'Balance History'!$A$2:$AZ""),""select ""&amp;T$3&amp;"", ""&amp;T$6&amp;"", ""&amp;T$4&amp;"", ""&amp;$T$5&amp;"", ""&amp;T$8&amp;"", ""&amp;T$9&amp;"", ""&amp;T$10&amp;"" where ""&amp;T$7&amp;"" = '""&amp;G15&amp;""' ORDER BY ""&amp;$T$5&amp;"" DESC LIMIT 1"")))"),"")</f>
        <v/>
      </c>
      <c r="I15" s="48"/>
      <c r="J15" s="48"/>
      <c r="K15" s="49"/>
      <c r="L15" s="47"/>
      <c r="M15" s="47"/>
      <c r="N15" s="47"/>
      <c r="O15" s="47"/>
      <c r="P15" s="47"/>
      <c r="Q15" s="47"/>
      <c r="R15" s="42"/>
    </row>
    <row r="16" spans="1:20" ht="13.2">
      <c r="A16" s="54"/>
      <c r="B16" s="44"/>
      <c r="C16" s="46"/>
      <c r="D16" s="45"/>
      <c r="E16" s="42"/>
      <c r="F16" s="46" t="s">
        <v>1401</v>
      </c>
      <c r="G16" s="47"/>
      <c r="H16" s="47" t="str">
        <f ca="1">IFERROR(__xludf.DUMMYFUNCTION("iferror(if(isblank(G16),iferror(1/0),query(INDIRECT(""'Balance History'!$A$2:$AZ""),""select ""&amp;T$3&amp;"", ""&amp;T$6&amp;"", ""&amp;T$4&amp;"", ""&amp;$T$5&amp;"", ""&amp;T$8&amp;"", ""&amp;T$9&amp;"", ""&amp;T$10&amp;"" where ""&amp;T$7&amp;"" = '""&amp;G16&amp;""' ORDER BY ""&amp;$T$5&amp;"" DESC LIMIT 1"")))"),"")</f>
        <v/>
      </c>
      <c r="I16" s="48"/>
      <c r="J16" s="48"/>
      <c r="K16" s="49"/>
      <c r="L16" s="47"/>
      <c r="M16" s="47"/>
      <c r="N16" s="47"/>
      <c r="O16" s="47"/>
      <c r="P16" s="47"/>
      <c r="Q16" s="47"/>
      <c r="R16" s="42"/>
    </row>
    <row r="17" spans="1:20" ht="13.2">
      <c r="A17" s="54"/>
      <c r="B17" s="44"/>
      <c r="C17" s="46"/>
      <c r="D17" s="45"/>
      <c r="E17" s="42"/>
      <c r="F17" s="46" t="s">
        <v>1401</v>
      </c>
      <c r="G17" s="47"/>
      <c r="H17" s="47" t="str">
        <f ca="1">IFERROR(__xludf.DUMMYFUNCTION("iferror(if(isblank(G17),iferror(1/0),query(INDIRECT(""'Balance History'!$A$2:$AZ""),""select ""&amp;T$3&amp;"", ""&amp;T$6&amp;"", ""&amp;T$4&amp;"", ""&amp;$T$5&amp;"", ""&amp;T$8&amp;"", ""&amp;T$9&amp;"", ""&amp;T$10&amp;"" where ""&amp;T$7&amp;"" = '""&amp;G17&amp;""' ORDER BY ""&amp;$T$5&amp;"" DESC LIMIT 1"")))"),"")</f>
        <v/>
      </c>
      <c r="I17" s="48"/>
      <c r="J17" s="48"/>
      <c r="K17" s="49"/>
      <c r="L17" s="47"/>
      <c r="M17" s="47"/>
      <c r="N17" s="47"/>
      <c r="O17" s="47"/>
      <c r="P17" s="47"/>
      <c r="Q17" s="47"/>
      <c r="R17" s="42"/>
    </row>
    <row r="18" spans="1:20" ht="13.2">
      <c r="A18" s="54"/>
      <c r="B18" s="44"/>
      <c r="C18" s="46"/>
      <c r="D18" s="45"/>
      <c r="E18" s="42"/>
      <c r="F18" s="46" t="s">
        <v>1401</v>
      </c>
      <c r="G18" s="47"/>
      <c r="H18" s="47" t="str">
        <f ca="1">IFERROR(__xludf.DUMMYFUNCTION("iferror(if(isblank(G18),iferror(1/0),query(INDIRECT(""'Balance History'!$A$2:$AZ""),""select ""&amp;T$3&amp;"", ""&amp;T$6&amp;"", ""&amp;T$4&amp;"", ""&amp;$T$5&amp;"", ""&amp;T$8&amp;"", ""&amp;T$9&amp;"", ""&amp;T$10&amp;"" where ""&amp;T$7&amp;"" = '""&amp;G18&amp;""' ORDER BY ""&amp;$T$5&amp;"" DESC LIMIT 1"")))"),"")</f>
        <v/>
      </c>
      <c r="I18" s="48"/>
      <c r="J18" s="48"/>
      <c r="K18" s="49"/>
      <c r="L18" s="47"/>
      <c r="M18" s="47"/>
      <c r="N18" s="47"/>
      <c r="O18" s="47"/>
      <c r="P18" s="47"/>
      <c r="Q18" s="47"/>
      <c r="R18" s="42"/>
      <c r="S18" s="57"/>
      <c r="T18" s="55"/>
    </row>
    <row r="19" spans="1:20" ht="13.2">
      <c r="A19" s="54"/>
      <c r="B19" s="44"/>
      <c r="C19" s="46"/>
      <c r="D19" s="45"/>
      <c r="E19" s="42"/>
      <c r="F19" s="46" t="s">
        <v>1401</v>
      </c>
      <c r="G19" s="47"/>
      <c r="H19" s="47" t="str">
        <f ca="1">IFERROR(__xludf.DUMMYFUNCTION("iferror(if(isblank(G19),iferror(1/0),query(INDIRECT(""'Balance History'!$A$2:$AZ""),""select ""&amp;T$3&amp;"", ""&amp;T$6&amp;"", ""&amp;T$4&amp;"", ""&amp;$T$5&amp;"", ""&amp;T$8&amp;"", ""&amp;T$9&amp;"", ""&amp;T$10&amp;"" where ""&amp;T$7&amp;"" = '""&amp;G19&amp;""' ORDER BY ""&amp;$T$5&amp;"" DESC LIMIT 1"")))"),"")</f>
        <v/>
      </c>
      <c r="I19" s="48"/>
      <c r="J19" s="48"/>
      <c r="K19" s="49"/>
      <c r="L19" s="47"/>
      <c r="M19" s="47"/>
      <c r="N19" s="47"/>
      <c r="O19" s="47"/>
      <c r="P19" s="47"/>
      <c r="Q19" s="47"/>
      <c r="R19" s="42"/>
      <c r="S19" s="58"/>
      <c r="T19" s="55"/>
    </row>
    <row r="20" spans="1:20" ht="13.2">
      <c r="A20" s="54"/>
      <c r="B20" s="44"/>
      <c r="C20" s="46"/>
      <c r="D20" s="45"/>
      <c r="E20" s="42"/>
      <c r="F20" s="46" t="s">
        <v>1401</v>
      </c>
      <c r="G20" s="47"/>
      <c r="H20" s="47" t="str">
        <f ca="1">IFERROR(__xludf.DUMMYFUNCTION("iferror(if(isblank(G20),iferror(1/0),query(INDIRECT(""'Balance History'!$A$2:$AZ""),""select ""&amp;T$3&amp;"", ""&amp;T$6&amp;"", ""&amp;T$4&amp;"", ""&amp;$T$5&amp;"", ""&amp;T$8&amp;"", ""&amp;T$9&amp;"", ""&amp;T$10&amp;"" where ""&amp;T$7&amp;"" = '""&amp;G20&amp;""' ORDER BY ""&amp;$T$5&amp;"" DESC LIMIT 1"")))"),"")</f>
        <v/>
      </c>
      <c r="I20" s="48"/>
      <c r="J20" s="48"/>
      <c r="K20" s="49"/>
      <c r="L20" s="47"/>
      <c r="M20" s="47"/>
      <c r="N20" s="47"/>
      <c r="O20" s="47"/>
      <c r="P20" s="47"/>
      <c r="Q20" s="47"/>
      <c r="R20" s="42"/>
      <c r="S20" s="59"/>
      <c r="T20" s="55"/>
    </row>
    <row r="21" spans="1:20" ht="13.2">
      <c r="A21" s="54"/>
      <c r="B21" s="44"/>
      <c r="C21" s="46"/>
      <c r="D21" s="45"/>
      <c r="E21" s="42"/>
      <c r="F21" s="46" t="s">
        <v>1401</v>
      </c>
      <c r="G21" s="47"/>
      <c r="H21" s="47" t="str">
        <f ca="1">IFERROR(__xludf.DUMMYFUNCTION("iferror(if(isblank(G21),iferror(1/0),query(INDIRECT(""'Balance History'!$A$2:$AZ""),""select ""&amp;T$3&amp;"", ""&amp;T$6&amp;"", ""&amp;T$4&amp;"", ""&amp;$T$5&amp;"", ""&amp;T$8&amp;"", ""&amp;T$9&amp;"", ""&amp;T$10&amp;"" where ""&amp;T$7&amp;"" = '""&amp;G21&amp;""' ORDER BY ""&amp;$T$5&amp;"" DESC LIMIT 1"")))"),"")</f>
        <v/>
      </c>
      <c r="I21" s="48"/>
      <c r="J21" s="48"/>
      <c r="K21" s="49"/>
      <c r="L21" s="47"/>
      <c r="M21" s="47"/>
      <c r="N21" s="47"/>
      <c r="O21" s="47"/>
      <c r="P21" s="47"/>
      <c r="Q21" s="47"/>
      <c r="R21" s="42"/>
      <c r="S21" s="59"/>
      <c r="T21" s="55"/>
    </row>
    <row r="22" spans="1:20" ht="13.2">
      <c r="A22" s="54"/>
      <c r="B22" s="44"/>
      <c r="C22" s="46"/>
      <c r="D22" s="45"/>
      <c r="E22" s="42"/>
      <c r="F22" s="46" t="s">
        <v>1401</v>
      </c>
      <c r="G22" s="47"/>
      <c r="H22" s="47" t="str">
        <f ca="1">IFERROR(__xludf.DUMMYFUNCTION("iferror(if(isblank(G22),iferror(1/0),query(INDIRECT(""'Balance History'!$A$2:$AZ""),""select ""&amp;T$3&amp;"", ""&amp;T$6&amp;"", ""&amp;T$4&amp;"", ""&amp;$T$5&amp;"", ""&amp;T$8&amp;"", ""&amp;T$9&amp;"", ""&amp;T$10&amp;"" where ""&amp;T$7&amp;"" = '""&amp;G22&amp;""' ORDER BY ""&amp;$T$5&amp;"" DESC LIMIT 1"")))"),"")</f>
        <v/>
      </c>
      <c r="I22" s="48"/>
      <c r="J22" s="48"/>
      <c r="K22" s="49"/>
      <c r="L22" s="47"/>
      <c r="M22" s="47"/>
      <c r="N22" s="47"/>
      <c r="O22" s="47"/>
      <c r="P22" s="47"/>
      <c r="Q22" s="47"/>
      <c r="R22" s="42"/>
      <c r="S22" s="59"/>
      <c r="T22" s="55"/>
    </row>
    <row r="23" spans="1:20" ht="13.2">
      <c r="A23" s="54"/>
      <c r="B23" s="44"/>
      <c r="C23" s="46"/>
      <c r="D23" s="45"/>
      <c r="E23" s="42"/>
      <c r="F23" s="46" t="s">
        <v>1401</v>
      </c>
      <c r="G23" s="47"/>
      <c r="H23" s="47" t="str">
        <f ca="1">IFERROR(__xludf.DUMMYFUNCTION("iferror(if(isblank(G23),iferror(1/0),query(INDIRECT(""'Balance History'!$A$2:$AZ""),""select ""&amp;T$3&amp;"", ""&amp;T$6&amp;"", ""&amp;T$4&amp;"", ""&amp;$T$5&amp;"", ""&amp;T$8&amp;"", ""&amp;T$9&amp;"", ""&amp;T$10&amp;"" where ""&amp;T$7&amp;"" = '""&amp;G23&amp;""' ORDER BY ""&amp;$T$5&amp;"" DESC LIMIT 1"")))"),"")</f>
        <v/>
      </c>
      <c r="I23" s="48"/>
      <c r="J23" s="48"/>
      <c r="K23" s="49"/>
      <c r="L23" s="47"/>
      <c r="M23" s="47"/>
      <c r="N23" s="47"/>
      <c r="O23" s="47"/>
      <c r="P23" s="47"/>
      <c r="Q23" s="47"/>
      <c r="R23" s="42"/>
      <c r="S23" s="59"/>
      <c r="T23" s="55"/>
    </row>
    <row r="24" spans="1:20" ht="13.2">
      <c r="A24" s="54"/>
      <c r="B24" s="44"/>
      <c r="C24" s="46"/>
      <c r="D24" s="45"/>
      <c r="E24" s="42"/>
      <c r="F24" s="46" t="s">
        <v>1401</v>
      </c>
      <c r="G24" s="47"/>
      <c r="H24" s="47" t="str">
        <f ca="1">IFERROR(__xludf.DUMMYFUNCTION("iferror(if(isblank(G24),iferror(1/0),query(INDIRECT(""'Balance History'!$A$2:$AZ""),""select ""&amp;T$3&amp;"", ""&amp;T$6&amp;"", ""&amp;T$4&amp;"", ""&amp;$T$5&amp;"", ""&amp;T$8&amp;"", ""&amp;T$9&amp;"", ""&amp;T$10&amp;"" where ""&amp;T$7&amp;"" = '""&amp;G24&amp;""' ORDER BY ""&amp;$T$5&amp;"" DESC LIMIT 1"")))"),"")</f>
        <v/>
      </c>
      <c r="I24" s="48"/>
      <c r="J24" s="48"/>
      <c r="K24" s="49"/>
      <c r="L24" s="47"/>
      <c r="M24" s="47"/>
      <c r="N24" s="47"/>
      <c r="O24" s="47"/>
      <c r="P24" s="47"/>
      <c r="Q24" s="47"/>
      <c r="R24" s="42"/>
      <c r="S24" s="59"/>
      <c r="T24" s="55"/>
    </row>
    <row r="25" spans="1:20" ht="13.2">
      <c r="A25" s="54"/>
      <c r="B25" s="44"/>
      <c r="C25" s="46"/>
      <c r="D25" s="45"/>
      <c r="E25" s="42"/>
      <c r="F25" s="46" t="s">
        <v>1401</v>
      </c>
      <c r="G25" s="47"/>
      <c r="H25" s="47" t="str">
        <f ca="1">IFERROR(__xludf.DUMMYFUNCTION("iferror(if(isblank(G25),iferror(1/0),query(INDIRECT(""'Balance History'!$A$2:$AZ""),""select ""&amp;T$3&amp;"", ""&amp;T$6&amp;"", ""&amp;T$4&amp;"", ""&amp;$T$5&amp;"", ""&amp;T$8&amp;"", ""&amp;T$9&amp;"", ""&amp;T$10&amp;"" where ""&amp;T$7&amp;"" = '""&amp;G25&amp;""' ORDER BY ""&amp;$T$5&amp;"" DESC LIMIT 1"")))"),"")</f>
        <v/>
      </c>
      <c r="I25" s="48"/>
      <c r="J25" s="48"/>
      <c r="K25" s="49"/>
      <c r="L25" s="47"/>
      <c r="M25" s="47"/>
      <c r="N25" s="47"/>
      <c r="O25" s="47"/>
      <c r="P25" s="47"/>
      <c r="Q25" s="47"/>
      <c r="R25" s="42"/>
      <c r="S25" s="59"/>
      <c r="T25" s="55"/>
    </row>
    <row r="26" spans="1:20" ht="13.2">
      <c r="A26" s="54"/>
      <c r="B26" s="44"/>
      <c r="C26" s="46"/>
      <c r="D26" s="45"/>
      <c r="E26" s="42"/>
      <c r="F26" s="46" t="s">
        <v>1401</v>
      </c>
      <c r="G26" s="47"/>
      <c r="H26" s="47" t="str">
        <f ca="1">IFERROR(__xludf.DUMMYFUNCTION("iferror(if(isblank(G26),iferror(1/0),query(INDIRECT(""'Balance History'!$A$2:$AZ""),""select ""&amp;T$3&amp;"", ""&amp;T$6&amp;"", ""&amp;T$4&amp;"", ""&amp;$T$5&amp;"", ""&amp;T$8&amp;"", ""&amp;T$9&amp;"", ""&amp;T$10&amp;"" where ""&amp;T$7&amp;"" = '""&amp;G26&amp;""' ORDER BY ""&amp;$T$5&amp;"" DESC LIMIT 1"")))"),"")</f>
        <v/>
      </c>
      <c r="I26" s="48"/>
      <c r="J26" s="48"/>
      <c r="K26" s="49"/>
      <c r="L26" s="47"/>
      <c r="M26" s="47"/>
      <c r="N26" s="47"/>
      <c r="O26" s="47"/>
      <c r="P26" s="47"/>
      <c r="Q26" s="47"/>
      <c r="R26" s="42"/>
      <c r="S26" s="59"/>
      <c r="T26" s="55"/>
    </row>
    <row r="27" spans="1:20" ht="13.2">
      <c r="A27" s="54"/>
      <c r="B27" s="44"/>
      <c r="C27" s="46"/>
      <c r="D27" s="45"/>
      <c r="E27" s="42"/>
      <c r="F27" s="46" t="s">
        <v>1401</v>
      </c>
      <c r="G27" s="47"/>
      <c r="H27" s="47" t="str">
        <f ca="1">IFERROR(__xludf.DUMMYFUNCTION("iferror(if(isblank(G27),iferror(1/0),query(INDIRECT(""'Balance History'!$A$2:$AZ""),""select ""&amp;T$3&amp;"", ""&amp;T$6&amp;"", ""&amp;T$4&amp;"", ""&amp;$T$5&amp;"", ""&amp;T$8&amp;"", ""&amp;T$9&amp;"", ""&amp;T$10&amp;"" where ""&amp;T$7&amp;"" = '""&amp;G27&amp;""' ORDER BY ""&amp;$T$5&amp;"" DESC LIMIT 1"")))"),"")</f>
        <v/>
      </c>
      <c r="I27" s="48"/>
      <c r="J27" s="48"/>
      <c r="K27" s="49"/>
      <c r="L27" s="47"/>
      <c r="M27" s="47"/>
      <c r="N27" s="47"/>
      <c r="O27" s="47"/>
      <c r="P27" s="47"/>
      <c r="Q27" s="47"/>
      <c r="R27" s="42"/>
      <c r="S27" s="60"/>
      <c r="T27" s="55"/>
    </row>
    <row r="28" spans="1:20" ht="13.2">
      <c r="A28" s="54"/>
      <c r="B28" s="44"/>
      <c r="C28" s="46"/>
      <c r="D28" s="45"/>
      <c r="E28" s="42"/>
      <c r="F28" s="46" t="s">
        <v>1401</v>
      </c>
      <c r="G28" s="47"/>
      <c r="H28" s="47" t="str">
        <f ca="1">IFERROR(__xludf.DUMMYFUNCTION("iferror(if(isblank(G28),iferror(1/0),query(INDIRECT(""'Balance History'!$A$2:$AZ""),""select ""&amp;T$3&amp;"", ""&amp;T$6&amp;"", ""&amp;T$4&amp;"", ""&amp;$T$5&amp;"", ""&amp;T$8&amp;"", ""&amp;T$9&amp;"", ""&amp;T$10&amp;"" where ""&amp;T$7&amp;"" = '""&amp;G28&amp;""' ORDER BY ""&amp;$T$5&amp;"" DESC LIMIT 1"")))"),"")</f>
        <v/>
      </c>
      <c r="I28" s="48"/>
      <c r="J28" s="48"/>
      <c r="K28" s="49"/>
      <c r="L28" s="47"/>
      <c r="M28" s="47"/>
      <c r="N28" s="47"/>
      <c r="O28" s="47"/>
      <c r="P28" s="47"/>
      <c r="Q28" s="47"/>
      <c r="R28" s="42"/>
      <c r="S28" s="58"/>
      <c r="T28" s="55"/>
    </row>
    <row r="29" spans="1:20" ht="13.2">
      <c r="A29" s="54"/>
      <c r="B29" s="44"/>
      <c r="C29" s="46"/>
      <c r="D29" s="45"/>
      <c r="E29" s="42"/>
      <c r="F29" s="46" t="s">
        <v>1401</v>
      </c>
      <c r="G29" s="47"/>
      <c r="H29" s="47" t="str">
        <f ca="1">IFERROR(__xludf.DUMMYFUNCTION("iferror(if(isblank(G29),iferror(1/0),query(INDIRECT(""'Balance History'!$A$2:$AZ""),""select ""&amp;T$3&amp;"", ""&amp;T$6&amp;"", ""&amp;T$4&amp;"", ""&amp;$T$5&amp;"", ""&amp;T$8&amp;"", ""&amp;T$9&amp;"", ""&amp;T$10&amp;"" where ""&amp;T$7&amp;"" = '""&amp;G29&amp;""' ORDER BY ""&amp;$T$5&amp;"" DESC LIMIT 1"")))"),"")</f>
        <v/>
      </c>
      <c r="I29" s="48"/>
      <c r="J29" s="48"/>
      <c r="K29" s="49"/>
      <c r="L29" s="47"/>
      <c r="M29" s="47"/>
      <c r="N29" s="47"/>
      <c r="O29" s="47"/>
      <c r="P29" s="47"/>
      <c r="Q29" s="47"/>
      <c r="R29" s="42"/>
      <c r="S29" s="55"/>
      <c r="T29" s="55"/>
    </row>
    <row r="30" spans="1:20" ht="13.2">
      <c r="A30" s="54"/>
      <c r="B30" s="44"/>
      <c r="C30" s="46"/>
      <c r="D30" s="45"/>
      <c r="E30" s="42"/>
      <c r="F30" s="46" t="s">
        <v>1401</v>
      </c>
      <c r="G30" s="47"/>
      <c r="H30" s="47" t="str">
        <f ca="1">IFERROR(__xludf.DUMMYFUNCTION("iferror(if(isblank(G30),iferror(1/0),query(INDIRECT(""'Balance History'!$A$2:$AZ""),""select ""&amp;T$3&amp;"", ""&amp;T$6&amp;"", ""&amp;T$4&amp;"", ""&amp;$T$5&amp;"", ""&amp;T$8&amp;"", ""&amp;T$9&amp;"", ""&amp;T$10&amp;"" where ""&amp;T$7&amp;"" = '""&amp;G30&amp;""' ORDER BY ""&amp;$T$5&amp;"" DESC LIMIT 1"")))"),"")</f>
        <v/>
      </c>
      <c r="I30" s="48"/>
      <c r="J30" s="48"/>
      <c r="K30" s="49"/>
      <c r="L30" s="47"/>
      <c r="M30" s="47"/>
      <c r="N30" s="47"/>
      <c r="O30" s="47"/>
      <c r="P30" s="47"/>
      <c r="Q30" s="47"/>
      <c r="R30" s="42"/>
      <c r="S30" s="55"/>
      <c r="T30" s="55"/>
    </row>
    <row r="31" spans="1:20" ht="13.2">
      <c r="A31" s="54"/>
      <c r="B31" s="44"/>
      <c r="C31" s="46"/>
      <c r="D31" s="45"/>
      <c r="E31" s="42"/>
      <c r="F31" s="46" t="s">
        <v>1401</v>
      </c>
      <c r="G31" s="47"/>
      <c r="H31" s="47" t="str">
        <f ca="1">IFERROR(__xludf.DUMMYFUNCTION("iferror(if(isblank(G31),iferror(1/0),query(INDIRECT(""'Balance History'!$A$2:$AZ""),""select ""&amp;T$3&amp;"", ""&amp;T$6&amp;"", ""&amp;T$4&amp;"", ""&amp;$T$5&amp;"", ""&amp;T$8&amp;"", ""&amp;T$9&amp;"", ""&amp;T$10&amp;"" where ""&amp;T$7&amp;"" = '""&amp;G31&amp;""' ORDER BY ""&amp;$T$5&amp;"" DESC LIMIT 1"")))"),"")</f>
        <v/>
      </c>
      <c r="I31" s="48"/>
      <c r="J31" s="48"/>
      <c r="K31" s="49"/>
      <c r="L31" s="47"/>
      <c r="M31" s="47"/>
      <c r="N31" s="47"/>
      <c r="O31" s="47"/>
      <c r="P31" s="47"/>
      <c r="Q31" s="47"/>
      <c r="R31" s="42"/>
      <c r="S31" s="55"/>
      <c r="T31" s="55"/>
    </row>
    <row r="32" spans="1:20" ht="13.2">
      <c r="A32" s="54"/>
      <c r="B32" s="44"/>
      <c r="C32" s="46"/>
      <c r="D32" s="45"/>
      <c r="E32" s="42"/>
      <c r="F32" s="46" t="s">
        <v>1401</v>
      </c>
      <c r="G32" s="47"/>
      <c r="H32" s="47" t="str">
        <f ca="1">IFERROR(__xludf.DUMMYFUNCTION("iferror(if(isblank(G32),iferror(1/0),query(INDIRECT(""'Balance History'!$A$2:$AZ""),""select ""&amp;T$3&amp;"", ""&amp;T$6&amp;"", ""&amp;T$4&amp;"", ""&amp;$T$5&amp;"", ""&amp;T$8&amp;"", ""&amp;T$9&amp;"", ""&amp;T$10&amp;"" where ""&amp;T$7&amp;"" = '""&amp;G32&amp;""' ORDER BY ""&amp;$T$5&amp;"" DESC LIMIT 1"")))"),"")</f>
        <v/>
      </c>
      <c r="I32" s="48"/>
      <c r="J32" s="48"/>
      <c r="K32" s="49"/>
      <c r="L32" s="47"/>
      <c r="M32" s="47"/>
      <c r="N32" s="47"/>
      <c r="O32" s="47"/>
      <c r="P32" s="47"/>
      <c r="Q32" s="47"/>
      <c r="R32" s="42"/>
      <c r="S32" s="55"/>
      <c r="T32" s="55"/>
    </row>
    <row r="33" spans="1:20" ht="13.2">
      <c r="A33" s="54"/>
      <c r="B33" s="44"/>
      <c r="C33" s="46"/>
      <c r="D33" s="45"/>
      <c r="E33" s="42"/>
      <c r="F33" s="46" t="s">
        <v>1401</v>
      </c>
      <c r="G33" s="47"/>
      <c r="H33" s="47" t="str">
        <f ca="1">IFERROR(__xludf.DUMMYFUNCTION("iferror(if(isblank(G33),iferror(1/0),query(INDIRECT(""'Balance History'!$A$2:$AZ""),""select ""&amp;T$3&amp;"", ""&amp;T$6&amp;"", ""&amp;T$4&amp;"", ""&amp;$T$5&amp;"", ""&amp;T$8&amp;"", ""&amp;T$9&amp;"", ""&amp;T$10&amp;"" where ""&amp;T$7&amp;"" = '""&amp;G33&amp;""' ORDER BY ""&amp;$T$5&amp;"" DESC LIMIT 1"")))"),"")</f>
        <v/>
      </c>
      <c r="I33" s="48"/>
      <c r="J33" s="48"/>
      <c r="K33" s="49"/>
      <c r="L33" s="47"/>
      <c r="M33" s="47"/>
      <c r="N33" s="47"/>
      <c r="O33" s="47"/>
      <c r="P33" s="47"/>
      <c r="Q33" s="47"/>
      <c r="R33" s="42"/>
      <c r="S33" s="55"/>
      <c r="T33" s="55"/>
    </row>
    <row r="34" spans="1:20" ht="13.2">
      <c r="A34" s="54"/>
      <c r="B34" s="44"/>
      <c r="C34" s="46"/>
      <c r="D34" s="45"/>
      <c r="E34" s="42"/>
      <c r="F34" s="46" t="s">
        <v>1401</v>
      </c>
      <c r="G34" s="47"/>
      <c r="H34" s="47" t="str">
        <f ca="1">IFERROR(__xludf.DUMMYFUNCTION("iferror(if(isblank(G34),iferror(1/0),query(INDIRECT(""'Balance History'!$A$2:$AZ""),""select ""&amp;T$3&amp;"", ""&amp;T$6&amp;"", ""&amp;T$4&amp;"", ""&amp;$T$5&amp;"", ""&amp;T$8&amp;"", ""&amp;T$9&amp;"", ""&amp;T$10&amp;"" where ""&amp;T$7&amp;"" = '""&amp;G34&amp;""' ORDER BY ""&amp;$T$5&amp;"" DESC LIMIT 1"")))"),"")</f>
        <v/>
      </c>
      <c r="I34" s="48"/>
      <c r="J34" s="48"/>
      <c r="K34" s="49"/>
      <c r="L34" s="47"/>
      <c r="M34" s="47"/>
      <c r="N34" s="47"/>
      <c r="O34" s="47"/>
      <c r="P34" s="47"/>
      <c r="Q34" s="47"/>
      <c r="R34" s="42"/>
      <c r="S34" s="55"/>
      <c r="T34" s="55"/>
    </row>
    <row r="35" spans="1:20" ht="13.2">
      <c r="A35" s="54"/>
      <c r="B35" s="44"/>
      <c r="C35" s="46"/>
      <c r="D35" s="45"/>
      <c r="E35" s="42"/>
      <c r="F35" s="46" t="s">
        <v>1401</v>
      </c>
      <c r="G35" s="47"/>
      <c r="H35" s="47" t="str">
        <f ca="1">IFERROR(__xludf.DUMMYFUNCTION("iferror(if(isblank(G35),iferror(1/0),query(INDIRECT(""'Balance History'!$A$2:$AZ""),""select ""&amp;T$3&amp;"", ""&amp;T$6&amp;"", ""&amp;T$4&amp;"", ""&amp;$T$5&amp;"", ""&amp;T$8&amp;"", ""&amp;T$9&amp;"", ""&amp;T$10&amp;"" where ""&amp;T$7&amp;"" = '""&amp;G35&amp;""' ORDER BY ""&amp;$T$5&amp;"" DESC LIMIT 1"")))"),"")</f>
        <v/>
      </c>
      <c r="I35" s="48"/>
      <c r="J35" s="48"/>
      <c r="K35" s="49"/>
      <c r="L35" s="47"/>
      <c r="M35" s="47"/>
      <c r="N35" s="47"/>
      <c r="O35" s="47"/>
      <c r="P35" s="47"/>
      <c r="Q35" s="47"/>
      <c r="R35" s="42"/>
      <c r="S35" s="55"/>
      <c r="T35" s="55"/>
    </row>
    <row r="36" spans="1:20" ht="13.2">
      <c r="A36" s="54"/>
      <c r="B36" s="44"/>
      <c r="C36" s="46"/>
      <c r="D36" s="45"/>
      <c r="E36" s="42"/>
      <c r="F36" s="46" t="s">
        <v>1401</v>
      </c>
      <c r="G36" s="47"/>
      <c r="H36" s="47" t="str">
        <f ca="1">IFERROR(__xludf.DUMMYFUNCTION("iferror(if(isblank(G36),iferror(1/0),query(INDIRECT(""'Balance History'!$A$2:$AZ""),""select ""&amp;T$3&amp;"", ""&amp;T$6&amp;"", ""&amp;T$4&amp;"", ""&amp;$T$5&amp;"", ""&amp;T$8&amp;"", ""&amp;T$9&amp;"", ""&amp;T$10&amp;"" where ""&amp;T$7&amp;"" = '""&amp;G36&amp;""' ORDER BY ""&amp;$T$5&amp;"" DESC LIMIT 1"")))"),"")</f>
        <v/>
      </c>
      <c r="I36" s="48"/>
      <c r="J36" s="48"/>
      <c r="K36" s="49"/>
      <c r="L36" s="47"/>
      <c r="M36" s="47"/>
      <c r="N36" s="47"/>
      <c r="O36" s="47"/>
      <c r="P36" s="47"/>
      <c r="Q36" s="47"/>
      <c r="R36" s="42"/>
      <c r="S36" s="55"/>
      <c r="T36" s="55"/>
    </row>
    <row r="37" spans="1:20" ht="13.2">
      <c r="A37" s="54"/>
      <c r="B37" s="44"/>
      <c r="C37" s="46"/>
      <c r="D37" s="45"/>
      <c r="E37" s="42"/>
      <c r="F37" s="46" t="s">
        <v>1401</v>
      </c>
      <c r="G37" s="47"/>
      <c r="H37" s="47" t="str">
        <f ca="1">IFERROR(__xludf.DUMMYFUNCTION("iferror(if(isblank(G37),iferror(1/0),query(INDIRECT(""'Balance History'!$A$2:$AZ""),""select ""&amp;T$3&amp;"", ""&amp;T$6&amp;"", ""&amp;T$4&amp;"", ""&amp;$T$5&amp;"", ""&amp;T$8&amp;"", ""&amp;T$9&amp;"", ""&amp;T$10&amp;"" where ""&amp;T$7&amp;"" = '""&amp;G37&amp;""' ORDER BY ""&amp;$T$5&amp;"" DESC LIMIT 1"")))"),"")</f>
        <v/>
      </c>
      <c r="I37" s="48"/>
      <c r="J37" s="48"/>
      <c r="K37" s="49"/>
      <c r="L37" s="47"/>
      <c r="M37" s="47"/>
      <c r="N37" s="47"/>
      <c r="O37" s="47"/>
      <c r="P37" s="47"/>
      <c r="Q37" s="47"/>
      <c r="R37" s="42"/>
      <c r="S37" s="55"/>
      <c r="T37" s="55"/>
    </row>
    <row r="38" spans="1:20" ht="13.2">
      <c r="A38" s="54"/>
      <c r="B38" s="44"/>
      <c r="C38" s="46"/>
      <c r="D38" s="45"/>
      <c r="E38" s="42"/>
      <c r="F38" s="46" t="s">
        <v>1401</v>
      </c>
      <c r="G38" s="47"/>
      <c r="H38" s="47" t="str">
        <f ca="1">IFERROR(__xludf.DUMMYFUNCTION("iferror(if(isblank(G38),iferror(1/0),query(INDIRECT(""'Balance History'!$A$2:$AZ""),""select ""&amp;T$3&amp;"", ""&amp;T$6&amp;"", ""&amp;T$4&amp;"", ""&amp;$T$5&amp;"", ""&amp;T$8&amp;"", ""&amp;T$9&amp;"", ""&amp;T$10&amp;"" where ""&amp;T$7&amp;"" = '""&amp;G38&amp;""' ORDER BY ""&amp;$T$5&amp;"" DESC LIMIT 1"")))"),"")</f>
        <v/>
      </c>
      <c r="I38" s="48"/>
      <c r="J38" s="48"/>
      <c r="K38" s="49"/>
      <c r="L38" s="47"/>
      <c r="M38" s="47"/>
      <c r="N38" s="47"/>
      <c r="O38" s="47"/>
      <c r="P38" s="47"/>
      <c r="Q38" s="47"/>
      <c r="R38" s="42"/>
      <c r="S38" s="55"/>
      <c r="T38" s="55"/>
    </row>
    <row r="39" spans="1:20" ht="13.2">
      <c r="A39" s="54"/>
      <c r="B39" s="44"/>
      <c r="C39" s="46"/>
      <c r="D39" s="45"/>
      <c r="E39" s="42"/>
      <c r="F39" s="46" t="s">
        <v>1401</v>
      </c>
      <c r="G39" s="47"/>
      <c r="H39" s="47" t="str">
        <f ca="1">IFERROR(__xludf.DUMMYFUNCTION("iferror(if(isblank(G39),iferror(1/0),query(INDIRECT(""'Balance History'!$A$2:$AZ""),""select ""&amp;T$3&amp;"", ""&amp;T$6&amp;"", ""&amp;T$4&amp;"", ""&amp;$T$5&amp;"", ""&amp;T$8&amp;"", ""&amp;T$9&amp;"", ""&amp;T$10&amp;"" where ""&amp;T$7&amp;"" = '""&amp;G39&amp;""' ORDER BY ""&amp;$T$5&amp;"" DESC LIMIT 1"")))"),"")</f>
        <v/>
      </c>
      <c r="I39" s="48"/>
      <c r="J39" s="48"/>
      <c r="K39" s="49"/>
      <c r="L39" s="47"/>
      <c r="M39" s="47"/>
      <c r="N39" s="47"/>
      <c r="O39" s="47"/>
      <c r="P39" s="47"/>
      <c r="Q39" s="47"/>
      <c r="R39" s="42"/>
      <c r="S39" s="55"/>
      <c r="T39" s="55"/>
    </row>
    <row r="40" spans="1:20" ht="13.2">
      <c r="A40" s="54"/>
      <c r="B40" s="44"/>
      <c r="C40" s="46"/>
      <c r="D40" s="45"/>
      <c r="E40" s="42"/>
      <c r="F40" s="46" t="s">
        <v>1401</v>
      </c>
      <c r="G40" s="47"/>
      <c r="H40" s="47" t="str">
        <f ca="1">IFERROR(__xludf.DUMMYFUNCTION("iferror(if(isblank(G40),iferror(1/0),query(INDIRECT(""'Balance History'!$A$2:$AZ""),""select ""&amp;T$3&amp;"", ""&amp;T$6&amp;"", ""&amp;T$4&amp;"", ""&amp;$T$5&amp;"", ""&amp;T$8&amp;"", ""&amp;T$9&amp;"", ""&amp;T$10&amp;"" where ""&amp;T$7&amp;"" = '""&amp;G40&amp;""' ORDER BY ""&amp;$T$5&amp;"" DESC LIMIT 1"")))"),"")</f>
        <v/>
      </c>
      <c r="I40" s="48"/>
      <c r="J40" s="48"/>
      <c r="K40" s="49"/>
      <c r="L40" s="47"/>
      <c r="M40" s="47"/>
      <c r="N40" s="47"/>
      <c r="O40" s="47"/>
      <c r="P40" s="47"/>
      <c r="Q40" s="47"/>
      <c r="R40" s="42"/>
      <c r="S40" s="55"/>
      <c r="T40" s="55"/>
    </row>
    <row r="41" spans="1:20" ht="13.2">
      <c r="A41" s="54"/>
      <c r="B41" s="44"/>
      <c r="C41" s="46"/>
      <c r="D41" s="45"/>
      <c r="E41" s="42"/>
      <c r="F41" s="46" t="s">
        <v>1401</v>
      </c>
      <c r="G41" s="47"/>
      <c r="H41" s="47" t="str">
        <f ca="1">IFERROR(__xludf.DUMMYFUNCTION("iferror(if(isblank(G41),iferror(1/0),query(INDIRECT(""'Balance History'!$A$2:$AZ""),""select ""&amp;T$3&amp;"", ""&amp;T$6&amp;"", ""&amp;T$4&amp;"", ""&amp;$T$5&amp;"", ""&amp;T$8&amp;"", ""&amp;T$9&amp;"", ""&amp;T$10&amp;"" where ""&amp;T$7&amp;"" = '""&amp;G41&amp;""' ORDER BY ""&amp;$T$5&amp;"" DESC LIMIT 1"")))"),"")</f>
        <v/>
      </c>
      <c r="I41" s="48"/>
      <c r="J41" s="48"/>
      <c r="K41" s="49"/>
      <c r="L41" s="47"/>
      <c r="M41" s="47"/>
      <c r="N41" s="47"/>
      <c r="O41" s="47"/>
      <c r="P41" s="47"/>
      <c r="Q41" s="47"/>
      <c r="R41" s="42"/>
      <c r="S41" s="55"/>
      <c r="T41" s="55"/>
    </row>
    <row r="42" spans="1:20" ht="13.2">
      <c r="A42" s="54"/>
      <c r="B42" s="44"/>
      <c r="C42" s="46"/>
      <c r="D42" s="45"/>
      <c r="E42" s="42"/>
      <c r="F42" s="46" t="s">
        <v>1401</v>
      </c>
      <c r="G42" s="47"/>
      <c r="H42" s="47" t="str">
        <f ca="1">IFERROR(__xludf.DUMMYFUNCTION("iferror(if(isblank(G42),iferror(1/0),query(INDIRECT(""'Balance History'!$A$2:$AZ""),""select ""&amp;T$3&amp;"", ""&amp;T$6&amp;"", ""&amp;T$4&amp;"", ""&amp;$T$5&amp;"", ""&amp;T$8&amp;"", ""&amp;T$9&amp;"", ""&amp;T$10&amp;"" where ""&amp;T$7&amp;"" = '""&amp;G42&amp;""' ORDER BY ""&amp;$T$5&amp;"" DESC LIMIT 1"")))"),"")</f>
        <v/>
      </c>
      <c r="I42" s="48"/>
      <c r="J42" s="48"/>
      <c r="K42" s="49"/>
      <c r="L42" s="47"/>
      <c r="M42" s="47"/>
      <c r="N42" s="47"/>
      <c r="O42" s="47"/>
      <c r="P42" s="47"/>
      <c r="Q42" s="47"/>
      <c r="R42" s="42"/>
      <c r="S42" s="55"/>
      <c r="T42" s="55"/>
    </row>
    <row r="43" spans="1:20" ht="13.2">
      <c r="A43" s="54"/>
      <c r="B43" s="44"/>
      <c r="C43" s="46"/>
      <c r="D43" s="45"/>
      <c r="E43" s="42"/>
      <c r="F43" s="46" t="s">
        <v>1401</v>
      </c>
      <c r="G43" s="47"/>
      <c r="H43" s="47" t="str">
        <f ca="1">IFERROR(__xludf.DUMMYFUNCTION("iferror(if(isblank(G43),iferror(1/0),query(INDIRECT(""'Balance History'!$A$2:$AZ""),""select ""&amp;T$3&amp;"", ""&amp;T$6&amp;"", ""&amp;T$4&amp;"", ""&amp;$T$5&amp;"", ""&amp;T$8&amp;"", ""&amp;T$9&amp;"", ""&amp;T$10&amp;"" where ""&amp;T$7&amp;"" = '""&amp;G43&amp;""' ORDER BY ""&amp;$T$5&amp;"" DESC LIMIT 1"")))"),"")</f>
        <v/>
      </c>
      <c r="I43" s="48"/>
      <c r="J43" s="48"/>
      <c r="K43" s="49"/>
      <c r="L43" s="47"/>
      <c r="M43" s="47"/>
      <c r="N43" s="47"/>
      <c r="O43" s="47"/>
      <c r="P43" s="47"/>
      <c r="Q43" s="47"/>
      <c r="R43" s="42"/>
      <c r="S43" s="55"/>
      <c r="T43" s="55"/>
    </row>
    <row r="44" spans="1:20" ht="13.2">
      <c r="A44" s="54"/>
      <c r="B44" s="44"/>
      <c r="C44" s="46"/>
      <c r="D44" s="45"/>
      <c r="E44" s="42"/>
      <c r="F44" s="46" t="s">
        <v>1401</v>
      </c>
      <c r="G44" s="47"/>
      <c r="H44" s="47" t="str">
        <f ca="1">IFERROR(__xludf.DUMMYFUNCTION("iferror(if(isblank(G44),iferror(1/0),query(INDIRECT(""'Balance History'!$A$2:$AZ""),""select ""&amp;T$3&amp;"", ""&amp;T$6&amp;"", ""&amp;T$4&amp;"", ""&amp;$T$5&amp;"", ""&amp;T$8&amp;"", ""&amp;T$9&amp;"", ""&amp;T$10&amp;"" where ""&amp;T$7&amp;"" = '""&amp;G44&amp;""' ORDER BY ""&amp;$T$5&amp;"" DESC LIMIT 1"")))"),"")</f>
        <v/>
      </c>
      <c r="I44" s="48"/>
      <c r="J44" s="48"/>
      <c r="K44" s="49"/>
      <c r="L44" s="47"/>
      <c r="M44" s="47"/>
      <c r="N44" s="47"/>
      <c r="O44" s="47"/>
      <c r="P44" s="47"/>
      <c r="Q44" s="47"/>
      <c r="R44" s="42"/>
      <c r="S44" s="55"/>
      <c r="T44" s="55"/>
    </row>
    <row r="45" spans="1:20" ht="13.2">
      <c r="A45" s="54"/>
      <c r="B45" s="44"/>
      <c r="C45" s="46"/>
      <c r="D45" s="45"/>
      <c r="E45" s="42"/>
      <c r="F45" s="46" t="s">
        <v>1401</v>
      </c>
      <c r="G45" s="47"/>
      <c r="H45" s="47" t="str">
        <f ca="1">IFERROR(__xludf.DUMMYFUNCTION("iferror(if(isblank(G45),iferror(1/0),query(INDIRECT(""'Balance History'!$A$2:$AZ""),""select ""&amp;T$3&amp;"", ""&amp;T$6&amp;"", ""&amp;T$4&amp;"", ""&amp;$T$5&amp;"", ""&amp;T$8&amp;"", ""&amp;T$9&amp;"", ""&amp;T$10&amp;"" where ""&amp;T$7&amp;"" = '""&amp;G45&amp;""' ORDER BY ""&amp;$T$5&amp;"" DESC LIMIT 1"")))"),"")</f>
        <v/>
      </c>
      <c r="I45" s="48"/>
      <c r="J45" s="48"/>
      <c r="K45" s="49"/>
      <c r="L45" s="47"/>
      <c r="M45" s="47"/>
      <c r="N45" s="47"/>
      <c r="O45" s="47"/>
      <c r="P45" s="47"/>
      <c r="Q45" s="47"/>
      <c r="R45" s="42"/>
      <c r="S45" s="55"/>
      <c r="T45" s="55"/>
    </row>
    <row r="46" spans="1:20" ht="13.2">
      <c r="A46" s="54"/>
      <c r="B46" s="44"/>
      <c r="C46" s="46"/>
      <c r="D46" s="45"/>
      <c r="E46" s="42"/>
      <c r="F46" s="46" t="s">
        <v>1401</v>
      </c>
      <c r="G46" s="47"/>
      <c r="H46" s="47" t="str">
        <f ca="1">IFERROR(__xludf.DUMMYFUNCTION("iferror(if(isblank(G46),iferror(1/0),query(INDIRECT(""'Balance History'!$A$2:$AZ""),""select ""&amp;T$3&amp;"", ""&amp;T$6&amp;"", ""&amp;T$4&amp;"", ""&amp;$T$5&amp;"", ""&amp;T$8&amp;"", ""&amp;T$9&amp;"", ""&amp;T$10&amp;"" where ""&amp;T$7&amp;"" = '""&amp;G46&amp;""' ORDER BY ""&amp;$T$5&amp;"" DESC LIMIT 1"")))"),"")</f>
        <v/>
      </c>
      <c r="I46" s="48"/>
      <c r="J46" s="48"/>
      <c r="K46" s="49"/>
      <c r="L46" s="47"/>
      <c r="M46" s="47"/>
      <c r="N46" s="47"/>
      <c r="O46" s="47"/>
      <c r="P46" s="47"/>
      <c r="Q46" s="47"/>
      <c r="R46" s="42"/>
      <c r="S46" s="55"/>
      <c r="T46" s="55"/>
    </row>
    <row r="47" spans="1:20" ht="13.2">
      <c r="A47" s="54"/>
      <c r="B47" s="44"/>
      <c r="C47" s="46"/>
      <c r="D47" s="45"/>
      <c r="E47" s="42"/>
      <c r="F47" s="46" t="s">
        <v>1401</v>
      </c>
      <c r="G47" s="47"/>
      <c r="H47" s="47" t="str">
        <f ca="1">IFERROR(__xludf.DUMMYFUNCTION("iferror(if(isblank(G47),iferror(1/0),query(INDIRECT(""'Balance History'!$A$2:$AZ""),""select ""&amp;T$3&amp;"", ""&amp;T$6&amp;"", ""&amp;T$4&amp;"", ""&amp;$T$5&amp;"", ""&amp;T$8&amp;"", ""&amp;T$9&amp;"", ""&amp;T$10&amp;"" where ""&amp;T$7&amp;"" = '""&amp;G47&amp;""' ORDER BY ""&amp;$T$5&amp;"" DESC LIMIT 1"")))"),"")</f>
        <v/>
      </c>
      <c r="I47" s="48"/>
      <c r="J47" s="48"/>
      <c r="K47" s="49"/>
      <c r="L47" s="47"/>
      <c r="M47" s="47"/>
      <c r="N47" s="47"/>
      <c r="O47" s="47"/>
      <c r="P47" s="47"/>
      <c r="Q47" s="47"/>
      <c r="R47" s="42"/>
      <c r="S47" s="55"/>
      <c r="T47" s="55"/>
    </row>
    <row r="48" spans="1:20" ht="13.2">
      <c r="A48" s="54"/>
      <c r="B48" s="44"/>
      <c r="C48" s="46"/>
      <c r="D48" s="45"/>
      <c r="E48" s="42"/>
      <c r="F48" s="46" t="s">
        <v>1401</v>
      </c>
      <c r="G48" s="47"/>
      <c r="H48" s="47" t="str">
        <f ca="1">IFERROR(__xludf.DUMMYFUNCTION("iferror(if(isblank(G48),iferror(1/0),query(INDIRECT(""'Balance History'!$A$2:$AZ""),""select ""&amp;T$3&amp;"", ""&amp;T$6&amp;"", ""&amp;T$4&amp;"", ""&amp;$T$5&amp;"", ""&amp;T$8&amp;"", ""&amp;T$9&amp;"", ""&amp;T$10&amp;"" where ""&amp;T$7&amp;"" = '""&amp;G48&amp;""' ORDER BY ""&amp;$T$5&amp;"" DESC LIMIT 1"")))"),"")</f>
        <v/>
      </c>
      <c r="I48" s="48"/>
      <c r="J48" s="48"/>
      <c r="K48" s="49"/>
      <c r="L48" s="47"/>
      <c r="M48" s="47"/>
      <c r="N48" s="47"/>
      <c r="O48" s="47"/>
      <c r="P48" s="47"/>
      <c r="Q48" s="47"/>
      <c r="R48" s="42"/>
      <c r="S48" s="55"/>
      <c r="T48" s="55"/>
    </row>
    <row r="49" spans="1:20" ht="13.2">
      <c r="A49" s="54"/>
      <c r="B49" s="44"/>
      <c r="C49" s="46"/>
      <c r="D49" s="45"/>
      <c r="E49" s="42"/>
      <c r="F49" s="46" t="s">
        <v>1401</v>
      </c>
      <c r="G49" s="47"/>
      <c r="H49" s="47" t="str">
        <f ca="1">IFERROR(__xludf.DUMMYFUNCTION("iferror(if(isblank(G49),iferror(1/0),query(INDIRECT(""'Balance History'!$A$2:$AZ""),""select ""&amp;T$3&amp;"", ""&amp;T$6&amp;"", ""&amp;T$4&amp;"", ""&amp;$T$5&amp;"", ""&amp;T$8&amp;"", ""&amp;T$9&amp;"", ""&amp;T$10&amp;"" where ""&amp;T$7&amp;"" = '""&amp;G49&amp;""' ORDER BY ""&amp;$T$5&amp;"" DESC LIMIT 1"")))"),"")</f>
        <v/>
      </c>
      <c r="I49" s="48"/>
      <c r="J49" s="48"/>
      <c r="K49" s="49"/>
      <c r="L49" s="47"/>
      <c r="M49" s="47"/>
      <c r="N49" s="47"/>
      <c r="O49" s="47"/>
      <c r="P49" s="47"/>
      <c r="Q49" s="47"/>
      <c r="R49" s="42"/>
      <c r="S49" s="55"/>
      <c r="T49" s="55"/>
    </row>
    <row r="50" spans="1:20" ht="13.2">
      <c r="A50" s="54"/>
      <c r="B50" s="44"/>
      <c r="C50" s="46"/>
      <c r="D50" s="45"/>
      <c r="E50" s="42"/>
      <c r="F50" s="46" t="s">
        <v>1401</v>
      </c>
      <c r="G50" s="47"/>
      <c r="H50" s="47" t="str">
        <f ca="1">IFERROR(__xludf.DUMMYFUNCTION("iferror(if(isblank(G50),iferror(1/0),query(INDIRECT(""'Balance History'!$A$2:$AZ""),""select ""&amp;T$3&amp;"", ""&amp;T$6&amp;"", ""&amp;T$4&amp;"", ""&amp;$T$5&amp;"", ""&amp;T$8&amp;"", ""&amp;T$9&amp;"", ""&amp;T$10&amp;"" where ""&amp;T$7&amp;"" = '""&amp;G50&amp;""' ORDER BY ""&amp;$T$5&amp;"" DESC LIMIT 1"")))"),"")</f>
        <v/>
      </c>
      <c r="I50" s="48"/>
      <c r="J50" s="48"/>
      <c r="K50" s="49"/>
      <c r="L50" s="47"/>
      <c r="M50" s="47"/>
      <c r="N50" s="47"/>
      <c r="O50" s="47"/>
      <c r="P50" s="47"/>
      <c r="Q50" s="47"/>
      <c r="R50" s="42"/>
      <c r="S50" s="55"/>
      <c r="T50" s="55"/>
    </row>
    <row r="51" spans="1:20" ht="13.2">
      <c r="A51" s="54"/>
      <c r="B51" s="44"/>
      <c r="C51" s="46"/>
      <c r="D51" s="45"/>
      <c r="E51" s="42"/>
      <c r="F51" s="46" t="s">
        <v>1401</v>
      </c>
      <c r="G51" s="47"/>
      <c r="H51" s="47" t="str">
        <f ca="1">IFERROR(__xludf.DUMMYFUNCTION("iferror(if(isblank(G51),iferror(1/0),query(INDIRECT(""'Balance History'!$A$2:$AZ""),""select ""&amp;T$3&amp;"", ""&amp;T$6&amp;"", ""&amp;T$4&amp;"", ""&amp;$T$5&amp;"", ""&amp;T$8&amp;"", ""&amp;T$9&amp;"", ""&amp;T$10&amp;"" where ""&amp;T$7&amp;"" = '""&amp;G51&amp;""' ORDER BY ""&amp;$T$5&amp;"" DESC LIMIT 1"")))"),"")</f>
        <v/>
      </c>
      <c r="I51" s="48"/>
      <c r="J51" s="48"/>
      <c r="K51" s="49"/>
      <c r="L51" s="47"/>
      <c r="M51" s="47"/>
      <c r="N51" s="47"/>
      <c r="O51" s="47"/>
      <c r="P51" s="47"/>
      <c r="Q51" s="47"/>
      <c r="R51" s="42"/>
      <c r="S51" s="55"/>
      <c r="T51" s="55"/>
    </row>
    <row r="52" spans="1:20" ht="13.2">
      <c r="A52" s="54"/>
      <c r="B52" s="44"/>
      <c r="C52" s="46"/>
      <c r="D52" s="45"/>
      <c r="E52" s="42"/>
      <c r="F52" s="46" t="s">
        <v>1401</v>
      </c>
      <c r="G52" s="47"/>
      <c r="H52" s="47" t="str">
        <f ca="1">IFERROR(__xludf.DUMMYFUNCTION("iferror(if(isblank(G52),iferror(1/0),query(INDIRECT(""'Balance History'!$A$2:$AZ""),""select ""&amp;T$3&amp;"", ""&amp;T$6&amp;"", ""&amp;T$4&amp;"", ""&amp;$T$5&amp;"", ""&amp;T$8&amp;"", ""&amp;T$9&amp;"", ""&amp;T$10&amp;"" where ""&amp;T$7&amp;"" = '""&amp;G52&amp;""' ORDER BY ""&amp;$T$5&amp;"" DESC LIMIT 1"")))"),"")</f>
        <v/>
      </c>
      <c r="I52" s="48"/>
      <c r="J52" s="48"/>
      <c r="K52" s="49"/>
      <c r="L52" s="47"/>
      <c r="M52" s="47"/>
      <c r="N52" s="47"/>
      <c r="O52" s="47"/>
      <c r="P52" s="47"/>
      <c r="Q52" s="47"/>
      <c r="R52" s="42"/>
      <c r="S52" s="55"/>
      <c r="T52" s="55"/>
    </row>
    <row r="53" spans="1:20" ht="13.2">
      <c r="A53" s="54"/>
      <c r="B53" s="44"/>
      <c r="C53" s="46"/>
      <c r="D53" s="45"/>
      <c r="E53" s="42"/>
      <c r="F53" s="46" t="s">
        <v>1401</v>
      </c>
      <c r="G53" s="47"/>
      <c r="H53" s="47" t="str">
        <f ca="1">IFERROR(__xludf.DUMMYFUNCTION("iferror(if(isblank(G53),iferror(1/0),query(INDIRECT(""'Balance History'!$A$2:$AZ""),""select ""&amp;T$3&amp;"", ""&amp;T$6&amp;"", ""&amp;T$4&amp;"", ""&amp;$T$5&amp;"", ""&amp;T$8&amp;"", ""&amp;T$9&amp;"", ""&amp;T$10&amp;"" where ""&amp;T$7&amp;"" = '""&amp;G53&amp;""' ORDER BY ""&amp;$T$5&amp;"" DESC LIMIT 1"")))"),"")</f>
        <v/>
      </c>
      <c r="I53" s="48"/>
      <c r="J53" s="48"/>
      <c r="K53" s="49"/>
      <c r="L53" s="47"/>
      <c r="M53" s="47"/>
      <c r="N53" s="47"/>
      <c r="O53" s="47"/>
      <c r="P53" s="47"/>
      <c r="Q53" s="47"/>
      <c r="R53" s="42"/>
      <c r="S53" s="55"/>
      <c r="T53" s="55"/>
    </row>
    <row r="54" spans="1:20" ht="13.2">
      <c r="A54" s="54"/>
      <c r="B54" s="44"/>
      <c r="C54" s="46"/>
      <c r="D54" s="45"/>
      <c r="E54" s="42"/>
      <c r="F54" s="46" t="s">
        <v>1401</v>
      </c>
      <c r="G54" s="47"/>
      <c r="H54" s="47" t="str">
        <f ca="1">IFERROR(__xludf.DUMMYFUNCTION("iferror(if(isblank(G54),iferror(1/0),query(INDIRECT(""'Balance History'!$A$2:$AZ""),""select ""&amp;T$3&amp;"", ""&amp;T$6&amp;"", ""&amp;T$4&amp;"", ""&amp;$T$5&amp;"", ""&amp;T$8&amp;"", ""&amp;T$9&amp;"", ""&amp;T$10&amp;"" where ""&amp;T$7&amp;"" = '""&amp;G54&amp;""' ORDER BY ""&amp;$T$5&amp;"" DESC LIMIT 1"")))"),"")</f>
        <v/>
      </c>
      <c r="I54" s="48"/>
      <c r="J54" s="48"/>
      <c r="K54" s="49"/>
      <c r="L54" s="47"/>
      <c r="M54" s="47"/>
      <c r="N54" s="47"/>
      <c r="O54" s="47"/>
      <c r="P54" s="47"/>
      <c r="Q54" s="47"/>
      <c r="R54" s="42"/>
      <c r="S54" s="55"/>
      <c r="T54" s="55"/>
    </row>
    <row r="55" spans="1:20" ht="13.2">
      <c r="A55" s="54"/>
      <c r="B55" s="44"/>
      <c r="C55" s="46"/>
      <c r="D55" s="45"/>
      <c r="E55" s="42"/>
      <c r="F55" s="46" t="s">
        <v>1401</v>
      </c>
      <c r="G55" s="47"/>
      <c r="H55" s="47" t="str">
        <f ca="1">IFERROR(__xludf.DUMMYFUNCTION("iferror(if(isblank(G55),iferror(1/0),query(INDIRECT(""'Balance History'!$A$2:$AZ""),""select ""&amp;T$3&amp;"", ""&amp;T$6&amp;"", ""&amp;T$4&amp;"", ""&amp;$T$5&amp;"", ""&amp;T$8&amp;"", ""&amp;T$9&amp;"", ""&amp;T$10&amp;"" where ""&amp;T$7&amp;"" = '""&amp;G55&amp;""' ORDER BY ""&amp;$T$5&amp;"" DESC LIMIT 1"")))"),"")</f>
        <v/>
      </c>
      <c r="I55" s="48"/>
      <c r="J55" s="48"/>
      <c r="K55" s="49"/>
      <c r="L55" s="47"/>
      <c r="M55" s="47"/>
      <c r="N55" s="47"/>
      <c r="O55" s="47"/>
      <c r="P55" s="47"/>
      <c r="Q55" s="47"/>
      <c r="R55" s="42"/>
      <c r="S55" s="55"/>
      <c r="T55" s="55"/>
    </row>
    <row r="56" spans="1:20" ht="13.2">
      <c r="A56" s="54"/>
      <c r="B56" s="44"/>
      <c r="C56" s="46"/>
      <c r="D56" s="45"/>
      <c r="E56" s="42"/>
      <c r="F56" s="46" t="s">
        <v>1401</v>
      </c>
      <c r="G56" s="47"/>
      <c r="H56" s="47" t="str">
        <f ca="1">IFERROR(__xludf.DUMMYFUNCTION("iferror(if(isblank(G56),iferror(1/0),query(INDIRECT(""'Balance History'!$A$2:$AZ""),""select ""&amp;T$3&amp;"", ""&amp;T$6&amp;"", ""&amp;T$4&amp;"", ""&amp;$T$5&amp;"", ""&amp;T$8&amp;"", ""&amp;T$9&amp;"", ""&amp;T$10&amp;"" where ""&amp;T$7&amp;"" = '""&amp;G56&amp;""' ORDER BY ""&amp;$T$5&amp;"" DESC LIMIT 1"")))"),"")</f>
        <v/>
      </c>
      <c r="I56" s="48"/>
      <c r="J56" s="48"/>
      <c r="K56" s="49"/>
      <c r="L56" s="47"/>
      <c r="M56" s="47"/>
      <c r="N56" s="47"/>
      <c r="O56" s="47"/>
      <c r="P56" s="47"/>
      <c r="Q56" s="47"/>
      <c r="R56" s="42"/>
      <c r="S56" s="55"/>
      <c r="T56" s="55"/>
    </row>
    <row r="57" spans="1:20" ht="13.2">
      <c r="A57" s="54"/>
      <c r="B57" s="44"/>
      <c r="C57" s="46"/>
      <c r="D57" s="45"/>
      <c r="E57" s="42"/>
      <c r="F57" s="46" t="s">
        <v>1401</v>
      </c>
      <c r="G57" s="47"/>
      <c r="H57" s="47" t="str">
        <f ca="1">IFERROR(__xludf.DUMMYFUNCTION("iferror(if(isblank(G57),iferror(1/0),query(INDIRECT(""'Balance History'!$A$2:$AZ""),""select ""&amp;T$3&amp;"", ""&amp;T$6&amp;"", ""&amp;T$4&amp;"", ""&amp;$T$5&amp;"", ""&amp;T$8&amp;"", ""&amp;T$9&amp;"", ""&amp;T$10&amp;"" where ""&amp;T$7&amp;"" = '""&amp;G57&amp;""' ORDER BY ""&amp;$T$5&amp;"" DESC LIMIT 1"")))"),"")</f>
        <v/>
      </c>
      <c r="I57" s="48"/>
      <c r="J57" s="48"/>
      <c r="K57" s="49"/>
      <c r="L57" s="47"/>
      <c r="M57" s="47"/>
      <c r="N57" s="47"/>
      <c r="O57" s="47"/>
      <c r="P57" s="47"/>
      <c r="Q57" s="47"/>
      <c r="R57" s="42"/>
      <c r="S57" s="55"/>
      <c r="T57" s="55"/>
    </row>
    <row r="58" spans="1:20" ht="13.2">
      <c r="A58" s="54"/>
      <c r="B58" s="44"/>
      <c r="C58" s="46"/>
      <c r="D58" s="45"/>
      <c r="E58" s="42"/>
      <c r="F58" s="46" t="s">
        <v>1401</v>
      </c>
      <c r="G58" s="47"/>
      <c r="H58" s="47" t="str">
        <f ca="1">IFERROR(__xludf.DUMMYFUNCTION("iferror(if(isblank(G58),iferror(1/0),query(INDIRECT(""'Balance History'!$A$2:$AZ""),""select ""&amp;T$3&amp;"", ""&amp;T$6&amp;"", ""&amp;T$4&amp;"", ""&amp;$T$5&amp;"", ""&amp;T$8&amp;"", ""&amp;T$9&amp;"", ""&amp;T$10&amp;"" where ""&amp;T$7&amp;"" = '""&amp;G58&amp;""' ORDER BY ""&amp;$T$5&amp;"" DESC LIMIT 1"")))"),"")</f>
        <v/>
      </c>
      <c r="I58" s="48"/>
      <c r="J58" s="48"/>
      <c r="K58" s="49"/>
      <c r="L58" s="47"/>
      <c r="M58" s="47"/>
      <c r="N58" s="47"/>
      <c r="O58" s="47"/>
      <c r="P58" s="47"/>
      <c r="Q58" s="47"/>
      <c r="R58" s="42"/>
      <c r="S58" s="55"/>
      <c r="T58" s="55"/>
    </row>
    <row r="59" spans="1:20" ht="13.2">
      <c r="A59" s="54"/>
      <c r="B59" s="44"/>
      <c r="C59" s="46"/>
      <c r="D59" s="45"/>
      <c r="E59" s="42"/>
      <c r="F59" s="46" t="s">
        <v>1401</v>
      </c>
      <c r="G59" s="47"/>
      <c r="H59" s="47" t="str">
        <f ca="1">IFERROR(__xludf.DUMMYFUNCTION("iferror(if(isblank(G59),iferror(1/0),query(INDIRECT(""'Balance History'!$A$2:$AZ""),""select ""&amp;T$3&amp;"", ""&amp;T$6&amp;"", ""&amp;T$4&amp;"", ""&amp;$T$5&amp;"", ""&amp;T$8&amp;"", ""&amp;T$9&amp;"", ""&amp;T$10&amp;"" where ""&amp;T$7&amp;"" = '""&amp;G59&amp;""' ORDER BY ""&amp;$T$5&amp;"" DESC LIMIT 1"")))"),"")</f>
        <v/>
      </c>
      <c r="I59" s="48"/>
      <c r="J59" s="48"/>
      <c r="K59" s="49"/>
      <c r="L59" s="47"/>
      <c r="M59" s="47"/>
      <c r="N59" s="47"/>
      <c r="O59" s="47"/>
      <c r="P59" s="47"/>
      <c r="Q59" s="47"/>
      <c r="R59" s="42"/>
      <c r="S59" s="55"/>
      <c r="T59" s="55"/>
    </row>
    <row r="60" spans="1:20" ht="13.2">
      <c r="A60" s="54"/>
      <c r="B60" s="44"/>
      <c r="C60" s="46"/>
      <c r="D60" s="45"/>
      <c r="E60" s="42"/>
      <c r="F60" s="46" t="s">
        <v>1401</v>
      </c>
      <c r="G60" s="47"/>
      <c r="H60" s="47" t="str">
        <f ca="1">IFERROR(__xludf.DUMMYFUNCTION("iferror(if(isblank(G60),iferror(1/0),query(INDIRECT(""'Balance History'!$A$2:$AZ""),""select ""&amp;T$3&amp;"", ""&amp;T$6&amp;"", ""&amp;T$4&amp;"", ""&amp;$T$5&amp;"", ""&amp;T$8&amp;"", ""&amp;T$9&amp;"", ""&amp;T$10&amp;"" where ""&amp;T$7&amp;"" = '""&amp;G60&amp;""' ORDER BY ""&amp;$T$5&amp;"" DESC LIMIT 1"")))"),"")</f>
        <v/>
      </c>
      <c r="I60" s="48"/>
      <c r="J60" s="48"/>
      <c r="K60" s="49"/>
      <c r="L60" s="47"/>
      <c r="M60" s="47"/>
      <c r="N60" s="47"/>
      <c r="O60" s="47"/>
      <c r="P60" s="47"/>
      <c r="Q60" s="47"/>
      <c r="R60" s="42"/>
      <c r="S60" s="55"/>
      <c r="T60" s="55"/>
    </row>
    <row r="61" spans="1:20" ht="13.2">
      <c r="A61" s="54"/>
      <c r="B61" s="44"/>
      <c r="C61" s="46"/>
      <c r="D61" s="45"/>
      <c r="E61" s="42"/>
      <c r="F61" s="46" t="s">
        <v>1401</v>
      </c>
      <c r="G61" s="47"/>
      <c r="H61" s="47" t="str">
        <f ca="1">IFERROR(__xludf.DUMMYFUNCTION("iferror(if(isblank(G61),iferror(1/0),query(INDIRECT(""'Balance History'!$A$2:$AZ""),""select ""&amp;T$3&amp;"", ""&amp;T$6&amp;"", ""&amp;T$4&amp;"", ""&amp;$T$5&amp;"", ""&amp;T$8&amp;"", ""&amp;T$9&amp;"", ""&amp;T$10&amp;"" where ""&amp;T$7&amp;"" = '""&amp;G61&amp;""' ORDER BY ""&amp;$T$5&amp;"" DESC LIMIT 1"")))"),"")</f>
        <v/>
      </c>
      <c r="I61" s="48"/>
      <c r="J61" s="48"/>
      <c r="K61" s="49"/>
      <c r="L61" s="47"/>
      <c r="M61" s="47"/>
      <c r="N61" s="47"/>
      <c r="O61" s="47"/>
      <c r="P61" s="47"/>
      <c r="Q61" s="47"/>
      <c r="R61" s="42"/>
      <c r="S61" s="55"/>
      <c r="T61" s="55"/>
    </row>
    <row r="62" spans="1:20" ht="13.2">
      <c r="A62" s="54"/>
      <c r="B62" s="44"/>
      <c r="C62" s="46"/>
      <c r="D62" s="45"/>
      <c r="E62" s="42"/>
      <c r="F62" s="46" t="s">
        <v>1401</v>
      </c>
      <c r="G62" s="47"/>
      <c r="H62" s="47" t="str">
        <f ca="1">IFERROR(__xludf.DUMMYFUNCTION("iferror(if(isblank(G62),iferror(1/0),query(INDIRECT(""'Balance History'!$A$2:$AZ""),""select ""&amp;T$3&amp;"", ""&amp;T$6&amp;"", ""&amp;T$4&amp;"", ""&amp;$T$5&amp;"", ""&amp;T$8&amp;"", ""&amp;T$9&amp;"", ""&amp;T$10&amp;"" where ""&amp;T$7&amp;"" = '""&amp;G62&amp;""' ORDER BY ""&amp;$T$5&amp;"" DESC LIMIT 1"")))"),"")</f>
        <v/>
      </c>
      <c r="I62" s="48"/>
      <c r="J62" s="48"/>
      <c r="K62" s="49"/>
      <c r="L62" s="47"/>
      <c r="M62" s="47"/>
      <c r="N62" s="47"/>
      <c r="O62" s="47"/>
      <c r="P62" s="47"/>
      <c r="Q62" s="47"/>
      <c r="R62" s="42"/>
      <c r="S62" s="55"/>
      <c r="T62" s="55"/>
    </row>
    <row r="63" spans="1:20" ht="13.2">
      <c r="A63" s="54"/>
      <c r="B63" s="44"/>
      <c r="C63" s="46"/>
      <c r="D63" s="45"/>
      <c r="E63" s="42"/>
      <c r="F63" s="46" t="s">
        <v>1401</v>
      </c>
      <c r="G63" s="47"/>
      <c r="H63" s="47" t="str">
        <f ca="1">IFERROR(__xludf.DUMMYFUNCTION("iferror(if(isblank(G63),iferror(1/0),query(INDIRECT(""'Balance History'!$A$2:$AZ""),""select ""&amp;T$3&amp;"", ""&amp;T$6&amp;"", ""&amp;T$4&amp;"", ""&amp;$T$5&amp;"", ""&amp;T$8&amp;"", ""&amp;T$9&amp;"", ""&amp;T$10&amp;"" where ""&amp;T$7&amp;"" = '""&amp;G63&amp;""' ORDER BY ""&amp;$T$5&amp;"" DESC LIMIT 1"")))"),"")</f>
        <v/>
      </c>
      <c r="I63" s="48"/>
      <c r="J63" s="48"/>
      <c r="K63" s="49"/>
      <c r="L63" s="47"/>
      <c r="M63" s="47"/>
      <c r="N63" s="47"/>
      <c r="O63" s="47"/>
      <c r="P63" s="47"/>
      <c r="Q63" s="47"/>
      <c r="R63" s="42"/>
      <c r="S63" s="55"/>
      <c r="T63" s="55"/>
    </row>
    <row r="64" spans="1:20" ht="13.2">
      <c r="A64" s="54"/>
      <c r="B64" s="44"/>
      <c r="C64" s="46"/>
      <c r="D64" s="45"/>
      <c r="E64" s="42"/>
      <c r="F64" s="46" t="s">
        <v>1401</v>
      </c>
      <c r="G64" s="47"/>
      <c r="H64" s="47" t="str">
        <f ca="1">IFERROR(__xludf.DUMMYFUNCTION("iferror(if(isblank(G64),iferror(1/0),query(INDIRECT(""'Balance History'!$A$2:$AZ""),""select ""&amp;T$3&amp;"", ""&amp;T$6&amp;"", ""&amp;T$4&amp;"", ""&amp;$T$5&amp;"", ""&amp;T$8&amp;"", ""&amp;T$9&amp;"", ""&amp;T$10&amp;"" where ""&amp;T$7&amp;"" = '""&amp;G64&amp;""' ORDER BY ""&amp;$T$5&amp;"" DESC LIMIT 1"")))"),"")</f>
        <v/>
      </c>
      <c r="I64" s="48"/>
      <c r="J64" s="48"/>
      <c r="K64" s="49"/>
      <c r="L64" s="47"/>
      <c r="M64" s="47"/>
      <c r="N64" s="47"/>
      <c r="O64" s="47"/>
      <c r="P64" s="47"/>
      <c r="Q64" s="47"/>
      <c r="R64" s="42"/>
      <c r="S64" s="55"/>
      <c r="T64" s="55"/>
    </row>
    <row r="65" spans="1:20" ht="13.2">
      <c r="A65" s="54"/>
      <c r="B65" s="44"/>
      <c r="C65" s="46"/>
      <c r="D65" s="45"/>
      <c r="E65" s="42"/>
      <c r="F65" s="46" t="s">
        <v>1401</v>
      </c>
      <c r="G65" s="47"/>
      <c r="H65" s="47" t="str">
        <f ca="1">IFERROR(__xludf.DUMMYFUNCTION("iferror(if(isblank(G65),iferror(1/0),query(INDIRECT(""'Balance History'!$A$2:$AZ""),""select ""&amp;T$3&amp;"", ""&amp;T$6&amp;"", ""&amp;T$4&amp;"", ""&amp;$T$5&amp;"", ""&amp;T$8&amp;"", ""&amp;T$9&amp;"", ""&amp;T$10&amp;"" where ""&amp;T$7&amp;"" = '""&amp;G65&amp;""' ORDER BY ""&amp;$T$5&amp;"" DESC LIMIT 1"")))"),"")</f>
        <v/>
      </c>
      <c r="I65" s="48"/>
      <c r="J65" s="48"/>
      <c r="K65" s="49"/>
      <c r="L65" s="47"/>
      <c r="M65" s="47"/>
      <c r="N65" s="47"/>
      <c r="O65" s="47"/>
      <c r="P65" s="47"/>
      <c r="Q65" s="47"/>
      <c r="R65" s="42"/>
      <c r="S65" s="55"/>
      <c r="T65" s="55"/>
    </row>
    <row r="66" spans="1:20" ht="13.2">
      <c r="A66" s="54"/>
      <c r="B66" s="44"/>
      <c r="C66" s="46"/>
      <c r="D66" s="45"/>
      <c r="E66" s="42"/>
      <c r="F66" s="46" t="s">
        <v>1401</v>
      </c>
      <c r="G66" s="47"/>
      <c r="H66" s="47" t="str">
        <f ca="1">IFERROR(__xludf.DUMMYFUNCTION("iferror(if(isblank(G66),iferror(1/0),query(INDIRECT(""'Balance History'!$A$2:$AZ""),""select ""&amp;T$3&amp;"", ""&amp;T$6&amp;"", ""&amp;T$4&amp;"", ""&amp;$T$5&amp;"", ""&amp;T$8&amp;"", ""&amp;T$9&amp;"", ""&amp;T$10&amp;"" where ""&amp;T$7&amp;"" = '""&amp;G66&amp;""' ORDER BY ""&amp;$T$5&amp;"" DESC LIMIT 1"")))"),"")</f>
        <v/>
      </c>
      <c r="I66" s="48"/>
      <c r="J66" s="48"/>
      <c r="K66" s="49"/>
      <c r="L66" s="47"/>
      <c r="M66" s="47"/>
      <c r="N66" s="47"/>
      <c r="O66" s="47"/>
      <c r="P66" s="47"/>
      <c r="Q66" s="47"/>
      <c r="R66" s="42"/>
      <c r="S66" s="55"/>
      <c r="T66" s="55"/>
    </row>
    <row r="67" spans="1:20" ht="13.2">
      <c r="A67" s="54"/>
      <c r="B67" s="44"/>
      <c r="C67" s="46"/>
      <c r="D67" s="45"/>
      <c r="E67" s="42"/>
      <c r="F67" s="46" t="s">
        <v>1401</v>
      </c>
      <c r="G67" s="47"/>
      <c r="H67" s="47" t="str">
        <f ca="1">IFERROR(__xludf.DUMMYFUNCTION("iferror(if(isblank(G67),iferror(1/0),query(INDIRECT(""'Balance History'!$A$2:$AZ""),""select ""&amp;T$3&amp;"", ""&amp;T$6&amp;"", ""&amp;T$4&amp;"", ""&amp;$T$5&amp;"", ""&amp;T$8&amp;"", ""&amp;T$9&amp;"", ""&amp;T$10&amp;"" where ""&amp;T$7&amp;"" = '""&amp;G67&amp;""' ORDER BY ""&amp;$T$5&amp;"" DESC LIMIT 1"")))"),"")</f>
        <v/>
      </c>
      <c r="I67" s="48"/>
      <c r="J67" s="48"/>
      <c r="K67" s="49"/>
      <c r="L67" s="47"/>
      <c r="M67" s="47"/>
      <c r="N67" s="47"/>
      <c r="O67" s="47"/>
      <c r="P67" s="47"/>
      <c r="Q67" s="47"/>
      <c r="R67" s="42"/>
      <c r="S67" s="55"/>
      <c r="T67" s="55"/>
    </row>
    <row r="68" spans="1:20" ht="13.2">
      <c r="A68" s="54"/>
      <c r="B68" s="44"/>
      <c r="C68" s="46"/>
      <c r="D68" s="45"/>
      <c r="E68" s="42"/>
      <c r="F68" s="46" t="s">
        <v>1401</v>
      </c>
      <c r="G68" s="47"/>
      <c r="H68" s="47" t="str">
        <f ca="1">IFERROR(__xludf.DUMMYFUNCTION("iferror(if(isblank(G68),iferror(1/0),query(INDIRECT(""'Balance History'!$A$2:$AZ""),""select ""&amp;T$3&amp;"", ""&amp;T$6&amp;"", ""&amp;T$4&amp;"", ""&amp;$T$5&amp;"", ""&amp;T$8&amp;"", ""&amp;T$9&amp;"", ""&amp;T$10&amp;"" where ""&amp;T$7&amp;"" = '""&amp;G68&amp;""' ORDER BY ""&amp;$T$5&amp;"" DESC LIMIT 1"")))"),"")</f>
        <v/>
      </c>
      <c r="I68" s="48"/>
      <c r="J68" s="48"/>
      <c r="K68" s="49"/>
      <c r="L68" s="47"/>
      <c r="M68" s="47"/>
      <c r="N68" s="47"/>
      <c r="O68" s="47"/>
      <c r="P68" s="47"/>
      <c r="Q68" s="47"/>
      <c r="R68" s="42"/>
      <c r="S68" s="55"/>
      <c r="T68" s="55"/>
    </row>
    <row r="69" spans="1:20" ht="13.2">
      <c r="A69" s="54"/>
      <c r="B69" s="44"/>
      <c r="C69" s="46"/>
      <c r="D69" s="45"/>
      <c r="E69" s="42"/>
      <c r="F69" s="46" t="s">
        <v>1401</v>
      </c>
      <c r="G69" s="47"/>
      <c r="H69" s="47" t="str">
        <f ca="1">IFERROR(__xludf.DUMMYFUNCTION("iferror(if(isblank(G69),iferror(1/0),query(INDIRECT(""'Balance History'!$A$2:$AZ""),""select ""&amp;T$3&amp;"", ""&amp;T$6&amp;"", ""&amp;T$4&amp;"", ""&amp;$T$5&amp;"", ""&amp;T$8&amp;"", ""&amp;T$9&amp;"", ""&amp;T$10&amp;"" where ""&amp;T$7&amp;"" = '""&amp;G69&amp;""' ORDER BY ""&amp;$T$5&amp;"" DESC LIMIT 1"")))"),"")</f>
        <v/>
      </c>
      <c r="I69" s="48"/>
      <c r="J69" s="48"/>
      <c r="K69" s="49"/>
      <c r="L69" s="47"/>
      <c r="M69" s="47"/>
      <c r="N69" s="47"/>
      <c r="O69" s="47"/>
      <c r="P69" s="47"/>
      <c r="Q69" s="47"/>
      <c r="R69" s="42"/>
      <c r="S69" s="55"/>
      <c r="T69" s="55"/>
    </row>
    <row r="70" spans="1:20" ht="13.2">
      <c r="A70" s="54"/>
      <c r="B70" s="44"/>
      <c r="C70" s="46"/>
      <c r="D70" s="45"/>
      <c r="E70" s="42"/>
      <c r="F70" s="46" t="s">
        <v>1401</v>
      </c>
      <c r="G70" s="47"/>
      <c r="H70" s="47" t="str">
        <f ca="1">IFERROR(__xludf.DUMMYFUNCTION("iferror(if(isblank(G70),iferror(1/0),query(INDIRECT(""'Balance History'!$A$2:$AZ""),""select ""&amp;T$3&amp;"", ""&amp;T$6&amp;"", ""&amp;T$4&amp;"", ""&amp;$T$5&amp;"", ""&amp;T$8&amp;"", ""&amp;T$9&amp;"", ""&amp;T$10&amp;"" where ""&amp;T$7&amp;"" = '""&amp;G70&amp;""' ORDER BY ""&amp;$T$5&amp;"" DESC LIMIT 1"")))"),"")</f>
        <v/>
      </c>
      <c r="I70" s="48"/>
      <c r="J70" s="48"/>
      <c r="K70" s="49"/>
      <c r="L70" s="47"/>
      <c r="M70" s="47"/>
      <c r="N70" s="47"/>
      <c r="O70" s="47"/>
      <c r="P70" s="47"/>
      <c r="Q70" s="47"/>
      <c r="R70" s="42"/>
      <c r="S70" s="55"/>
      <c r="T70" s="55"/>
    </row>
    <row r="71" spans="1:20" ht="13.2">
      <c r="A71" s="54"/>
      <c r="B71" s="44"/>
      <c r="C71" s="46"/>
      <c r="D71" s="45"/>
      <c r="E71" s="42"/>
      <c r="F71" s="46" t="s">
        <v>1401</v>
      </c>
      <c r="G71" s="47"/>
      <c r="H71" s="47" t="str">
        <f ca="1">IFERROR(__xludf.DUMMYFUNCTION("iferror(if(isblank(G71),iferror(1/0),query(INDIRECT(""'Balance History'!$A$2:$AZ""),""select ""&amp;T$3&amp;"", ""&amp;T$6&amp;"", ""&amp;T$4&amp;"", ""&amp;$T$5&amp;"", ""&amp;T$8&amp;"", ""&amp;T$9&amp;"", ""&amp;T$10&amp;"" where ""&amp;T$7&amp;"" = '""&amp;G71&amp;""' ORDER BY ""&amp;$T$5&amp;"" DESC LIMIT 1"")))"),"")</f>
        <v/>
      </c>
      <c r="I71" s="48"/>
      <c r="J71" s="48"/>
      <c r="K71" s="49"/>
      <c r="L71" s="47"/>
      <c r="M71" s="47"/>
      <c r="N71" s="47"/>
      <c r="O71" s="47"/>
      <c r="P71" s="47"/>
      <c r="Q71" s="47"/>
      <c r="R71" s="42"/>
      <c r="S71" s="55"/>
      <c r="T71" s="55"/>
    </row>
    <row r="72" spans="1:20" ht="13.2">
      <c r="A72" s="54"/>
      <c r="B72" s="44"/>
      <c r="C72" s="46"/>
      <c r="D72" s="45"/>
      <c r="E72" s="42"/>
      <c r="F72" s="46" t="s">
        <v>1401</v>
      </c>
      <c r="G72" s="47"/>
      <c r="H72" s="47" t="str">
        <f ca="1">IFERROR(__xludf.DUMMYFUNCTION("iferror(if(isblank(G72),iferror(1/0),query(INDIRECT(""'Balance History'!$A$2:$AZ""),""select ""&amp;T$3&amp;"", ""&amp;T$6&amp;"", ""&amp;T$4&amp;"", ""&amp;$T$5&amp;"", ""&amp;T$8&amp;"", ""&amp;T$9&amp;"", ""&amp;T$10&amp;"" where ""&amp;T$7&amp;"" = '""&amp;G72&amp;""' ORDER BY ""&amp;$T$5&amp;"" DESC LIMIT 1"")))"),"")</f>
        <v/>
      </c>
      <c r="I72" s="48"/>
      <c r="J72" s="48"/>
      <c r="K72" s="49"/>
      <c r="L72" s="47"/>
      <c r="M72" s="47"/>
      <c r="N72" s="47"/>
      <c r="O72" s="47"/>
      <c r="P72" s="47"/>
      <c r="Q72" s="47"/>
      <c r="R72" s="42"/>
      <c r="S72" s="55"/>
      <c r="T72" s="55"/>
    </row>
    <row r="73" spans="1:20" ht="13.2">
      <c r="A73" s="54"/>
      <c r="B73" s="44"/>
      <c r="C73" s="46"/>
      <c r="D73" s="45"/>
      <c r="E73" s="42"/>
      <c r="F73" s="46" t="s">
        <v>1401</v>
      </c>
      <c r="G73" s="47"/>
      <c r="H73" s="47" t="str">
        <f ca="1">IFERROR(__xludf.DUMMYFUNCTION("iferror(if(isblank(G73),iferror(1/0),query(INDIRECT(""'Balance History'!$A$2:$AZ""),""select ""&amp;T$3&amp;"", ""&amp;T$6&amp;"", ""&amp;T$4&amp;"", ""&amp;$T$5&amp;"", ""&amp;T$8&amp;"", ""&amp;T$9&amp;"", ""&amp;T$10&amp;"" where ""&amp;T$7&amp;"" = '""&amp;G73&amp;""' ORDER BY ""&amp;$T$5&amp;"" DESC LIMIT 1"")))"),"")</f>
        <v/>
      </c>
      <c r="I73" s="48"/>
      <c r="J73" s="48"/>
      <c r="K73" s="49"/>
      <c r="L73" s="47"/>
      <c r="M73" s="47"/>
      <c r="N73" s="47"/>
      <c r="O73" s="47"/>
      <c r="P73" s="47"/>
      <c r="Q73" s="47"/>
      <c r="R73" s="42"/>
      <c r="S73" s="55"/>
      <c r="T73" s="55"/>
    </row>
    <row r="74" spans="1:20" ht="13.2">
      <c r="A74" s="54"/>
      <c r="B74" s="44"/>
      <c r="C74" s="46"/>
      <c r="D74" s="45"/>
      <c r="E74" s="42"/>
      <c r="F74" s="46" t="s">
        <v>1401</v>
      </c>
      <c r="G74" s="47"/>
      <c r="H74" s="47" t="str">
        <f ca="1">IFERROR(__xludf.DUMMYFUNCTION("iferror(if(isblank(G74),iferror(1/0),query(INDIRECT(""'Balance History'!$A$2:$AZ""),""select ""&amp;T$3&amp;"", ""&amp;T$6&amp;"", ""&amp;T$4&amp;"", ""&amp;$T$5&amp;"", ""&amp;T$8&amp;"", ""&amp;T$9&amp;"", ""&amp;T$10&amp;"" where ""&amp;T$7&amp;"" = '""&amp;G74&amp;""' ORDER BY ""&amp;$T$5&amp;"" DESC LIMIT 1"")))"),"")</f>
        <v/>
      </c>
      <c r="I74" s="48"/>
      <c r="J74" s="48"/>
      <c r="K74" s="49"/>
      <c r="L74" s="47"/>
      <c r="M74" s="47"/>
      <c r="N74" s="47"/>
      <c r="O74" s="47"/>
      <c r="P74" s="47"/>
      <c r="Q74" s="47"/>
      <c r="R74" s="42"/>
      <c r="S74" s="55"/>
      <c r="T74" s="55"/>
    </row>
    <row r="75" spans="1:20" ht="13.2">
      <c r="A75" s="54"/>
      <c r="B75" s="44"/>
      <c r="C75" s="46"/>
      <c r="D75" s="45"/>
      <c r="E75" s="42"/>
      <c r="F75" s="46" t="s">
        <v>1401</v>
      </c>
      <c r="G75" s="47"/>
      <c r="H75" s="47" t="str">
        <f ca="1">IFERROR(__xludf.DUMMYFUNCTION("iferror(if(isblank(G75),iferror(1/0),query(INDIRECT(""'Balance History'!$A$2:$AZ""),""select ""&amp;T$3&amp;"", ""&amp;T$6&amp;"", ""&amp;T$4&amp;"", ""&amp;$T$5&amp;"", ""&amp;T$8&amp;"", ""&amp;T$9&amp;"", ""&amp;T$10&amp;"" where ""&amp;T$7&amp;"" = '""&amp;G75&amp;""' ORDER BY ""&amp;$T$5&amp;"" DESC LIMIT 1"")))"),"")</f>
        <v/>
      </c>
      <c r="I75" s="48"/>
      <c r="J75" s="48"/>
      <c r="K75" s="49"/>
      <c r="L75" s="47"/>
      <c r="M75" s="47"/>
      <c r="N75" s="47"/>
      <c r="O75" s="47"/>
      <c r="P75" s="47"/>
      <c r="Q75" s="47"/>
      <c r="R75" s="42"/>
      <c r="S75" s="55"/>
      <c r="T75" s="55"/>
    </row>
    <row r="76" spans="1:20" ht="13.2">
      <c r="A76" s="54"/>
      <c r="B76" s="44"/>
      <c r="C76" s="46"/>
      <c r="D76" s="45"/>
      <c r="E76" s="42"/>
      <c r="F76" s="46" t="s">
        <v>1401</v>
      </c>
      <c r="G76" s="47"/>
      <c r="H76" s="47" t="str">
        <f ca="1">IFERROR(__xludf.DUMMYFUNCTION("iferror(if(isblank(G76),iferror(1/0),query(INDIRECT(""'Balance History'!$A$2:$AZ""),""select ""&amp;T$3&amp;"", ""&amp;T$6&amp;"", ""&amp;T$4&amp;"", ""&amp;$T$5&amp;"", ""&amp;T$8&amp;"", ""&amp;T$9&amp;"", ""&amp;T$10&amp;"" where ""&amp;T$7&amp;"" = '""&amp;G76&amp;""' ORDER BY ""&amp;$T$5&amp;"" DESC LIMIT 1"")))"),"")</f>
        <v/>
      </c>
      <c r="I76" s="48"/>
      <c r="J76" s="48"/>
      <c r="K76" s="49"/>
      <c r="L76" s="47"/>
      <c r="M76" s="47"/>
      <c r="N76" s="47"/>
      <c r="O76" s="47"/>
      <c r="P76" s="47"/>
      <c r="Q76" s="47"/>
      <c r="R76" s="42"/>
      <c r="S76" s="55"/>
      <c r="T76" s="55"/>
    </row>
    <row r="77" spans="1:20" ht="13.2">
      <c r="A77" s="54"/>
      <c r="B77" s="44"/>
      <c r="C77" s="46"/>
      <c r="D77" s="45"/>
      <c r="E77" s="42"/>
      <c r="F77" s="46" t="s">
        <v>1401</v>
      </c>
      <c r="G77" s="47"/>
      <c r="H77" s="47" t="str">
        <f ca="1">IFERROR(__xludf.DUMMYFUNCTION("iferror(if(isblank(G77),iferror(1/0),query(INDIRECT(""'Balance History'!$A$2:$AZ""),""select ""&amp;T$3&amp;"", ""&amp;T$6&amp;"", ""&amp;T$4&amp;"", ""&amp;$T$5&amp;"", ""&amp;T$8&amp;"", ""&amp;T$9&amp;"", ""&amp;T$10&amp;"" where ""&amp;T$7&amp;"" = '""&amp;G77&amp;""' ORDER BY ""&amp;$T$5&amp;"" DESC LIMIT 1"")))"),"")</f>
        <v/>
      </c>
      <c r="I77" s="48"/>
      <c r="J77" s="48"/>
      <c r="K77" s="49"/>
      <c r="L77" s="47"/>
      <c r="M77" s="47"/>
      <c r="N77" s="47"/>
      <c r="O77" s="47"/>
      <c r="P77" s="47"/>
      <c r="Q77" s="47"/>
      <c r="R77" s="42"/>
      <c r="S77" s="55"/>
      <c r="T77" s="55"/>
    </row>
    <row r="78" spans="1:20" ht="13.2">
      <c r="A78" s="54"/>
      <c r="B78" s="44"/>
      <c r="C78" s="46"/>
      <c r="D78" s="45"/>
      <c r="E78" s="42"/>
      <c r="F78" s="46" t="s">
        <v>1401</v>
      </c>
      <c r="G78" s="47"/>
      <c r="H78" s="47" t="str">
        <f ca="1">IFERROR(__xludf.DUMMYFUNCTION("iferror(if(isblank(G78),iferror(1/0),query(INDIRECT(""'Balance History'!$A$2:$AZ""),""select ""&amp;T$3&amp;"", ""&amp;T$6&amp;"", ""&amp;T$4&amp;"", ""&amp;$T$5&amp;"", ""&amp;T$8&amp;"", ""&amp;T$9&amp;"", ""&amp;T$10&amp;"" where ""&amp;T$7&amp;"" = '""&amp;G78&amp;""' ORDER BY ""&amp;$T$5&amp;"" DESC LIMIT 1"")))"),"")</f>
        <v/>
      </c>
      <c r="I78" s="48"/>
      <c r="J78" s="48"/>
      <c r="K78" s="49"/>
      <c r="L78" s="47"/>
      <c r="M78" s="47"/>
      <c r="N78" s="47"/>
      <c r="O78" s="47"/>
      <c r="P78" s="47"/>
      <c r="Q78" s="47"/>
      <c r="R78" s="42"/>
      <c r="S78" s="55"/>
      <c r="T78" s="55"/>
    </row>
    <row r="79" spans="1:20" ht="13.2">
      <c r="A79" s="54"/>
      <c r="B79" s="44"/>
      <c r="C79" s="46"/>
      <c r="D79" s="45"/>
      <c r="E79" s="42"/>
      <c r="F79" s="46" t="s">
        <v>1401</v>
      </c>
      <c r="G79" s="47"/>
      <c r="H79" s="47" t="str">
        <f ca="1">IFERROR(__xludf.DUMMYFUNCTION("iferror(if(isblank(G79),iferror(1/0),query(INDIRECT(""'Balance History'!$A$2:$AZ""),""select ""&amp;T$3&amp;"", ""&amp;T$6&amp;"", ""&amp;T$4&amp;"", ""&amp;$T$5&amp;"", ""&amp;T$8&amp;"", ""&amp;T$9&amp;"", ""&amp;T$10&amp;"" where ""&amp;T$7&amp;"" = '""&amp;G79&amp;""' ORDER BY ""&amp;$T$5&amp;"" DESC LIMIT 1"")))"),"")</f>
        <v/>
      </c>
      <c r="I79" s="48"/>
      <c r="J79" s="48"/>
      <c r="K79" s="49"/>
      <c r="L79" s="47"/>
      <c r="M79" s="47"/>
      <c r="N79" s="47"/>
      <c r="O79" s="47"/>
      <c r="P79" s="47"/>
      <c r="Q79" s="47"/>
      <c r="R79" s="42"/>
      <c r="S79" s="55"/>
      <c r="T79" s="55"/>
    </row>
    <row r="80" spans="1:20" ht="13.2">
      <c r="A80" s="54"/>
      <c r="B80" s="44"/>
      <c r="C80" s="46"/>
      <c r="D80" s="45"/>
      <c r="E80" s="42"/>
      <c r="F80" s="46" t="s">
        <v>1401</v>
      </c>
      <c r="G80" s="47"/>
      <c r="H80" s="47" t="str">
        <f ca="1">IFERROR(__xludf.DUMMYFUNCTION("iferror(if(isblank(G80),iferror(1/0),query(INDIRECT(""'Balance History'!$A$2:$AZ""),""select ""&amp;T$3&amp;"", ""&amp;T$6&amp;"", ""&amp;T$4&amp;"", ""&amp;$T$5&amp;"", ""&amp;T$8&amp;"", ""&amp;T$9&amp;"", ""&amp;T$10&amp;"" where ""&amp;T$7&amp;"" = '""&amp;G80&amp;""' ORDER BY ""&amp;$T$5&amp;"" DESC LIMIT 1"")))"),"")</f>
        <v/>
      </c>
      <c r="I80" s="48"/>
      <c r="J80" s="48"/>
      <c r="K80" s="49"/>
      <c r="L80" s="47"/>
      <c r="M80" s="47"/>
      <c r="N80" s="47"/>
      <c r="O80" s="47"/>
      <c r="P80" s="47"/>
      <c r="Q80" s="47"/>
      <c r="R80" s="42"/>
      <c r="S80" s="55"/>
      <c r="T80" s="55"/>
    </row>
    <row r="81" spans="1:20" ht="13.2">
      <c r="A81" s="54"/>
      <c r="B81" s="44"/>
      <c r="C81" s="46"/>
      <c r="D81" s="45"/>
      <c r="E81" s="42"/>
      <c r="F81" s="46" t="s">
        <v>1401</v>
      </c>
      <c r="G81" s="47"/>
      <c r="H81" s="47" t="str">
        <f ca="1">IFERROR(__xludf.DUMMYFUNCTION("iferror(if(isblank(G81),iferror(1/0),query(INDIRECT(""'Balance History'!$A$2:$AZ""),""select ""&amp;T$3&amp;"", ""&amp;T$6&amp;"", ""&amp;T$4&amp;"", ""&amp;$T$5&amp;"", ""&amp;T$8&amp;"", ""&amp;T$9&amp;"", ""&amp;T$10&amp;"" where ""&amp;T$7&amp;"" = '""&amp;G81&amp;""' ORDER BY ""&amp;$T$5&amp;"" DESC LIMIT 1"")))"),"")</f>
        <v/>
      </c>
      <c r="I81" s="48"/>
      <c r="J81" s="48"/>
      <c r="K81" s="49"/>
      <c r="L81" s="47"/>
      <c r="M81" s="47"/>
      <c r="N81" s="47"/>
      <c r="O81" s="47"/>
      <c r="P81" s="47"/>
      <c r="Q81" s="47"/>
      <c r="R81" s="42"/>
      <c r="S81" s="55"/>
      <c r="T81" s="55"/>
    </row>
    <row r="82" spans="1:20" ht="13.2">
      <c r="A82" s="54"/>
      <c r="B82" s="44"/>
      <c r="C82" s="46"/>
      <c r="D82" s="45"/>
      <c r="E82" s="42"/>
      <c r="F82" s="46" t="s">
        <v>1401</v>
      </c>
      <c r="G82" s="47"/>
      <c r="H82" s="47" t="str">
        <f ca="1">IFERROR(__xludf.DUMMYFUNCTION("iferror(if(isblank(G82),iferror(1/0),query(INDIRECT(""'Balance History'!$A$2:$AZ""),""select ""&amp;T$3&amp;"", ""&amp;T$6&amp;"", ""&amp;T$4&amp;"", ""&amp;$T$5&amp;"", ""&amp;T$8&amp;"", ""&amp;T$9&amp;"", ""&amp;T$10&amp;"" where ""&amp;T$7&amp;"" = '""&amp;G82&amp;""' ORDER BY ""&amp;$T$5&amp;"" DESC LIMIT 1"")))"),"")</f>
        <v/>
      </c>
      <c r="I82" s="48"/>
      <c r="J82" s="48"/>
      <c r="K82" s="49"/>
      <c r="L82" s="47"/>
      <c r="M82" s="47"/>
      <c r="N82" s="47"/>
      <c r="O82" s="47"/>
      <c r="P82" s="47"/>
      <c r="Q82" s="47"/>
      <c r="R82" s="42"/>
      <c r="S82" s="55"/>
      <c r="T82" s="55"/>
    </row>
    <row r="83" spans="1:20" ht="13.2">
      <c r="A83" s="54"/>
      <c r="B83" s="44"/>
      <c r="C83" s="46"/>
      <c r="D83" s="45"/>
      <c r="E83" s="42"/>
      <c r="F83" s="46" t="s">
        <v>1401</v>
      </c>
      <c r="G83" s="47"/>
      <c r="H83" s="47" t="str">
        <f ca="1">IFERROR(__xludf.DUMMYFUNCTION("iferror(if(isblank(G83),iferror(1/0),query(INDIRECT(""'Balance History'!$A$2:$AZ""),""select ""&amp;T$3&amp;"", ""&amp;T$6&amp;"", ""&amp;T$4&amp;"", ""&amp;$T$5&amp;"", ""&amp;T$8&amp;"", ""&amp;T$9&amp;"", ""&amp;T$10&amp;"" where ""&amp;T$7&amp;"" = '""&amp;G83&amp;""' ORDER BY ""&amp;$T$5&amp;"" DESC LIMIT 1"")))"),"")</f>
        <v/>
      </c>
      <c r="I83" s="48"/>
      <c r="J83" s="48"/>
      <c r="K83" s="49"/>
      <c r="L83" s="47"/>
      <c r="M83" s="47"/>
      <c r="N83" s="47"/>
      <c r="O83" s="47"/>
      <c r="P83" s="47"/>
      <c r="Q83" s="47"/>
      <c r="R83" s="42"/>
      <c r="S83" s="55"/>
      <c r="T83" s="55"/>
    </row>
    <row r="84" spans="1:20" ht="13.2">
      <c r="A84" s="54"/>
      <c r="B84" s="44"/>
      <c r="C84" s="46"/>
      <c r="D84" s="45"/>
      <c r="E84" s="42"/>
      <c r="F84" s="46" t="s">
        <v>1401</v>
      </c>
      <c r="G84" s="47"/>
      <c r="H84" s="47" t="str">
        <f ca="1">IFERROR(__xludf.DUMMYFUNCTION("iferror(if(isblank(G84),iferror(1/0),query(INDIRECT(""'Balance History'!$A$2:$AZ""),""select ""&amp;T$3&amp;"", ""&amp;T$6&amp;"", ""&amp;T$4&amp;"", ""&amp;$T$5&amp;"", ""&amp;T$8&amp;"", ""&amp;T$9&amp;"", ""&amp;T$10&amp;"" where ""&amp;T$7&amp;"" = '""&amp;G84&amp;""' ORDER BY ""&amp;$T$5&amp;"" DESC LIMIT 1"")))"),"")</f>
        <v/>
      </c>
      <c r="I84" s="48"/>
      <c r="J84" s="48"/>
      <c r="K84" s="49"/>
      <c r="L84" s="47"/>
      <c r="M84" s="47"/>
      <c r="N84" s="47"/>
      <c r="O84" s="47"/>
      <c r="P84" s="47"/>
      <c r="Q84" s="47"/>
      <c r="R84" s="42"/>
      <c r="S84" s="55"/>
      <c r="T84" s="55"/>
    </row>
    <row r="85" spans="1:20" ht="13.2">
      <c r="A85" s="54"/>
      <c r="B85" s="44"/>
      <c r="C85" s="46"/>
      <c r="D85" s="45"/>
      <c r="E85" s="42"/>
      <c r="F85" s="46" t="s">
        <v>1401</v>
      </c>
      <c r="G85" s="47"/>
      <c r="H85" s="47" t="str">
        <f ca="1">IFERROR(__xludf.DUMMYFUNCTION("iferror(if(isblank(G85),iferror(1/0),query(INDIRECT(""'Balance History'!$A$2:$AZ""),""select ""&amp;T$3&amp;"", ""&amp;T$6&amp;"", ""&amp;T$4&amp;"", ""&amp;$T$5&amp;"", ""&amp;T$8&amp;"", ""&amp;T$9&amp;"", ""&amp;T$10&amp;"" where ""&amp;T$7&amp;"" = '""&amp;G85&amp;""' ORDER BY ""&amp;$T$5&amp;"" DESC LIMIT 1"")))"),"")</f>
        <v/>
      </c>
      <c r="I85" s="48"/>
      <c r="J85" s="48"/>
      <c r="K85" s="49"/>
      <c r="L85" s="47"/>
      <c r="M85" s="47"/>
      <c r="N85" s="47"/>
      <c r="O85" s="47"/>
      <c r="P85" s="47"/>
      <c r="Q85" s="47"/>
      <c r="R85" s="42"/>
      <c r="S85" s="55"/>
      <c r="T85" s="55"/>
    </row>
    <row r="86" spans="1:20" ht="13.2">
      <c r="A86" s="54"/>
      <c r="B86" s="44"/>
      <c r="C86" s="46"/>
      <c r="D86" s="45"/>
      <c r="E86" s="42"/>
      <c r="F86" s="46" t="s">
        <v>1401</v>
      </c>
      <c r="G86" s="47"/>
      <c r="H86" s="47" t="str">
        <f ca="1">IFERROR(__xludf.DUMMYFUNCTION("iferror(if(isblank(G86),iferror(1/0),query(INDIRECT(""'Balance History'!$A$2:$AZ""),""select ""&amp;T$3&amp;"", ""&amp;T$6&amp;"", ""&amp;T$4&amp;"", ""&amp;$T$5&amp;"", ""&amp;T$8&amp;"", ""&amp;T$9&amp;"", ""&amp;T$10&amp;"" where ""&amp;T$7&amp;"" = '""&amp;G86&amp;""' ORDER BY ""&amp;$T$5&amp;"" DESC LIMIT 1"")))"),"")</f>
        <v/>
      </c>
      <c r="I86" s="48"/>
      <c r="J86" s="48"/>
      <c r="K86" s="49"/>
      <c r="L86" s="47"/>
      <c r="M86" s="47"/>
      <c r="N86" s="47"/>
      <c r="O86" s="47"/>
      <c r="P86" s="47"/>
      <c r="Q86" s="47"/>
      <c r="R86" s="42"/>
      <c r="S86" s="55"/>
      <c r="T86" s="55"/>
    </row>
    <row r="87" spans="1:20" ht="13.2">
      <c r="A87" s="54"/>
      <c r="B87" s="44"/>
      <c r="C87" s="46"/>
      <c r="D87" s="45"/>
      <c r="E87" s="42"/>
      <c r="F87" s="46" t="s">
        <v>1401</v>
      </c>
      <c r="G87" s="47"/>
      <c r="H87" s="47" t="str">
        <f ca="1">IFERROR(__xludf.DUMMYFUNCTION("iferror(if(isblank(G87),iferror(1/0),query(INDIRECT(""'Balance History'!$A$2:$AZ""),""select ""&amp;T$3&amp;"", ""&amp;T$6&amp;"", ""&amp;T$4&amp;"", ""&amp;$T$5&amp;"", ""&amp;T$8&amp;"", ""&amp;T$9&amp;"", ""&amp;T$10&amp;"" where ""&amp;T$7&amp;"" = '""&amp;G87&amp;""' ORDER BY ""&amp;$T$5&amp;"" DESC LIMIT 1"")))"),"")</f>
        <v/>
      </c>
      <c r="I87" s="48"/>
      <c r="J87" s="48"/>
      <c r="K87" s="49"/>
      <c r="L87" s="47"/>
      <c r="M87" s="47"/>
      <c r="N87" s="47"/>
      <c r="O87" s="47"/>
      <c r="P87" s="47"/>
      <c r="Q87" s="47"/>
      <c r="R87" s="42"/>
      <c r="S87" s="55"/>
      <c r="T87" s="55"/>
    </row>
    <row r="88" spans="1:20" ht="13.2">
      <c r="A88" s="54"/>
      <c r="B88" s="44"/>
      <c r="C88" s="46"/>
      <c r="D88" s="45"/>
      <c r="E88" s="42"/>
      <c r="F88" s="46" t="s">
        <v>1401</v>
      </c>
      <c r="G88" s="47"/>
      <c r="H88" s="47" t="str">
        <f ca="1">IFERROR(__xludf.DUMMYFUNCTION("iferror(if(isblank(G88),iferror(1/0),query(INDIRECT(""'Balance History'!$A$2:$AZ""),""select ""&amp;T$3&amp;"", ""&amp;T$6&amp;"", ""&amp;T$4&amp;"", ""&amp;$T$5&amp;"", ""&amp;T$8&amp;"", ""&amp;T$9&amp;"", ""&amp;T$10&amp;"" where ""&amp;T$7&amp;"" = '""&amp;G88&amp;""' ORDER BY ""&amp;$T$5&amp;"" DESC LIMIT 1"")))"),"")</f>
        <v/>
      </c>
      <c r="I88" s="48"/>
      <c r="J88" s="48"/>
      <c r="K88" s="49"/>
      <c r="L88" s="47"/>
      <c r="M88" s="47"/>
      <c r="N88" s="47"/>
      <c r="O88" s="47"/>
      <c r="P88" s="47"/>
      <c r="Q88" s="47"/>
      <c r="R88" s="42"/>
      <c r="S88" s="55"/>
      <c r="T88" s="55"/>
    </row>
    <row r="89" spans="1:20" ht="13.2">
      <c r="A89" s="54"/>
      <c r="B89" s="44"/>
      <c r="C89" s="46"/>
      <c r="D89" s="45"/>
      <c r="E89" s="42"/>
      <c r="F89" s="46" t="s">
        <v>1401</v>
      </c>
      <c r="G89" s="47"/>
      <c r="H89" s="47" t="str">
        <f ca="1">IFERROR(__xludf.DUMMYFUNCTION("iferror(if(isblank(G89),iferror(1/0),query(INDIRECT(""'Balance History'!$A$2:$AZ""),""select ""&amp;T$3&amp;"", ""&amp;T$6&amp;"", ""&amp;T$4&amp;"", ""&amp;$T$5&amp;"", ""&amp;T$8&amp;"", ""&amp;T$9&amp;"", ""&amp;T$10&amp;"" where ""&amp;T$7&amp;"" = '""&amp;G89&amp;""' ORDER BY ""&amp;$T$5&amp;"" DESC LIMIT 1"")))"),"")</f>
        <v/>
      </c>
      <c r="I89" s="48"/>
      <c r="J89" s="48"/>
      <c r="K89" s="49"/>
      <c r="L89" s="47"/>
      <c r="M89" s="47"/>
      <c r="N89" s="47"/>
      <c r="O89" s="47"/>
      <c r="P89" s="47"/>
      <c r="Q89" s="47"/>
      <c r="R89" s="42"/>
      <c r="S89" s="55"/>
      <c r="T89" s="55"/>
    </row>
    <row r="90" spans="1:20" ht="13.2">
      <c r="A90" s="54"/>
      <c r="B90" s="44"/>
      <c r="C90" s="46"/>
      <c r="D90" s="45"/>
      <c r="E90" s="42"/>
      <c r="F90" s="46" t="s">
        <v>1401</v>
      </c>
      <c r="G90" s="47"/>
      <c r="H90" s="47" t="str">
        <f ca="1">IFERROR(__xludf.DUMMYFUNCTION("iferror(if(isblank(G90),iferror(1/0),query(INDIRECT(""'Balance History'!$A$2:$AZ""),""select ""&amp;T$3&amp;"", ""&amp;T$6&amp;"", ""&amp;T$4&amp;"", ""&amp;$T$5&amp;"", ""&amp;T$8&amp;"", ""&amp;T$9&amp;"", ""&amp;T$10&amp;"" where ""&amp;T$7&amp;"" = '""&amp;G90&amp;""' ORDER BY ""&amp;$T$5&amp;"" DESC LIMIT 1"")))"),"")</f>
        <v/>
      </c>
      <c r="I90" s="48"/>
      <c r="J90" s="48"/>
      <c r="K90" s="49"/>
      <c r="L90" s="47"/>
      <c r="M90" s="47"/>
      <c r="N90" s="47"/>
      <c r="O90" s="47"/>
      <c r="P90" s="47"/>
      <c r="Q90" s="47"/>
      <c r="R90" s="42"/>
      <c r="S90" s="55"/>
      <c r="T90" s="55"/>
    </row>
    <row r="91" spans="1:20" ht="13.2">
      <c r="A91" s="54"/>
      <c r="B91" s="44"/>
      <c r="C91" s="46"/>
      <c r="D91" s="45"/>
      <c r="E91" s="42"/>
      <c r="F91" s="46" t="s">
        <v>1401</v>
      </c>
      <c r="G91" s="47"/>
      <c r="H91" s="47" t="str">
        <f ca="1">IFERROR(__xludf.DUMMYFUNCTION("iferror(if(isblank(G91),iferror(1/0),query(INDIRECT(""'Balance History'!$A$2:$AZ""),""select ""&amp;T$3&amp;"", ""&amp;T$6&amp;"", ""&amp;T$4&amp;"", ""&amp;$T$5&amp;"", ""&amp;T$8&amp;"", ""&amp;T$9&amp;"", ""&amp;T$10&amp;"" where ""&amp;T$7&amp;"" = '""&amp;G91&amp;""' ORDER BY ""&amp;$T$5&amp;"" DESC LIMIT 1"")))"),"")</f>
        <v/>
      </c>
      <c r="I91" s="48"/>
      <c r="J91" s="48"/>
      <c r="K91" s="49"/>
      <c r="L91" s="47"/>
      <c r="M91" s="47"/>
      <c r="N91" s="47"/>
      <c r="O91" s="47"/>
      <c r="P91" s="47"/>
      <c r="Q91" s="47"/>
      <c r="R91" s="42"/>
      <c r="S91" s="55"/>
      <c r="T91" s="55"/>
    </row>
    <row r="92" spans="1:20" ht="13.2">
      <c r="A92" s="54"/>
      <c r="B92" s="44"/>
      <c r="C92" s="46"/>
      <c r="D92" s="45"/>
      <c r="E92" s="42"/>
      <c r="F92" s="46" t="s">
        <v>1401</v>
      </c>
      <c r="G92" s="47"/>
      <c r="H92" s="47" t="str">
        <f ca="1">IFERROR(__xludf.DUMMYFUNCTION("iferror(if(isblank(G92),iferror(1/0),query(INDIRECT(""'Balance History'!$A$2:$AZ""),""select ""&amp;T$3&amp;"", ""&amp;T$6&amp;"", ""&amp;T$4&amp;"", ""&amp;$T$5&amp;"", ""&amp;T$8&amp;"", ""&amp;T$9&amp;"", ""&amp;T$10&amp;"" where ""&amp;T$7&amp;"" = '""&amp;G92&amp;""' ORDER BY ""&amp;$T$5&amp;"" DESC LIMIT 1"")))"),"")</f>
        <v/>
      </c>
      <c r="I92" s="48"/>
      <c r="J92" s="48"/>
      <c r="K92" s="49"/>
      <c r="L92" s="47"/>
      <c r="M92" s="47"/>
      <c r="N92" s="47"/>
      <c r="O92" s="47"/>
      <c r="P92" s="47"/>
      <c r="Q92" s="47"/>
      <c r="R92" s="42"/>
      <c r="S92" s="55"/>
      <c r="T92" s="55"/>
    </row>
    <row r="93" spans="1:20" ht="13.2">
      <c r="A93" s="54"/>
      <c r="B93" s="44"/>
      <c r="C93" s="46"/>
      <c r="D93" s="45"/>
      <c r="E93" s="42"/>
      <c r="F93" s="46" t="s">
        <v>1401</v>
      </c>
      <c r="G93" s="47"/>
      <c r="H93" s="47" t="str">
        <f ca="1">IFERROR(__xludf.DUMMYFUNCTION("iferror(if(isblank(G93),iferror(1/0),query(INDIRECT(""'Balance History'!$A$2:$AZ""),""select ""&amp;T$3&amp;"", ""&amp;T$6&amp;"", ""&amp;T$4&amp;"", ""&amp;$T$5&amp;"", ""&amp;T$8&amp;"", ""&amp;T$9&amp;"", ""&amp;T$10&amp;"" where ""&amp;T$7&amp;"" = '""&amp;G93&amp;""' ORDER BY ""&amp;$T$5&amp;"" DESC LIMIT 1"")))"),"")</f>
        <v/>
      </c>
      <c r="I93" s="48"/>
      <c r="J93" s="48"/>
      <c r="K93" s="49"/>
      <c r="L93" s="47"/>
      <c r="M93" s="47"/>
      <c r="N93" s="47"/>
      <c r="O93" s="47"/>
      <c r="P93" s="47"/>
      <c r="Q93" s="47"/>
      <c r="R93" s="42"/>
      <c r="S93" s="55"/>
      <c r="T93" s="55"/>
    </row>
    <row r="94" spans="1:20" ht="13.2">
      <c r="A94" s="54"/>
      <c r="B94" s="44"/>
      <c r="C94" s="46"/>
      <c r="D94" s="45"/>
      <c r="E94" s="42"/>
      <c r="F94" s="46" t="s">
        <v>1401</v>
      </c>
      <c r="G94" s="47"/>
      <c r="H94" s="47" t="str">
        <f ca="1">IFERROR(__xludf.DUMMYFUNCTION("iferror(if(isblank(G94),iferror(1/0),query(INDIRECT(""'Balance History'!$A$2:$AZ""),""select ""&amp;T$3&amp;"", ""&amp;T$6&amp;"", ""&amp;T$4&amp;"", ""&amp;$T$5&amp;"", ""&amp;T$8&amp;"", ""&amp;T$9&amp;"", ""&amp;T$10&amp;"" where ""&amp;T$7&amp;"" = '""&amp;G94&amp;""' ORDER BY ""&amp;$T$5&amp;"" DESC LIMIT 1"")))"),"")</f>
        <v/>
      </c>
      <c r="I94" s="48"/>
      <c r="J94" s="48"/>
      <c r="K94" s="49"/>
      <c r="L94" s="47"/>
      <c r="M94" s="47"/>
      <c r="N94" s="47"/>
      <c r="O94" s="47"/>
      <c r="P94" s="47"/>
      <c r="Q94" s="47"/>
      <c r="R94" s="42"/>
      <c r="S94" s="55"/>
      <c r="T94" s="55"/>
    </row>
    <row r="95" spans="1:20" ht="13.2">
      <c r="A95" s="54"/>
      <c r="B95" s="44"/>
      <c r="C95" s="46"/>
      <c r="D95" s="45"/>
      <c r="E95" s="42"/>
      <c r="F95" s="46" t="s">
        <v>1401</v>
      </c>
      <c r="G95" s="47"/>
      <c r="H95" s="47" t="str">
        <f ca="1">IFERROR(__xludf.DUMMYFUNCTION("iferror(if(isblank(G95),iferror(1/0),query(INDIRECT(""'Balance History'!$A$2:$AZ""),""select ""&amp;T$3&amp;"", ""&amp;T$6&amp;"", ""&amp;T$4&amp;"", ""&amp;$T$5&amp;"", ""&amp;T$8&amp;"", ""&amp;T$9&amp;"", ""&amp;T$10&amp;"" where ""&amp;T$7&amp;"" = '""&amp;G95&amp;""' ORDER BY ""&amp;$T$5&amp;"" DESC LIMIT 1"")))"),"")</f>
        <v/>
      </c>
      <c r="I95" s="48"/>
      <c r="J95" s="48"/>
      <c r="K95" s="49"/>
      <c r="L95" s="47"/>
      <c r="M95" s="47"/>
      <c r="N95" s="47"/>
      <c r="O95" s="47"/>
      <c r="P95" s="47"/>
      <c r="Q95" s="47"/>
      <c r="R95" s="42"/>
      <c r="S95" s="55"/>
      <c r="T95" s="55"/>
    </row>
    <row r="96" spans="1:20" ht="13.2">
      <c r="A96" s="54"/>
      <c r="B96" s="44"/>
      <c r="C96" s="46"/>
      <c r="D96" s="45"/>
      <c r="E96" s="42"/>
      <c r="F96" s="46" t="s">
        <v>1401</v>
      </c>
      <c r="G96" s="47"/>
      <c r="H96" s="47" t="str">
        <f ca="1">IFERROR(__xludf.DUMMYFUNCTION("iferror(if(isblank(G96),iferror(1/0),query(INDIRECT(""'Balance History'!$A$2:$AZ""),""select ""&amp;T$3&amp;"", ""&amp;T$6&amp;"", ""&amp;T$4&amp;"", ""&amp;$T$5&amp;"", ""&amp;T$8&amp;"", ""&amp;T$9&amp;"", ""&amp;T$10&amp;"" where ""&amp;T$7&amp;"" = '""&amp;G96&amp;""' ORDER BY ""&amp;$T$5&amp;"" DESC LIMIT 1"")))"),"")</f>
        <v/>
      </c>
      <c r="I96" s="48"/>
      <c r="J96" s="48"/>
      <c r="K96" s="49"/>
      <c r="L96" s="47"/>
      <c r="M96" s="47"/>
      <c r="N96" s="47"/>
      <c r="O96" s="47"/>
      <c r="P96" s="47"/>
      <c r="Q96" s="47"/>
      <c r="R96" s="42"/>
      <c r="S96" s="55"/>
      <c r="T96" s="55"/>
    </row>
    <row r="97" spans="1:20" ht="13.2">
      <c r="A97" s="54"/>
      <c r="B97" s="44"/>
      <c r="C97" s="46"/>
      <c r="D97" s="45"/>
      <c r="E97" s="42"/>
      <c r="F97" s="46" t="s">
        <v>1401</v>
      </c>
      <c r="G97" s="47"/>
      <c r="H97" s="47" t="str">
        <f ca="1">IFERROR(__xludf.DUMMYFUNCTION("iferror(if(isblank(G97),iferror(1/0),query(INDIRECT(""'Balance History'!$A$2:$AZ""),""select ""&amp;T$3&amp;"", ""&amp;T$6&amp;"", ""&amp;T$4&amp;"", ""&amp;$T$5&amp;"", ""&amp;T$8&amp;"", ""&amp;T$9&amp;"", ""&amp;T$10&amp;"" where ""&amp;T$7&amp;"" = '""&amp;G97&amp;""' ORDER BY ""&amp;$T$5&amp;"" DESC LIMIT 1"")))"),"")</f>
        <v/>
      </c>
      <c r="I97" s="48"/>
      <c r="J97" s="48"/>
      <c r="K97" s="49"/>
      <c r="L97" s="47"/>
      <c r="M97" s="47"/>
      <c r="N97" s="47"/>
      <c r="O97" s="47"/>
      <c r="P97" s="47"/>
      <c r="Q97" s="47"/>
      <c r="R97" s="42"/>
      <c r="S97" s="55"/>
      <c r="T97" s="55"/>
    </row>
    <row r="98" spans="1:20" ht="13.2">
      <c r="A98" s="54"/>
      <c r="B98" s="44"/>
      <c r="C98" s="46"/>
      <c r="D98" s="45"/>
      <c r="E98" s="42"/>
      <c r="F98" s="46" t="s">
        <v>1401</v>
      </c>
      <c r="G98" s="47"/>
      <c r="H98" s="47" t="str">
        <f ca="1">IFERROR(__xludf.DUMMYFUNCTION("iferror(if(isblank(G98),iferror(1/0),query(INDIRECT(""'Balance History'!$A$2:$AZ""),""select ""&amp;T$3&amp;"", ""&amp;T$6&amp;"", ""&amp;T$4&amp;"", ""&amp;$T$5&amp;"", ""&amp;T$8&amp;"", ""&amp;T$9&amp;"", ""&amp;T$10&amp;"" where ""&amp;T$7&amp;"" = '""&amp;G98&amp;""' ORDER BY ""&amp;$T$5&amp;"" DESC LIMIT 1"")))"),"")</f>
        <v/>
      </c>
      <c r="I98" s="48"/>
      <c r="J98" s="48"/>
      <c r="K98" s="49"/>
      <c r="L98" s="47"/>
      <c r="M98" s="47"/>
      <c r="N98" s="47"/>
      <c r="O98" s="47"/>
      <c r="P98" s="47"/>
      <c r="Q98" s="47"/>
      <c r="R98" s="42"/>
      <c r="S98" s="55"/>
      <c r="T98" s="55"/>
    </row>
    <row r="99" spans="1:20" ht="13.2">
      <c r="A99" s="54"/>
      <c r="B99" s="44"/>
      <c r="C99" s="46"/>
      <c r="D99" s="45"/>
      <c r="E99" s="42"/>
      <c r="F99" s="46" t="s">
        <v>1401</v>
      </c>
      <c r="G99" s="47"/>
      <c r="H99" s="47" t="str">
        <f ca="1">IFERROR(__xludf.DUMMYFUNCTION("iferror(if(isblank(G99),iferror(1/0),query(INDIRECT(""'Balance History'!$A$2:$AZ""),""select ""&amp;T$3&amp;"", ""&amp;T$6&amp;"", ""&amp;T$4&amp;"", ""&amp;$T$5&amp;"", ""&amp;T$8&amp;"", ""&amp;T$9&amp;"", ""&amp;T$10&amp;"" where ""&amp;T$7&amp;"" = '""&amp;G99&amp;""' ORDER BY ""&amp;$T$5&amp;"" DESC LIMIT 1"")))"),"")</f>
        <v/>
      </c>
      <c r="I99" s="48"/>
      <c r="J99" s="48"/>
      <c r="K99" s="49"/>
      <c r="L99" s="47"/>
      <c r="M99" s="47"/>
      <c r="N99" s="47"/>
      <c r="O99" s="47"/>
      <c r="P99" s="47"/>
      <c r="Q99" s="47"/>
      <c r="R99" s="42"/>
      <c r="S99" s="55"/>
      <c r="T99" s="55"/>
    </row>
    <row r="100" spans="1:20" ht="13.2">
      <c r="A100" s="54"/>
      <c r="B100" s="44"/>
      <c r="C100" s="46"/>
      <c r="D100" s="45"/>
      <c r="E100" s="42"/>
      <c r="F100" s="46" t="s">
        <v>1401</v>
      </c>
      <c r="G100" s="47"/>
      <c r="H100" s="47" t="str">
        <f ca="1">IFERROR(__xludf.DUMMYFUNCTION("iferror(if(isblank(G100),iferror(1/0),query(INDIRECT(""'Balance History'!$A$2:$AZ""),""select ""&amp;T$3&amp;"", ""&amp;T$6&amp;"", ""&amp;T$4&amp;"", ""&amp;$T$5&amp;"", ""&amp;T$8&amp;"", ""&amp;T$9&amp;"", ""&amp;T$10&amp;"" where ""&amp;T$7&amp;"" = '""&amp;G100&amp;""' ORDER BY ""&amp;$T$5&amp;"" DESC LIMIT 1"")))"),"")</f>
        <v/>
      </c>
      <c r="I100" s="48"/>
      <c r="J100" s="48"/>
      <c r="K100" s="49"/>
      <c r="L100" s="47"/>
      <c r="M100" s="47"/>
      <c r="N100" s="47"/>
      <c r="O100" s="47"/>
      <c r="P100" s="47"/>
      <c r="Q100" s="47"/>
      <c r="R100" s="42"/>
      <c r="S100" s="55"/>
      <c r="T100" s="55"/>
    </row>
    <row r="101" spans="1:20" ht="13.2">
      <c r="A101" s="54"/>
      <c r="B101" s="44"/>
      <c r="C101" s="46"/>
      <c r="D101" s="45"/>
      <c r="E101" s="42"/>
      <c r="F101" s="46" t="s">
        <v>1401</v>
      </c>
      <c r="G101" s="47"/>
      <c r="H101" s="47" t="str">
        <f ca="1">IFERROR(__xludf.DUMMYFUNCTION("iferror(if(isblank(G101),iferror(1/0),query(INDIRECT(""'Balance History'!$A$2:$AZ""),""select ""&amp;T$3&amp;"", ""&amp;T$6&amp;"", ""&amp;T$4&amp;"", ""&amp;$T$5&amp;"", ""&amp;T$8&amp;"", ""&amp;T$9&amp;"", ""&amp;T$10&amp;"" where ""&amp;T$7&amp;"" = '""&amp;G101&amp;""' ORDER BY ""&amp;$T$5&amp;"" DESC LIMIT 1"")))"),"")</f>
        <v/>
      </c>
      <c r="I101" s="48"/>
      <c r="J101" s="48"/>
      <c r="K101" s="49"/>
      <c r="L101" s="47"/>
      <c r="M101" s="47"/>
      <c r="N101" s="47"/>
      <c r="O101" s="47"/>
      <c r="P101" s="47"/>
      <c r="Q101" s="47"/>
      <c r="R101" s="42"/>
      <c r="S101" s="55"/>
      <c r="T101" s="55"/>
    </row>
    <row r="102" spans="1:20" ht="13.2">
      <c r="A102" s="54"/>
      <c r="B102" s="44"/>
      <c r="C102" s="46"/>
      <c r="D102" s="45"/>
      <c r="E102" s="42"/>
      <c r="F102" s="46"/>
      <c r="G102" s="47"/>
      <c r="H102" s="47" t="str">
        <f ca="1">IFERROR(__xludf.DUMMYFUNCTION("iferror(if(isblank(G102),iferror(1/0),query(INDIRECT(""'Balance History'!$A$2:$AZ""),""select ""&amp;T$3&amp;"", ""&amp;T$6&amp;"", ""&amp;T$4&amp;"", ""&amp;$T$5&amp;"", ""&amp;T$8&amp;"", ""&amp;T$9&amp;"", ""&amp;T$10&amp;"" where ""&amp;T$7&amp;"" = '""&amp;G102&amp;""' ORDER BY ""&amp;$T$5&amp;"" DESC LIMIT 1"")))"),"")</f>
        <v/>
      </c>
      <c r="I102" s="48"/>
      <c r="J102" s="48"/>
      <c r="K102" s="49"/>
      <c r="L102" s="47"/>
      <c r="M102" s="47"/>
      <c r="N102" s="47"/>
      <c r="O102" s="47"/>
      <c r="P102" s="47"/>
      <c r="Q102" s="47"/>
      <c r="R102" s="42"/>
      <c r="S102" s="55"/>
      <c r="T102" s="55"/>
    </row>
  </sheetData>
  <mergeCells count="2">
    <mergeCell ref="S1:T1"/>
    <mergeCell ref="S2:T2"/>
  </mergeCells>
  <conditionalFormatting sqref="B2:D102">
    <cfRule type="expression" dxfId="0" priority="1">
      <formula>IF(ISBLANK($A2),FALSE,TRUE)</formula>
    </cfRule>
  </conditionalFormatting>
  <dataValidations count="3">
    <dataValidation type="list" allowBlank="1" showErrorMessage="1" sqref="A2:A102" xr:uid="{00000000-0002-0000-0300-000000000000}">
      <formula1>$F$2:$F102</formula1>
    </dataValidation>
    <dataValidation type="list" allowBlank="1" showErrorMessage="1" sqref="D2:D102" xr:uid="{00000000-0002-0000-0300-000001000000}">
      <formula1>"Hide"</formula1>
    </dataValidation>
    <dataValidation type="list" allowBlank="1" showErrorMessage="1" sqref="B2:B102" xr:uid="{00000000-0002-0000-0300-000002000000}">
      <formula1>"Asset,Liability"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Transactions</vt:lpstr>
      <vt:lpstr>Balance History</vt:lpstr>
      <vt:lpstr>Categories</vt:lpstr>
      <vt:lpstr>Accounts</vt:lpstr>
      <vt:lpstr>Accounts!accountsHeader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Verma</dc:creator>
  <cp:lastModifiedBy>Ankit Verma</cp:lastModifiedBy>
  <dcterms:created xsi:type="dcterms:W3CDTF">2022-12-09T08:05:41Z</dcterms:created>
  <dcterms:modified xsi:type="dcterms:W3CDTF">2022-12-09T08:05:43Z</dcterms:modified>
</cp:coreProperties>
</file>