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Dsets\5PROJECTS\EXCEL2\"/>
    </mc:Choice>
  </mc:AlternateContent>
  <xr:revisionPtr revIDLastSave="0" documentId="13_ncr:1_{C3CB2BD4-2B43-4B4E-B8DA-AE0D723CE909}" xr6:coauthVersionLast="47" xr6:coauthVersionMax="47" xr10:uidLastSave="{00000000-0000-0000-0000-000000000000}"/>
  <bookViews>
    <workbookView xWindow="-120" yWindow="-120" windowWidth="20730" windowHeight="11040" xr2:uid="{26D4546B-D2A1-4444-8EAF-A6228F96F0C1}"/>
  </bookViews>
  <sheets>
    <sheet name="Data" sheetId="1" r:id="rId1"/>
    <sheet name="Quick Statistics" sheetId="2" r:id="rId2"/>
    <sheet name="EDA(CF)" sheetId="3" r:id="rId3"/>
    <sheet name="Sales(Fromula)" sheetId="4" r:id="rId4"/>
    <sheet name="Sales(Pivot)" sheetId="5" r:id="rId5"/>
    <sheet name="Top 5 Products" sheetId="6" r:id="rId6"/>
    <sheet name="Anomalies" sheetId="7" r:id="rId7"/>
    <sheet name="Best and Worst" sheetId="8" r:id="rId8"/>
    <sheet name="Profits" sheetId="9" r:id="rId9"/>
    <sheet name="Dynamic Report" sheetId="10" r:id="rId10"/>
    <sheet name="Discontinue..." sheetId="11" r:id="rId11"/>
  </sheets>
  <definedNames>
    <definedName name="_xlnm._FilterDatabase" localSheetId="0" hidden="1">Data!$C$11:$G$11</definedName>
    <definedName name="_xlnm._FilterDatabase" localSheetId="3" hidden="1">'Sales(Fromula)'!$C$3:$F$9</definedName>
    <definedName name="_xlchart.v1.0" hidden="1">Anomalies!$M$3</definedName>
    <definedName name="_xlchart.v1.1" hidden="1">Anomalies!$M$4:$M$303</definedName>
    <definedName name="_xlchart.v1.2" hidden="1">Anomalies!$K$4:$K$303</definedName>
    <definedName name="_xlchart.v1.3" hidden="1">Anomalies!$M$4:$M$303</definedName>
    <definedName name="_xlcn.WorksheetConnection_AwesomeSalesAnalysis.xlsxdata" hidden="1">data[]</definedName>
    <definedName name="Slicer_Geography">#N/A</definedName>
    <definedName name="Slicer_Geography1">#N/A</definedName>
    <definedName name="Slicer_Sales_Person">#N/A</definedName>
  </definedNames>
  <calcPr calcId="191029"/>
  <pivotCaches>
    <pivotCache cacheId="1" r:id="rId12"/>
    <pivotCache cacheId="2" r:id="rId13"/>
    <pivotCache cacheId="3" r:id="rId14"/>
    <pivotCache cacheId="4" r:id="rId15"/>
    <pivotCache cacheId="5" r:id="rId16"/>
    <pivotCache cacheId="13" r:id="rId17"/>
  </pivotCaches>
  <extLst>
    <ext xmlns:x14="http://schemas.microsoft.com/office/spreadsheetml/2009/9/main" uri="{876F7934-8845-4945-9796-88D515C7AA90}">
      <x14:pivotCaches>
        <pivotCache cacheId="6" r:id="rId18"/>
        <pivotCache cacheId="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wesome Sales Analysis.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 i="10" l="1"/>
  <c r="K9" i="10" s="1"/>
  <c r="I10" i="10"/>
  <c r="I11" i="10"/>
  <c r="K11" i="10" s="1"/>
  <c r="I12" i="10"/>
  <c r="K12" i="10" s="1"/>
  <c r="I13" i="10"/>
  <c r="K13" i="10" s="1"/>
  <c r="I14" i="10"/>
  <c r="K14" i="10" s="1"/>
  <c r="I15" i="10"/>
  <c r="K15" i="10" s="1"/>
  <c r="I16" i="10"/>
  <c r="K16" i="10" s="1"/>
  <c r="I17" i="10"/>
  <c r="K17" i="10" s="1"/>
  <c r="I8" i="10"/>
  <c r="K8" i="10" s="1"/>
  <c r="J9" i="10"/>
  <c r="J10" i="10"/>
  <c r="J11" i="10"/>
  <c r="J12" i="10"/>
  <c r="J13" i="10"/>
  <c r="J14" i="10"/>
  <c r="J15" i="10"/>
  <c r="J16" i="10"/>
  <c r="J17" i="10"/>
  <c r="J8" i="10"/>
  <c r="K10" i="10"/>
  <c r="F14" i="10"/>
  <c r="E14" i="10"/>
  <c r="F12" i="10"/>
  <c r="F13" i="10" s="1"/>
  <c r="E12" i="10"/>
  <c r="E11" i="10"/>
  <c r="E13" i="10" s="1"/>
  <c r="F11" i="10"/>
  <c r="F7" i="10"/>
  <c r="F5" i="4"/>
  <c r="P9" i="4"/>
  <c r="O9" i="4"/>
  <c r="P8" i="4"/>
  <c r="O8" i="4"/>
  <c r="P7" i="4"/>
  <c r="O7" i="4"/>
  <c r="P6" i="4"/>
  <c r="O6" i="4"/>
  <c r="P5" i="4"/>
  <c r="O5" i="4"/>
  <c r="P4" i="4"/>
  <c r="O4" i="4"/>
  <c r="F7" i="4"/>
  <c r="F8" i="4"/>
  <c r="F9" i="4"/>
  <c r="F4" i="4"/>
  <c r="F6" i="4"/>
  <c r="D7" i="4"/>
  <c r="D5" i="4"/>
  <c r="D8" i="4"/>
  <c r="D9" i="4"/>
  <c r="D4" i="4"/>
  <c r="D6" i="4"/>
  <c r="D12" i="2"/>
  <c r="E12" i="2"/>
  <c r="E11" i="2"/>
  <c r="D11" i="2"/>
  <c r="E8" i="2"/>
  <c r="D8" i="2"/>
  <c r="D7" i="2"/>
  <c r="E7" i="2"/>
  <c r="E6" i="2"/>
  <c r="D6" i="2"/>
  <c r="E5" i="2"/>
  <c r="D5" i="2"/>
  <c r="H13" i="1"/>
  <c r="H77" i="1"/>
  <c r="H141" i="1"/>
  <c r="H205" i="1"/>
  <c r="H269" i="1"/>
  <c r="H222" i="1"/>
  <c r="H80" i="1"/>
  <c r="H272" i="1"/>
  <c r="H185" i="1"/>
  <c r="H58" i="1"/>
  <c r="H226" i="1"/>
  <c r="H115" i="1"/>
  <c r="H291" i="1"/>
  <c r="H156" i="1"/>
  <c r="H14" i="1"/>
  <c r="H78" i="1"/>
  <c r="H142" i="1"/>
  <c r="H238" i="1"/>
  <c r="H256" i="1"/>
  <c r="H233" i="1"/>
  <c r="H202" i="1"/>
  <c r="H171" i="1"/>
  <c r="H172" i="1"/>
  <c r="H47" i="1"/>
  <c r="H111" i="1"/>
  <c r="H175" i="1"/>
  <c r="H239" i="1"/>
  <c r="H303" i="1"/>
  <c r="H64" i="1"/>
  <c r="H184" i="1"/>
  <c r="H41" i="1"/>
  <c r="H177" i="1"/>
  <c r="H50" i="1"/>
  <c r="H218" i="1"/>
  <c r="H83" i="1"/>
  <c r="H243" i="1"/>
  <c r="H100" i="1"/>
  <c r="H268" i="1"/>
  <c r="H25" i="1"/>
  <c r="H191" i="1"/>
  <c r="H224" i="1"/>
  <c r="H283" i="1"/>
  <c r="H275" i="1"/>
  <c r="H24" i="1"/>
  <c r="H249" i="1"/>
  <c r="H12" i="1"/>
  <c r="H227" i="1"/>
  <c r="H152" i="1"/>
  <c r="H87" i="1"/>
  <c r="H296" i="1"/>
  <c r="H204" i="1"/>
  <c r="H21" i="1"/>
  <c r="H85" i="1"/>
  <c r="H149" i="1"/>
  <c r="H213" i="1"/>
  <c r="H277" i="1"/>
  <c r="H230" i="1"/>
  <c r="H128" i="1"/>
  <c r="H288" i="1"/>
  <c r="H201" i="1"/>
  <c r="H82" i="1"/>
  <c r="H250" i="1"/>
  <c r="H131" i="1"/>
  <c r="H299" i="1"/>
  <c r="H180" i="1"/>
  <c r="H22" i="1"/>
  <c r="H86" i="1"/>
  <c r="H150" i="1"/>
  <c r="H262" i="1"/>
  <c r="H280" i="1"/>
  <c r="H273" i="1"/>
  <c r="H234" i="1"/>
  <c r="H211" i="1"/>
  <c r="H212" i="1"/>
  <c r="H55" i="1"/>
  <c r="H119" i="1"/>
  <c r="H183" i="1"/>
  <c r="H247" i="1"/>
  <c r="H311" i="1"/>
  <c r="H72" i="1"/>
  <c r="H208" i="1"/>
  <c r="H49" i="1"/>
  <c r="H193" i="1"/>
  <c r="H66" i="1"/>
  <c r="H242" i="1"/>
  <c r="H99" i="1"/>
  <c r="H259" i="1"/>
  <c r="H124" i="1"/>
  <c r="H292" i="1"/>
  <c r="H278" i="1"/>
  <c r="H127" i="1"/>
  <c r="H65" i="1"/>
  <c r="H123" i="1"/>
  <c r="H276" i="1"/>
  <c r="H263" i="1"/>
  <c r="H114" i="1"/>
  <c r="H113" i="1"/>
  <c r="H118" i="1"/>
  <c r="H151" i="1"/>
  <c r="H121" i="1"/>
  <c r="H29" i="1"/>
  <c r="H93" i="1"/>
  <c r="H157" i="1"/>
  <c r="H221" i="1"/>
  <c r="H285" i="1"/>
  <c r="H246" i="1"/>
  <c r="H144" i="1"/>
  <c r="H33" i="1"/>
  <c r="H225" i="1"/>
  <c r="H98" i="1"/>
  <c r="H274" i="1"/>
  <c r="H155" i="1"/>
  <c r="H28" i="1"/>
  <c r="H196" i="1"/>
  <c r="H30" i="1"/>
  <c r="H94" i="1"/>
  <c r="H158" i="1"/>
  <c r="H235" i="1"/>
  <c r="H255" i="1"/>
  <c r="H217" i="1"/>
  <c r="H199" i="1"/>
  <c r="H282" i="1"/>
  <c r="H162" i="1"/>
  <c r="H106" i="1"/>
  <c r="H40" i="1"/>
  <c r="H44" i="1"/>
  <c r="H37" i="1"/>
  <c r="H101" i="1"/>
  <c r="H165" i="1"/>
  <c r="H229" i="1"/>
  <c r="H293" i="1"/>
  <c r="H254" i="1"/>
  <c r="H168" i="1"/>
  <c r="H73" i="1"/>
  <c r="H241" i="1"/>
  <c r="H122" i="1"/>
  <c r="H290" i="1"/>
  <c r="H179" i="1"/>
  <c r="H52" i="1"/>
  <c r="H220" i="1"/>
  <c r="H38" i="1"/>
  <c r="H102" i="1"/>
  <c r="H166" i="1"/>
  <c r="H302" i="1"/>
  <c r="H57" i="1"/>
  <c r="H34" i="1"/>
  <c r="H298" i="1"/>
  <c r="H104" i="1"/>
  <c r="H164" i="1"/>
  <c r="H260" i="1"/>
  <c r="H67" i="1"/>
  <c r="H120" i="1"/>
  <c r="H187" i="1"/>
  <c r="H45" i="1"/>
  <c r="H109" i="1"/>
  <c r="H173" i="1"/>
  <c r="H237" i="1"/>
  <c r="H301" i="1"/>
  <c r="H270" i="1"/>
  <c r="H176" i="1"/>
  <c r="H89" i="1"/>
  <c r="H257" i="1"/>
  <c r="H146" i="1"/>
  <c r="H35" i="1"/>
  <c r="H195" i="1"/>
  <c r="H76" i="1"/>
  <c r="H236" i="1"/>
  <c r="H46" i="1"/>
  <c r="H110" i="1"/>
  <c r="H174" i="1"/>
  <c r="H96" i="1"/>
  <c r="H97" i="1"/>
  <c r="H74" i="1"/>
  <c r="H27" i="1"/>
  <c r="H36" i="1"/>
  <c r="H15" i="1"/>
  <c r="H79" i="1"/>
  <c r="H143" i="1"/>
  <c r="H207" i="1"/>
  <c r="H271" i="1"/>
  <c r="H32" i="1"/>
  <c r="H112" i="1"/>
  <c r="H264" i="1"/>
  <c r="H105" i="1"/>
  <c r="H265" i="1"/>
  <c r="H130" i="1"/>
  <c r="H306" i="1"/>
  <c r="H163" i="1"/>
  <c r="H20" i="1"/>
  <c r="H188" i="1"/>
  <c r="H53" i="1"/>
  <c r="H117" i="1"/>
  <c r="H181" i="1"/>
  <c r="H245" i="1"/>
  <c r="H309" i="1"/>
  <c r="H286" i="1"/>
  <c r="H200" i="1"/>
  <c r="H289" i="1"/>
  <c r="H54" i="1"/>
  <c r="H190" i="1"/>
  <c r="H23" i="1"/>
  <c r="H154" i="1"/>
  <c r="H61" i="1"/>
  <c r="H125" i="1"/>
  <c r="H189" i="1"/>
  <c r="H253" i="1"/>
  <c r="H182" i="1"/>
  <c r="H294" i="1"/>
  <c r="H232" i="1"/>
  <c r="H137" i="1"/>
  <c r="H18" i="1"/>
  <c r="H186" i="1"/>
  <c r="H75" i="1"/>
  <c r="H251" i="1"/>
  <c r="H116" i="1"/>
  <c r="H284" i="1"/>
  <c r="H62" i="1"/>
  <c r="H126" i="1"/>
  <c r="H198" i="1"/>
  <c r="H192" i="1"/>
  <c r="H169" i="1"/>
  <c r="H138" i="1"/>
  <c r="H107" i="1"/>
  <c r="H108" i="1"/>
  <c r="H31" i="1"/>
  <c r="H95" i="1"/>
  <c r="H159" i="1"/>
  <c r="H223" i="1"/>
  <c r="H287" i="1"/>
  <c r="H48" i="1"/>
  <c r="H136" i="1"/>
  <c r="H304" i="1"/>
  <c r="H145" i="1"/>
  <c r="H305" i="1"/>
  <c r="H178" i="1"/>
  <c r="H43" i="1"/>
  <c r="H203" i="1"/>
  <c r="H60" i="1"/>
  <c r="H228" i="1"/>
  <c r="H297" i="1"/>
  <c r="H244" i="1"/>
  <c r="H16" i="1"/>
  <c r="H90" i="1"/>
  <c r="H308" i="1"/>
  <c r="H71" i="1"/>
  <c r="H240" i="1"/>
  <c r="H147" i="1"/>
  <c r="H92" i="1"/>
  <c r="H129" i="1"/>
  <c r="H215" i="1"/>
  <c r="H281" i="1"/>
  <c r="H69" i="1"/>
  <c r="H133" i="1"/>
  <c r="H197" i="1"/>
  <c r="H261" i="1"/>
  <c r="H206" i="1"/>
  <c r="H310" i="1"/>
  <c r="H248" i="1"/>
  <c r="H161" i="1"/>
  <c r="H42" i="1"/>
  <c r="H210" i="1"/>
  <c r="H91" i="1"/>
  <c r="H267" i="1"/>
  <c r="H132" i="1"/>
  <c r="H300" i="1"/>
  <c r="H70" i="1"/>
  <c r="H134" i="1"/>
  <c r="H214" i="1"/>
  <c r="H216" i="1"/>
  <c r="H209" i="1"/>
  <c r="H170" i="1"/>
  <c r="H139" i="1"/>
  <c r="H140" i="1"/>
  <c r="H39" i="1"/>
  <c r="H103" i="1"/>
  <c r="H167" i="1"/>
  <c r="H231" i="1"/>
  <c r="H295" i="1"/>
  <c r="H56" i="1"/>
  <c r="H160" i="1"/>
  <c r="H17" i="1"/>
  <c r="H153" i="1"/>
  <c r="H26" i="1"/>
  <c r="H194" i="1"/>
  <c r="H59" i="1"/>
  <c r="H219" i="1"/>
  <c r="H84" i="1"/>
  <c r="H252" i="1"/>
  <c r="H266" i="1"/>
  <c r="H63" i="1"/>
  <c r="H88" i="1"/>
  <c r="H258" i="1"/>
  <c r="H148" i="1"/>
  <c r="H135" i="1"/>
  <c r="H81" i="1"/>
  <c r="H307" i="1"/>
  <c r="H51" i="1"/>
  <c r="H68" i="1"/>
  <c r="H279" i="1"/>
  <c r="H19" i="1"/>
  <c r="I19" i="1" l="1"/>
  <c r="I279" i="1"/>
  <c r="I68" i="1"/>
  <c r="I51" i="1"/>
  <c r="I307" i="1"/>
  <c r="I81" i="1"/>
  <c r="I135" i="1"/>
  <c r="I148" i="1"/>
  <c r="I258" i="1"/>
  <c r="I88" i="1"/>
  <c r="I63" i="1"/>
  <c r="I266" i="1"/>
  <c r="I252" i="1"/>
  <c r="I84" i="1"/>
  <c r="I219" i="1"/>
  <c r="I59" i="1"/>
  <c r="I194" i="1"/>
  <c r="I26" i="1"/>
  <c r="I153" i="1"/>
  <c r="I17" i="1"/>
  <c r="I160" i="1"/>
  <c r="I56" i="1"/>
  <c r="I295" i="1"/>
  <c r="I231" i="1"/>
  <c r="I167" i="1"/>
  <c r="I103" i="1"/>
  <c r="I39" i="1"/>
  <c r="I140" i="1"/>
  <c r="I139" i="1"/>
  <c r="I170" i="1"/>
  <c r="I209" i="1"/>
  <c r="I216" i="1"/>
  <c r="I214" i="1"/>
  <c r="I134" i="1"/>
  <c r="I70" i="1"/>
  <c r="I300" i="1"/>
  <c r="I132" i="1"/>
  <c r="I267" i="1"/>
  <c r="I91" i="1"/>
  <c r="I210" i="1"/>
  <c r="I42" i="1"/>
  <c r="I161" i="1"/>
  <c r="I248" i="1"/>
  <c r="I310" i="1"/>
  <c r="I206" i="1"/>
  <c r="I261" i="1"/>
  <c r="I197" i="1"/>
  <c r="I133" i="1"/>
  <c r="I69" i="1"/>
  <c r="I281" i="1"/>
  <c r="I215" i="1"/>
  <c r="I129" i="1"/>
  <c r="I92" i="1"/>
  <c r="I147" i="1"/>
  <c r="I240" i="1"/>
  <c r="I71" i="1"/>
  <c r="I308" i="1"/>
  <c r="I90" i="1"/>
  <c r="I16" i="1"/>
  <c r="I244" i="1"/>
  <c r="I297" i="1"/>
  <c r="I228" i="1"/>
  <c r="I60" i="1"/>
  <c r="I203" i="1"/>
  <c r="I43" i="1"/>
  <c r="I178" i="1"/>
  <c r="I305" i="1"/>
  <c r="I145" i="1"/>
  <c r="I304" i="1"/>
  <c r="I136" i="1"/>
  <c r="I48" i="1"/>
  <c r="I287" i="1"/>
  <c r="I223" i="1"/>
  <c r="I159" i="1"/>
  <c r="I95" i="1"/>
  <c r="I31" i="1"/>
  <c r="I108" i="1"/>
  <c r="I107" i="1"/>
  <c r="I138" i="1"/>
  <c r="I169" i="1"/>
  <c r="I192" i="1"/>
  <c r="I198" i="1"/>
  <c r="I126" i="1"/>
  <c r="I62" i="1"/>
  <c r="I284" i="1"/>
  <c r="I116" i="1"/>
  <c r="I251" i="1"/>
  <c r="I75" i="1"/>
  <c r="I186" i="1"/>
  <c r="I18" i="1"/>
  <c r="I137" i="1"/>
  <c r="I232" i="1"/>
  <c r="I294" i="1"/>
  <c r="I182" i="1"/>
  <c r="I253" i="1"/>
  <c r="I189" i="1"/>
  <c r="I125" i="1"/>
  <c r="I61" i="1"/>
  <c r="I154" i="1"/>
  <c r="I23" i="1"/>
  <c r="I190" i="1"/>
  <c r="I54" i="1"/>
  <c r="I289" i="1"/>
  <c r="I200" i="1"/>
  <c r="I286" i="1"/>
  <c r="I309" i="1"/>
  <c r="I245" i="1"/>
  <c r="I181" i="1"/>
  <c r="I117" i="1"/>
  <c r="I53" i="1"/>
  <c r="I188" i="1"/>
  <c r="I20" i="1"/>
  <c r="I163" i="1"/>
  <c r="I306" i="1"/>
  <c r="I130" i="1"/>
  <c r="I265" i="1"/>
  <c r="I105" i="1"/>
  <c r="I264" i="1"/>
  <c r="I112" i="1"/>
  <c r="I32" i="1"/>
  <c r="I271" i="1"/>
  <c r="I207" i="1"/>
  <c r="I143" i="1"/>
  <c r="I79" i="1"/>
  <c r="I15" i="1"/>
  <c r="I36" i="1"/>
  <c r="I27" i="1"/>
  <c r="I74" i="1"/>
  <c r="I97" i="1"/>
  <c r="I96" i="1"/>
  <c r="I174" i="1"/>
  <c r="I110" i="1"/>
  <c r="I46" i="1"/>
  <c r="I236" i="1"/>
  <c r="I76" i="1"/>
  <c r="I195" i="1"/>
  <c r="I35" i="1"/>
  <c r="I146" i="1"/>
  <c r="I257" i="1"/>
  <c r="I89" i="1"/>
  <c r="I176" i="1"/>
  <c r="I270" i="1"/>
  <c r="I301" i="1"/>
  <c r="I237" i="1"/>
  <c r="I173" i="1"/>
  <c r="I109" i="1"/>
  <c r="I45" i="1"/>
  <c r="I187" i="1"/>
  <c r="I120" i="1"/>
  <c r="I67" i="1"/>
  <c r="I260" i="1"/>
  <c r="I164" i="1"/>
  <c r="I104" i="1"/>
  <c r="I298" i="1"/>
  <c r="I34" i="1"/>
  <c r="I57" i="1"/>
  <c r="I302" i="1"/>
  <c r="I166" i="1"/>
  <c r="I102" i="1"/>
  <c r="I38" i="1"/>
  <c r="I220" i="1"/>
  <c r="I52" i="1"/>
  <c r="I179" i="1"/>
  <c r="I290" i="1"/>
  <c r="I122" i="1"/>
  <c r="I241" i="1"/>
  <c r="I73" i="1"/>
  <c r="I168" i="1"/>
  <c r="I254" i="1"/>
  <c r="I293" i="1"/>
  <c r="I229" i="1"/>
  <c r="I165" i="1"/>
  <c r="I101" i="1"/>
  <c r="I37" i="1"/>
  <c r="I44" i="1"/>
  <c r="I40" i="1"/>
  <c r="I106" i="1"/>
  <c r="I162" i="1"/>
  <c r="I282" i="1"/>
  <c r="I199" i="1"/>
  <c r="I217" i="1"/>
  <c r="I255" i="1"/>
  <c r="I235" i="1"/>
  <c r="I158" i="1"/>
  <c r="I94" i="1"/>
  <c r="I30" i="1"/>
  <c r="I196" i="1"/>
  <c r="I28" i="1"/>
  <c r="I155" i="1"/>
  <c r="I274" i="1"/>
  <c r="I98" i="1"/>
  <c r="I225" i="1"/>
  <c r="I33" i="1"/>
  <c r="I144" i="1"/>
  <c r="I246" i="1"/>
  <c r="I285" i="1"/>
  <c r="I221" i="1"/>
  <c r="I157" i="1"/>
  <c r="I93" i="1"/>
  <c r="I29" i="1"/>
  <c r="I121" i="1"/>
  <c r="I151" i="1"/>
  <c r="I118" i="1"/>
  <c r="I113" i="1"/>
  <c r="I114" i="1"/>
  <c r="I263" i="1"/>
  <c r="I276" i="1"/>
  <c r="I123" i="1"/>
  <c r="I65" i="1"/>
  <c r="I127" i="1"/>
  <c r="I278" i="1"/>
  <c r="I292" i="1"/>
  <c r="I124" i="1"/>
  <c r="I259" i="1"/>
  <c r="I99" i="1"/>
  <c r="I242" i="1"/>
  <c r="I66" i="1"/>
  <c r="I193" i="1"/>
  <c r="I49" i="1"/>
  <c r="I208" i="1"/>
  <c r="I72" i="1"/>
  <c r="I311" i="1"/>
  <c r="I247" i="1"/>
  <c r="I183" i="1"/>
  <c r="I119" i="1"/>
  <c r="I55" i="1"/>
  <c r="I212" i="1"/>
  <c r="I211" i="1"/>
  <c r="I234" i="1"/>
  <c r="I273" i="1"/>
  <c r="I280" i="1"/>
  <c r="I262" i="1"/>
  <c r="I150" i="1"/>
  <c r="I86" i="1"/>
  <c r="I22" i="1"/>
  <c r="I180" i="1"/>
  <c r="I299" i="1"/>
  <c r="I131" i="1"/>
  <c r="I250" i="1"/>
  <c r="I82" i="1"/>
  <c r="I201" i="1"/>
  <c r="I288" i="1"/>
  <c r="I128" i="1"/>
  <c r="I230" i="1"/>
  <c r="I277" i="1"/>
  <c r="I213" i="1"/>
  <c r="I149" i="1"/>
  <c r="I85" i="1"/>
  <c r="I21" i="1"/>
  <c r="I204" i="1"/>
  <c r="I296" i="1"/>
  <c r="I87" i="1"/>
  <c r="I152" i="1"/>
  <c r="I227" i="1"/>
  <c r="I12" i="1"/>
  <c r="I249" i="1"/>
  <c r="I24" i="1"/>
  <c r="I275" i="1"/>
  <c r="I283" i="1"/>
  <c r="I224" i="1"/>
  <c r="I191" i="1"/>
  <c r="I25" i="1"/>
  <c r="I268" i="1"/>
  <c r="I100" i="1"/>
  <c r="I243" i="1"/>
  <c r="I83" i="1"/>
  <c r="I218" i="1"/>
  <c r="I50" i="1"/>
  <c r="I177" i="1"/>
  <c r="I41" i="1"/>
  <c r="I184" i="1"/>
  <c r="I64" i="1"/>
  <c r="I303" i="1"/>
  <c r="I239" i="1"/>
  <c r="I175" i="1"/>
  <c r="I111" i="1"/>
  <c r="I47" i="1"/>
  <c r="I172" i="1"/>
  <c r="I171" i="1"/>
  <c r="I202" i="1"/>
  <c r="I233" i="1"/>
  <c r="I256" i="1"/>
  <c r="I238" i="1"/>
  <c r="I142" i="1"/>
  <c r="I78" i="1"/>
  <c r="I14" i="1"/>
  <c r="I156" i="1"/>
  <c r="I291" i="1"/>
  <c r="I115" i="1"/>
  <c r="I226" i="1"/>
  <c r="I58" i="1"/>
  <c r="I185" i="1"/>
  <c r="I272" i="1"/>
  <c r="I80" i="1"/>
  <c r="I222" i="1"/>
  <c r="I269" i="1"/>
  <c r="I205" i="1"/>
  <c r="I141" i="1"/>
  <c r="I77" i="1"/>
  <c r="I13" i="1"/>
  <c r="D9" i="2"/>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B0A542-9BC6-449B-91C0-C6D2775ABC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72C53C-7246-419F-AE81-7CCD3DC7F1AA}" name="WorksheetConnection_Awesome Sales Analysis.xlsx!data" type="102" refreshedVersion="8" minRefreshableVersion="5">
    <extLst>
      <ext xmlns:x15="http://schemas.microsoft.com/office/spreadsheetml/2010/11/main" uri="{DE250136-89BD-433C-8126-D09CA5730AF9}">
        <x15:connection id="data" autoDelete="1">
          <x15:rangePr sourceName="_xlcn.WorksheetConnection_AwesomeSalesAnalysis.xlsxdata"/>
        </x15:connection>
      </ext>
    </extLst>
  </connection>
</connections>
</file>

<file path=xl/sharedStrings.xml><?xml version="1.0" encoding="utf-8"?>
<sst xmlns="http://schemas.openxmlformats.org/spreadsheetml/2006/main" count="2927" uniqueCount="92">
  <si>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</si>
  <si>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</si>
  <si>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</si>
  <si>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</si>
  <si>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</si>
  <si>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</si>
  <si>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</si>
  <si>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</si>
  <si>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</si>
  <si>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</si>
  <si>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</si>
  <si>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</si>
  <si>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</si>
  <si>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</si>
  <si>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</si>
  <si>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</si>
  <si>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</si>
  <si>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</si>
  <si>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</si>
  <si>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</si>
  <si>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</si>
  <si>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</si>
  <si>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</si>
  <si>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</si>
  <si>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</si>
  <si>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</si>
  <si>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</si>
  <si>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</si>
  <si>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</si>
  <si>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</si>
  <si>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</si>
  <si>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</si>
  <si>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</si>
  <si>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</si>
  <si>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</si>
  <si>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</si>
  <si>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</si>
  <si>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</si>
  <si>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</si>
  <si>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</si>
  <si>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</si>
  <si>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</si>
  <si>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</si>
  <si>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</si>
  <si>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</si>
  <si>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</si>
  <si>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</si>
  <si>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</si>
  <si>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</si>
  <si>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</si>
  <si>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</si>
  <si>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</si>
  <si>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</si>
  <si>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</si>
  <si>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</si>
  <si>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</si>
  <si>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</si>
  <si>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</si>
  <si>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Median</t>
  </si>
  <si>
    <t>Min</t>
  </si>
  <si>
    <t>Max</t>
  </si>
  <si>
    <t>Range</t>
  </si>
  <si>
    <t>First Q</t>
  </si>
  <si>
    <t>Third Q</t>
  </si>
  <si>
    <t>Distinct count of products</t>
  </si>
  <si>
    <t>Country</t>
  </si>
  <si>
    <t>Sales by country (with Pivots)</t>
  </si>
  <si>
    <t>Row Labels</t>
  </si>
  <si>
    <t>Grand Total</t>
  </si>
  <si>
    <t>Sum of Amount</t>
  </si>
  <si>
    <t>Sum of Units</t>
  </si>
  <si>
    <t xml:space="preserve"> </t>
  </si>
  <si>
    <t xml:space="preserve">                  </t>
  </si>
  <si>
    <t>Sales per unit</t>
  </si>
  <si>
    <t>Are there any anamolies in the data?</t>
  </si>
  <si>
    <t>Best salesperson by country</t>
  </si>
  <si>
    <t>Profits by product (using product table)</t>
  </si>
  <si>
    <t>Cost</t>
  </si>
  <si>
    <t>Total Profit</t>
  </si>
  <si>
    <t>Dynamic country-level sales Report</t>
  </si>
  <si>
    <t>Sales</t>
  </si>
  <si>
    <t>Profit</t>
  </si>
  <si>
    <t>Quantity</t>
  </si>
  <si>
    <t>Total</t>
  </si>
  <si>
    <t>Pick a country</t>
  </si>
  <si>
    <t>Quick Summary</t>
  </si>
  <si>
    <t>No. of Transactions</t>
  </si>
  <si>
    <t>Which Product to discontinue ?</t>
  </si>
  <si>
    <t>Profit %</t>
  </si>
  <si>
    <t>By Sales person</t>
  </si>
  <si>
    <t>✅❎</t>
  </si>
  <si>
    <t>Weak salesperson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</si>
</sst>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quot;$&quot;#,##0"/>
    <numFmt numFmtId="166" formatCode="\$#,##0.00;\(\$#,##0.00\);\$#,##0.00"/>
    <numFmt numFmtId="167" formatCode="\$#,##0;\(\$#,##0\);\$#,##0"/>
    <numFmt numFmtId="168" formatCode="0.0%;\-0.0%;0.0%"/>
  </numFmts>
  <fonts count="6"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249977111117893"/>
      <name val="Calibri"/>
      <family val="2"/>
      <scheme val="minor"/>
    </font>
    <font>
      <sz val="11"/>
      <color theme="7" tint="-0.249977111117893"/>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top/>
      <bottom style="thin">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164" fontId="0" fillId="0" borderId="0" xfId="1" applyNumberFormat="1" applyFont="1"/>
    <xf numFmtId="0" fontId="0" fillId="4" borderId="2" xfId="0" applyFill="1" applyBorder="1"/>
    <xf numFmtId="0" fontId="0" fillId="4" borderId="2" xfId="0" applyFill="1" applyBorder="1" applyAlignment="1">
      <alignment horizontal="right"/>
    </xf>
    <xf numFmtId="0" fontId="0" fillId="0" borderId="2" xfId="0" applyBorder="1"/>
    <xf numFmtId="6" fontId="0" fillId="0" borderId="2" xfId="0" applyNumberFormat="1" applyBorder="1"/>
    <xf numFmtId="164" fontId="4" fillId="0" borderId="2" xfId="1" applyNumberFormat="1" applyFont="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xf numFmtId="167" fontId="0" fillId="0" borderId="0" xfId="0" applyNumberFormat="1"/>
    <xf numFmtId="168" fontId="0" fillId="0" borderId="0" xfId="0" applyNumberFormat="1"/>
    <xf numFmtId="1" fontId="0" fillId="0" borderId="0" xfId="0" applyNumberFormat="1"/>
    <xf numFmtId="5" fontId="0" fillId="0" borderId="0" xfId="2" applyNumberFormat="1" applyFont="1"/>
    <xf numFmtId="0" fontId="0" fillId="0" borderId="3" xfId="0" applyBorder="1"/>
    <xf numFmtId="0" fontId="5" fillId="5" borderId="3" xfId="0" applyFont="1" applyFill="1" applyBorder="1" applyAlignment="1">
      <alignment horizontal="right"/>
    </xf>
    <xf numFmtId="5" fontId="0" fillId="0" borderId="3" xfId="2" applyNumberFormat="1" applyFont="1" applyBorder="1"/>
    <xf numFmtId="37" fontId="0" fillId="0" borderId="3" xfId="2" applyNumberFormat="1" applyFont="1" applyBorder="1"/>
    <xf numFmtId="0" fontId="0" fillId="0" borderId="3" xfId="0" applyBorder="1" applyAlignment="1">
      <alignment horizontal="center"/>
    </xf>
    <xf numFmtId="0" fontId="0" fillId="5" borderId="3" xfId="0" applyFill="1" applyBorder="1"/>
    <xf numFmtId="0" fontId="0" fillId="7" borderId="4" xfId="0" applyFill="1" applyBorder="1"/>
    <xf numFmtId="0" fontId="2" fillId="5" borderId="3" xfId="0" applyFont="1" applyFill="1" applyBorder="1"/>
    <xf numFmtId="0" fontId="2" fillId="7" borderId="4" xfId="0" applyFont="1" applyFill="1" applyBorder="1"/>
    <xf numFmtId="0" fontId="2" fillId="6" borderId="0" xfId="0" applyFont="1" applyFill="1"/>
    <xf numFmtId="0" fontId="0" fillId="0" borderId="0" xfId="0" applyAlignment="1">
      <alignment horizontal="center"/>
    </xf>
  </cellXfs>
  <cellStyles count="3">
    <cellStyle name="Comma" xfId="1" builtinId="3"/>
    <cellStyle name="Currency" xfId="2" builtinId="4"/>
    <cellStyle name="Normal" xfId="0" builtinId="0"/>
  </cellStyles>
  <dxfs count="11">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Anomalies!$M$4:$M$303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Anomalies!$N$4:$N$303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4E9-4440-8FCD-4AC850968791}"/>
            </c:ext>
          </c:extLst>
        </c:ser>
        <c:dLbls>
          <c:showLegendKey val="0"/>
          <c:showVal val="0"/>
          <c:showCatName val="0"/>
          <c:showSerName val="0"/>
          <c:showPercent val="0"/>
          <c:showBubbleSize val="0"/>
        </c:dLbls>
        <c:axId val="795349727"/>
        <c:axId val="795355967"/>
      </c:scatterChart>
      <c:valAx>
        <c:axId val="7953497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55967"/>
        <c:crosses val="autoZero"/>
        <c:crossBetween val="midCat"/>
      </c:valAx>
      <c:valAx>
        <c:axId val="795355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49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909A3306-875C-444F-BC83-F119201378F2}">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boxWhisker" uniqueId="{E6BBAB46-B608-4543-AF90-F60F5BB6DE3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600074</xdr:colOff>
      <xdr:row>10</xdr:row>
      <xdr:rowOff>0</xdr:rowOff>
    </xdr:from>
    <xdr:to>
      <xdr:col>5</xdr:col>
      <xdr:colOff>276225</xdr:colOff>
      <xdr:row>19</xdr:row>
      <xdr:rowOff>76199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7A5B53A5-DF04-D650-7442-F5C21A7E806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19149" y="2381250"/>
              <a:ext cx="2733676"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2</xdr:row>
      <xdr:rowOff>180975</xdr:rowOff>
    </xdr:from>
    <xdr:to>
      <xdr:col>8</xdr:col>
      <xdr:colOff>323850</xdr:colOff>
      <xdr:row>17</xdr:row>
      <xdr:rowOff>66675</xdr:rowOff>
    </xdr:to>
    <xdr:graphicFrame macro="">
      <xdr:nvGraphicFramePr>
        <xdr:cNvPr id="2" name="Chart 1">
          <a:extLst>
            <a:ext uri="{FF2B5EF4-FFF2-40B4-BE49-F238E27FC236}">
              <a16:creationId xmlns:a16="http://schemas.microsoft.com/office/drawing/2014/main" id="{6491504A-A1D0-7812-431B-1FEA86A03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18</xdr:row>
      <xdr:rowOff>171450</xdr:rowOff>
    </xdr:from>
    <xdr:to>
      <xdr:col>4</xdr:col>
      <xdr:colOff>352425</xdr:colOff>
      <xdr:row>33</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93D7B4B-0359-D3E6-9B19-5617CA5784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7650" y="4076700"/>
              <a:ext cx="21431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34</xdr:row>
      <xdr:rowOff>0</xdr:rowOff>
    </xdr:from>
    <xdr:to>
      <xdr:col>8</xdr:col>
      <xdr:colOff>304800</xdr:colOff>
      <xdr:row>48</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7658D08-39C9-0D93-F49B-8014F87F32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9550" y="6953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9525</xdr:colOff>
      <xdr:row>3</xdr:row>
      <xdr:rowOff>0</xdr:rowOff>
    </xdr:from>
    <xdr:to>
      <xdr:col>6</xdr:col>
      <xdr:colOff>504825</xdr:colOff>
      <xdr:row>13</xdr:row>
      <xdr:rowOff>104775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82E2E22-0866-01CE-5CD4-7E92DA825D7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114675" y="104775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371475</xdr:colOff>
      <xdr:row>2</xdr:row>
      <xdr:rowOff>1</xdr:rowOff>
    </xdr:from>
    <xdr:to>
      <xdr:col>10</xdr:col>
      <xdr:colOff>371475</xdr:colOff>
      <xdr:row>12</xdr:row>
      <xdr:rowOff>95251</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1D3C79C9-D3BD-1997-B523-3F4977F0407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781675" y="857251"/>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9050926" backgroundQuery="1" createdVersion="8" refreshedVersion="8" minRefreshableVersion="3" recordCount="0" supportSubquery="1" supportAdvancedDrill="1" xr:uid="{CCFFBA63-C08D-4136-B840-986C93F6FE9D}">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8009257" backgroundQuery="1" createdVersion="8" refreshedVersion="8" minRefreshableVersion="3" recordCount="0" supportSubquery="1" supportAdvancedDrill="1" xr:uid="{BA866907-D8BB-4245-A7B6-29DD67CB929A}">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5">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673611" backgroundQuery="1" createdVersion="8" refreshedVersion="8" minRefreshableVersion="3" recordCount="0" supportSubquery="1" supportAdvancedDrill="1" xr:uid="{EB6FF655-EC65-428F-9B88-46B5073BCF7F}">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5">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4421293" backgroundQuery="1" createdVersion="8" refreshedVersion="8" minRefreshableVersion="3" recordCount="0" supportSubquery="1" supportAdvancedDrill="1" xr:uid="{99C4DE49-7635-4135-83EC-6E12E1A0F2EA}">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622699537038" backgroundQuery="1" createdVersion="8" refreshedVersion="8" minRefreshableVersion="3" recordCount="0" supportSubquery="1" supportAdvancedDrill="1" xr:uid="{8E3BC2E2-669B-49C4-BB86-388F13632E83}">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50.862016898151" backgroundQuery="1" createdVersion="8" refreshedVersion="8" minRefreshableVersion="3" recordCount="0" supportSubquery="1" supportAdvancedDrill="1" xr:uid="{A67FF0CE-F213-4FD2-85E9-939631550DE1}">
  <cacheSource type="external" connectionId="1"/>
  <cacheFields count="5">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 name="[Measures].[Sum of Units]" caption="Sum of Units" numFmtId="0" hierarchy="8" level="32767"/>
    <cacheField name="[data].[Sales Person].[Sales Person]" caption="Sales Person" numFmtId="0" level="1">
      <sharedItems containsSemiMixedTypes="0" containsNonDate="0" containsString="0"/>
    </cacheField>
    <cacheField name="Dummy0" numFmtId="0" hierarchy="15" level="32767">
      <extLst>
        <ext xmlns:x14="http://schemas.microsoft.com/office/spreadsheetml/2009/9/main" uri="{63CAB8AC-B538-458d-9737-405883B0398D}">
          <x14:cacheField ignore="1"/>
        </ext>
      </extLst>
    </cacheField>
  </cacheFields>
  <cacheHierarchies count="16">
    <cacheHierarchy uniqueName="[data].[Sales Person]" caption="Sales Person" attribute="1" defaultMemberUniqueName="[data].[Sales Person].[All]" allUniqueName="[data].[Sales Person].[All]" dimensionUniqueName="[data]" displayFolder="" count="2" memberValueDatatype="130" unbalanced="0">
      <fieldsUsage count="2">
        <fieldUsage x="-1"/>
        <fieldUsage x="3"/>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3495369" backgroundQuery="1" createdVersion="3" refreshedVersion="8" minRefreshableVersion="3" recordCount="0" supportSubquery="1" supportAdvancedDrill="1" xr:uid="{E487B4FA-0185-4409-B20C-84812C84B4CD}">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358701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42.591929861112" backgroundQuery="1" createdVersion="3" refreshedVersion="8" minRefreshableVersion="3" recordCount="0" supportSubquery="1" supportAdvancedDrill="1" xr:uid="{323887EF-75BC-4D24-B504-C9B125E04C30}">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2446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7D44F8-23B1-4516-993A-263100C6C3E4}" name="PivotTable1"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F9" firstHeaderRow="0" firstDataRow="1" firstDataCol="1"/>
  <pivotFields count="5">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2"/>
    </i>
    <i>
      <x v="1"/>
    </i>
    <i>
      <x v="3"/>
    </i>
    <i>
      <x v="5"/>
    </i>
    <i>
      <x v="4"/>
    </i>
    <i>
      <x/>
    </i>
  </rowItems>
  <colFields count="1">
    <field x="-2"/>
  </colFields>
  <colItems count="3">
    <i>
      <x/>
    </i>
    <i i="1">
      <x v="1"/>
    </i>
    <i i="2">
      <x v="2"/>
    </i>
  </colItems>
  <dataFields count="3">
    <dataField name="Sum of Amount" fld="1" baseField="0" baseItem="0" numFmtId="165"/>
    <dataField name="                  " fld="4" baseField="0" baseItem="2">
      <extLst>
        <ext xmlns:x14="http://schemas.microsoft.com/office/spreadsheetml/2009/9/main" uri="{E15A36E0-9728-4e99-A89B-3F7291B0FE68}">
          <x14:dataField sourceField="1" uniqueName="[__Xl2].[Measures].[Sum of Amount]"/>
        </ext>
      </extLst>
    </dataField>
    <dataField name="Sum of Units" fld="2" baseField="0" baseItem="0"/>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1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Dark3"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ACD01-A4C1-4F99-B336-209BFEB37D7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E3656-8C4B-4177-BB15-CE440495E9F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7EBC25-1B18-40A9-9CFC-73629A7C7C4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31C56-87AC-49CF-9B68-8FF015BECF4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4DD9C0-A2D6-4494-A36C-CB7CD9CDB85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G26" firstHeaderRow="0" firstDataRow="1" firstDataCol="1"/>
  <pivotFields count="6">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Units" fld="2" baseField="0" baseItem="0"/>
    <dataField name="Sum of Amount" fld="1" baseField="0" baseItem="0"/>
    <dataField fld="3" subtotal="count" baseField="0" baseItem="0"/>
    <dataField fld="4" subtotal="count" baseField="0" baseItem="0"/>
  </dataFields>
  <conditionalFormats count="1">
    <conditionalFormat priority="1">
      <pivotAreas count="1">
        <pivotArea outline="0" fieldPosition="0">
          <references count="1">
            <reference field="4294967294" count="1">
              <x v="3"/>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Sales Analysis.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1E0A6A6-67B1-42D7-BAD9-C4362ACCA839}" sourceName="[data].[Sales Person]">
  <pivotTables>
    <pivotTable tabId="5" name="PivotTable1"/>
  </pivotTables>
  <data>
    <olap pivotCacheId="1102446495">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088A6A1-1855-4BEB-888F-7941C5D4ADF6}" sourceName="[data].[Geography]">
  <pivotTables>
    <pivotTable tabId="9" name="PivotTable3"/>
  </pivotTables>
  <data>
    <olap pivotCacheId="214358701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BA8BB51-C35D-4CD9-98BD-0F9B2857FE38}" sourceName="[data].[Geography]">
  <pivotTables>
    <pivotTable tabId="11" name="PivotTable4"/>
  </pivotTables>
  <data>
    <olap pivotCacheId="110244649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752DAB5-462E-41FE-937C-1EA252D0D0D2}" cache="Slicer_Sales_Person" caption="Sales Person" columnCount="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61CFC3C-D298-4AAF-A56C-2628A38A72E7}"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D058715-3A12-47E6-AB6E-12C5B8F850B1}"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E34DC3-A341-47B5-8DCA-6E03546ADC27}" name="data" displayName="data" ref="C11:I311" totalsRowShown="0" headerRowDxfId="9">
  <tableColumns count="7">
    <tableColumn id="1" xr3:uid="{08801A84-2B90-4134-9DD6-393E71D8E98D}" name="Sales Person"/>
    <tableColumn id="2" xr3:uid="{9602CFF5-590F-438E-95FF-B4F21BFC6C1E}" name="Geography"/>
    <tableColumn id="3" xr3:uid="{C4F5F239-F0BE-48E5-B086-2DFC86B6C3FF}" name="Product"/>
    <tableColumn id="4" xr3:uid="{7FAFD6E2-8768-4D3D-92BF-457675E7F400}" name="Amount" dataDxfId="8"/>
    <tableColumn id="5" xr3:uid="{1237AC9D-4F40-4483-89BD-C347C4AC9F20}" name="Units" dataDxfId="7"/>
    <tableColumn id="6" xr3:uid="{FDF57A83-F256-4F92-9EE4-D8992B44F9F9}" name="Cost per unit">
      <calculatedColumnFormula>_xll.XLOOKUP(data[[#This Row],[Product]],products[Product],products[Cost per unit])</calculatedColumnFormula>
    </tableColumn>
    <tableColumn id="7" xr3:uid="{BB67E30E-5F45-49B7-A773-F17E61B560A1}" name="Cost">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FA765B-9816-4138-AD55-F34C6C930FE4}" name="data3" displayName="data3" ref="C3:G303" totalsRowShown="0" headerRowDxfId="6">
  <autoFilter ref="C3:G303" xr:uid="{EEFA765B-9816-4138-AD55-F34C6C930FE4}"/>
  <sortState xmlns:xlrd2="http://schemas.microsoft.com/office/spreadsheetml/2017/richdata2" ref="C4:G303">
    <sortCondition descending="1" ref="G3:G303"/>
  </sortState>
  <tableColumns count="5">
    <tableColumn id="1" xr3:uid="{5AA46F8B-EB40-45E3-A049-DC7586D91B53}" name="Sales Person"/>
    <tableColumn id="2" xr3:uid="{59DED533-6877-4A88-ACC0-695F47FA7BC8}" name="Geography"/>
    <tableColumn id="3" xr3:uid="{16009A50-99AF-4666-928C-07CD7AC907F0}" name="Product"/>
    <tableColumn id="4" xr3:uid="{5EDB76E2-F5BA-452B-9390-9FF4064EDA4E}" name="Amount" dataDxfId="5"/>
    <tableColumn id="5" xr3:uid="{74E73EDE-0780-4A2A-9DFD-3C096274401B}" name="Unit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86B415-98A8-4223-871C-DC6A043BC23E}" name="data9" displayName="data9" ref="J3:N303" totalsRowShown="0" headerRowDxfId="3">
  <tableColumns count="5">
    <tableColumn id="1" xr3:uid="{E81A0F1B-02EC-4CB1-9D0A-7757245E6B70}" name="Sales Person"/>
    <tableColumn id="2" xr3:uid="{5FB63BFD-6518-4173-97A3-5C192150F309}" name="Geography"/>
    <tableColumn id="3" xr3:uid="{189C6A64-6C72-4679-A365-3317DCC625E9}" name="Product"/>
    <tableColumn id="4" xr3:uid="{0D03F4E5-C253-46A0-9B9F-B34708B96F7F}" name="Amount" dataDxfId="2"/>
    <tableColumn id="5" xr3:uid="{2CC673F4-33C4-4303-AB0C-0D430E9CD36F}"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12" zoomScaleNormal="112" workbookViewId="0">
      <selection activeCell="I12" sqref="I1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28515625" bestFit="1"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1" spans="1:27" x14ac:dyDescent="0.25">
      <c r="C11" s="6" t="s">
        <v>11</v>
      </c>
      <c r="D11" s="6" t="s">
        <v>12</v>
      </c>
      <c r="E11" s="6" t="s">
        <v>0</v>
      </c>
      <c r="F11" s="10" t="s">
        <v>1</v>
      </c>
      <c r="G11" s="10" t="s">
        <v>50</v>
      </c>
      <c r="H11" s="6" t="s">
        <v>51</v>
      </c>
      <c r="I11" s="6" t="s">
        <v>77</v>
      </c>
      <c r="K11" s="9" t="s">
        <v>43</v>
      </c>
      <c r="L11" s="2"/>
      <c r="Z11" t="s">
        <v>0</v>
      </c>
      <c r="AA11" t="s">
        <v>51</v>
      </c>
    </row>
    <row r="12" spans="1:27" x14ac:dyDescent="0.25">
      <c r="C12" t="s">
        <v>40</v>
      </c>
      <c r="D12" t="s">
        <v>37</v>
      </c>
      <c r="E12" t="s">
        <v>30</v>
      </c>
      <c r="F12" s="4">
        <v>1624</v>
      </c>
      <c r="G12" s="5">
        <v>114</v>
      </c>
      <c r="H12">
        <f>_xll.XLOOKUP(data[[#This Row],[Product]],products[Product],products[Cost per unit])</f>
        <v>14.49</v>
      </c>
      <c r="I12">
        <f>data[[#This Row],[Cost per unit]]*data[[#This Row],[Units]]</f>
        <v>1651.8600000000001</v>
      </c>
      <c r="K12" s="7">
        <v>1</v>
      </c>
      <c r="L12" s="8" t="s">
        <v>44</v>
      </c>
      <c r="Z12" t="s">
        <v>13</v>
      </c>
      <c r="AA12" s="11">
        <v>9.33</v>
      </c>
    </row>
    <row r="13" spans="1:27" x14ac:dyDescent="0.25">
      <c r="C13" t="s">
        <v>8</v>
      </c>
      <c r="D13" t="s">
        <v>35</v>
      </c>
      <c r="E13" t="s">
        <v>32</v>
      </c>
      <c r="F13" s="4">
        <v>6706</v>
      </c>
      <c r="G13" s="5">
        <v>459</v>
      </c>
      <c r="H13">
        <f>_xll.XLOOKUP(data[[#This Row],[Product]],products[Product],products[Cost per unit])</f>
        <v>8.65</v>
      </c>
      <c r="I13">
        <f>data[[#This Row],[Cost per unit]]*data[[#This Row],[Units]]</f>
        <v>3970.3500000000004</v>
      </c>
      <c r="K13" s="7">
        <v>2</v>
      </c>
      <c r="L13" s="8" t="s">
        <v>53</v>
      </c>
      <c r="Z13" t="s">
        <v>14</v>
      </c>
      <c r="AA13" s="11">
        <v>11.7</v>
      </c>
    </row>
    <row r="14" spans="1:27" x14ac:dyDescent="0.25">
      <c r="C14" t="s">
        <v>9</v>
      </c>
      <c r="D14" t="s">
        <v>35</v>
      </c>
      <c r="E14" t="s">
        <v>4</v>
      </c>
      <c r="F14" s="4">
        <v>959</v>
      </c>
      <c r="G14" s="5">
        <v>147</v>
      </c>
      <c r="H14">
        <f>_xll.XLOOKUP(data[[#This Row],[Product]],products[Product],products[Cost per unit])</f>
        <v>11.88</v>
      </c>
      <c r="I14">
        <f>data[[#This Row],[Cost per unit]]*data[[#This Row],[Units]]</f>
        <v>1746.3600000000001</v>
      </c>
      <c r="K14" s="7">
        <v>3</v>
      </c>
      <c r="L14" s="8" t="s">
        <v>45</v>
      </c>
      <c r="Z14" t="s">
        <v>4</v>
      </c>
      <c r="AA14" s="11">
        <v>11.88</v>
      </c>
    </row>
    <row r="15" spans="1:27" x14ac:dyDescent="0.25">
      <c r="C15" t="s">
        <v>41</v>
      </c>
      <c r="D15" t="s">
        <v>36</v>
      </c>
      <c r="E15" t="s">
        <v>18</v>
      </c>
      <c r="F15" s="4">
        <v>9632</v>
      </c>
      <c r="G15" s="5">
        <v>288</v>
      </c>
      <c r="H15">
        <f>_xll.XLOOKUP(data[[#This Row],[Product]],products[Product],products[Cost per unit])</f>
        <v>6.47</v>
      </c>
      <c r="I15">
        <f>data[[#This Row],[Cost per unit]]*data[[#This Row],[Units]]</f>
        <v>1863.36</v>
      </c>
      <c r="K15" s="7">
        <v>4</v>
      </c>
      <c r="L15" s="8" t="s">
        <v>46</v>
      </c>
      <c r="Z15" t="s">
        <v>15</v>
      </c>
      <c r="AA15" s="11">
        <v>11.73</v>
      </c>
    </row>
    <row r="16" spans="1:27" x14ac:dyDescent="0.25">
      <c r="C16" t="s">
        <v>6</v>
      </c>
      <c r="D16" t="s">
        <v>39</v>
      </c>
      <c r="E16" t="s">
        <v>25</v>
      </c>
      <c r="F16" s="4">
        <v>2100</v>
      </c>
      <c r="G16" s="5">
        <v>414</v>
      </c>
      <c r="H16">
        <f>_xll.XLOOKUP(data[[#This Row],[Product]],products[Product],products[Cost per unit])</f>
        <v>13.15</v>
      </c>
      <c r="I16">
        <f>data[[#This Row],[Cost per unit]]*data[[#This Row],[Units]]</f>
        <v>5444.1</v>
      </c>
      <c r="K16" s="7">
        <v>5</v>
      </c>
      <c r="L16" s="8" t="s">
        <v>54</v>
      </c>
      <c r="Z16" t="s">
        <v>16</v>
      </c>
      <c r="AA16" s="11">
        <v>8.7899999999999991</v>
      </c>
    </row>
    <row r="17" spans="3:27" x14ac:dyDescent="0.25">
      <c r="C17" t="s">
        <v>40</v>
      </c>
      <c r="D17" t="s">
        <v>35</v>
      </c>
      <c r="E17" t="s">
        <v>33</v>
      </c>
      <c r="F17" s="4">
        <v>8869</v>
      </c>
      <c r="G17" s="5">
        <v>432</v>
      </c>
      <c r="H17">
        <f>_xll.XLOOKUP(data[[#This Row],[Product]],products[Product],products[Cost per unit])</f>
        <v>12.37</v>
      </c>
      <c r="I17">
        <f>data[[#This Row],[Cost per unit]]*data[[#This Row],[Units]]</f>
        <v>5343.8399999999992</v>
      </c>
      <c r="K17" s="7">
        <v>6</v>
      </c>
      <c r="L17" s="8" t="s">
        <v>55</v>
      </c>
      <c r="Z17" t="s">
        <v>17</v>
      </c>
      <c r="AA17" s="11">
        <v>3.11</v>
      </c>
    </row>
    <row r="18" spans="3:27" x14ac:dyDescent="0.25">
      <c r="C18" t="s">
        <v>6</v>
      </c>
      <c r="D18" t="s">
        <v>38</v>
      </c>
      <c r="E18" t="s">
        <v>31</v>
      </c>
      <c r="F18" s="4">
        <v>2681</v>
      </c>
      <c r="G18" s="5">
        <v>54</v>
      </c>
      <c r="H18">
        <f>_xll.XLOOKUP(data[[#This Row],[Product]],products[Product],products[Cost per unit])</f>
        <v>5.79</v>
      </c>
      <c r="I18">
        <f>data[[#This Row],[Cost per unit]]*data[[#This Row],[Units]]</f>
        <v>312.66000000000003</v>
      </c>
      <c r="K18" s="7">
        <v>7</v>
      </c>
      <c r="L18" s="8" t="s">
        <v>49</v>
      </c>
      <c r="Z18" t="s">
        <v>18</v>
      </c>
      <c r="AA18" s="11">
        <v>6.47</v>
      </c>
    </row>
    <row r="19" spans="3:27" x14ac:dyDescent="0.25">
      <c r="C19" t="s">
        <v>8</v>
      </c>
      <c r="D19" t="s">
        <v>35</v>
      </c>
      <c r="E19" t="s">
        <v>22</v>
      </c>
      <c r="F19" s="4">
        <v>5012</v>
      </c>
      <c r="G19" s="5">
        <v>210</v>
      </c>
      <c r="H19">
        <f>_xll.XLOOKUP(data[[#This Row],[Product]],products[Product],products[Cost per unit])</f>
        <v>9.77</v>
      </c>
      <c r="I19">
        <f>data[[#This Row],[Cost per unit]]*data[[#This Row],[Units]]</f>
        <v>2051.6999999999998</v>
      </c>
      <c r="K19" s="7">
        <v>8</v>
      </c>
      <c r="L19" s="8" t="s">
        <v>52</v>
      </c>
      <c r="Z19" t="s">
        <v>19</v>
      </c>
      <c r="AA19" s="11">
        <v>7.64</v>
      </c>
    </row>
    <row r="20" spans="3:27" x14ac:dyDescent="0.25">
      <c r="C20" t="s">
        <v>7</v>
      </c>
      <c r="D20" t="s">
        <v>38</v>
      </c>
      <c r="E20" t="s">
        <v>14</v>
      </c>
      <c r="F20" s="4">
        <v>1281</v>
      </c>
      <c r="G20" s="5">
        <v>75</v>
      </c>
      <c r="H20">
        <f>_xll.XLOOKUP(data[[#This Row],[Product]],products[Product],products[Cost per unit])</f>
        <v>11.7</v>
      </c>
      <c r="I20">
        <f>data[[#This Row],[Cost per unit]]*data[[#This Row],[Units]]</f>
        <v>877.5</v>
      </c>
      <c r="K20" s="7">
        <v>9</v>
      </c>
      <c r="L20" s="8" t="s">
        <v>47</v>
      </c>
      <c r="Z20" t="s">
        <v>20</v>
      </c>
      <c r="AA20" s="11">
        <v>10.62</v>
      </c>
    </row>
    <row r="21" spans="3:27" x14ac:dyDescent="0.25">
      <c r="C21" t="s">
        <v>5</v>
      </c>
      <c r="D21" t="s">
        <v>37</v>
      </c>
      <c r="E21" t="s">
        <v>14</v>
      </c>
      <c r="F21" s="4">
        <v>4991</v>
      </c>
      <c r="G21" s="5">
        <v>12</v>
      </c>
      <c r="H21">
        <f>_xll.XLOOKUP(data[[#This Row],[Product]],products[Product],products[Cost per unit])</f>
        <v>11.7</v>
      </c>
      <c r="I21">
        <f>data[[#This Row],[Cost per unit]]*data[[#This Row],[Units]]</f>
        <v>140.39999999999998</v>
      </c>
      <c r="K21" s="7">
        <v>10</v>
      </c>
      <c r="L21" s="8" t="s">
        <v>48</v>
      </c>
      <c r="Z21" t="s">
        <v>21</v>
      </c>
      <c r="AA21" s="11">
        <v>9</v>
      </c>
    </row>
    <row r="22" spans="3:27" x14ac:dyDescent="0.25">
      <c r="C22" t="s">
        <v>2</v>
      </c>
      <c r="D22" t="s">
        <v>39</v>
      </c>
      <c r="E22" t="s">
        <v>25</v>
      </c>
      <c r="F22" s="4">
        <v>1785</v>
      </c>
      <c r="G22" s="5">
        <v>462</v>
      </c>
      <c r="H22">
        <f>_xll.XLOOKUP(data[[#This Row],[Product]],products[Product],products[Cost per unit])</f>
        <v>13.15</v>
      </c>
      <c r="I22">
        <f>data[[#This Row],[Cost per unit]]*data[[#This Row],[Units]]</f>
        <v>6075.3</v>
      </c>
      <c r="Z22" t="s">
        <v>22</v>
      </c>
      <c r="AA22" s="11">
        <v>9.77</v>
      </c>
    </row>
    <row r="23" spans="3:27" x14ac:dyDescent="0.25">
      <c r="C23" t="s">
        <v>3</v>
      </c>
      <c r="D23" t="s">
        <v>37</v>
      </c>
      <c r="E23" t="s">
        <v>17</v>
      </c>
      <c r="F23" s="4">
        <v>3983</v>
      </c>
      <c r="G23" s="5">
        <v>144</v>
      </c>
      <c r="H23">
        <f>_xll.XLOOKUP(data[[#This Row],[Product]],products[Product],products[Cost per unit])</f>
        <v>3.11</v>
      </c>
      <c r="I23">
        <f>data[[#This Row],[Cost per unit]]*data[[#This Row],[Units]]</f>
        <v>447.84</v>
      </c>
      <c r="Z23" t="s">
        <v>23</v>
      </c>
      <c r="AA23" s="11">
        <v>6.49</v>
      </c>
    </row>
    <row r="24" spans="3:27" x14ac:dyDescent="0.25">
      <c r="C24" t="s">
        <v>9</v>
      </c>
      <c r="D24" t="s">
        <v>38</v>
      </c>
      <c r="E24" t="s">
        <v>16</v>
      </c>
      <c r="F24" s="4">
        <v>2646</v>
      </c>
      <c r="G24" s="5">
        <v>120</v>
      </c>
      <c r="H24">
        <f>_xll.XLOOKUP(data[[#This Row],[Product]],products[Product],products[Cost per unit])</f>
        <v>8.7899999999999991</v>
      </c>
      <c r="I24">
        <f>data[[#This Row],[Cost per unit]]*data[[#This Row],[Units]]</f>
        <v>1054.8</v>
      </c>
      <c r="Z24" t="s">
        <v>24</v>
      </c>
      <c r="AA24" s="11">
        <v>4.97</v>
      </c>
    </row>
    <row r="25" spans="3:27" x14ac:dyDescent="0.25">
      <c r="C25" t="s">
        <v>2</v>
      </c>
      <c r="D25" t="s">
        <v>34</v>
      </c>
      <c r="E25" t="s">
        <v>13</v>
      </c>
      <c r="F25" s="4">
        <v>252</v>
      </c>
      <c r="G25" s="5">
        <v>54</v>
      </c>
      <c r="H25">
        <f>_xll.XLOOKUP(data[[#This Row],[Product]],products[Product],products[Cost per unit])</f>
        <v>9.33</v>
      </c>
      <c r="I25">
        <f>data[[#This Row],[Cost per unit]]*data[[#This Row],[Units]]</f>
        <v>503.82</v>
      </c>
      <c r="Z25" t="s">
        <v>25</v>
      </c>
      <c r="AA25" s="11">
        <v>13.15</v>
      </c>
    </row>
    <row r="26" spans="3:27" x14ac:dyDescent="0.25">
      <c r="C26" t="s">
        <v>3</v>
      </c>
      <c r="D26" t="s">
        <v>35</v>
      </c>
      <c r="E26" t="s">
        <v>25</v>
      </c>
      <c r="F26" s="4">
        <v>2464</v>
      </c>
      <c r="G26" s="5">
        <v>234</v>
      </c>
      <c r="H26">
        <f>_xll.XLOOKUP(data[[#This Row],[Product]],products[Product],products[Cost per unit])</f>
        <v>13.15</v>
      </c>
      <c r="I26">
        <f>data[[#This Row],[Cost per unit]]*data[[#This Row],[Units]]</f>
        <v>3077.1</v>
      </c>
      <c r="Z26" t="s">
        <v>26</v>
      </c>
      <c r="AA26" s="11">
        <v>5.6</v>
      </c>
    </row>
    <row r="27" spans="3:27" x14ac:dyDescent="0.25">
      <c r="C27" t="s">
        <v>3</v>
      </c>
      <c r="D27" t="s">
        <v>35</v>
      </c>
      <c r="E27" t="s">
        <v>29</v>
      </c>
      <c r="F27" s="4">
        <v>2114</v>
      </c>
      <c r="G27" s="5">
        <v>66</v>
      </c>
      <c r="H27">
        <f>_xll.XLOOKUP(data[[#This Row],[Product]],products[Product],products[Cost per unit])</f>
        <v>7.16</v>
      </c>
      <c r="I27">
        <f>data[[#This Row],[Cost per unit]]*data[[#This Row],[Units]]</f>
        <v>472.56</v>
      </c>
      <c r="Z27" t="s">
        <v>27</v>
      </c>
      <c r="AA27" s="11">
        <v>16.73</v>
      </c>
    </row>
    <row r="28" spans="3:27" x14ac:dyDescent="0.25">
      <c r="C28" t="s">
        <v>6</v>
      </c>
      <c r="D28" t="s">
        <v>37</v>
      </c>
      <c r="E28" t="s">
        <v>31</v>
      </c>
      <c r="F28" s="4">
        <v>7693</v>
      </c>
      <c r="G28" s="5">
        <v>87</v>
      </c>
      <c r="H28">
        <f>_xll.XLOOKUP(data[[#This Row],[Product]],products[Product],products[Cost per unit])</f>
        <v>5.79</v>
      </c>
      <c r="I28">
        <f>data[[#This Row],[Cost per unit]]*data[[#This Row],[Units]]</f>
        <v>503.73</v>
      </c>
      <c r="Z28" t="s">
        <v>28</v>
      </c>
      <c r="AA28" s="11">
        <v>10.38</v>
      </c>
    </row>
    <row r="29" spans="3:27" x14ac:dyDescent="0.25">
      <c r="C29" t="s">
        <v>5</v>
      </c>
      <c r="D29" t="s">
        <v>34</v>
      </c>
      <c r="E29" t="s">
        <v>20</v>
      </c>
      <c r="F29" s="4">
        <v>15610</v>
      </c>
      <c r="G29" s="5">
        <v>339</v>
      </c>
      <c r="H29">
        <f>_xll.XLOOKUP(data[[#This Row],[Product]],products[Product],products[Cost per unit])</f>
        <v>10.62</v>
      </c>
      <c r="I29">
        <f>data[[#This Row],[Cost per unit]]*data[[#This Row],[Units]]</f>
        <v>3600.18</v>
      </c>
      <c r="Z29" t="s">
        <v>29</v>
      </c>
      <c r="AA29" s="11">
        <v>7.16</v>
      </c>
    </row>
    <row r="30" spans="3:27" x14ac:dyDescent="0.25">
      <c r="C30" t="s">
        <v>41</v>
      </c>
      <c r="D30" t="s">
        <v>34</v>
      </c>
      <c r="E30" t="s">
        <v>22</v>
      </c>
      <c r="F30" s="4">
        <v>336</v>
      </c>
      <c r="G30" s="5">
        <v>144</v>
      </c>
      <c r="H30">
        <f>_xll.XLOOKUP(data[[#This Row],[Product]],products[Product],products[Cost per unit])</f>
        <v>9.77</v>
      </c>
      <c r="I30">
        <f>data[[#This Row],[Cost per unit]]*data[[#This Row],[Units]]</f>
        <v>1406.8799999999999</v>
      </c>
      <c r="Z30" t="s">
        <v>30</v>
      </c>
      <c r="AA30" s="11">
        <v>14.49</v>
      </c>
    </row>
    <row r="31" spans="3:27" x14ac:dyDescent="0.25">
      <c r="C31" t="s">
        <v>2</v>
      </c>
      <c r="D31" t="s">
        <v>39</v>
      </c>
      <c r="E31" t="s">
        <v>20</v>
      </c>
      <c r="F31" s="4">
        <v>9443</v>
      </c>
      <c r="G31" s="5">
        <v>162</v>
      </c>
      <c r="H31">
        <f>_xll.XLOOKUP(data[[#This Row],[Product]],products[Product],products[Cost per unit])</f>
        <v>10.62</v>
      </c>
      <c r="I31">
        <f>data[[#This Row],[Cost per unit]]*data[[#This Row],[Units]]</f>
        <v>1720.4399999999998</v>
      </c>
      <c r="Z31" t="s">
        <v>31</v>
      </c>
      <c r="AA31" s="11">
        <v>5.79</v>
      </c>
    </row>
    <row r="32" spans="3:27" x14ac:dyDescent="0.25">
      <c r="C32" t="s">
        <v>9</v>
      </c>
      <c r="D32" t="s">
        <v>34</v>
      </c>
      <c r="E32" t="s">
        <v>23</v>
      </c>
      <c r="F32" s="4">
        <v>8155</v>
      </c>
      <c r="G32" s="5">
        <v>90</v>
      </c>
      <c r="H32">
        <f>_xll.XLOOKUP(data[[#This Row],[Product]],products[Product],products[Cost per unit])</f>
        <v>6.49</v>
      </c>
      <c r="I32">
        <f>data[[#This Row],[Cost per unit]]*data[[#This Row],[Units]]</f>
        <v>584.1</v>
      </c>
      <c r="Z32" t="s">
        <v>32</v>
      </c>
      <c r="AA32" s="11">
        <v>8.65</v>
      </c>
    </row>
    <row r="33" spans="3:27" x14ac:dyDescent="0.25">
      <c r="C33" t="s">
        <v>8</v>
      </c>
      <c r="D33" t="s">
        <v>38</v>
      </c>
      <c r="E33" t="s">
        <v>23</v>
      </c>
      <c r="F33" s="4">
        <v>1701</v>
      </c>
      <c r="G33" s="5">
        <v>234</v>
      </c>
      <c r="H33">
        <f>_xll.XLOOKUP(data[[#This Row],[Product]],products[Product],products[Cost per unit])</f>
        <v>6.49</v>
      </c>
      <c r="I33">
        <f>data[[#This Row],[Cost per unit]]*data[[#This Row],[Units]]</f>
        <v>1518.66</v>
      </c>
      <c r="Z33" t="s">
        <v>33</v>
      </c>
      <c r="AA33" s="11">
        <v>12.37</v>
      </c>
    </row>
    <row r="34" spans="3:27" x14ac:dyDescent="0.25">
      <c r="C34" t="s">
        <v>10</v>
      </c>
      <c r="D34" t="s">
        <v>38</v>
      </c>
      <c r="E34" t="s">
        <v>22</v>
      </c>
      <c r="F34" s="4">
        <v>2205</v>
      </c>
      <c r="G34" s="5">
        <v>141</v>
      </c>
      <c r="H34">
        <f>_xll.XLOOKUP(data[[#This Row],[Product]],products[Product],products[Cost per unit])</f>
        <v>9.77</v>
      </c>
      <c r="I34">
        <f>data[[#This Row],[Cost per unit]]*data[[#This Row],[Units]]</f>
        <v>1377.57</v>
      </c>
    </row>
    <row r="35" spans="3:27" x14ac:dyDescent="0.25">
      <c r="C35" t="s">
        <v>8</v>
      </c>
      <c r="D35" t="s">
        <v>37</v>
      </c>
      <c r="E35" t="s">
        <v>19</v>
      </c>
      <c r="F35" s="4">
        <v>1771</v>
      </c>
      <c r="G35" s="5">
        <v>204</v>
      </c>
      <c r="H35">
        <f>_xll.XLOOKUP(data[[#This Row],[Product]],products[Product],products[Cost per unit])</f>
        <v>7.64</v>
      </c>
      <c r="I35">
        <f>data[[#This Row],[Cost per unit]]*data[[#This Row],[Units]]</f>
        <v>1558.56</v>
      </c>
    </row>
    <row r="36" spans="3:27" x14ac:dyDescent="0.25">
      <c r="C36" t="s">
        <v>41</v>
      </c>
      <c r="D36" t="s">
        <v>35</v>
      </c>
      <c r="E36" t="s">
        <v>15</v>
      </c>
      <c r="F36" s="4">
        <v>2114</v>
      </c>
      <c r="G36" s="5">
        <v>186</v>
      </c>
      <c r="H36">
        <f>_xll.XLOOKUP(data[[#This Row],[Product]],products[Product],products[Cost per unit])</f>
        <v>11.73</v>
      </c>
      <c r="I36">
        <f>data[[#This Row],[Cost per unit]]*data[[#This Row],[Units]]</f>
        <v>2181.7800000000002</v>
      </c>
    </row>
    <row r="37" spans="3:27" x14ac:dyDescent="0.25">
      <c r="C37" t="s">
        <v>41</v>
      </c>
      <c r="D37" t="s">
        <v>36</v>
      </c>
      <c r="E37" t="s">
        <v>13</v>
      </c>
      <c r="F37" s="4">
        <v>10311</v>
      </c>
      <c r="G37" s="5">
        <v>231</v>
      </c>
      <c r="H37">
        <f>_xll.XLOOKUP(data[[#This Row],[Product]],products[Product],products[Cost per unit])</f>
        <v>9.33</v>
      </c>
      <c r="I37">
        <f>data[[#This Row],[Cost per unit]]*data[[#This Row],[Units]]</f>
        <v>2155.23</v>
      </c>
    </row>
    <row r="38" spans="3:27" x14ac:dyDescent="0.25">
      <c r="C38" t="s">
        <v>3</v>
      </c>
      <c r="D38" t="s">
        <v>39</v>
      </c>
      <c r="E38" t="s">
        <v>16</v>
      </c>
      <c r="F38" s="4">
        <v>21</v>
      </c>
      <c r="G38" s="5">
        <v>168</v>
      </c>
      <c r="H38">
        <f>_xll.XLOOKUP(data[[#This Row],[Product]],products[Product],products[Cost per unit])</f>
        <v>8.7899999999999991</v>
      </c>
      <c r="I38">
        <f>data[[#This Row],[Cost per unit]]*data[[#This Row],[Units]]</f>
        <v>1476.7199999999998</v>
      </c>
    </row>
    <row r="39" spans="3:27" x14ac:dyDescent="0.25">
      <c r="C39" t="s">
        <v>10</v>
      </c>
      <c r="D39" t="s">
        <v>35</v>
      </c>
      <c r="E39" t="s">
        <v>20</v>
      </c>
      <c r="F39" s="4">
        <v>1974</v>
      </c>
      <c r="G39" s="5">
        <v>195</v>
      </c>
      <c r="H39">
        <f>_xll.XLOOKUP(data[[#This Row],[Product]],products[Product],products[Cost per unit])</f>
        <v>10.62</v>
      </c>
      <c r="I39">
        <f>data[[#This Row],[Cost per unit]]*data[[#This Row],[Units]]</f>
        <v>2070.8999999999996</v>
      </c>
    </row>
    <row r="40" spans="3:27" x14ac:dyDescent="0.25">
      <c r="C40" t="s">
        <v>5</v>
      </c>
      <c r="D40" t="s">
        <v>36</v>
      </c>
      <c r="E40" t="s">
        <v>23</v>
      </c>
      <c r="F40" s="4">
        <v>6314</v>
      </c>
      <c r="G40" s="5">
        <v>15</v>
      </c>
      <c r="H40">
        <f>_xll.XLOOKUP(data[[#This Row],[Product]],products[Product],products[Cost per unit])</f>
        <v>6.49</v>
      </c>
      <c r="I40">
        <f>data[[#This Row],[Cost per unit]]*data[[#This Row],[Units]]</f>
        <v>97.350000000000009</v>
      </c>
    </row>
    <row r="41" spans="3:27" x14ac:dyDescent="0.25">
      <c r="C41" t="s">
        <v>10</v>
      </c>
      <c r="D41" t="s">
        <v>37</v>
      </c>
      <c r="E41" t="s">
        <v>23</v>
      </c>
      <c r="F41" s="4">
        <v>4683</v>
      </c>
      <c r="G41" s="5">
        <v>30</v>
      </c>
      <c r="H41">
        <f>_xll.XLOOKUP(data[[#This Row],[Product]],products[Product],products[Cost per unit])</f>
        <v>6.49</v>
      </c>
      <c r="I41">
        <f>data[[#This Row],[Cost per unit]]*data[[#This Row],[Units]]</f>
        <v>194.70000000000002</v>
      </c>
    </row>
    <row r="42" spans="3:27" x14ac:dyDescent="0.25">
      <c r="C42" t="s">
        <v>41</v>
      </c>
      <c r="D42" t="s">
        <v>37</v>
      </c>
      <c r="E42" t="s">
        <v>24</v>
      </c>
      <c r="F42" s="4">
        <v>6398</v>
      </c>
      <c r="G42" s="5">
        <v>102</v>
      </c>
      <c r="H42">
        <f>_xll.XLOOKUP(data[[#This Row],[Product]],products[Product],products[Cost per unit])</f>
        <v>4.97</v>
      </c>
      <c r="I42">
        <f>data[[#This Row],[Cost per unit]]*data[[#This Row],[Units]]</f>
        <v>506.94</v>
      </c>
    </row>
    <row r="43" spans="3:27" x14ac:dyDescent="0.25">
      <c r="C43" t="s">
        <v>2</v>
      </c>
      <c r="D43" t="s">
        <v>35</v>
      </c>
      <c r="E43" t="s">
        <v>19</v>
      </c>
      <c r="F43" s="4">
        <v>553</v>
      </c>
      <c r="G43" s="5">
        <v>15</v>
      </c>
      <c r="H43">
        <f>_xll.XLOOKUP(data[[#This Row],[Product]],products[Product],products[Cost per unit])</f>
        <v>7.64</v>
      </c>
      <c r="I43">
        <f>data[[#This Row],[Cost per unit]]*data[[#This Row],[Units]]</f>
        <v>114.6</v>
      </c>
    </row>
    <row r="44" spans="3:27" x14ac:dyDescent="0.25">
      <c r="C44" t="s">
        <v>8</v>
      </c>
      <c r="D44" t="s">
        <v>39</v>
      </c>
      <c r="E44" t="s">
        <v>30</v>
      </c>
      <c r="F44" s="4">
        <v>7021</v>
      </c>
      <c r="G44" s="5">
        <v>183</v>
      </c>
      <c r="H44">
        <f>_xll.XLOOKUP(data[[#This Row],[Product]],products[Product],products[Cost per unit])</f>
        <v>14.49</v>
      </c>
      <c r="I44">
        <f>data[[#This Row],[Cost per unit]]*data[[#This Row],[Units]]</f>
        <v>2651.67</v>
      </c>
    </row>
    <row r="45" spans="3:27" x14ac:dyDescent="0.25">
      <c r="C45" t="s">
        <v>40</v>
      </c>
      <c r="D45" t="s">
        <v>39</v>
      </c>
      <c r="E45" t="s">
        <v>22</v>
      </c>
      <c r="F45" s="4">
        <v>5817</v>
      </c>
      <c r="G45" s="5">
        <v>12</v>
      </c>
      <c r="H45">
        <f>_xll.XLOOKUP(data[[#This Row],[Product]],products[Product],products[Cost per unit])</f>
        <v>9.77</v>
      </c>
      <c r="I45">
        <f>data[[#This Row],[Cost per unit]]*data[[#This Row],[Units]]</f>
        <v>117.24</v>
      </c>
    </row>
    <row r="46" spans="3:27" x14ac:dyDescent="0.25">
      <c r="C46" t="s">
        <v>41</v>
      </c>
      <c r="D46" t="s">
        <v>39</v>
      </c>
      <c r="E46" t="s">
        <v>14</v>
      </c>
      <c r="F46" s="4">
        <v>3976</v>
      </c>
      <c r="G46" s="5">
        <v>72</v>
      </c>
      <c r="H46">
        <f>_xll.XLOOKUP(data[[#This Row],[Product]],products[Product],products[Cost per unit])</f>
        <v>11.7</v>
      </c>
      <c r="I46">
        <f>data[[#This Row],[Cost per unit]]*data[[#This Row],[Units]]</f>
        <v>842.4</v>
      </c>
    </row>
    <row r="47" spans="3:27" x14ac:dyDescent="0.25">
      <c r="C47" t="s">
        <v>6</v>
      </c>
      <c r="D47" t="s">
        <v>38</v>
      </c>
      <c r="E47" t="s">
        <v>27</v>
      </c>
      <c r="F47" s="4">
        <v>1134</v>
      </c>
      <c r="G47" s="5">
        <v>282</v>
      </c>
      <c r="H47">
        <f>_xll.XLOOKUP(data[[#This Row],[Product]],products[Product],products[Cost per unit])</f>
        <v>16.73</v>
      </c>
      <c r="I47">
        <f>data[[#This Row],[Cost per unit]]*data[[#This Row],[Units]]</f>
        <v>4717.8599999999997</v>
      </c>
    </row>
    <row r="48" spans="3:27" x14ac:dyDescent="0.25">
      <c r="C48" t="s">
        <v>2</v>
      </c>
      <c r="D48" t="s">
        <v>39</v>
      </c>
      <c r="E48" t="s">
        <v>28</v>
      </c>
      <c r="F48" s="4">
        <v>6027</v>
      </c>
      <c r="G48" s="5">
        <v>144</v>
      </c>
      <c r="H48">
        <f>_xll.XLOOKUP(data[[#This Row],[Product]],products[Product],products[Cost per unit])</f>
        <v>10.38</v>
      </c>
      <c r="I48">
        <f>data[[#This Row],[Cost per unit]]*data[[#This Row],[Units]]</f>
        <v>1494.72</v>
      </c>
    </row>
    <row r="49" spans="3:9" x14ac:dyDescent="0.25">
      <c r="C49" t="s">
        <v>6</v>
      </c>
      <c r="D49" t="s">
        <v>37</v>
      </c>
      <c r="E49" t="s">
        <v>16</v>
      </c>
      <c r="F49" s="4">
        <v>1904</v>
      </c>
      <c r="G49" s="5">
        <v>405</v>
      </c>
      <c r="H49">
        <f>_xll.XLOOKUP(data[[#This Row],[Product]],products[Product],products[Cost per unit])</f>
        <v>8.7899999999999991</v>
      </c>
      <c r="I49">
        <f>data[[#This Row],[Cost per unit]]*data[[#This Row],[Units]]</f>
        <v>3559.95</v>
      </c>
    </row>
    <row r="50" spans="3:9" x14ac:dyDescent="0.25">
      <c r="C50" t="s">
        <v>7</v>
      </c>
      <c r="D50" t="s">
        <v>34</v>
      </c>
      <c r="E50" t="s">
        <v>32</v>
      </c>
      <c r="F50" s="4">
        <v>3262</v>
      </c>
      <c r="G50" s="5">
        <v>75</v>
      </c>
      <c r="H50">
        <f>_xll.XLOOKUP(data[[#This Row],[Product]],products[Product],products[Cost per unit])</f>
        <v>8.65</v>
      </c>
      <c r="I50">
        <f>data[[#This Row],[Cost per unit]]*data[[#This Row],[Units]]</f>
        <v>648.75</v>
      </c>
    </row>
    <row r="51" spans="3:9" x14ac:dyDescent="0.25">
      <c r="C51" t="s">
        <v>40</v>
      </c>
      <c r="D51" t="s">
        <v>34</v>
      </c>
      <c r="E51" t="s">
        <v>27</v>
      </c>
      <c r="F51" s="4">
        <v>2289</v>
      </c>
      <c r="G51" s="5">
        <v>135</v>
      </c>
      <c r="H51">
        <f>_xll.XLOOKUP(data[[#This Row],[Product]],products[Product],products[Cost per unit])</f>
        <v>16.73</v>
      </c>
      <c r="I51">
        <f>data[[#This Row],[Cost per unit]]*data[[#This Row],[Units]]</f>
        <v>2258.5500000000002</v>
      </c>
    </row>
    <row r="52" spans="3:9" x14ac:dyDescent="0.25">
      <c r="C52" t="s">
        <v>5</v>
      </c>
      <c r="D52" t="s">
        <v>34</v>
      </c>
      <c r="E52" t="s">
        <v>27</v>
      </c>
      <c r="F52" s="4">
        <v>6986</v>
      </c>
      <c r="G52" s="5">
        <v>21</v>
      </c>
      <c r="H52">
        <f>_xll.XLOOKUP(data[[#This Row],[Product]],products[Product],products[Cost per unit])</f>
        <v>16.73</v>
      </c>
      <c r="I52">
        <f>data[[#This Row],[Cost per unit]]*data[[#This Row],[Units]]</f>
        <v>351.33</v>
      </c>
    </row>
    <row r="53" spans="3:9" x14ac:dyDescent="0.25">
      <c r="C53" t="s">
        <v>2</v>
      </c>
      <c r="D53" t="s">
        <v>38</v>
      </c>
      <c r="E53" t="s">
        <v>23</v>
      </c>
      <c r="F53" s="4">
        <v>4417</v>
      </c>
      <c r="G53" s="5">
        <v>153</v>
      </c>
      <c r="H53">
        <f>_xll.XLOOKUP(data[[#This Row],[Product]],products[Product],products[Cost per unit])</f>
        <v>6.49</v>
      </c>
      <c r="I53">
        <f>data[[#This Row],[Cost per unit]]*data[[#This Row],[Units]]</f>
        <v>992.97</v>
      </c>
    </row>
    <row r="54" spans="3:9" x14ac:dyDescent="0.25">
      <c r="C54" t="s">
        <v>6</v>
      </c>
      <c r="D54" t="s">
        <v>34</v>
      </c>
      <c r="E54" t="s">
        <v>15</v>
      </c>
      <c r="F54" s="4">
        <v>1442</v>
      </c>
      <c r="G54" s="5">
        <v>15</v>
      </c>
      <c r="H54">
        <f>_xll.XLOOKUP(data[[#This Row],[Product]],products[Product],products[Cost per unit])</f>
        <v>11.73</v>
      </c>
      <c r="I54">
        <f>data[[#This Row],[Cost per unit]]*data[[#This Row],[Units]]</f>
        <v>175.95000000000002</v>
      </c>
    </row>
    <row r="55" spans="3:9" x14ac:dyDescent="0.25">
      <c r="C55" t="s">
        <v>3</v>
      </c>
      <c r="D55" t="s">
        <v>35</v>
      </c>
      <c r="E55" t="s">
        <v>14</v>
      </c>
      <c r="F55" s="4">
        <v>2415</v>
      </c>
      <c r="G55" s="5">
        <v>255</v>
      </c>
      <c r="H55">
        <f>_xll.XLOOKUP(data[[#This Row],[Product]],products[Product],products[Cost per unit])</f>
        <v>11.7</v>
      </c>
      <c r="I55">
        <f>data[[#This Row],[Cost per unit]]*data[[#This Row],[Units]]</f>
        <v>2983.5</v>
      </c>
    </row>
    <row r="56" spans="3:9" x14ac:dyDescent="0.25">
      <c r="C56" t="s">
        <v>2</v>
      </c>
      <c r="D56" t="s">
        <v>37</v>
      </c>
      <c r="E56" t="s">
        <v>19</v>
      </c>
      <c r="F56" s="4">
        <v>238</v>
      </c>
      <c r="G56" s="5">
        <v>18</v>
      </c>
      <c r="H56">
        <f>_xll.XLOOKUP(data[[#This Row],[Product]],products[Product],products[Cost per unit])</f>
        <v>7.64</v>
      </c>
      <c r="I56">
        <f>data[[#This Row],[Cost per unit]]*data[[#This Row],[Units]]</f>
        <v>137.51999999999998</v>
      </c>
    </row>
    <row r="57" spans="3:9" x14ac:dyDescent="0.25">
      <c r="C57" t="s">
        <v>6</v>
      </c>
      <c r="D57" t="s">
        <v>37</v>
      </c>
      <c r="E57" t="s">
        <v>23</v>
      </c>
      <c r="F57" s="4">
        <v>4949</v>
      </c>
      <c r="G57" s="5">
        <v>189</v>
      </c>
      <c r="H57">
        <f>_xll.XLOOKUP(data[[#This Row],[Product]],products[Product],products[Cost per unit])</f>
        <v>6.49</v>
      </c>
      <c r="I57">
        <f>data[[#This Row],[Cost per unit]]*data[[#This Row],[Units]]</f>
        <v>1226.6100000000001</v>
      </c>
    </row>
    <row r="58" spans="3:9" x14ac:dyDescent="0.25">
      <c r="C58" t="s">
        <v>5</v>
      </c>
      <c r="D58" t="s">
        <v>38</v>
      </c>
      <c r="E58" t="s">
        <v>32</v>
      </c>
      <c r="F58" s="4">
        <v>5075</v>
      </c>
      <c r="G58" s="5">
        <v>21</v>
      </c>
      <c r="H58">
        <f>_xll.XLOOKUP(data[[#This Row],[Product]],products[Product],products[Cost per unit])</f>
        <v>8.65</v>
      </c>
      <c r="I58">
        <f>data[[#This Row],[Cost per unit]]*data[[#This Row],[Units]]</f>
        <v>181.65</v>
      </c>
    </row>
    <row r="59" spans="3:9" x14ac:dyDescent="0.25">
      <c r="C59" t="s">
        <v>3</v>
      </c>
      <c r="D59" t="s">
        <v>36</v>
      </c>
      <c r="E59" t="s">
        <v>16</v>
      </c>
      <c r="F59" s="4">
        <v>9198</v>
      </c>
      <c r="G59" s="5">
        <v>36</v>
      </c>
      <c r="H59">
        <f>_xll.XLOOKUP(data[[#This Row],[Product]],products[Product],products[Cost per unit])</f>
        <v>8.7899999999999991</v>
      </c>
      <c r="I59">
        <f>data[[#This Row],[Cost per unit]]*data[[#This Row],[Units]]</f>
        <v>316.43999999999994</v>
      </c>
    </row>
    <row r="60" spans="3:9" x14ac:dyDescent="0.25">
      <c r="C60" t="s">
        <v>6</v>
      </c>
      <c r="D60" t="s">
        <v>34</v>
      </c>
      <c r="E60" t="s">
        <v>29</v>
      </c>
      <c r="F60" s="4">
        <v>3339</v>
      </c>
      <c r="G60" s="5">
        <v>75</v>
      </c>
      <c r="H60">
        <f>_xll.XLOOKUP(data[[#This Row],[Product]],products[Product],products[Cost per unit])</f>
        <v>7.16</v>
      </c>
      <c r="I60">
        <f>data[[#This Row],[Cost per unit]]*data[[#This Row],[Units]]</f>
        <v>537</v>
      </c>
    </row>
    <row r="61" spans="3:9" x14ac:dyDescent="0.25">
      <c r="C61" t="s">
        <v>40</v>
      </c>
      <c r="D61" t="s">
        <v>34</v>
      </c>
      <c r="E61" t="s">
        <v>17</v>
      </c>
      <c r="F61" s="4">
        <v>5019</v>
      </c>
      <c r="G61" s="5">
        <v>156</v>
      </c>
      <c r="H61">
        <f>_xll.XLOOKUP(data[[#This Row],[Product]],products[Product],products[Cost per unit])</f>
        <v>3.11</v>
      </c>
      <c r="I61">
        <f>data[[#This Row],[Cost per unit]]*data[[#This Row],[Units]]</f>
        <v>485.15999999999997</v>
      </c>
    </row>
    <row r="62" spans="3:9" x14ac:dyDescent="0.25">
      <c r="C62" t="s">
        <v>5</v>
      </c>
      <c r="D62" t="s">
        <v>36</v>
      </c>
      <c r="E62" t="s">
        <v>16</v>
      </c>
      <c r="F62" s="4">
        <v>16184</v>
      </c>
      <c r="G62" s="5">
        <v>39</v>
      </c>
      <c r="H62">
        <f>_xll.XLOOKUP(data[[#This Row],[Product]],products[Product],products[Cost per unit])</f>
        <v>8.7899999999999991</v>
      </c>
      <c r="I62">
        <f>data[[#This Row],[Cost per unit]]*data[[#This Row],[Units]]</f>
        <v>342.80999999999995</v>
      </c>
    </row>
    <row r="63" spans="3:9" x14ac:dyDescent="0.25">
      <c r="C63" t="s">
        <v>6</v>
      </c>
      <c r="D63" t="s">
        <v>36</v>
      </c>
      <c r="E63" t="s">
        <v>21</v>
      </c>
      <c r="F63" s="4">
        <v>497</v>
      </c>
      <c r="G63" s="5">
        <v>63</v>
      </c>
      <c r="H63">
        <f>_xll.XLOOKUP(data[[#This Row],[Product]],products[Product],products[Cost per unit])</f>
        <v>9</v>
      </c>
      <c r="I63">
        <f>data[[#This Row],[Cost per unit]]*data[[#This Row],[Units]]</f>
        <v>567</v>
      </c>
    </row>
    <row r="64" spans="3:9" x14ac:dyDescent="0.25">
      <c r="C64" t="s">
        <v>2</v>
      </c>
      <c r="D64" t="s">
        <v>36</v>
      </c>
      <c r="E64" t="s">
        <v>29</v>
      </c>
      <c r="F64" s="4">
        <v>8211</v>
      </c>
      <c r="G64" s="5">
        <v>75</v>
      </c>
      <c r="H64">
        <f>_xll.XLOOKUP(data[[#This Row],[Product]],products[Product],products[Cost per unit])</f>
        <v>7.16</v>
      </c>
      <c r="I64">
        <f>data[[#This Row],[Cost per unit]]*data[[#This Row],[Units]]</f>
        <v>537</v>
      </c>
    </row>
    <row r="65" spans="3:9" x14ac:dyDescent="0.25">
      <c r="C65" t="s">
        <v>2</v>
      </c>
      <c r="D65" t="s">
        <v>38</v>
      </c>
      <c r="E65" t="s">
        <v>28</v>
      </c>
      <c r="F65" s="4">
        <v>6580</v>
      </c>
      <c r="G65" s="5">
        <v>183</v>
      </c>
      <c r="H65">
        <f>_xll.XLOOKUP(data[[#This Row],[Product]],products[Product],products[Cost per unit])</f>
        <v>10.38</v>
      </c>
      <c r="I65">
        <f>data[[#This Row],[Cost per unit]]*data[[#This Row],[Units]]</f>
        <v>1899.5400000000002</v>
      </c>
    </row>
    <row r="66" spans="3:9" x14ac:dyDescent="0.25">
      <c r="C66" t="s">
        <v>41</v>
      </c>
      <c r="D66" t="s">
        <v>35</v>
      </c>
      <c r="E66" t="s">
        <v>13</v>
      </c>
      <c r="F66" s="4">
        <v>4760</v>
      </c>
      <c r="G66" s="5">
        <v>69</v>
      </c>
      <c r="H66">
        <f>_xll.XLOOKUP(data[[#This Row],[Product]],products[Product],products[Cost per unit])</f>
        <v>9.33</v>
      </c>
      <c r="I66">
        <f>data[[#This Row],[Cost per unit]]*data[[#This Row],[Units]]</f>
        <v>643.77</v>
      </c>
    </row>
    <row r="67" spans="3:9" x14ac:dyDescent="0.25">
      <c r="C67" t="s">
        <v>40</v>
      </c>
      <c r="D67" t="s">
        <v>36</v>
      </c>
      <c r="E67" t="s">
        <v>25</v>
      </c>
      <c r="F67" s="4">
        <v>5439</v>
      </c>
      <c r="G67" s="5">
        <v>30</v>
      </c>
      <c r="H67">
        <f>_xll.XLOOKUP(data[[#This Row],[Product]],products[Product],products[Cost per unit])</f>
        <v>13.15</v>
      </c>
      <c r="I67">
        <f>data[[#This Row],[Cost per unit]]*data[[#This Row],[Units]]</f>
        <v>394.5</v>
      </c>
    </row>
    <row r="68" spans="3:9" x14ac:dyDescent="0.25">
      <c r="C68" t="s">
        <v>41</v>
      </c>
      <c r="D68" t="s">
        <v>34</v>
      </c>
      <c r="E68" t="s">
        <v>17</v>
      </c>
      <c r="F68" s="4">
        <v>1463</v>
      </c>
      <c r="G68" s="5">
        <v>39</v>
      </c>
      <c r="H68">
        <f>_xll.XLOOKUP(data[[#This Row],[Product]],products[Product],products[Cost per unit])</f>
        <v>3.11</v>
      </c>
      <c r="I68">
        <f>data[[#This Row],[Cost per unit]]*data[[#This Row],[Units]]</f>
        <v>121.28999999999999</v>
      </c>
    </row>
    <row r="69" spans="3:9" x14ac:dyDescent="0.25">
      <c r="C69" t="s">
        <v>3</v>
      </c>
      <c r="D69" t="s">
        <v>34</v>
      </c>
      <c r="E69" t="s">
        <v>32</v>
      </c>
      <c r="F69" s="4">
        <v>7777</v>
      </c>
      <c r="G69" s="5">
        <v>504</v>
      </c>
      <c r="H69">
        <f>_xll.XLOOKUP(data[[#This Row],[Product]],products[Product],products[Cost per unit])</f>
        <v>8.65</v>
      </c>
      <c r="I69">
        <f>data[[#This Row],[Cost per unit]]*data[[#This Row],[Units]]</f>
        <v>4359.6000000000004</v>
      </c>
    </row>
    <row r="70" spans="3:9" x14ac:dyDescent="0.25">
      <c r="C70" t="s">
        <v>9</v>
      </c>
      <c r="D70" t="s">
        <v>37</v>
      </c>
      <c r="E70" t="s">
        <v>29</v>
      </c>
      <c r="F70" s="4">
        <v>1085</v>
      </c>
      <c r="G70" s="5">
        <v>273</v>
      </c>
      <c r="H70">
        <f>_xll.XLOOKUP(data[[#This Row],[Product]],products[Product],products[Cost per unit])</f>
        <v>7.16</v>
      </c>
      <c r="I70">
        <f>data[[#This Row],[Cost per unit]]*data[[#This Row],[Units]]</f>
        <v>1954.68</v>
      </c>
    </row>
    <row r="71" spans="3:9" x14ac:dyDescent="0.25">
      <c r="C71" t="s">
        <v>5</v>
      </c>
      <c r="D71" t="s">
        <v>37</v>
      </c>
      <c r="E71" t="s">
        <v>31</v>
      </c>
      <c r="F71" s="4">
        <v>182</v>
      </c>
      <c r="G71" s="5">
        <v>48</v>
      </c>
      <c r="H71">
        <f>_xll.XLOOKUP(data[[#This Row],[Product]],products[Product],products[Cost per unit])</f>
        <v>5.79</v>
      </c>
      <c r="I71">
        <f>data[[#This Row],[Cost per unit]]*data[[#This Row],[Units]]</f>
        <v>277.92</v>
      </c>
    </row>
    <row r="72" spans="3:9" x14ac:dyDescent="0.25">
      <c r="C72" t="s">
        <v>6</v>
      </c>
      <c r="D72" t="s">
        <v>34</v>
      </c>
      <c r="E72" t="s">
        <v>27</v>
      </c>
      <c r="F72" s="4">
        <v>4242</v>
      </c>
      <c r="G72" s="5">
        <v>207</v>
      </c>
      <c r="H72">
        <f>_xll.XLOOKUP(data[[#This Row],[Product]],products[Product],products[Cost per unit])</f>
        <v>16.73</v>
      </c>
      <c r="I72">
        <f>data[[#This Row],[Cost per unit]]*data[[#This Row],[Units]]</f>
        <v>3463.11</v>
      </c>
    </row>
    <row r="73" spans="3:9" x14ac:dyDescent="0.25">
      <c r="C73" t="s">
        <v>6</v>
      </c>
      <c r="D73" t="s">
        <v>36</v>
      </c>
      <c r="E73" t="s">
        <v>32</v>
      </c>
      <c r="F73" s="4">
        <v>6118</v>
      </c>
      <c r="G73" s="5">
        <v>9</v>
      </c>
      <c r="H73">
        <f>_xll.XLOOKUP(data[[#This Row],[Product]],products[Product],products[Cost per unit])</f>
        <v>8.65</v>
      </c>
      <c r="I73">
        <f>data[[#This Row],[Cost per unit]]*data[[#This Row],[Units]]</f>
        <v>77.850000000000009</v>
      </c>
    </row>
    <row r="74" spans="3:9" x14ac:dyDescent="0.25">
      <c r="C74" t="s">
        <v>10</v>
      </c>
      <c r="D74" t="s">
        <v>36</v>
      </c>
      <c r="E74" t="s">
        <v>23</v>
      </c>
      <c r="F74" s="4">
        <v>2317</v>
      </c>
      <c r="G74" s="5">
        <v>261</v>
      </c>
      <c r="H74">
        <f>_xll.XLOOKUP(data[[#This Row],[Product]],products[Product],products[Cost per unit])</f>
        <v>6.49</v>
      </c>
      <c r="I74">
        <f>data[[#This Row],[Cost per unit]]*data[[#This Row],[Units]]</f>
        <v>1693.89</v>
      </c>
    </row>
    <row r="75" spans="3:9" x14ac:dyDescent="0.25">
      <c r="C75" t="s">
        <v>6</v>
      </c>
      <c r="D75" t="s">
        <v>38</v>
      </c>
      <c r="E75" t="s">
        <v>16</v>
      </c>
      <c r="F75" s="4">
        <v>938</v>
      </c>
      <c r="G75" s="5">
        <v>6</v>
      </c>
      <c r="H75">
        <f>_xll.XLOOKUP(data[[#This Row],[Product]],products[Product],products[Cost per unit])</f>
        <v>8.7899999999999991</v>
      </c>
      <c r="I75">
        <f>data[[#This Row],[Cost per unit]]*data[[#This Row],[Units]]</f>
        <v>52.739999999999995</v>
      </c>
    </row>
    <row r="76" spans="3:9" x14ac:dyDescent="0.25">
      <c r="C76" t="s">
        <v>8</v>
      </c>
      <c r="D76" t="s">
        <v>37</v>
      </c>
      <c r="E76" t="s">
        <v>15</v>
      </c>
      <c r="F76" s="4">
        <v>9709</v>
      </c>
      <c r="G76" s="5">
        <v>30</v>
      </c>
      <c r="H76">
        <f>_xll.XLOOKUP(data[[#This Row],[Product]],products[Product],products[Cost per unit])</f>
        <v>11.73</v>
      </c>
      <c r="I76">
        <f>data[[#This Row],[Cost per unit]]*data[[#This Row],[Units]]</f>
        <v>351.90000000000003</v>
      </c>
    </row>
    <row r="77" spans="3:9" x14ac:dyDescent="0.25">
      <c r="C77" t="s">
        <v>7</v>
      </c>
      <c r="D77" t="s">
        <v>34</v>
      </c>
      <c r="E77" t="s">
        <v>20</v>
      </c>
      <c r="F77" s="4">
        <v>2205</v>
      </c>
      <c r="G77" s="5">
        <v>138</v>
      </c>
      <c r="H77">
        <f>_xll.XLOOKUP(data[[#This Row],[Product]],products[Product],products[Cost per unit])</f>
        <v>10.62</v>
      </c>
      <c r="I77">
        <f>data[[#This Row],[Cost per unit]]*data[[#This Row],[Units]]</f>
        <v>1465.56</v>
      </c>
    </row>
    <row r="78" spans="3:9" x14ac:dyDescent="0.25">
      <c r="C78" t="s">
        <v>7</v>
      </c>
      <c r="D78" t="s">
        <v>37</v>
      </c>
      <c r="E78" t="s">
        <v>17</v>
      </c>
      <c r="F78" s="4">
        <v>4487</v>
      </c>
      <c r="G78" s="5">
        <v>111</v>
      </c>
      <c r="H78">
        <f>_xll.XLOOKUP(data[[#This Row],[Product]],products[Product],products[Cost per unit])</f>
        <v>3.11</v>
      </c>
      <c r="I78">
        <f>data[[#This Row],[Cost per unit]]*data[[#This Row],[Units]]</f>
        <v>345.21</v>
      </c>
    </row>
    <row r="79" spans="3:9" x14ac:dyDescent="0.25">
      <c r="C79" t="s">
        <v>5</v>
      </c>
      <c r="D79" t="s">
        <v>35</v>
      </c>
      <c r="E79" t="s">
        <v>18</v>
      </c>
      <c r="F79" s="4">
        <v>2415</v>
      </c>
      <c r="G79" s="5">
        <v>15</v>
      </c>
      <c r="H79">
        <f>_xll.XLOOKUP(data[[#This Row],[Product]],products[Product],products[Cost per unit])</f>
        <v>6.47</v>
      </c>
      <c r="I79">
        <f>data[[#This Row],[Cost per unit]]*data[[#This Row],[Units]]</f>
        <v>97.05</v>
      </c>
    </row>
    <row r="80" spans="3:9" x14ac:dyDescent="0.25">
      <c r="C80" t="s">
        <v>40</v>
      </c>
      <c r="D80" t="s">
        <v>34</v>
      </c>
      <c r="E80" t="s">
        <v>19</v>
      </c>
      <c r="F80" s="4">
        <v>4018</v>
      </c>
      <c r="G80" s="5">
        <v>162</v>
      </c>
      <c r="H80">
        <f>_xll.XLOOKUP(data[[#This Row],[Product]],products[Product],products[Cost per unit])</f>
        <v>7.64</v>
      </c>
      <c r="I80">
        <f>data[[#This Row],[Cost per unit]]*data[[#This Row],[Units]]</f>
        <v>1237.6799999999998</v>
      </c>
    </row>
    <row r="81" spans="3:9" x14ac:dyDescent="0.25">
      <c r="C81" t="s">
        <v>5</v>
      </c>
      <c r="D81" t="s">
        <v>34</v>
      </c>
      <c r="E81" t="s">
        <v>19</v>
      </c>
      <c r="F81" s="4">
        <v>861</v>
      </c>
      <c r="G81" s="5">
        <v>195</v>
      </c>
      <c r="H81">
        <f>_xll.XLOOKUP(data[[#This Row],[Product]],products[Product],products[Cost per unit])</f>
        <v>7.64</v>
      </c>
      <c r="I81">
        <f>data[[#This Row],[Cost per unit]]*data[[#This Row],[Units]]</f>
        <v>1489.8</v>
      </c>
    </row>
    <row r="82" spans="3:9" x14ac:dyDescent="0.25">
      <c r="C82" t="s">
        <v>10</v>
      </c>
      <c r="D82" t="s">
        <v>38</v>
      </c>
      <c r="E82" t="s">
        <v>14</v>
      </c>
      <c r="F82" s="4">
        <v>5586</v>
      </c>
      <c r="G82" s="5">
        <v>525</v>
      </c>
      <c r="H82">
        <f>_xll.XLOOKUP(data[[#This Row],[Product]],products[Product],products[Cost per unit])</f>
        <v>11.7</v>
      </c>
      <c r="I82">
        <f>data[[#This Row],[Cost per unit]]*data[[#This Row],[Units]]</f>
        <v>6142.5</v>
      </c>
    </row>
    <row r="83" spans="3:9" x14ac:dyDescent="0.25">
      <c r="C83" t="s">
        <v>7</v>
      </c>
      <c r="D83" t="s">
        <v>34</v>
      </c>
      <c r="E83" t="s">
        <v>33</v>
      </c>
      <c r="F83" s="4">
        <v>2226</v>
      </c>
      <c r="G83" s="5">
        <v>48</v>
      </c>
      <c r="H83">
        <f>_xll.XLOOKUP(data[[#This Row],[Product]],products[Product],products[Cost per unit])</f>
        <v>12.37</v>
      </c>
      <c r="I83">
        <f>data[[#This Row],[Cost per unit]]*data[[#This Row],[Units]]</f>
        <v>593.76</v>
      </c>
    </row>
    <row r="84" spans="3:9" x14ac:dyDescent="0.25">
      <c r="C84" t="s">
        <v>9</v>
      </c>
      <c r="D84" t="s">
        <v>34</v>
      </c>
      <c r="E84" t="s">
        <v>28</v>
      </c>
      <c r="F84" s="4">
        <v>14329</v>
      </c>
      <c r="G84" s="5">
        <v>150</v>
      </c>
      <c r="H84">
        <f>_xll.XLOOKUP(data[[#This Row],[Product]],products[Product],products[Cost per unit])</f>
        <v>10.38</v>
      </c>
      <c r="I84">
        <f>data[[#This Row],[Cost per unit]]*data[[#This Row],[Units]]</f>
        <v>1557.0000000000002</v>
      </c>
    </row>
    <row r="85" spans="3:9" x14ac:dyDescent="0.25">
      <c r="C85" t="s">
        <v>9</v>
      </c>
      <c r="D85" t="s">
        <v>34</v>
      </c>
      <c r="E85" t="s">
        <v>20</v>
      </c>
      <c r="F85" s="4">
        <v>8463</v>
      </c>
      <c r="G85" s="5">
        <v>492</v>
      </c>
      <c r="H85">
        <f>_xll.XLOOKUP(data[[#This Row],[Product]],products[Product],products[Cost per unit])</f>
        <v>10.62</v>
      </c>
      <c r="I85">
        <f>data[[#This Row],[Cost per unit]]*data[[#This Row],[Units]]</f>
        <v>5225.04</v>
      </c>
    </row>
    <row r="86" spans="3:9" x14ac:dyDescent="0.25">
      <c r="C86" t="s">
        <v>5</v>
      </c>
      <c r="D86" t="s">
        <v>34</v>
      </c>
      <c r="E86" t="s">
        <v>29</v>
      </c>
      <c r="F86" s="4">
        <v>2891</v>
      </c>
      <c r="G86" s="5">
        <v>102</v>
      </c>
      <c r="H86">
        <f>_xll.XLOOKUP(data[[#This Row],[Product]],products[Product],products[Cost per unit])</f>
        <v>7.16</v>
      </c>
      <c r="I86">
        <f>data[[#This Row],[Cost per unit]]*data[[#This Row],[Units]]</f>
        <v>730.32</v>
      </c>
    </row>
    <row r="87" spans="3:9" x14ac:dyDescent="0.25">
      <c r="C87" t="s">
        <v>3</v>
      </c>
      <c r="D87" t="s">
        <v>36</v>
      </c>
      <c r="E87" t="s">
        <v>23</v>
      </c>
      <c r="F87" s="4">
        <v>3773</v>
      </c>
      <c r="G87" s="5">
        <v>165</v>
      </c>
      <c r="H87">
        <f>_xll.XLOOKUP(data[[#This Row],[Product]],products[Product],products[Cost per unit])</f>
        <v>6.49</v>
      </c>
      <c r="I87">
        <f>data[[#This Row],[Cost per unit]]*data[[#This Row],[Units]]</f>
        <v>1070.8500000000001</v>
      </c>
    </row>
    <row r="88" spans="3:9" x14ac:dyDescent="0.25">
      <c r="C88" t="s">
        <v>41</v>
      </c>
      <c r="D88" t="s">
        <v>36</v>
      </c>
      <c r="E88" t="s">
        <v>28</v>
      </c>
      <c r="F88" s="4">
        <v>854</v>
      </c>
      <c r="G88" s="5">
        <v>309</v>
      </c>
      <c r="H88">
        <f>_xll.XLOOKUP(data[[#This Row],[Product]],products[Product],products[Cost per unit])</f>
        <v>10.38</v>
      </c>
      <c r="I88">
        <f>data[[#This Row],[Cost per unit]]*data[[#This Row],[Units]]</f>
        <v>3207.42</v>
      </c>
    </row>
    <row r="89" spans="3:9" x14ac:dyDescent="0.25">
      <c r="C89" t="s">
        <v>6</v>
      </c>
      <c r="D89" t="s">
        <v>36</v>
      </c>
      <c r="E89" t="s">
        <v>17</v>
      </c>
      <c r="F89" s="4">
        <v>4970</v>
      </c>
      <c r="G89" s="5">
        <v>156</v>
      </c>
      <c r="H89">
        <f>_xll.XLOOKUP(data[[#This Row],[Product]],products[Product],products[Cost per unit])</f>
        <v>3.11</v>
      </c>
      <c r="I89">
        <f>data[[#This Row],[Cost per unit]]*data[[#This Row],[Units]]</f>
        <v>485.15999999999997</v>
      </c>
    </row>
    <row r="90" spans="3:9" x14ac:dyDescent="0.25">
      <c r="C90" t="s">
        <v>9</v>
      </c>
      <c r="D90" t="s">
        <v>35</v>
      </c>
      <c r="E90" t="s">
        <v>26</v>
      </c>
      <c r="F90" s="4">
        <v>98</v>
      </c>
      <c r="G90" s="5">
        <v>159</v>
      </c>
      <c r="H90">
        <f>_xll.XLOOKUP(data[[#This Row],[Product]],products[Product],products[Cost per unit])</f>
        <v>5.6</v>
      </c>
      <c r="I90">
        <f>data[[#This Row],[Cost per unit]]*data[[#This Row],[Units]]</f>
        <v>890.4</v>
      </c>
    </row>
    <row r="91" spans="3:9" x14ac:dyDescent="0.25">
      <c r="C91" t="s">
        <v>5</v>
      </c>
      <c r="D91" t="s">
        <v>35</v>
      </c>
      <c r="E91" t="s">
        <v>15</v>
      </c>
      <c r="F91" s="4">
        <v>13391</v>
      </c>
      <c r="G91" s="5">
        <v>201</v>
      </c>
      <c r="H91">
        <f>_xll.XLOOKUP(data[[#This Row],[Product]],products[Product],products[Cost per unit])</f>
        <v>11.73</v>
      </c>
      <c r="I91">
        <f>data[[#This Row],[Cost per unit]]*data[[#This Row],[Units]]</f>
        <v>2357.73</v>
      </c>
    </row>
    <row r="92" spans="3:9" x14ac:dyDescent="0.25">
      <c r="C92" t="s">
        <v>8</v>
      </c>
      <c r="D92" t="s">
        <v>39</v>
      </c>
      <c r="E92" t="s">
        <v>31</v>
      </c>
      <c r="F92" s="4">
        <v>8890</v>
      </c>
      <c r="G92" s="5">
        <v>210</v>
      </c>
      <c r="H92">
        <f>_xll.XLOOKUP(data[[#This Row],[Product]],products[Product],products[Cost per unit])</f>
        <v>5.79</v>
      </c>
      <c r="I92">
        <f>data[[#This Row],[Cost per unit]]*data[[#This Row],[Units]]</f>
        <v>1215.9000000000001</v>
      </c>
    </row>
    <row r="93" spans="3:9" x14ac:dyDescent="0.25">
      <c r="C93" t="s">
        <v>2</v>
      </c>
      <c r="D93" t="s">
        <v>38</v>
      </c>
      <c r="E93" t="s">
        <v>13</v>
      </c>
      <c r="F93" s="4">
        <v>56</v>
      </c>
      <c r="G93" s="5">
        <v>51</v>
      </c>
      <c r="H93">
        <f>_xll.XLOOKUP(data[[#This Row],[Product]],products[Product],products[Cost per unit])</f>
        <v>9.33</v>
      </c>
      <c r="I93">
        <f>data[[#This Row],[Cost per unit]]*data[[#This Row],[Units]]</f>
        <v>475.83</v>
      </c>
    </row>
    <row r="94" spans="3:9" x14ac:dyDescent="0.25">
      <c r="C94" t="s">
        <v>3</v>
      </c>
      <c r="D94" t="s">
        <v>36</v>
      </c>
      <c r="E94" t="s">
        <v>25</v>
      </c>
      <c r="F94" s="4">
        <v>3339</v>
      </c>
      <c r="G94" s="5">
        <v>39</v>
      </c>
      <c r="H94">
        <f>_xll.XLOOKUP(data[[#This Row],[Product]],products[Product],products[Cost per unit])</f>
        <v>13.15</v>
      </c>
      <c r="I94">
        <f>data[[#This Row],[Cost per unit]]*data[[#This Row],[Units]]</f>
        <v>512.85</v>
      </c>
    </row>
    <row r="95" spans="3:9" x14ac:dyDescent="0.25">
      <c r="C95" t="s">
        <v>10</v>
      </c>
      <c r="D95" t="s">
        <v>35</v>
      </c>
      <c r="E95" t="s">
        <v>18</v>
      </c>
      <c r="F95" s="4">
        <v>3808</v>
      </c>
      <c r="G95" s="5">
        <v>279</v>
      </c>
      <c r="H95">
        <f>_xll.XLOOKUP(data[[#This Row],[Product]],products[Product],products[Cost per unit])</f>
        <v>6.47</v>
      </c>
      <c r="I95">
        <f>data[[#This Row],[Cost per unit]]*data[[#This Row],[Units]]</f>
        <v>1805.1299999999999</v>
      </c>
    </row>
    <row r="96" spans="3:9" x14ac:dyDescent="0.25">
      <c r="C96" t="s">
        <v>10</v>
      </c>
      <c r="D96" t="s">
        <v>38</v>
      </c>
      <c r="E96" t="s">
        <v>13</v>
      </c>
      <c r="F96" s="4">
        <v>63</v>
      </c>
      <c r="G96" s="5">
        <v>123</v>
      </c>
      <c r="H96">
        <f>_xll.XLOOKUP(data[[#This Row],[Product]],products[Product],products[Cost per unit])</f>
        <v>9.33</v>
      </c>
      <c r="I96">
        <f>data[[#This Row],[Cost per unit]]*data[[#This Row],[Units]]</f>
        <v>1147.5899999999999</v>
      </c>
    </row>
    <row r="97" spans="3:9" x14ac:dyDescent="0.25">
      <c r="C97" t="s">
        <v>2</v>
      </c>
      <c r="D97" t="s">
        <v>39</v>
      </c>
      <c r="E97" t="s">
        <v>27</v>
      </c>
      <c r="F97" s="4">
        <v>7812</v>
      </c>
      <c r="G97" s="5">
        <v>81</v>
      </c>
      <c r="H97">
        <f>_xll.XLOOKUP(data[[#This Row],[Product]],products[Product],products[Cost per unit])</f>
        <v>16.73</v>
      </c>
      <c r="I97">
        <f>data[[#This Row],[Cost per unit]]*data[[#This Row],[Units]]</f>
        <v>1355.13</v>
      </c>
    </row>
    <row r="98" spans="3:9" x14ac:dyDescent="0.25">
      <c r="C98" t="s">
        <v>40</v>
      </c>
      <c r="D98" t="s">
        <v>37</v>
      </c>
      <c r="E98" t="s">
        <v>19</v>
      </c>
      <c r="F98" s="4">
        <v>7693</v>
      </c>
      <c r="G98" s="5">
        <v>21</v>
      </c>
      <c r="H98">
        <f>_xll.XLOOKUP(data[[#This Row],[Product]],products[Product],products[Cost per unit])</f>
        <v>7.64</v>
      </c>
      <c r="I98">
        <f>data[[#This Row],[Cost per unit]]*data[[#This Row],[Units]]</f>
        <v>160.44</v>
      </c>
    </row>
    <row r="99" spans="3:9" x14ac:dyDescent="0.25">
      <c r="C99" t="s">
        <v>3</v>
      </c>
      <c r="D99" t="s">
        <v>36</v>
      </c>
      <c r="E99" t="s">
        <v>28</v>
      </c>
      <c r="F99" s="4">
        <v>973</v>
      </c>
      <c r="G99" s="5">
        <v>162</v>
      </c>
      <c r="H99">
        <f>_xll.XLOOKUP(data[[#This Row],[Product]],products[Product],products[Cost per unit])</f>
        <v>10.38</v>
      </c>
      <c r="I99">
        <f>data[[#This Row],[Cost per unit]]*data[[#This Row],[Units]]</f>
        <v>1681.5600000000002</v>
      </c>
    </row>
    <row r="100" spans="3:9" x14ac:dyDescent="0.25">
      <c r="C100" t="s">
        <v>10</v>
      </c>
      <c r="D100" t="s">
        <v>35</v>
      </c>
      <c r="E100" t="s">
        <v>21</v>
      </c>
      <c r="F100" s="4">
        <v>567</v>
      </c>
      <c r="G100" s="5">
        <v>228</v>
      </c>
      <c r="H100">
        <f>_xll.XLOOKUP(data[[#This Row],[Product]],products[Product],products[Cost per unit])</f>
        <v>9</v>
      </c>
      <c r="I100">
        <f>data[[#This Row],[Cost per unit]]*data[[#This Row],[Units]]</f>
        <v>2052</v>
      </c>
    </row>
    <row r="101" spans="3:9" x14ac:dyDescent="0.25">
      <c r="C101" t="s">
        <v>10</v>
      </c>
      <c r="D101" t="s">
        <v>36</v>
      </c>
      <c r="E101" t="s">
        <v>29</v>
      </c>
      <c r="F101" s="4">
        <v>2471</v>
      </c>
      <c r="G101" s="5">
        <v>342</v>
      </c>
      <c r="H101">
        <f>_xll.XLOOKUP(data[[#This Row],[Product]],products[Product],products[Cost per unit])</f>
        <v>7.16</v>
      </c>
      <c r="I101">
        <f>data[[#This Row],[Cost per unit]]*data[[#This Row],[Units]]</f>
        <v>2448.7200000000003</v>
      </c>
    </row>
    <row r="102" spans="3:9" x14ac:dyDescent="0.25">
      <c r="C102" t="s">
        <v>5</v>
      </c>
      <c r="D102" t="s">
        <v>38</v>
      </c>
      <c r="E102" t="s">
        <v>13</v>
      </c>
      <c r="F102" s="4">
        <v>7189</v>
      </c>
      <c r="G102" s="5">
        <v>54</v>
      </c>
      <c r="H102">
        <f>_xll.XLOOKUP(data[[#This Row],[Product]],products[Product],products[Cost per unit])</f>
        <v>9.33</v>
      </c>
      <c r="I102">
        <f>data[[#This Row],[Cost per unit]]*data[[#This Row],[Units]]</f>
        <v>503.82</v>
      </c>
    </row>
    <row r="103" spans="3:9" x14ac:dyDescent="0.25">
      <c r="C103" t="s">
        <v>41</v>
      </c>
      <c r="D103" t="s">
        <v>35</v>
      </c>
      <c r="E103" t="s">
        <v>28</v>
      </c>
      <c r="F103" s="4">
        <v>7455</v>
      </c>
      <c r="G103" s="5">
        <v>216</v>
      </c>
      <c r="H103">
        <f>_xll.XLOOKUP(data[[#This Row],[Product]],products[Product],products[Cost per unit])</f>
        <v>10.38</v>
      </c>
      <c r="I103">
        <f>data[[#This Row],[Cost per unit]]*data[[#This Row],[Units]]</f>
        <v>2242.0800000000004</v>
      </c>
    </row>
    <row r="104" spans="3:9" x14ac:dyDescent="0.25">
      <c r="C104" t="s">
        <v>3</v>
      </c>
      <c r="D104" t="s">
        <v>34</v>
      </c>
      <c r="E104" t="s">
        <v>26</v>
      </c>
      <c r="F104" s="4">
        <v>3108</v>
      </c>
      <c r="G104" s="5">
        <v>54</v>
      </c>
      <c r="H104">
        <f>_xll.XLOOKUP(data[[#This Row],[Product]],products[Product],products[Cost per unit])</f>
        <v>5.6</v>
      </c>
      <c r="I104">
        <f>data[[#This Row],[Cost per unit]]*data[[#This Row],[Units]]</f>
        <v>302.39999999999998</v>
      </c>
    </row>
    <row r="105" spans="3:9" x14ac:dyDescent="0.25">
      <c r="C105" t="s">
        <v>6</v>
      </c>
      <c r="D105" t="s">
        <v>38</v>
      </c>
      <c r="E105" t="s">
        <v>25</v>
      </c>
      <c r="F105" s="4">
        <v>469</v>
      </c>
      <c r="G105" s="5">
        <v>75</v>
      </c>
      <c r="H105">
        <f>_xll.XLOOKUP(data[[#This Row],[Product]],products[Product],products[Cost per unit])</f>
        <v>13.15</v>
      </c>
      <c r="I105">
        <f>data[[#This Row],[Cost per unit]]*data[[#This Row],[Units]]</f>
        <v>986.25</v>
      </c>
    </row>
    <row r="106" spans="3:9" x14ac:dyDescent="0.25">
      <c r="C106" t="s">
        <v>9</v>
      </c>
      <c r="D106" t="s">
        <v>37</v>
      </c>
      <c r="E106" t="s">
        <v>23</v>
      </c>
      <c r="F106" s="4">
        <v>2737</v>
      </c>
      <c r="G106" s="5">
        <v>93</v>
      </c>
      <c r="H106">
        <f>_xll.XLOOKUP(data[[#This Row],[Product]],products[Product],products[Cost per unit])</f>
        <v>6.49</v>
      </c>
      <c r="I106">
        <f>data[[#This Row],[Cost per unit]]*data[[#This Row],[Units]]</f>
        <v>603.57000000000005</v>
      </c>
    </row>
    <row r="107" spans="3:9" x14ac:dyDescent="0.25">
      <c r="C107" t="s">
        <v>9</v>
      </c>
      <c r="D107" t="s">
        <v>37</v>
      </c>
      <c r="E107" t="s">
        <v>25</v>
      </c>
      <c r="F107" s="4">
        <v>4305</v>
      </c>
      <c r="G107" s="5">
        <v>156</v>
      </c>
      <c r="H107">
        <f>_xll.XLOOKUP(data[[#This Row],[Product]],products[Product],products[Cost per unit])</f>
        <v>13.15</v>
      </c>
      <c r="I107">
        <f>data[[#This Row],[Cost per unit]]*data[[#This Row],[Units]]</f>
        <v>2051.4</v>
      </c>
    </row>
    <row r="108" spans="3:9" x14ac:dyDescent="0.25">
      <c r="C108" t="s">
        <v>9</v>
      </c>
      <c r="D108" t="s">
        <v>38</v>
      </c>
      <c r="E108" t="s">
        <v>17</v>
      </c>
      <c r="F108" s="4">
        <v>2408</v>
      </c>
      <c r="G108" s="5">
        <v>9</v>
      </c>
      <c r="H108">
        <f>_xll.XLOOKUP(data[[#This Row],[Product]],products[Product],products[Cost per unit])</f>
        <v>3.11</v>
      </c>
      <c r="I108">
        <f>data[[#This Row],[Cost per unit]]*data[[#This Row],[Units]]</f>
        <v>27.99</v>
      </c>
    </row>
    <row r="109" spans="3:9" x14ac:dyDescent="0.25">
      <c r="C109" t="s">
        <v>3</v>
      </c>
      <c r="D109" t="s">
        <v>36</v>
      </c>
      <c r="E109" t="s">
        <v>19</v>
      </c>
      <c r="F109" s="4">
        <v>1281</v>
      </c>
      <c r="G109" s="5">
        <v>18</v>
      </c>
      <c r="H109">
        <f>_xll.XLOOKUP(data[[#This Row],[Product]],products[Product],products[Cost per unit])</f>
        <v>7.64</v>
      </c>
      <c r="I109">
        <f>data[[#This Row],[Cost per unit]]*data[[#This Row],[Units]]</f>
        <v>137.51999999999998</v>
      </c>
    </row>
    <row r="110" spans="3:9" x14ac:dyDescent="0.25">
      <c r="C110" t="s">
        <v>40</v>
      </c>
      <c r="D110" t="s">
        <v>35</v>
      </c>
      <c r="E110" t="s">
        <v>32</v>
      </c>
      <c r="F110" s="4">
        <v>12348</v>
      </c>
      <c r="G110" s="5">
        <v>234</v>
      </c>
      <c r="H110">
        <f>_xll.XLOOKUP(data[[#This Row],[Product]],products[Product],products[Cost per unit])</f>
        <v>8.65</v>
      </c>
      <c r="I110">
        <f>data[[#This Row],[Cost per unit]]*data[[#This Row],[Units]]</f>
        <v>2024.1000000000001</v>
      </c>
    </row>
    <row r="111" spans="3:9" x14ac:dyDescent="0.25">
      <c r="C111" t="s">
        <v>3</v>
      </c>
      <c r="D111" t="s">
        <v>34</v>
      </c>
      <c r="E111" t="s">
        <v>28</v>
      </c>
      <c r="F111" s="4">
        <v>3689</v>
      </c>
      <c r="G111" s="5">
        <v>312</v>
      </c>
      <c r="H111">
        <f>_xll.XLOOKUP(data[[#This Row],[Product]],products[Product],products[Cost per unit])</f>
        <v>10.38</v>
      </c>
      <c r="I111">
        <f>data[[#This Row],[Cost per unit]]*data[[#This Row],[Units]]</f>
        <v>3238.5600000000004</v>
      </c>
    </row>
    <row r="112" spans="3:9" x14ac:dyDescent="0.25">
      <c r="C112" t="s">
        <v>7</v>
      </c>
      <c r="D112" t="s">
        <v>36</v>
      </c>
      <c r="E112" t="s">
        <v>19</v>
      </c>
      <c r="F112" s="4">
        <v>2870</v>
      </c>
      <c r="G112" s="5">
        <v>300</v>
      </c>
      <c r="H112">
        <f>_xll.XLOOKUP(data[[#This Row],[Product]],products[Product],products[Cost per unit])</f>
        <v>7.64</v>
      </c>
      <c r="I112">
        <f>data[[#This Row],[Cost per unit]]*data[[#This Row],[Units]]</f>
        <v>2292</v>
      </c>
    </row>
    <row r="113" spans="3:9" x14ac:dyDescent="0.25">
      <c r="C113" t="s">
        <v>2</v>
      </c>
      <c r="D113" t="s">
        <v>36</v>
      </c>
      <c r="E113" t="s">
        <v>27</v>
      </c>
      <c r="F113" s="4">
        <v>798</v>
      </c>
      <c r="G113" s="5">
        <v>519</v>
      </c>
      <c r="H113">
        <f>_xll.XLOOKUP(data[[#This Row],[Product]],products[Product],products[Cost per unit])</f>
        <v>16.73</v>
      </c>
      <c r="I113">
        <f>data[[#This Row],[Cost per unit]]*data[[#This Row],[Units]]</f>
        <v>8682.8700000000008</v>
      </c>
    </row>
    <row r="114" spans="3:9" x14ac:dyDescent="0.25">
      <c r="C114" t="s">
        <v>41</v>
      </c>
      <c r="D114" t="s">
        <v>37</v>
      </c>
      <c r="E114" t="s">
        <v>21</v>
      </c>
      <c r="F114" s="4">
        <v>2933</v>
      </c>
      <c r="G114" s="5">
        <v>9</v>
      </c>
      <c r="H114">
        <f>_xll.XLOOKUP(data[[#This Row],[Product]],products[Product],products[Cost per unit])</f>
        <v>9</v>
      </c>
      <c r="I114">
        <f>data[[#This Row],[Cost per unit]]*data[[#This Row],[Units]]</f>
        <v>81</v>
      </c>
    </row>
    <row r="115" spans="3:9" x14ac:dyDescent="0.25">
      <c r="C115" t="s">
        <v>5</v>
      </c>
      <c r="D115" t="s">
        <v>35</v>
      </c>
      <c r="E115" t="s">
        <v>4</v>
      </c>
      <c r="F115" s="4">
        <v>2744</v>
      </c>
      <c r="G115" s="5">
        <v>9</v>
      </c>
      <c r="H115">
        <f>_xll.XLOOKUP(data[[#This Row],[Product]],products[Product],products[Cost per unit])</f>
        <v>11.88</v>
      </c>
      <c r="I115">
        <f>data[[#This Row],[Cost per unit]]*data[[#This Row],[Units]]</f>
        <v>106.92</v>
      </c>
    </row>
    <row r="116" spans="3:9" x14ac:dyDescent="0.25">
      <c r="C116" t="s">
        <v>40</v>
      </c>
      <c r="D116" t="s">
        <v>36</v>
      </c>
      <c r="E116" t="s">
        <v>33</v>
      </c>
      <c r="F116" s="4">
        <v>9772</v>
      </c>
      <c r="G116" s="5">
        <v>90</v>
      </c>
      <c r="H116">
        <f>_xll.XLOOKUP(data[[#This Row],[Product]],products[Product],products[Cost per unit])</f>
        <v>12.37</v>
      </c>
      <c r="I116">
        <f>data[[#This Row],[Cost per unit]]*data[[#This Row],[Units]]</f>
        <v>1113.3</v>
      </c>
    </row>
    <row r="117" spans="3:9" x14ac:dyDescent="0.25">
      <c r="C117" t="s">
        <v>7</v>
      </c>
      <c r="D117" t="s">
        <v>34</v>
      </c>
      <c r="E117" t="s">
        <v>25</v>
      </c>
      <c r="F117" s="4">
        <v>1568</v>
      </c>
      <c r="G117" s="5">
        <v>96</v>
      </c>
      <c r="H117">
        <f>_xll.XLOOKUP(data[[#This Row],[Product]],products[Product],products[Cost per unit])</f>
        <v>13.15</v>
      </c>
      <c r="I117">
        <f>data[[#This Row],[Cost per unit]]*data[[#This Row],[Units]]</f>
        <v>1262.4000000000001</v>
      </c>
    </row>
    <row r="118" spans="3:9" x14ac:dyDescent="0.25">
      <c r="C118" t="s">
        <v>2</v>
      </c>
      <c r="D118" t="s">
        <v>36</v>
      </c>
      <c r="E118" t="s">
        <v>16</v>
      </c>
      <c r="F118" s="4">
        <v>11417</v>
      </c>
      <c r="G118" s="5">
        <v>21</v>
      </c>
      <c r="H118">
        <f>_xll.XLOOKUP(data[[#This Row],[Product]],products[Product],products[Cost per unit])</f>
        <v>8.7899999999999991</v>
      </c>
      <c r="I118">
        <f>data[[#This Row],[Cost per unit]]*data[[#This Row],[Units]]</f>
        <v>184.58999999999997</v>
      </c>
    </row>
    <row r="119" spans="3:9" x14ac:dyDescent="0.25">
      <c r="C119" t="s">
        <v>40</v>
      </c>
      <c r="D119" t="s">
        <v>34</v>
      </c>
      <c r="E119" t="s">
        <v>26</v>
      </c>
      <c r="F119" s="4">
        <v>6748</v>
      </c>
      <c r="G119" s="5">
        <v>48</v>
      </c>
      <c r="H119">
        <f>_xll.XLOOKUP(data[[#This Row],[Product]],products[Product],products[Cost per unit])</f>
        <v>5.6</v>
      </c>
      <c r="I119">
        <f>data[[#This Row],[Cost per unit]]*data[[#This Row],[Units]]</f>
        <v>268.79999999999995</v>
      </c>
    </row>
    <row r="120" spans="3:9" x14ac:dyDescent="0.25">
      <c r="C120" t="s">
        <v>10</v>
      </c>
      <c r="D120" t="s">
        <v>36</v>
      </c>
      <c r="E120" t="s">
        <v>27</v>
      </c>
      <c r="F120" s="4">
        <v>1407</v>
      </c>
      <c r="G120" s="5">
        <v>72</v>
      </c>
      <c r="H120">
        <f>_xll.XLOOKUP(data[[#This Row],[Product]],products[Product],products[Cost per unit])</f>
        <v>16.73</v>
      </c>
      <c r="I120">
        <f>data[[#This Row],[Cost per unit]]*data[[#This Row],[Units]]</f>
        <v>1204.56</v>
      </c>
    </row>
    <row r="121" spans="3:9" x14ac:dyDescent="0.25">
      <c r="C121" t="s">
        <v>8</v>
      </c>
      <c r="D121" t="s">
        <v>35</v>
      </c>
      <c r="E121" t="s">
        <v>29</v>
      </c>
      <c r="F121" s="4">
        <v>2023</v>
      </c>
      <c r="G121" s="5">
        <v>168</v>
      </c>
      <c r="H121">
        <f>_xll.XLOOKUP(data[[#This Row],[Product]],products[Product],products[Cost per unit])</f>
        <v>7.16</v>
      </c>
      <c r="I121">
        <f>data[[#This Row],[Cost per unit]]*data[[#This Row],[Units]]</f>
        <v>1202.8800000000001</v>
      </c>
    </row>
    <row r="122" spans="3:9" x14ac:dyDescent="0.25">
      <c r="C122" t="s">
        <v>5</v>
      </c>
      <c r="D122" t="s">
        <v>39</v>
      </c>
      <c r="E122" t="s">
        <v>26</v>
      </c>
      <c r="F122" s="4">
        <v>5236</v>
      </c>
      <c r="G122" s="5">
        <v>51</v>
      </c>
      <c r="H122">
        <f>_xll.XLOOKUP(data[[#This Row],[Product]],products[Product],products[Cost per unit])</f>
        <v>5.6</v>
      </c>
      <c r="I122">
        <f>data[[#This Row],[Cost per unit]]*data[[#This Row],[Units]]</f>
        <v>285.59999999999997</v>
      </c>
    </row>
    <row r="123" spans="3:9" x14ac:dyDescent="0.25">
      <c r="C123" t="s">
        <v>41</v>
      </c>
      <c r="D123" t="s">
        <v>36</v>
      </c>
      <c r="E123" t="s">
        <v>19</v>
      </c>
      <c r="F123" s="4">
        <v>1925</v>
      </c>
      <c r="G123" s="5">
        <v>192</v>
      </c>
      <c r="H123">
        <f>_xll.XLOOKUP(data[[#This Row],[Product]],products[Product],products[Cost per unit])</f>
        <v>7.64</v>
      </c>
      <c r="I123">
        <f>data[[#This Row],[Cost per unit]]*data[[#This Row],[Units]]</f>
        <v>1466.8799999999999</v>
      </c>
    </row>
    <row r="124" spans="3:9" x14ac:dyDescent="0.25">
      <c r="C124" t="s">
        <v>7</v>
      </c>
      <c r="D124" t="s">
        <v>37</v>
      </c>
      <c r="E124" t="s">
        <v>14</v>
      </c>
      <c r="F124" s="4">
        <v>6608</v>
      </c>
      <c r="G124" s="5">
        <v>225</v>
      </c>
      <c r="H124">
        <f>_xll.XLOOKUP(data[[#This Row],[Product]],products[Product],products[Cost per unit])</f>
        <v>11.7</v>
      </c>
      <c r="I124">
        <f>data[[#This Row],[Cost per unit]]*data[[#This Row],[Units]]</f>
        <v>2632.5</v>
      </c>
    </row>
    <row r="125" spans="3:9" x14ac:dyDescent="0.25">
      <c r="C125" t="s">
        <v>6</v>
      </c>
      <c r="D125" t="s">
        <v>34</v>
      </c>
      <c r="E125" t="s">
        <v>26</v>
      </c>
      <c r="F125" s="4">
        <v>8008</v>
      </c>
      <c r="G125" s="5">
        <v>456</v>
      </c>
      <c r="H125">
        <f>_xll.XLOOKUP(data[[#This Row],[Product]],products[Product],products[Cost per unit])</f>
        <v>5.6</v>
      </c>
      <c r="I125">
        <f>data[[#This Row],[Cost per unit]]*data[[#This Row],[Units]]</f>
        <v>2553.6</v>
      </c>
    </row>
    <row r="126" spans="3:9" x14ac:dyDescent="0.25">
      <c r="C126" t="s">
        <v>10</v>
      </c>
      <c r="D126" t="s">
        <v>34</v>
      </c>
      <c r="E126" t="s">
        <v>25</v>
      </c>
      <c r="F126" s="4">
        <v>1428</v>
      </c>
      <c r="G126" s="5">
        <v>93</v>
      </c>
      <c r="H126">
        <f>_xll.XLOOKUP(data[[#This Row],[Product]],products[Product],products[Cost per unit])</f>
        <v>13.15</v>
      </c>
      <c r="I126">
        <f>data[[#This Row],[Cost per unit]]*data[[#This Row],[Units]]</f>
        <v>1222.95</v>
      </c>
    </row>
    <row r="127" spans="3:9" x14ac:dyDescent="0.25">
      <c r="C127" t="s">
        <v>6</v>
      </c>
      <c r="D127" t="s">
        <v>34</v>
      </c>
      <c r="E127" t="s">
        <v>4</v>
      </c>
      <c r="F127" s="4">
        <v>525</v>
      </c>
      <c r="G127" s="5">
        <v>48</v>
      </c>
      <c r="H127">
        <f>_xll.XLOOKUP(data[[#This Row],[Product]],products[Product],products[Cost per unit])</f>
        <v>11.88</v>
      </c>
      <c r="I127">
        <f>data[[#This Row],[Cost per unit]]*data[[#This Row],[Units]]</f>
        <v>570.24</v>
      </c>
    </row>
    <row r="128" spans="3:9" x14ac:dyDescent="0.25">
      <c r="C128" t="s">
        <v>6</v>
      </c>
      <c r="D128" t="s">
        <v>37</v>
      </c>
      <c r="E128" t="s">
        <v>18</v>
      </c>
      <c r="F128" s="4">
        <v>1505</v>
      </c>
      <c r="G128" s="5">
        <v>102</v>
      </c>
      <c r="H128">
        <f>_xll.XLOOKUP(data[[#This Row],[Product]],products[Product],products[Cost per unit])</f>
        <v>6.47</v>
      </c>
      <c r="I128">
        <f>data[[#This Row],[Cost per unit]]*data[[#This Row],[Units]]</f>
        <v>659.93999999999994</v>
      </c>
    </row>
    <row r="129" spans="3:9" x14ac:dyDescent="0.25">
      <c r="C129" t="s">
        <v>7</v>
      </c>
      <c r="D129" t="s">
        <v>35</v>
      </c>
      <c r="E129" t="s">
        <v>30</v>
      </c>
      <c r="F129" s="4">
        <v>6755</v>
      </c>
      <c r="G129" s="5">
        <v>252</v>
      </c>
      <c r="H129">
        <f>_xll.XLOOKUP(data[[#This Row],[Product]],products[Product],products[Cost per unit])</f>
        <v>14.49</v>
      </c>
      <c r="I129">
        <f>data[[#This Row],[Cost per unit]]*data[[#This Row],[Units]]</f>
        <v>3651.48</v>
      </c>
    </row>
    <row r="130" spans="3:9" x14ac:dyDescent="0.25">
      <c r="C130" t="s">
        <v>2</v>
      </c>
      <c r="D130" t="s">
        <v>37</v>
      </c>
      <c r="E130" t="s">
        <v>18</v>
      </c>
      <c r="F130" s="4">
        <v>11571</v>
      </c>
      <c r="G130" s="5">
        <v>138</v>
      </c>
      <c r="H130">
        <f>_xll.XLOOKUP(data[[#This Row],[Product]],products[Product],products[Cost per unit])</f>
        <v>6.47</v>
      </c>
      <c r="I130">
        <f>data[[#This Row],[Cost per unit]]*data[[#This Row],[Units]]</f>
        <v>892.86</v>
      </c>
    </row>
    <row r="131" spans="3:9" x14ac:dyDescent="0.25">
      <c r="C131" t="s">
        <v>40</v>
      </c>
      <c r="D131" t="s">
        <v>38</v>
      </c>
      <c r="E131" t="s">
        <v>25</v>
      </c>
      <c r="F131" s="4">
        <v>2541</v>
      </c>
      <c r="G131" s="5">
        <v>90</v>
      </c>
      <c r="H131">
        <f>_xll.XLOOKUP(data[[#This Row],[Product]],products[Product],products[Cost per unit])</f>
        <v>13.15</v>
      </c>
      <c r="I131">
        <f>data[[#This Row],[Cost per unit]]*data[[#This Row],[Units]]</f>
        <v>1183.5</v>
      </c>
    </row>
    <row r="132" spans="3:9" x14ac:dyDescent="0.25">
      <c r="C132" t="s">
        <v>41</v>
      </c>
      <c r="D132" t="s">
        <v>37</v>
      </c>
      <c r="E132" t="s">
        <v>30</v>
      </c>
      <c r="F132" s="4">
        <v>1526</v>
      </c>
      <c r="G132" s="5">
        <v>240</v>
      </c>
      <c r="H132">
        <f>_xll.XLOOKUP(data[[#This Row],[Product]],products[Product],products[Cost per unit])</f>
        <v>14.49</v>
      </c>
      <c r="I132">
        <f>data[[#This Row],[Cost per unit]]*data[[#This Row],[Units]]</f>
        <v>3477.6</v>
      </c>
    </row>
    <row r="133" spans="3:9" x14ac:dyDescent="0.25">
      <c r="C133" t="s">
        <v>40</v>
      </c>
      <c r="D133" t="s">
        <v>38</v>
      </c>
      <c r="E133" t="s">
        <v>4</v>
      </c>
      <c r="F133" s="4">
        <v>6125</v>
      </c>
      <c r="G133" s="5">
        <v>102</v>
      </c>
      <c r="H133">
        <f>_xll.XLOOKUP(data[[#This Row],[Product]],products[Product],products[Cost per unit])</f>
        <v>11.88</v>
      </c>
      <c r="I133">
        <f>data[[#This Row],[Cost per unit]]*data[[#This Row],[Units]]</f>
        <v>1211.76</v>
      </c>
    </row>
    <row r="134" spans="3:9" x14ac:dyDescent="0.25">
      <c r="C134" t="s">
        <v>41</v>
      </c>
      <c r="D134" t="s">
        <v>35</v>
      </c>
      <c r="E134" t="s">
        <v>27</v>
      </c>
      <c r="F134" s="4">
        <v>847</v>
      </c>
      <c r="G134" s="5">
        <v>129</v>
      </c>
      <c r="H134">
        <f>_xll.XLOOKUP(data[[#This Row],[Product]],products[Product],products[Cost per unit])</f>
        <v>16.73</v>
      </c>
      <c r="I134">
        <f>data[[#This Row],[Cost per unit]]*data[[#This Row],[Units]]</f>
        <v>2158.17</v>
      </c>
    </row>
    <row r="135" spans="3:9" x14ac:dyDescent="0.25">
      <c r="C135" t="s">
        <v>8</v>
      </c>
      <c r="D135" t="s">
        <v>35</v>
      </c>
      <c r="E135" t="s">
        <v>27</v>
      </c>
      <c r="F135" s="4">
        <v>4753</v>
      </c>
      <c r="G135" s="5">
        <v>300</v>
      </c>
      <c r="H135">
        <f>_xll.XLOOKUP(data[[#This Row],[Product]],products[Product],products[Cost per unit])</f>
        <v>16.73</v>
      </c>
      <c r="I135">
        <f>data[[#This Row],[Cost per unit]]*data[[#This Row],[Units]]</f>
        <v>5019</v>
      </c>
    </row>
    <row r="136" spans="3:9" x14ac:dyDescent="0.25">
      <c r="C136" t="s">
        <v>6</v>
      </c>
      <c r="D136" t="s">
        <v>38</v>
      </c>
      <c r="E136" t="s">
        <v>33</v>
      </c>
      <c r="F136" s="4">
        <v>959</v>
      </c>
      <c r="G136" s="5">
        <v>135</v>
      </c>
      <c r="H136">
        <f>_xll.XLOOKUP(data[[#This Row],[Product]],products[Product],products[Cost per unit])</f>
        <v>12.37</v>
      </c>
      <c r="I136">
        <f>data[[#This Row],[Cost per unit]]*data[[#This Row],[Units]]</f>
        <v>1669.9499999999998</v>
      </c>
    </row>
    <row r="137" spans="3:9" x14ac:dyDescent="0.25">
      <c r="C137" t="s">
        <v>7</v>
      </c>
      <c r="D137" t="s">
        <v>35</v>
      </c>
      <c r="E137" t="s">
        <v>24</v>
      </c>
      <c r="F137" s="4">
        <v>2793</v>
      </c>
      <c r="G137" s="5">
        <v>114</v>
      </c>
      <c r="H137">
        <f>_xll.XLOOKUP(data[[#This Row],[Product]],products[Product],products[Cost per unit])</f>
        <v>4.97</v>
      </c>
      <c r="I137">
        <f>data[[#This Row],[Cost per unit]]*data[[#This Row],[Units]]</f>
        <v>566.57999999999993</v>
      </c>
    </row>
    <row r="138" spans="3:9" x14ac:dyDescent="0.25">
      <c r="C138" t="s">
        <v>7</v>
      </c>
      <c r="D138" t="s">
        <v>35</v>
      </c>
      <c r="E138" t="s">
        <v>14</v>
      </c>
      <c r="F138" s="4">
        <v>4606</v>
      </c>
      <c r="G138" s="5">
        <v>63</v>
      </c>
      <c r="H138">
        <f>_xll.XLOOKUP(data[[#This Row],[Product]],products[Product],products[Cost per unit])</f>
        <v>11.7</v>
      </c>
      <c r="I138">
        <f>data[[#This Row],[Cost per unit]]*data[[#This Row],[Units]]</f>
        <v>737.09999999999991</v>
      </c>
    </row>
    <row r="139" spans="3:9" x14ac:dyDescent="0.25">
      <c r="C139" t="s">
        <v>7</v>
      </c>
      <c r="D139" t="s">
        <v>36</v>
      </c>
      <c r="E139" t="s">
        <v>29</v>
      </c>
      <c r="F139" s="4">
        <v>5551</v>
      </c>
      <c r="G139" s="5">
        <v>252</v>
      </c>
      <c r="H139">
        <f>_xll.XLOOKUP(data[[#This Row],[Product]],products[Product],products[Cost per unit])</f>
        <v>7.16</v>
      </c>
      <c r="I139">
        <f>data[[#This Row],[Cost per unit]]*data[[#This Row],[Units]]</f>
        <v>1804.32</v>
      </c>
    </row>
    <row r="140" spans="3:9" x14ac:dyDescent="0.25">
      <c r="C140" t="s">
        <v>10</v>
      </c>
      <c r="D140" t="s">
        <v>36</v>
      </c>
      <c r="E140" t="s">
        <v>32</v>
      </c>
      <c r="F140" s="4">
        <v>6657</v>
      </c>
      <c r="G140" s="5">
        <v>303</v>
      </c>
      <c r="H140">
        <f>_xll.XLOOKUP(data[[#This Row],[Product]],products[Product],products[Cost per unit])</f>
        <v>8.65</v>
      </c>
      <c r="I140">
        <f>data[[#This Row],[Cost per unit]]*data[[#This Row],[Units]]</f>
        <v>2620.9500000000003</v>
      </c>
    </row>
    <row r="141" spans="3:9" x14ac:dyDescent="0.25">
      <c r="C141" t="s">
        <v>7</v>
      </c>
      <c r="D141" t="s">
        <v>39</v>
      </c>
      <c r="E141" t="s">
        <v>17</v>
      </c>
      <c r="F141" s="4">
        <v>4438</v>
      </c>
      <c r="G141" s="5">
        <v>246</v>
      </c>
      <c r="H141">
        <f>_xll.XLOOKUP(data[[#This Row],[Product]],products[Product],products[Cost per unit])</f>
        <v>3.11</v>
      </c>
      <c r="I141">
        <f>data[[#This Row],[Cost per unit]]*data[[#This Row],[Units]]</f>
        <v>765.06</v>
      </c>
    </row>
    <row r="142" spans="3:9" x14ac:dyDescent="0.25">
      <c r="C142" t="s">
        <v>8</v>
      </c>
      <c r="D142" t="s">
        <v>38</v>
      </c>
      <c r="E142" t="s">
        <v>22</v>
      </c>
      <c r="F142" s="4">
        <v>168</v>
      </c>
      <c r="G142" s="5">
        <v>84</v>
      </c>
      <c r="H142">
        <f>_xll.XLOOKUP(data[[#This Row],[Product]],products[Product],products[Cost per unit])</f>
        <v>9.77</v>
      </c>
      <c r="I142">
        <f>data[[#This Row],[Cost per unit]]*data[[#This Row],[Units]]</f>
        <v>820.68</v>
      </c>
    </row>
    <row r="143" spans="3:9" x14ac:dyDescent="0.25">
      <c r="C143" t="s">
        <v>7</v>
      </c>
      <c r="D143" t="s">
        <v>34</v>
      </c>
      <c r="E143" t="s">
        <v>17</v>
      </c>
      <c r="F143" s="4">
        <v>7777</v>
      </c>
      <c r="G143" s="5">
        <v>39</v>
      </c>
      <c r="H143">
        <f>_xll.XLOOKUP(data[[#This Row],[Product]],products[Product],products[Cost per unit])</f>
        <v>3.11</v>
      </c>
      <c r="I143">
        <f>data[[#This Row],[Cost per unit]]*data[[#This Row],[Units]]</f>
        <v>121.28999999999999</v>
      </c>
    </row>
    <row r="144" spans="3:9" x14ac:dyDescent="0.25">
      <c r="C144" t="s">
        <v>5</v>
      </c>
      <c r="D144" t="s">
        <v>36</v>
      </c>
      <c r="E144" t="s">
        <v>17</v>
      </c>
      <c r="F144" s="4">
        <v>3339</v>
      </c>
      <c r="G144" s="5">
        <v>348</v>
      </c>
      <c r="H144">
        <f>_xll.XLOOKUP(data[[#This Row],[Product]],products[Product],products[Cost per unit])</f>
        <v>3.11</v>
      </c>
      <c r="I144">
        <f>data[[#This Row],[Cost per unit]]*data[[#This Row],[Units]]</f>
        <v>1082.28</v>
      </c>
    </row>
    <row r="145" spans="3:9" x14ac:dyDescent="0.25">
      <c r="C145" t="s">
        <v>7</v>
      </c>
      <c r="D145" t="s">
        <v>37</v>
      </c>
      <c r="E145" t="s">
        <v>33</v>
      </c>
      <c r="F145" s="4">
        <v>6391</v>
      </c>
      <c r="G145" s="5">
        <v>48</v>
      </c>
      <c r="H145">
        <f>_xll.XLOOKUP(data[[#This Row],[Product]],products[Product],products[Cost per unit])</f>
        <v>12.37</v>
      </c>
      <c r="I145">
        <f>data[[#This Row],[Cost per unit]]*data[[#This Row],[Units]]</f>
        <v>593.76</v>
      </c>
    </row>
    <row r="146" spans="3:9" x14ac:dyDescent="0.25">
      <c r="C146" t="s">
        <v>5</v>
      </c>
      <c r="D146" t="s">
        <v>37</v>
      </c>
      <c r="E146" t="s">
        <v>22</v>
      </c>
      <c r="F146" s="4">
        <v>518</v>
      </c>
      <c r="G146" s="5">
        <v>75</v>
      </c>
      <c r="H146">
        <f>_xll.XLOOKUP(data[[#This Row],[Product]],products[Product],products[Cost per unit])</f>
        <v>9.77</v>
      </c>
      <c r="I146">
        <f>data[[#This Row],[Cost per unit]]*data[[#This Row],[Units]]</f>
        <v>732.75</v>
      </c>
    </row>
    <row r="147" spans="3:9" x14ac:dyDescent="0.25">
      <c r="C147" t="s">
        <v>7</v>
      </c>
      <c r="D147" t="s">
        <v>38</v>
      </c>
      <c r="E147" t="s">
        <v>28</v>
      </c>
      <c r="F147" s="4">
        <v>5677</v>
      </c>
      <c r="G147" s="5">
        <v>258</v>
      </c>
      <c r="H147">
        <f>_xll.XLOOKUP(data[[#This Row],[Product]],products[Product],products[Cost per unit])</f>
        <v>10.38</v>
      </c>
      <c r="I147">
        <f>data[[#This Row],[Cost per unit]]*data[[#This Row],[Units]]</f>
        <v>2678.0400000000004</v>
      </c>
    </row>
    <row r="148" spans="3:9" x14ac:dyDescent="0.25">
      <c r="C148" t="s">
        <v>6</v>
      </c>
      <c r="D148" t="s">
        <v>39</v>
      </c>
      <c r="E148" t="s">
        <v>17</v>
      </c>
      <c r="F148" s="4">
        <v>6048</v>
      </c>
      <c r="G148" s="5">
        <v>27</v>
      </c>
      <c r="H148">
        <f>_xll.XLOOKUP(data[[#This Row],[Product]],products[Product],products[Cost per unit])</f>
        <v>3.11</v>
      </c>
      <c r="I148">
        <f>data[[#This Row],[Cost per unit]]*data[[#This Row],[Units]]</f>
        <v>83.97</v>
      </c>
    </row>
    <row r="149" spans="3:9" x14ac:dyDescent="0.25">
      <c r="C149" t="s">
        <v>8</v>
      </c>
      <c r="D149" t="s">
        <v>38</v>
      </c>
      <c r="E149" t="s">
        <v>32</v>
      </c>
      <c r="F149" s="4">
        <v>3752</v>
      </c>
      <c r="G149" s="5">
        <v>213</v>
      </c>
      <c r="H149">
        <f>_xll.XLOOKUP(data[[#This Row],[Product]],products[Product],products[Cost per unit])</f>
        <v>8.65</v>
      </c>
      <c r="I149">
        <f>data[[#This Row],[Cost per unit]]*data[[#This Row],[Units]]</f>
        <v>1842.45</v>
      </c>
    </row>
    <row r="150" spans="3:9" x14ac:dyDescent="0.25">
      <c r="C150" t="s">
        <v>5</v>
      </c>
      <c r="D150" t="s">
        <v>35</v>
      </c>
      <c r="E150" t="s">
        <v>29</v>
      </c>
      <c r="F150" s="4">
        <v>4480</v>
      </c>
      <c r="G150" s="5">
        <v>357</v>
      </c>
      <c r="H150">
        <f>_xll.XLOOKUP(data[[#This Row],[Product]],products[Product],products[Cost per unit])</f>
        <v>7.16</v>
      </c>
      <c r="I150">
        <f>data[[#This Row],[Cost per unit]]*data[[#This Row],[Units]]</f>
        <v>2556.12</v>
      </c>
    </row>
    <row r="151" spans="3:9" x14ac:dyDescent="0.25">
      <c r="C151" t="s">
        <v>9</v>
      </c>
      <c r="D151" t="s">
        <v>37</v>
      </c>
      <c r="E151" t="s">
        <v>4</v>
      </c>
      <c r="F151" s="4">
        <v>259</v>
      </c>
      <c r="G151" s="5">
        <v>207</v>
      </c>
      <c r="H151">
        <f>_xll.XLOOKUP(data[[#This Row],[Product]],products[Product],products[Cost per unit])</f>
        <v>11.88</v>
      </c>
      <c r="I151">
        <f>data[[#This Row],[Cost per unit]]*data[[#This Row],[Units]]</f>
        <v>2459.1600000000003</v>
      </c>
    </row>
    <row r="152" spans="3:9" x14ac:dyDescent="0.25">
      <c r="C152" t="s">
        <v>8</v>
      </c>
      <c r="D152" t="s">
        <v>37</v>
      </c>
      <c r="E152" t="s">
        <v>30</v>
      </c>
      <c r="F152" s="4">
        <v>42</v>
      </c>
      <c r="G152" s="5">
        <v>150</v>
      </c>
      <c r="H152">
        <f>_xll.XLOOKUP(data[[#This Row],[Product]],products[Product],products[Cost per unit])</f>
        <v>14.49</v>
      </c>
      <c r="I152">
        <f>data[[#This Row],[Cost per unit]]*data[[#This Row],[Units]]</f>
        <v>2173.5</v>
      </c>
    </row>
    <row r="153" spans="3:9" x14ac:dyDescent="0.25">
      <c r="C153" t="s">
        <v>41</v>
      </c>
      <c r="D153" t="s">
        <v>36</v>
      </c>
      <c r="E153" t="s">
        <v>26</v>
      </c>
      <c r="F153" s="4">
        <v>98</v>
      </c>
      <c r="G153" s="5">
        <v>204</v>
      </c>
      <c r="H153">
        <f>_xll.XLOOKUP(data[[#This Row],[Product]],products[Product],products[Cost per unit])</f>
        <v>5.6</v>
      </c>
      <c r="I153">
        <f>data[[#This Row],[Cost per unit]]*data[[#This Row],[Units]]</f>
        <v>1142.3999999999999</v>
      </c>
    </row>
    <row r="154" spans="3:9" x14ac:dyDescent="0.25">
      <c r="C154" t="s">
        <v>7</v>
      </c>
      <c r="D154" t="s">
        <v>35</v>
      </c>
      <c r="E154" t="s">
        <v>27</v>
      </c>
      <c r="F154" s="4">
        <v>2478</v>
      </c>
      <c r="G154" s="5">
        <v>21</v>
      </c>
      <c r="H154">
        <f>_xll.XLOOKUP(data[[#This Row],[Product]],products[Product],products[Cost per unit])</f>
        <v>16.73</v>
      </c>
      <c r="I154">
        <f>data[[#This Row],[Cost per unit]]*data[[#This Row],[Units]]</f>
        <v>351.33</v>
      </c>
    </row>
    <row r="155" spans="3:9" x14ac:dyDescent="0.25">
      <c r="C155" t="s">
        <v>41</v>
      </c>
      <c r="D155" t="s">
        <v>34</v>
      </c>
      <c r="E155" t="s">
        <v>33</v>
      </c>
      <c r="F155" s="4">
        <v>7847</v>
      </c>
      <c r="G155" s="5">
        <v>174</v>
      </c>
      <c r="H155">
        <f>_xll.XLOOKUP(data[[#This Row],[Product]],products[Product],products[Cost per unit])</f>
        <v>12.37</v>
      </c>
      <c r="I155">
        <f>data[[#This Row],[Cost per unit]]*data[[#This Row],[Units]]</f>
        <v>2152.3799999999997</v>
      </c>
    </row>
    <row r="156" spans="3:9" x14ac:dyDescent="0.25">
      <c r="C156" t="s">
        <v>2</v>
      </c>
      <c r="D156" t="s">
        <v>37</v>
      </c>
      <c r="E156" t="s">
        <v>17</v>
      </c>
      <c r="F156" s="4">
        <v>9926</v>
      </c>
      <c r="G156" s="5">
        <v>201</v>
      </c>
      <c r="H156">
        <f>_xll.XLOOKUP(data[[#This Row],[Product]],products[Product],products[Cost per unit])</f>
        <v>3.11</v>
      </c>
      <c r="I156">
        <f>data[[#This Row],[Cost per unit]]*data[[#This Row],[Units]]</f>
        <v>625.11</v>
      </c>
    </row>
    <row r="157" spans="3:9" x14ac:dyDescent="0.25">
      <c r="C157" t="s">
        <v>8</v>
      </c>
      <c r="D157" t="s">
        <v>38</v>
      </c>
      <c r="E157" t="s">
        <v>13</v>
      </c>
      <c r="F157" s="4">
        <v>819</v>
      </c>
      <c r="G157" s="5">
        <v>510</v>
      </c>
      <c r="H157">
        <f>_xll.XLOOKUP(data[[#This Row],[Product]],products[Product],products[Cost per unit])</f>
        <v>9.33</v>
      </c>
      <c r="I157">
        <f>data[[#This Row],[Cost per unit]]*data[[#This Row],[Units]]</f>
        <v>4758.3</v>
      </c>
    </row>
    <row r="158" spans="3:9" x14ac:dyDescent="0.25">
      <c r="C158" t="s">
        <v>6</v>
      </c>
      <c r="D158" t="s">
        <v>39</v>
      </c>
      <c r="E158" t="s">
        <v>29</v>
      </c>
      <c r="F158" s="4">
        <v>3052</v>
      </c>
      <c r="G158" s="5">
        <v>378</v>
      </c>
      <c r="H158">
        <f>_xll.XLOOKUP(data[[#This Row],[Product]],products[Product],products[Cost per unit])</f>
        <v>7.16</v>
      </c>
      <c r="I158">
        <f>data[[#This Row],[Cost per unit]]*data[[#This Row],[Units]]</f>
        <v>2706.48</v>
      </c>
    </row>
    <row r="159" spans="3:9" x14ac:dyDescent="0.25">
      <c r="C159" t="s">
        <v>9</v>
      </c>
      <c r="D159" t="s">
        <v>34</v>
      </c>
      <c r="E159" t="s">
        <v>21</v>
      </c>
      <c r="F159" s="4">
        <v>6832</v>
      </c>
      <c r="G159" s="5">
        <v>27</v>
      </c>
      <c r="H159">
        <f>_xll.XLOOKUP(data[[#This Row],[Product]],products[Product],products[Cost per unit])</f>
        <v>9</v>
      </c>
      <c r="I159">
        <f>data[[#This Row],[Cost per unit]]*data[[#This Row],[Units]]</f>
        <v>243</v>
      </c>
    </row>
    <row r="160" spans="3:9" x14ac:dyDescent="0.25">
      <c r="C160" t="s">
        <v>2</v>
      </c>
      <c r="D160" t="s">
        <v>39</v>
      </c>
      <c r="E160" t="s">
        <v>16</v>
      </c>
      <c r="F160" s="4">
        <v>2016</v>
      </c>
      <c r="G160" s="5">
        <v>117</v>
      </c>
      <c r="H160">
        <f>_xll.XLOOKUP(data[[#This Row],[Product]],products[Product],products[Cost per unit])</f>
        <v>8.7899999999999991</v>
      </c>
      <c r="I160">
        <f>data[[#This Row],[Cost per unit]]*data[[#This Row],[Units]]</f>
        <v>1028.4299999999998</v>
      </c>
    </row>
    <row r="161" spans="3:9" x14ac:dyDescent="0.25">
      <c r="C161" t="s">
        <v>6</v>
      </c>
      <c r="D161" t="s">
        <v>38</v>
      </c>
      <c r="E161" t="s">
        <v>21</v>
      </c>
      <c r="F161" s="4">
        <v>7322</v>
      </c>
      <c r="G161" s="5">
        <v>36</v>
      </c>
      <c r="H161">
        <f>_xll.XLOOKUP(data[[#This Row],[Product]],products[Product],products[Cost per unit])</f>
        <v>9</v>
      </c>
      <c r="I161">
        <f>data[[#This Row],[Cost per unit]]*data[[#This Row],[Units]]</f>
        <v>324</v>
      </c>
    </row>
    <row r="162" spans="3:9" x14ac:dyDescent="0.25">
      <c r="C162" t="s">
        <v>8</v>
      </c>
      <c r="D162" t="s">
        <v>35</v>
      </c>
      <c r="E162" t="s">
        <v>33</v>
      </c>
      <c r="F162" s="4">
        <v>357</v>
      </c>
      <c r="G162" s="5">
        <v>126</v>
      </c>
      <c r="H162">
        <f>_xll.XLOOKUP(data[[#This Row],[Product]],products[Product],products[Cost per unit])</f>
        <v>12.37</v>
      </c>
      <c r="I162">
        <f>data[[#This Row],[Cost per unit]]*data[[#This Row],[Units]]</f>
        <v>1558.62</v>
      </c>
    </row>
    <row r="163" spans="3:9" x14ac:dyDescent="0.25">
      <c r="C163" t="s">
        <v>9</v>
      </c>
      <c r="D163" t="s">
        <v>39</v>
      </c>
      <c r="E163" t="s">
        <v>25</v>
      </c>
      <c r="F163" s="4">
        <v>3192</v>
      </c>
      <c r="G163" s="5">
        <v>72</v>
      </c>
      <c r="H163">
        <f>_xll.XLOOKUP(data[[#This Row],[Product]],products[Product],products[Cost per unit])</f>
        <v>13.15</v>
      </c>
      <c r="I163">
        <f>data[[#This Row],[Cost per unit]]*data[[#This Row],[Units]]</f>
        <v>946.80000000000007</v>
      </c>
    </row>
    <row r="164" spans="3:9" x14ac:dyDescent="0.25">
      <c r="C164" t="s">
        <v>7</v>
      </c>
      <c r="D164" t="s">
        <v>36</v>
      </c>
      <c r="E164" t="s">
        <v>22</v>
      </c>
      <c r="F164" s="4">
        <v>8435</v>
      </c>
      <c r="G164" s="5">
        <v>42</v>
      </c>
      <c r="H164">
        <f>_xll.XLOOKUP(data[[#This Row],[Product]],products[Product],products[Cost per unit])</f>
        <v>9.77</v>
      </c>
      <c r="I164">
        <f>data[[#This Row],[Cost per unit]]*data[[#This Row],[Units]]</f>
        <v>410.34</v>
      </c>
    </row>
    <row r="165" spans="3:9" x14ac:dyDescent="0.25">
      <c r="C165" t="s">
        <v>40</v>
      </c>
      <c r="D165" t="s">
        <v>39</v>
      </c>
      <c r="E165" t="s">
        <v>29</v>
      </c>
      <c r="F165" s="4">
        <v>0</v>
      </c>
      <c r="G165" s="5">
        <v>135</v>
      </c>
      <c r="H165">
        <f>_xll.XLOOKUP(data[[#This Row],[Product]],products[Product],products[Cost per unit])</f>
        <v>7.16</v>
      </c>
      <c r="I165">
        <f>data[[#This Row],[Cost per unit]]*data[[#This Row],[Units]]</f>
        <v>966.6</v>
      </c>
    </row>
    <row r="166" spans="3:9" x14ac:dyDescent="0.25">
      <c r="C166" t="s">
        <v>7</v>
      </c>
      <c r="D166" t="s">
        <v>34</v>
      </c>
      <c r="E166" t="s">
        <v>24</v>
      </c>
      <c r="F166" s="4">
        <v>8862</v>
      </c>
      <c r="G166" s="5">
        <v>189</v>
      </c>
      <c r="H166">
        <f>_xll.XLOOKUP(data[[#This Row],[Product]],products[Product],products[Cost per unit])</f>
        <v>4.97</v>
      </c>
      <c r="I166">
        <f>data[[#This Row],[Cost per unit]]*data[[#This Row],[Units]]</f>
        <v>939.32999999999993</v>
      </c>
    </row>
    <row r="167" spans="3:9" x14ac:dyDescent="0.25">
      <c r="C167" t="s">
        <v>6</v>
      </c>
      <c r="D167" t="s">
        <v>37</v>
      </c>
      <c r="E167" t="s">
        <v>28</v>
      </c>
      <c r="F167" s="4">
        <v>3556</v>
      </c>
      <c r="G167" s="5">
        <v>459</v>
      </c>
      <c r="H167">
        <f>_xll.XLOOKUP(data[[#This Row],[Product]],products[Product],products[Cost per unit])</f>
        <v>10.38</v>
      </c>
      <c r="I167">
        <f>data[[#This Row],[Cost per unit]]*data[[#This Row],[Units]]</f>
        <v>4764.42</v>
      </c>
    </row>
    <row r="168" spans="3:9" x14ac:dyDescent="0.25">
      <c r="C168" t="s">
        <v>5</v>
      </c>
      <c r="D168" t="s">
        <v>34</v>
      </c>
      <c r="E168" t="s">
        <v>15</v>
      </c>
      <c r="F168" s="4">
        <v>7280</v>
      </c>
      <c r="G168" s="5">
        <v>201</v>
      </c>
      <c r="H168">
        <f>_xll.XLOOKUP(data[[#This Row],[Product]],products[Product],products[Cost per unit])</f>
        <v>11.73</v>
      </c>
      <c r="I168">
        <f>data[[#This Row],[Cost per unit]]*data[[#This Row],[Units]]</f>
        <v>2357.73</v>
      </c>
    </row>
    <row r="169" spans="3:9" x14ac:dyDescent="0.25">
      <c r="C169" t="s">
        <v>6</v>
      </c>
      <c r="D169" t="s">
        <v>34</v>
      </c>
      <c r="E169" t="s">
        <v>30</v>
      </c>
      <c r="F169" s="4">
        <v>3402</v>
      </c>
      <c r="G169" s="5">
        <v>366</v>
      </c>
      <c r="H169">
        <f>_xll.XLOOKUP(data[[#This Row],[Product]],products[Product],products[Cost per unit])</f>
        <v>14.49</v>
      </c>
      <c r="I169">
        <f>data[[#This Row],[Cost per unit]]*data[[#This Row],[Units]]</f>
        <v>5303.34</v>
      </c>
    </row>
    <row r="170" spans="3:9" x14ac:dyDescent="0.25">
      <c r="C170" t="s">
        <v>3</v>
      </c>
      <c r="D170" t="s">
        <v>37</v>
      </c>
      <c r="E170" t="s">
        <v>29</v>
      </c>
      <c r="F170" s="4">
        <v>4592</v>
      </c>
      <c r="G170" s="5">
        <v>324</v>
      </c>
      <c r="H170">
        <f>_xll.XLOOKUP(data[[#This Row],[Product]],products[Product],products[Cost per unit])</f>
        <v>7.16</v>
      </c>
      <c r="I170">
        <f>data[[#This Row],[Cost per unit]]*data[[#This Row],[Units]]</f>
        <v>2319.84</v>
      </c>
    </row>
    <row r="171" spans="3:9" x14ac:dyDescent="0.25">
      <c r="C171" t="s">
        <v>9</v>
      </c>
      <c r="D171" t="s">
        <v>35</v>
      </c>
      <c r="E171" t="s">
        <v>15</v>
      </c>
      <c r="F171" s="4">
        <v>7833</v>
      </c>
      <c r="G171" s="5">
        <v>243</v>
      </c>
      <c r="H171">
        <f>_xll.XLOOKUP(data[[#This Row],[Product]],products[Product],products[Cost per unit])</f>
        <v>11.73</v>
      </c>
      <c r="I171">
        <f>data[[#This Row],[Cost per unit]]*data[[#This Row],[Units]]</f>
        <v>2850.3900000000003</v>
      </c>
    </row>
    <row r="172" spans="3:9" x14ac:dyDescent="0.25">
      <c r="C172" t="s">
        <v>2</v>
      </c>
      <c r="D172" t="s">
        <v>39</v>
      </c>
      <c r="E172" t="s">
        <v>21</v>
      </c>
      <c r="F172" s="4">
        <v>7651</v>
      </c>
      <c r="G172" s="5">
        <v>213</v>
      </c>
      <c r="H172">
        <f>_xll.XLOOKUP(data[[#This Row],[Product]],products[Product],products[Cost per unit])</f>
        <v>9</v>
      </c>
      <c r="I172">
        <f>data[[#This Row],[Cost per unit]]*data[[#This Row],[Units]]</f>
        <v>1917</v>
      </c>
    </row>
    <row r="173" spans="3:9" x14ac:dyDescent="0.25">
      <c r="C173" t="s">
        <v>40</v>
      </c>
      <c r="D173" t="s">
        <v>35</v>
      </c>
      <c r="E173" t="s">
        <v>30</v>
      </c>
      <c r="F173" s="4">
        <v>2275</v>
      </c>
      <c r="G173" s="5">
        <v>447</v>
      </c>
      <c r="H173">
        <f>_xll.XLOOKUP(data[[#This Row],[Product]],products[Product],products[Cost per unit])</f>
        <v>14.49</v>
      </c>
      <c r="I173">
        <f>data[[#This Row],[Cost per unit]]*data[[#This Row],[Units]]</f>
        <v>6477.03</v>
      </c>
    </row>
    <row r="174" spans="3:9" x14ac:dyDescent="0.25">
      <c r="C174" t="s">
        <v>40</v>
      </c>
      <c r="D174" t="s">
        <v>38</v>
      </c>
      <c r="E174" t="s">
        <v>13</v>
      </c>
      <c r="F174" s="4">
        <v>5670</v>
      </c>
      <c r="G174" s="5">
        <v>297</v>
      </c>
      <c r="H174">
        <f>_xll.XLOOKUP(data[[#This Row],[Product]],products[Product],products[Cost per unit])</f>
        <v>9.33</v>
      </c>
      <c r="I174">
        <f>data[[#This Row],[Cost per unit]]*data[[#This Row],[Units]]</f>
        <v>2771.01</v>
      </c>
    </row>
    <row r="175" spans="3:9" x14ac:dyDescent="0.25">
      <c r="C175" t="s">
        <v>7</v>
      </c>
      <c r="D175" t="s">
        <v>35</v>
      </c>
      <c r="E175" t="s">
        <v>16</v>
      </c>
      <c r="F175" s="4">
        <v>2135</v>
      </c>
      <c r="G175" s="5">
        <v>27</v>
      </c>
      <c r="H175">
        <f>_xll.XLOOKUP(data[[#This Row],[Product]],products[Product],products[Cost per unit])</f>
        <v>8.7899999999999991</v>
      </c>
      <c r="I175">
        <f>data[[#This Row],[Cost per unit]]*data[[#This Row],[Units]]</f>
        <v>237.32999999999998</v>
      </c>
    </row>
    <row r="176" spans="3:9" x14ac:dyDescent="0.25">
      <c r="C176" t="s">
        <v>40</v>
      </c>
      <c r="D176" t="s">
        <v>34</v>
      </c>
      <c r="E176" t="s">
        <v>23</v>
      </c>
      <c r="F176" s="4">
        <v>2779</v>
      </c>
      <c r="G176" s="5">
        <v>75</v>
      </c>
      <c r="H176">
        <f>_xll.XLOOKUP(data[[#This Row],[Product]],products[Product],products[Cost per unit])</f>
        <v>6.49</v>
      </c>
      <c r="I176">
        <f>data[[#This Row],[Cost per unit]]*data[[#This Row],[Units]]</f>
        <v>486.75</v>
      </c>
    </row>
    <row r="177" spans="3:9" x14ac:dyDescent="0.25">
      <c r="C177" t="s">
        <v>10</v>
      </c>
      <c r="D177" t="s">
        <v>39</v>
      </c>
      <c r="E177" t="s">
        <v>33</v>
      </c>
      <c r="F177" s="4">
        <v>12950</v>
      </c>
      <c r="G177" s="5">
        <v>30</v>
      </c>
      <c r="H177">
        <f>_xll.XLOOKUP(data[[#This Row],[Product]],products[Product],products[Cost per unit])</f>
        <v>12.37</v>
      </c>
      <c r="I177">
        <f>data[[#This Row],[Cost per unit]]*data[[#This Row],[Units]]</f>
        <v>371.09999999999997</v>
      </c>
    </row>
    <row r="178" spans="3:9" x14ac:dyDescent="0.25">
      <c r="C178" t="s">
        <v>7</v>
      </c>
      <c r="D178" t="s">
        <v>36</v>
      </c>
      <c r="E178" t="s">
        <v>18</v>
      </c>
      <c r="F178" s="4">
        <v>2646</v>
      </c>
      <c r="G178" s="5">
        <v>177</v>
      </c>
      <c r="H178">
        <f>_xll.XLOOKUP(data[[#This Row],[Product]],products[Product],products[Cost per unit])</f>
        <v>6.47</v>
      </c>
      <c r="I178">
        <f>data[[#This Row],[Cost per unit]]*data[[#This Row],[Units]]</f>
        <v>1145.19</v>
      </c>
    </row>
    <row r="179" spans="3:9" x14ac:dyDescent="0.25">
      <c r="C179" t="s">
        <v>40</v>
      </c>
      <c r="D179" t="s">
        <v>34</v>
      </c>
      <c r="E179" t="s">
        <v>33</v>
      </c>
      <c r="F179" s="4">
        <v>3794</v>
      </c>
      <c r="G179" s="5">
        <v>159</v>
      </c>
      <c r="H179">
        <f>_xll.XLOOKUP(data[[#This Row],[Product]],products[Product],products[Cost per unit])</f>
        <v>12.37</v>
      </c>
      <c r="I179">
        <f>data[[#This Row],[Cost per unit]]*data[[#This Row],[Units]]</f>
        <v>1966.83</v>
      </c>
    </row>
    <row r="180" spans="3:9" x14ac:dyDescent="0.25">
      <c r="C180" t="s">
        <v>3</v>
      </c>
      <c r="D180" t="s">
        <v>35</v>
      </c>
      <c r="E180" t="s">
        <v>33</v>
      </c>
      <c r="F180" s="4">
        <v>819</v>
      </c>
      <c r="G180" s="5">
        <v>306</v>
      </c>
      <c r="H180">
        <f>_xll.XLOOKUP(data[[#This Row],[Product]],products[Product],products[Cost per unit])</f>
        <v>12.37</v>
      </c>
      <c r="I180">
        <f>data[[#This Row],[Cost per unit]]*data[[#This Row],[Units]]</f>
        <v>3785.22</v>
      </c>
    </row>
    <row r="181" spans="3:9" x14ac:dyDescent="0.25">
      <c r="C181" t="s">
        <v>3</v>
      </c>
      <c r="D181" t="s">
        <v>34</v>
      </c>
      <c r="E181" t="s">
        <v>20</v>
      </c>
      <c r="F181" s="4">
        <v>2583</v>
      </c>
      <c r="G181" s="5">
        <v>18</v>
      </c>
      <c r="H181">
        <f>_xll.XLOOKUP(data[[#This Row],[Product]],products[Product],products[Cost per unit])</f>
        <v>10.62</v>
      </c>
      <c r="I181">
        <f>data[[#This Row],[Cost per unit]]*data[[#This Row],[Units]]</f>
        <v>191.16</v>
      </c>
    </row>
    <row r="182" spans="3:9" x14ac:dyDescent="0.25">
      <c r="C182" t="s">
        <v>7</v>
      </c>
      <c r="D182" t="s">
        <v>35</v>
      </c>
      <c r="E182" t="s">
        <v>19</v>
      </c>
      <c r="F182" s="4">
        <v>4585</v>
      </c>
      <c r="G182" s="5">
        <v>240</v>
      </c>
      <c r="H182">
        <f>_xll.XLOOKUP(data[[#This Row],[Product]],products[Product],products[Cost per unit])</f>
        <v>7.64</v>
      </c>
      <c r="I182">
        <f>data[[#This Row],[Cost per unit]]*data[[#This Row],[Units]]</f>
        <v>1833.6</v>
      </c>
    </row>
    <row r="183" spans="3:9" x14ac:dyDescent="0.25">
      <c r="C183" t="s">
        <v>5</v>
      </c>
      <c r="D183" t="s">
        <v>34</v>
      </c>
      <c r="E183" t="s">
        <v>33</v>
      </c>
      <c r="F183" s="4">
        <v>1652</v>
      </c>
      <c r="G183" s="5">
        <v>93</v>
      </c>
      <c r="H183">
        <f>_xll.XLOOKUP(data[[#This Row],[Product]],products[Product],products[Cost per unit])</f>
        <v>12.37</v>
      </c>
      <c r="I183">
        <f>data[[#This Row],[Cost per unit]]*data[[#This Row],[Units]]</f>
        <v>1150.4099999999999</v>
      </c>
    </row>
    <row r="184" spans="3:9" x14ac:dyDescent="0.25">
      <c r="C184" t="s">
        <v>10</v>
      </c>
      <c r="D184" t="s">
        <v>34</v>
      </c>
      <c r="E184" t="s">
        <v>26</v>
      </c>
      <c r="F184" s="4">
        <v>4991</v>
      </c>
      <c r="G184" s="5">
        <v>9</v>
      </c>
      <c r="H184">
        <f>_xll.XLOOKUP(data[[#This Row],[Product]],products[Product],products[Cost per unit])</f>
        <v>5.6</v>
      </c>
      <c r="I184">
        <f>data[[#This Row],[Cost per unit]]*data[[#This Row],[Units]]</f>
        <v>50.4</v>
      </c>
    </row>
    <row r="185" spans="3:9" x14ac:dyDescent="0.25">
      <c r="C185" t="s">
        <v>8</v>
      </c>
      <c r="D185" t="s">
        <v>34</v>
      </c>
      <c r="E185" t="s">
        <v>16</v>
      </c>
      <c r="F185" s="4">
        <v>2009</v>
      </c>
      <c r="G185" s="5">
        <v>219</v>
      </c>
      <c r="H185">
        <f>_xll.XLOOKUP(data[[#This Row],[Product]],products[Product],products[Cost per unit])</f>
        <v>8.7899999999999991</v>
      </c>
      <c r="I185">
        <f>data[[#This Row],[Cost per unit]]*data[[#This Row],[Units]]</f>
        <v>1925.0099999999998</v>
      </c>
    </row>
    <row r="186" spans="3:9" x14ac:dyDescent="0.25">
      <c r="C186" t="s">
        <v>2</v>
      </c>
      <c r="D186" t="s">
        <v>39</v>
      </c>
      <c r="E186" t="s">
        <v>22</v>
      </c>
      <c r="F186" s="4">
        <v>1568</v>
      </c>
      <c r="G186" s="5">
        <v>141</v>
      </c>
      <c r="H186">
        <f>_xll.XLOOKUP(data[[#This Row],[Product]],products[Product],products[Cost per unit])</f>
        <v>9.77</v>
      </c>
      <c r="I186">
        <f>data[[#This Row],[Cost per unit]]*data[[#This Row],[Units]]</f>
        <v>1377.57</v>
      </c>
    </row>
    <row r="187" spans="3:9" x14ac:dyDescent="0.25">
      <c r="C187" t="s">
        <v>41</v>
      </c>
      <c r="D187" t="s">
        <v>37</v>
      </c>
      <c r="E187" t="s">
        <v>20</v>
      </c>
      <c r="F187" s="4">
        <v>3388</v>
      </c>
      <c r="G187" s="5">
        <v>123</v>
      </c>
      <c r="H187">
        <f>_xll.XLOOKUP(data[[#This Row],[Product]],products[Product],products[Cost per unit])</f>
        <v>10.62</v>
      </c>
      <c r="I187">
        <f>data[[#This Row],[Cost per unit]]*data[[#This Row],[Units]]</f>
        <v>1306.26</v>
      </c>
    </row>
    <row r="188" spans="3:9" x14ac:dyDescent="0.25">
      <c r="C188" t="s">
        <v>40</v>
      </c>
      <c r="D188" t="s">
        <v>38</v>
      </c>
      <c r="E188" t="s">
        <v>24</v>
      </c>
      <c r="F188" s="4">
        <v>623</v>
      </c>
      <c r="G188" s="5">
        <v>51</v>
      </c>
      <c r="H188">
        <f>_xll.XLOOKUP(data[[#This Row],[Product]],products[Product],products[Cost per unit])</f>
        <v>4.97</v>
      </c>
      <c r="I188">
        <f>data[[#This Row],[Cost per unit]]*data[[#This Row],[Units]]</f>
        <v>253.47</v>
      </c>
    </row>
    <row r="189" spans="3:9" x14ac:dyDescent="0.25">
      <c r="C189" t="s">
        <v>6</v>
      </c>
      <c r="D189" t="s">
        <v>36</v>
      </c>
      <c r="E189" t="s">
        <v>4</v>
      </c>
      <c r="F189" s="4">
        <v>10073</v>
      </c>
      <c r="G189" s="5">
        <v>120</v>
      </c>
      <c r="H189">
        <f>_xll.XLOOKUP(data[[#This Row],[Product]],products[Product],products[Cost per unit])</f>
        <v>11.88</v>
      </c>
      <c r="I189">
        <f>data[[#This Row],[Cost per unit]]*data[[#This Row],[Units]]</f>
        <v>1425.6000000000001</v>
      </c>
    </row>
    <row r="190" spans="3:9" x14ac:dyDescent="0.25">
      <c r="C190" t="s">
        <v>8</v>
      </c>
      <c r="D190" t="s">
        <v>39</v>
      </c>
      <c r="E190" t="s">
        <v>26</v>
      </c>
      <c r="F190" s="4">
        <v>1561</v>
      </c>
      <c r="G190" s="5">
        <v>27</v>
      </c>
      <c r="H190">
        <f>_xll.XLOOKUP(data[[#This Row],[Product]],products[Product],products[Cost per unit])</f>
        <v>5.6</v>
      </c>
      <c r="I190">
        <f>data[[#This Row],[Cost per unit]]*data[[#This Row],[Units]]</f>
        <v>151.19999999999999</v>
      </c>
    </row>
    <row r="191" spans="3:9" x14ac:dyDescent="0.25">
      <c r="C191" t="s">
        <v>9</v>
      </c>
      <c r="D191" t="s">
        <v>36</v>
      </c>
      <c r="E191" t="s">
        <v>27</v>
      </c>
      <c r="F191" s="4">
        <v>11522</v>
      </c>
      <c r="G191" s="5">
        <v>204</v>
      </c>
      <c r="H191">
        <f>_xll.XLOOKUP(data[[#This Row],[Product]],products[Product],products[Cost per unit])</f>
        <v>16.73</v>
      </c>
      <c r="I191">
        <f>data[[#This Row],[Cost per unit]]*data[[#This Row],[Units]]</f>
        <v>3412.92</v>
      </c>
    </row>
    <row r="192" spans="3:9" x14ac:dyDescent="0.25">
      <c r="C192" t="s">
        <v>6</v>
      </c>
      <c r="D192" t="s">
        <v>38</v>
      </c>
      <c r="E192" t="s">
        <v>13</v>
      </c>
      <c r="F192" s="4">
        <v>2317</v>
      </c>
      <c r="G192" s="5">
        <v>123</v>
      </c>
      <c r="H192">
        <f>_xll.XLOOKUP(data[[#This Row],[Product]],products[Product],products[Cost per unit])</f>
        <v>9.33</v>
      </c>
      <c r="I192">
        <f>data[[#This Row],[Cost per unit]]*data[[#This Row],[Units]]</f>
        <v>1147.5899999999999</v>
      </c>
    </row>
    <row r="193" spans="3:9" x14ac:dyDescent="0.25">
      <c r="C193" t="s">
        <v>10</v>
      </c>
      <c r="D193" t="s">
        <v>37</v>
      </c>
      <c r="E193" t="s">
        <v>28</v>
      </c>
      <c r="F193" s="4">
        <v>3059</v>
      </c>
      <c r="G193" s="5">
        <v>27</v>
      </c>
      <c r="H193">
        <f>_xll.XLOOKUP(data[[#This Row],[Product]],products[Product],products[Cost per unit])</f>
        <v>10.38</v>
      </c>
      <c r="I193">
        <f>data[[#This Row],[Cost per unit]]*data[[#This Row],[Units]]</f>
        <v>280.26000000000005</v>
      </c>
    </row>
    <row r="194" spans="3:9" x14ac:dyDescent="0.25">
      <c r="C194" t="s">
        <v>41</v>
      </c>
      <c r="D194" t="s">
        <v>37</v>
      </c>
      <c r="E194" t="s">
        <v>26</v>
      </c>
      <c r="F194" s="4">
        <v>2324</v>
      </c>
      <c r="G194" s="5">
        <v>177</v>
      </c>
      <c r="H194">
        <f>_xll.XLOOKUP(data[[#This Row],[Product]],products[Product],products[Cost per unit])</f>
        <v>5.6</v>
      </c>
      <c r="I194">
        <f>data[[#This Row],[Cost per unit]]*data[[#This Row],[Units]]</f>
        <v>991.19999999999993</v>
      </c>
    </row>
    <row r="195" spans="3:9" x14ac:dyDescent="0.25">
      <c r="C195" t="s">
        <v>3</v>
      </c>
      <c r="D195" t="s">
        <v>39</v>
      </c>
      <c r="E195" t="s">
        <v>26</v>
      </c>
      <c r="F195" s="4">
        <v>4956</v>
      </c>
      <c r="G195" s="5">
        <v>171</v>
      </c>
      <c r="H195">
        <f>_xll.XLOOKUP(data[[#This Row],[Product]],products[Product],products[Cost per unit])</f>
        <v>5.6</v>
      </c>
      <c r="I195">
        <f>data[[#This Row],[Cost per unit]]*data[[#This Row],[Units]]</f>
        <v>957.59999999999991</v>
      </c>
    </row>
    <row r="196" spans="3:9" x14ac:dyDescent="0.25">
      <c r="C196" t="s">
        <v>10</v>
      </c>
      <c r="D196" t="s">
        <v>34</v>
      </c>
      <c r="E196" t="s">
        <v>19</v>
      </c>
      <c r="F196" s="4">
        <v>5355</v>
      </c>
      <c r="G196" s="5">
        <v>204</v>
      </c>
      <c r="H196">
        <f>_xll.XLOOKUP(data[[#This Row],[Product]],products[Product],products[Cost per unit])</f>
        <v>7.64</v>
      </c>
      <c r="I196">
        <f>data[[#This Row],[Cost per unit]]*data[[#This Row],[Units]]</f>
        <v>1558.56</v>
      </c>
    </row>
    <row r="197" spans="3:9" x14ac:dyDescent="0.25">
      <c r="C197" t="s">
        <v>3</v>
      </c>
      <c r="D197" t="s">
        <v>34</v>
      </c>
      <c r="E197" t="s">
        <v>14</v>
      </c>
      <c r="F197" s="4">
        <v>7259</v>
      </c>
      <c r="G197" s="5">
        <v>276</v>
      </c>
      <c r="H197">
        <f>_xll.XLOOKUP(data[[#This Row],[Product]],products[Product],products[Cost per unit])</f>
        <v>11.7</v>
      </c>
      <c r="I197">
        <f>data[[#This Row],[Cost per unit]]*data[[#This Row],[Units]]</f>
        <v>3229.2</v>
      </c>
    </row>
    <row r="198" spans="3:9" x14ac:dyDescent="0.25">
      <c r="C198" t="s">
        <v>8</v>
      </c>
      <c r="D198" t="s">
        <v>37</v>
      </c>
      <c r="E198" t="s">
        <v>26</v>
      </c>
      <c r="F198" s="4">
        <v>6279</v>
      </c>
      <c r="G198" s="5">
        <v>45</v>
      </c>
      <c r="H198">
        <f>_xll.XLOOKUP(data[[#This Row],[Product]],products[Product],products[Cost per unit])</f>
        <v>5.6</v>
      </c>
      <c r="I198">
        <f>data[[#This Row],[Cost per unit]]*data[[#This Row],[Units]]</f>
        <v>251.99999999999997</v>
      </c>
    </row>
    <row r="199" spans="3:9" x14ac:dyDescent="0.25">
      <c r="C199" t="s">
        <v>40</v>
      </c>
      <c r="D199" t="s">
        <v>38</v>
      </c>
      <c r="E199" t="s">
        <v>29</v>
      </c>
      <c r="F199" s="4">
        <v>2541</v>
      </c>
      <c r="G199" s="5">
        <v>45</v>
      </c>
      <c r="H199">
        <f>_xll.XLOOKUP(data[[#This Row],[Product]],products[Product],products[Cost per unit])</f>
        <v>7.16</v>
      </c>
      <c r="I199">
        <f>data[[#This Row],[Cost per unit]]*data[[#This Row],[Units]]</f>
        <v>322.2</v>
      </c>
    </row>
    <row r="200" spans="3:9" x14ac:dyDescent="0.25">
      <c r="C200" t="s">
        <v>6</v>
      </c>
      <c r="D200" t="s">
        <v>35</v>
      </c>
      <c r="E200" t="s">
        <v>27</v>
      </c>
      <c r="F200" s="4">
        <v>3864</v>
      </c>
      <c r="G200" s="5">
        <v>177</v>
      </c>
      <c r="H200">
        <f>_xll.XLOOKUP(data[[#This Row],[Product]],products[Product],products[Cost per unit])</f>
        <v>16.73</v>
      </c>
      <c r="I200">
        <f>data[[#This Row],[Cost per unit]]*data[[#This Row],[Units]]</f>
        <v>2961.21</v>
      </c>
    </row>
    <row r="201" spans="3:9" x14ac:dyDescent="0.25">
      <c r="C201" t="s">
        <v>5</v>
      </c>
      <c r="D201" t="s">
        <v>36</v>
      </c>
      <c r="E201" t="s">
        <v>13</v>
      </c>
      <c r="F201" s="4">
        <v>6146</v>
      </c>
      <c r="G201" s="5">
        <v>63</v>
      </c>
      <c r="H201">
        <f>_xll.XLOOKUP(data[[#This Row],[Product]],products[Product],products[Cost per unit])</f>
        <v>9.33</v>
      </c>
      <c r="I201">
        <f>data[[#This Row],[Cost per unit]]*data[[#This Row],[Units]]</f>
        <v>587.79</v>
      </c>
    </row>
    <row r="202" spans="3:9" x14ac:dyDescent="0.25">
      <c r="C202" t="s">
        <v>9</v>
      </c>
      <c r="D202" t="s">
        <v>39</v>
      </c>
      <c r="E202" t="s">
        <v>18</v>
      </c>
      <c r="F202" s="4">
        <v>2639</v>
      </c>
      <c r="G202" s="5">
        <v>204</v>
      </c>
      <c r="H202">
        <f>_xll.XLOOKUP(data[[#This Row],[Product]],products[Product],products[Cost per unit])</f>
        <v>6.47</v>
      </c>
      <c r="I202">
        <f>data[[#This Row],[Cost per unit]]*data[[#This Row],[Units]]</f>
        <v>1319.8799999999999</v>
      </c>
    </row>
    <row r="203" spans="3:9" x14ac:dyDescent="0.25">
      <c r="C203" t="s">
        <v>8</v>
      </c>
      <c r="D203" t="s">
        <v>37</v>
      </c>
      <c r="E203" t="s">
        <v>22</v>
      </c>
      <c r="F203" s="4">
        <v>1890</v>
      </c>
      <c r="G203" s="5">
        <v>195</v>
      </c>
      <c r="H203">
        <f>_xll.XLOOKUP(data[[#This Row],[Product]],products[Product],products[Cost per unit])</f>
        <v>9.77</v>
      </c>
      <c r="I203">
        <f>data[[#This Row],[Cost per unit]]*data[[#This Row],[Units]]</f>
        <v>1905.1499999999999</v>
      </c>
    </row>
    <row r="204" spans="3:9" x14ac:dyDescent="0.25">
      <c r="C204" t="s">
        <v>7</v>
      </c>
      <c r="D204" t="s">
        <v>34</v>
      </c>
      <c r="E204" t="s">
        <v>14</v>
      </c>
      <c r="F204" s="4">
        <v>1932</v>
      </c>
      <c r="G204" s="5">
        <v>369</v>
      </c>
      <c r="H204">
        <f>_xll.XLOOKUP(data[[#This Row],[Product]],products[Product],products[Cost per unit])</f>
        <v>11.7</v>
      </c>
      <c r="I204">
        <f>data[[#This Row],[Cost per unit]]*data[[#This Row],[Units]]</f>
        <v>4317.3</v>
      </c>
    </row>
    <row r="205" spans="3:9" x14ac:dyDescent="0.25">
      <c r="C205" t="s">
        <v>3</v>
      </c>
      <c r="D205" t="s">
        <v>34</v>
      </c>
      <c r="E205" t="s">
        <v>25</v>
      </c>
      <c r="F205" s="4">
        <v>6300</v>
      </c>
      <c r="G205" s="5">
        <v>42</v>
      </c>
      <c r="H205">
        <f>_xll.XLOOKUP(data[[#This Row],[Product]],products[Product],products[Cost per unit])</f>
        <v>13.15</v>
      </c>
      <c r="I205">
        <f>data[[#This Row],[Cost per unit]]*data[[#This Row],[Units]]</f>
        <v>552.30000000000007</v>
      </c>
    </row>
    <row r="206" spans="3:9" x14ac:dyDescent="0.25">
      <c r="C206" t="s">
        <v>6</v>
      </c>
      <c r="D206" t="s">
        <v>37</v>
      </c>
      <c r="E206" t="s">
        <v>30</v>
      </c>
      <c r="F206" s="4">
        <v>560</v>
      </c>
      <c r="G206" s="5">
        <v>81</v>
      </c>
      <c r="H206">
        <f>_xll.XLOOKUP(data[[#This Row],[Product]],products[Product],products[Cost per unit])</f>
        <v>14.49</v>
      </c>
      <c r="I206">
        <f>data[[#This Row],[Cost per unit]]*data[[#This Row],[Units]]</f>
        <v>1173.69</v>
      </c>
    </row>
    <row r="207" spans="3:9" x14ac:dyDescent="0.25">
      <c r="C207" t="s">
        <v>9</v>
      </c>
      <c r="D207" t="s">
        <v>37</v>
      </c>
      <c r="E207" t="s">
        <v>26</v>
      </c>
      <c r="F207" s="4">
        <v>2856</v>
      </c>
      <c r="G207" s="5">
        <v>246</v>
      </c>
      <c r="H207">
        <f>_xll.XLOOKUP(data[[#This Row],[Product]],products[Product],products[Cost per unit])</f>
        <v>5.6</v>
      </c>
      <c r="I207">
        <f>data[[#This Row],[Cost per unit]]*data[[#This Row],[Units]]</f>
        <v>1377.6</v>
      </c>
    </row>
    <row r="208" spans="3:9" x14ac:dyDescent="0.25">
      <c r="C208" t="s">
        <v>9</v>
      </c>
      <c r="D208" t="s">
        <v>34</v>
      </c>
      <c r="E208" t="s">
        <v>17</v>
      </c>
      <c r="F208" s="4">
        <v>707</v>
      </c>
      <c r="G208" s="5">
        <v>174</v>
      </c>
      <c r="H208">
        <f>_xll.XLOOKUP(data[[#This Row],[Product]],products[Product],products[Cost per unit])</f>
        <v>3.11</v>
      </c>
      <c r="I208">
        <f>data[[#This Row],[Cost per unit]]*data[[#This Row],[Units]]</f>
        <v>541.14</v>
      </c>
    </row>
    <row r="209" spans="3:9" x14ac:dyDescent="0.25">
      <c r="C209" t="s">
        <v>8</v>
      </c>
      <c r="D209" t="s">
        <v>35</v>
      </c>
      <c r="E209" t="s">
        <v>30</v>
      </c>
      <c r="F209" s="4">
        <v>3598</v>
      </c>
      <c r="G209" s="5">
        <v>81</v>
      </c>
      <c r="H209">
        <f>_xll.XLOOKUP(data[[#This Row],[Product]],products[Product],products[Cost per unit])</f>
        <v>14.49</v>
      </c>
      <c r="I209">
        <f>data[[#This Row],[Cost per unit]]*data[[#This Row],[Units]]</f>
        <v>1173.69</v>
      </c>
    </row>
    <row r="210" spans="3:9" x14ac:dyDescent="0.25">
      <c r="C210" t="s">
        <v>40</v>
      </c>
      <c r="D210" t="s">
        <v>35</v>
      </c>
      <c r="E210" t="s">
        <v>22</v>
      </c>
      <c r="F210" s="4">
        <v>6853</v>
      </c>
      <c r="G210" s="5">
        <v>372</v>
      </c>
      <c r="H210">
        <f>_xll.XLOOKUP(data[[#This Row],[Product]],products[Product],products[Cost per unit])</f>
        <v>9.77</v>
      </c>
      <c r="I210">
        <f>data[[#This Row],[Cost per unit]]*data[[#This Row],[Units]]</f>
        <v>3634.44</v>
      </c>
    </row>
    <row r="211" spans="3:9" x14ac:dyDescent="0.25">
      <c r="C211" t="s">
        <v>40</v>
      </c>
      <c r="D211" t="s">
        <v>35</v>
      </c>
      <c r="E211" t="s">
        <v>16</v>
      </c>
      <c r="F211" s="4">
        <v>4725</v>
      </c>
      <c r="G211" s="5">
        <v>174</v>
      </c>
      <c r="H211">
        <f>_xll.XLOOKUP(data[[#This Row],[Product]],products[Product],products[Cost per unit])</f>
        <v>8.7899999999999991</v>
      </c>
      <c r="I211">
        <f>data[[#This Row],[Cost per unit]]*data[[#This Row],[Units]]</f>
        <v>1529.4599999999998</v>
      </c>
    </row>
    <row r="212" spans="3:9" x14ac:dyDescent="0.25">
      <c r="C212" t="s">
        <v>41</v>
      </c>
      <c r="D212" t="s">
        <v>36</v>
      </c>
      <c r="E212" t="s">
        <v>32</v>
      </c>
      <c r="F212" s="4">
        <v>10304</v>
      </c>
      <c r="G212" s="5">
        <v>84</v>
      </c>
      <c r="H212">
        <f>_xll.XLOOKUP(data[[#This Row],[Product]],products[Product],products[Cost per unit])</f>
        <v>8.65</v>
      </c>
      <c r="I212">
        <f>data[[#This Row],[Cost per unit]]*data[[#This Row],[Units]]</f>
        <v>726.6</v>
      </c>
    </row>
    <row r="213" spans="3:9" x14ac:dyDescent="0.25">
      <c r="C213" t="s">
        <v>41</v>
      </c>
      <c r="D213" t="s">
        <v>34</v>
      </c>
      <c r="E213" t="s">
        <v>16</v>
      </c>
      <c r="F213" s="4">
        <v>1274</v>
      </c>
      <c r="G213" s="5">
        <v>225</v>
      </c>
      <c r="H213">
        <f>_xll.XLOOKUP(data[[#This Row],[Product]],products[Product],products[Cost per unit])</f>
        <v>8.7899999999999991</v>
      </c>
      <c r="I213">
        <f>data[[#This Row],[Cost per unit]]*data[[#This Row],[Units]]</f>
        <v>1977.7499999999998</v>
      </c>
    </row>
    <row r="214" spans="3:9" x14ac:dyDescent="0.25">
      <c r="C214" t="s">
        <v>5</v>
      </c>
      <c r="D214" t="s">
        <v>36</v>
      </c>
      <c r="E214" t="s">
        <v>30</v>
      </c>
      <c r="F214" s="4">
        <v>1526</v>
      </c>
      <c r="G214" s="5">
        <v>105</v>
      </c>
      <c r="H214">
        <f>_xll.XLOOKUP(data[[#This Row],[Product]],products[Product],products[Cost per unit])</f>
        <v>14.49</v>
      </c>
      <c r="I214">
        <f>data[[#This Row],[Cost per unit]]*data[[#This Row],[Units]]</f>
        <v>1521.45</v>
      </c>
    </row>
    <row r="215" spans="3:9" x14ac:dyDescent="0.25">
      <c r="C215" t="s">
        <v>40</v>
      </c>
      <c r="D215" t="s">
        <v>39</v>
      </c>
      <c r="E215" t="s">
        <v>28</v>
      </c>
      <c r="F215" s="4">
        <v>3101</v>
      </c>
      <c r="G215" s="5">
        <v>225</v>
      </c>
      <c r="H215">
        <f>_xll.XLOOKUP(data[[#This Row],[Product]],products[Product],products[Cost per unit])</f>
        <v>10.38</v>
      </c>
      <c r="I215">
        <f>data[[#This Row],[Cost per unit]]*data[[#This Row],[Units]]</f>
        <v>2335.5</v>
      </c>
    </row>
    <row r="216" spans="3:9" x14ac:dyDescent="0.25">
      <c r="C216" t="s">
        <v>2</v>
      </c>
      <c r="D216" t="s">
        <v>37</v>
      </c>
      <c r="E216" t="s">
        <v>14</v>
      </c>
      <c r="F216" s="4">
        <v>1057</v>
      </c>
      <c r="G216" s="5">
        <v>54</v>
      </c>
      <c r="H216">
        <f>_xll.XLOOKUP(data[[#This Row],[Product]],products[Product],products[Cost per unit])</f>
        <v>11.7</v>
      </c>
      <c r="I216">
        <f>data[[#This Row],[Cost per unit]]*data[[#This Row],[Units]]</f>
        <v>631.79999999999995</v>
      </c>
    </row>
    <row r="217" spans="3:9" x14ac:dyDescent="0.25">
      <c r="C217" t="s">
        <v>7</v>
      </c>
      <c r="D217" t="s">
        <v>37</v>
      </c>
      <c r="E217" t="s">
        <v>26</v>
      </c>
      <c r="F217" s="4">
        <v>5306</v>
      </c>
      <c r="G217" s="5">
        <v>0</v>
      </c>
      <c r="H217">
        <f>_xll.XLOOKUP(data[[#This Row],[Product]],products[Product],products[Cost per unit])</f>
        <v>5.6</v>
      </c>
      <c r="I217">
        <f>data[[#This Row],[Cost per unit]]*data[[#This Row],[Units]]</f>
        <v>0</v>
      </c>
    </row>
    <row r="218" spans="3:9" x14ac:dyDescent="0.25">
      <c r="C218" t="s">
        <v>5</v>
      </c>
      <c r="D218" t="s">
        <v>39</v>
      </c>
      <c r="E218" t="s">
        <v>24</v>
      </c>
      <c r="F218" s="4">
        <v>4018</v>
      </c>
      <c r="G218" s="5">
        <v>171</v>
      </c>
      <c r="H218">
        <f>_xll.XLOOKUP(data[[#This Row],[Product]],products[Product],products[Cost per unit])</f>
        <v>4.97</v>
      </c>
      <c r="I218">
        <f>data[[#This Row],[Cost per unit]]*data[[#This Row],[Units]]</f>
        <v>849.87</v>
      </c>
    </row>
    <row r="219" spans="3:9" x14ac:dyDescent="0.25">
      <c r="C219" t="s">
        <v>9</v>
      </c>
      <c r="D219" t="s">
        <v>34</v>
      </c>
      <c r="E219" t="s">
        <v>16</v>
      </c>
      <c r="F219" s="4">
        <v>938</v>
      </c>
      <c r="G219" s="5">
        <v>189</v>
      </c>
      <c r="H219">
        <f>_xll.XLOOKUP(data[[#This Row],[Product]],products[Product],products[Cost per unit])</f>
        <v>8.7899999999999991</v>
      </c>
      <c r="I219">
        <f>data[[#This Row],[Cost per unit]]*data[[#This Row],[Units]]</f>
        <v>1661.31</v>
      </c>
    </row>
    <row r="220" spans="3:9" x14ac:dyDescent="0.25">
      <c r="C220" t="s">
        <v>7</v>
      </c>
      <c r="D220" t="s">
        <v>38</v>
      </c>
      <c r="E220" t="s">
        <v>18</v>
      </c>
      <c r="F220" s="4">
        <v>1778</v>
      </c>
      <c r="G220" s="5">
        <v>270</v>
      </c>
      <c r="H220">
        <f>_xll.XLOOKUP(data[[#This Row],[Product]],products[Product],products[Cost per unit])</f>
        <v>6.47</v>
      </c>
      <c r="I220">
        <f>data[[#This Row],[Cost per unit]]*data[[#This Row],[Units]]</f>
        <v>1746.8999999999999</v>
      </c>
    </row>
    <row r="221" spans="3:9" x14ac:dyDescent="0.25">
      <c r="C221" t="s">
        <v>6</v>
      </c>
      <c r="D221" t="s">
        <v>39</v>
      </c>
      <c r="E221" t="s">
        <v>30</v>
      </c>
      <c r="F221" s="4">
        <v>1638</v>
      </c>
      <c r="G221" s="5">
        <v>63</v>
      </c>
      <c r="H221">
        <f>_xll.XLOOKUP(data[[#This Row],[Product]],products[Product],products[Cost per unit])</f>
        <v>14.49</v>
      </c>
      <c r="I221">
        <f>data[[#This Row],[Cost per unit]]*data[[#This Row],[Units]]</f>
        <v>912.87</v>
      </c>
    </row>
    <row r="222" spans="3:9" x14ac:dyDescent="0.25">
      <c r="C222" t="s">
        <v>41</v>
      </c>
      <c r="D222" t="s">
        <v>38</v>
      </c>
      <c r="E222" t="s">
        <v>25</v>
      </c>
      <c r="F222" s="4">
        <v>154</v>
      </c>
      <c r="G222" s="5">
        <v>21</v>
      </c>
      <c r="H222">
        <f>_xll.XLOOKUP(data[[#This Row],[Product]],products[Product],products[Cost per unit])</f>
        <v>13.15</v>
      </c>
      <c r="I222">
        <f>data[[#This Row],[Cost per unit]]*data[[#This Row],[Units]]</f>
        <v>276.15000000000003</v>
      </c>
    </row>
    <row r="223" spans="3:9" x14ac:dyDescent="0.25">
      <c r="C223" t="s">
        <v>7</v>
      </c>
      <c r="D223" t="s">
        <v>37</v>
      </c>
      <c r="E223" t="s">
        <v>22</v>
      </c>
      <c r="F223" s="4">
        <v>9835</v>
      </c>
      <c r="G223" s="5">
        <v>207</v>
      </c>
      <c r="H223">
        <f>_xll.XLOOKUP(data[[#This Row],[Product]],products[Product],products[Cost per unit])</f>
        <v>9.77</v>
      </c>
      <c r="I223">
        <f>data[[#This Row],[Cost per unit]]*data[[#This Row],[Units]]</f>
        <v>2022.3899999999999</v>
      </c>
    </row>
    <row r="224" spans="3:9" x14ac:dyDescent="0.25">
      <c r="C224" t="s">
        <v>9</v>
      </c>
      <c r="D224" t="s">
        <v>37</v>
      </c>
      <c r="E224" t="s">
        <v>20</v>
      </c>
      <c r="F224" s="4">
        <v>7273</v>
      </c>
      <c r="G224" s="5">
        <v>96</v>
      </c>
      <c r="H224">
        <f>_xll.XLOOKUP(data[[#This Row],[Product]],products[Product],products[Cost per unit])</f>
        <v>10.62</v>
      </c>
      <c r="I224">
        <f>data[[#This Row],[Cost per unit]]*data[[#This Row],[Units]]</f>
        <v>1019.52</v>
      </c>
    </row>
    <row r="225" spans="3:9" x14ac:dyDescent="0.25">
      <c r="C225" t="s">
        <v>5</v>
      </c>
      <c r="D225" t="s">
        <v>39</v>
      </c>
      <c r="E225" t="s">
        <v>22</v>
      </c>
      <c r="F225" s="4">
        <v>6909</v>
      </c>
      <c r="G225" s="5">
        <v>81</v>
      </c>
      <c r="H225">
        <f>_xll.XLOOKUP(data[[#This Row],[Product]],products[Product],products[Cost per unit])</f>
        <v>9.77</v>
      </c>
      <c r="I225">
        <f>data[[#This Row],[Cost per unit]]*data[[#This Row],[Units]]</f>
        <v>791.37</v>
      </c>
    </row>
    <row r="226" spans="3:9" x14ac:dyDescent="0.25">
      <c r="C226" t="s">
        <v>9</v>
      </c>
      <c r="D226" t="s">
        <v>39</v>
      </c>
      <c r="E226" t="s">
        <v>24</v>
      </c>
      <c r="F226" s="4">
        <v>3920</v>
      </c>
      <c r="G226" s="5">
        <v>306</v>
      </c>
      <c r="H226">
        <f>_xll.XLOOKUP(data[[#This Row],[Product]],products[Product],products[Cost per unit])</f>
        <v>4.97</v>
      </c>
      <c r="I226">
        <f>data[[#This Row],[Cost per unit]]*data[[#This Row],[Units]]</f>
        <v>1520.82</v>
      </c>
    </row>
    <row r="227" spans="3:9" x14ac:dyDescent="0.25">
      <c r="C227" t="s">
        <v>10</v>
      </c>
      <c r="D227" t="s">
        <v>39</v>
      </c>
      <c r="E227" t="s">
        <v>21</v>
      </c>
      <c r="F227" s="4">
        <v>4858</v>
      </c>
      <c r="G227" s="5">
        <v>279</v>
      </c>
      <c r="H227">
        <f>_xll.XLOOKUP(data[[#This Row],[Product]],products[Product],products[Cost per unit])</f>
        <v>9</v>
      </c>
      <c r="I227">
        <f>data[[#This Row],[Cost per unit]]*data[[#This Row],[Units]]</f>
        <v>2511</v>
      </c>
    </row>
    <row r="228" spans="3:9" x14ac:dyDescent="0.25">
      <c r="C228" t="s">
        <v>2</v>
      </c>
      <c r="D228" t="s">
        <v>38</v>
      </c>
      <c r="E228" t="s">
        <v>4</v>
      </c>
      <c r="F228" s="4">
        <v>3549</v>
      </c>
      <c r="G228" s="5">
        <v>3</v>
      </c>
      <c r="H228">
        <f>_xll.XLOOKUP(data[[#This Row],[Product]],products[Product],products[Cost per unit])</f>
        <v>11.88</v>
      </c>
      <c r="I228">
        <f>data[[#This Row],[Cost per unit]]*data[[#This Row],[Units]]</f>
        <v>35.64</v>
      </c>
    </row>
    <row r="229" spans="3:9" x14ac:dyDescent="0.25">
      <c r="C229" t="s">
        <v>7</v>
      </c>
      <c r="D229" t="s">
        <v>39</v>
      </c>
      <c r="E229" t="s">
        <v>27</v>
      </c>
      <c r="F229" s="4">
        <v>966</v>
      </c>
      <c r="G229" s="5">
        <v>198</v>
      </c>
      <c r="H229">
        <f>_xll.XLOOKUP(data[[#This Row],[Product]],products[Product],products[Cost per unit])</f>
        <v>16.73</v>
      </c>
      <c r="I229">
        <f>data[[#This Row],[Cost per unit]]*data[[#This Row],[Units]]</f>
        <v>3312.54</v>
      </c>
    </row>
    <row r="230" spans="3:9" x14ac:dyDescent="0.25">
      <c r="C230" t="s">
        <v>5</v>
      </c>
      <c r="D230" t="s">
        <v>39</v>
      </c>
      <c r="E230" t="s">
        <v>18</v>
      </c>
      <c r="F230" s="4">
        <v>385</v>
      </c>
      <c r="G230" s="5">
        <v>249</v>
      </c>
      <c r="H230">
        <f>_xll.XLOOKUP(data[[#This Row],[Product]],products[Product],products[Cost per unit])</f>
        <v>6.47</v>
      </c>
      <c r="I230">
        <f>data[[#This Row],[Cost per unit]]*data[[#This Row],[Units]]</f>
        <v>1611.03</v>
      </c>
    </row>
    <row r="231" spans="3:9" x14ac:dyDescent="0.25">
      <c r="C231" t="s">
        <v>6</v>
      </c>
      <c r="D231" t="s">
        <v>34</v>
      </c>
      <c r="E231" t="s">
        <v>16</v>
      </c>
      <c r="F231" s="4">
        <v>2219</v>
      </c>
      <c r="G231" s="5">
        <v>75</v>
      </c>
      <c r="H231">
        <f>_xll.XLOOKUP(data[[#This Row],[Product]],products[Product],products[Cost per unit])</f>
        <v>8.7899999999999991</v>
      </c>
      <c r="I231">
        <f>data[[#This Row],[Cost per unit]]*data[[#This Row],[Units]]</f>
        <v>659.24999999999989</v>
      </c>
    </row>
    <row r="232" spans="3:9" x14ac:dyDescent="0.25">
      <c r="C232" t="s">
        <v>9</v>
      </c>
      <c r="D232" t="s">
        <v>36</v>
      </c>
      <c r="E232" t="s">
        <v>32</v>
      </c>
      <c r="F232" s="4">
        <v>2954</v>
      </c>
      <c r="G232" s="5">
        <v>189</v>
      </c>
      <c r="H232">
        <f>_xll.XLOOKUP(data[[#This Row],[Product]],products[Product],products[Cost per unit])</f>
        <v>8.65</v>
      </c>
      <c r="I232">
        <f>data[[#This Row],[Cost per unit]]*data[[#This Row],[Units]]</f>
        <v>1634.8500000000001</v>
      </c>
    </row>
    <row r="233" spans="3:9" x14ac:dyDescent="0.25">
      <c r="C233" t="s">
        <v>7</v>
      </c>
      <c r="D233" t="s">
        <v>36</v>
      </c>
      <c r="E233" t="s">
        <v>32</v>
      </c>
      <c r="F233" s="4">
        <v>280</v>
      </c>
      <c r="G233" s="5">
        <v>87</v>
      </c>
      <c r="H233">
        <f>_xll.XLOOKUP(data[[#This Row],[Product]],products[Product],products[Cost per unit])</f>
        <v>8.65</v>
      </c>
      <c r="I233">
        <f>data[[#This Row],[Cost per unit]]*data[[#This Row],[Units]]</f>
        <v>752.55000000000007</v>
      </c>
    </row>
    <row r="234" spans="3:9" x14ac:dyDescent="0.25">
      <c r="C234" t="s">
        <v>41</v>
      </c>
      <c r="D234" t="s">
        <v>36</v>
      </c>
      <c r="E234" t="s">
        <v>30</v>
      </c>
      <c r="F234" s="4">
        <v>6118</v>
      </c>
      <c r="G234" s="5">
        <v>174</v>
      </c>
      <c r="H234">
        <f>_xll.XLOOKUP(data[[#This Row],[Product]],products[Product],products[Cost per unit])</f>
        <v>14.49</v>
      </c>
      <c r="I234">
        <f>data[[#This Row],[Cost per unit]]*data[[#This Row],[Units]]</f>
        <v>2521.2600000000002</v>
      </c>
    </row>
    <row r="235" spans="3:9" x14ac:dyDescent="0.25">
      <c r="C235" t="s">
        <v>2</v>
      </c>
      <c r="D235" t="s">
        <v>39</v>
      </c>
      <c r="E235" t="s">
        <v>15</v>
      </c>
      <c r="F235" s="4">
        <v>4802</v>
      </c>
      <c r="G235" s="5">
        <v>36</v>
      </c>
      <c r="H235">
        <f>_xll.XLOOKUP(data[[#This Row],[Product]],products[Product],products[Cost per unit])</f>
        <v>11.73</v>
      </c>
      <c r="I235">
        <f>data[[#This Row],[Cost per unit]]*data[[#This Row],[Units]]</f>
        <v>422.28000000000003</v>
      </c>
    </row>
    <row r="236" spans="3:9" x14ac:dyDescent="0.25">
      <c r="C236" t="s">
        <v>9</v>
      </c>
      <c r="D236" t="s">
        <v>38</v>
      </c>
      <c r="E236" t="s">
        <v>24</v>
      </c>
      <c r="F236" s="4">
        <v>4137</v>
      </c>
      <c r="G236" s="5">
        <v>60</v>
      </c>
      <c r="H236">
        <f>_xll.XLOOKUP(data[[#This Row],[Product]],products[Product],products[Cost per unit])</f>
        <v>4.97</v>
      </c>
      <c r="I236">
        <f>data[[#This Row],[Cost per unit]]*data[[#This Row],[Units]]</f>
        <v>298.2</v>
      </c>
    </row>
    <row r="237" spans="3:9" x14ac:dyDescent="0.25">
      <c r="C237" t="s">
        <v>3</v>
      </c>
      <c r="D237" t="s">
        <v>35</v>
      </c>
      <c r="E237" t="s">
        <v>23</v>
      </c>
      <c r="F237" s="4">
        <v>2023</v>
      </c>
      <c r="G237" s="5">
        <v>78</v>
      </c>
      <c r="H237">
        <f>_xll.XLOOKUP(data[[#This Row],[Product]],products[Product],products[Cost per unit])</f>
        <v>6.49</v>
      </c>
      <c r="I237">
        <f>data[[#This Row],[Cost per unit]]*data[[#This Row],[Units]]</f>
        <v>506.22</v>
      </c>
    </row>
    <row r="238" spans="3:9" x14ac:dyDescent="0.25">
      <c r="C238" t="s">
        <v>9</v>
      </c>
      <c r="D238" t="s">
        <v>36</v>
      </c>
      <c r="E238" t="s">
        <v>30</v>
      </c>
      <c r="F238" s="4">
        <v>9051</v>
      </c>
      <c r="G238" s="5">
        <v>57</v>
      </c>
      <c r="H238">
        <f>_xll.XLOOKUP(data[[#This Row],[Product]],products[Product],products[Cost per unit])</f>
        <v>14.49</v>
      </c>
      <c r="I238">
        <f>data[[#This Row],[Cost per unit]]*data[[#This Row],[Units]]</f>
        <v>825.93000000000006</v>
      </c>
    </row>
    <row r="239" spans="3:9" x14ac:dyDescent="0.25">
      <c r="C239" t="s">
        <v>9</v>
      </c>
      <c r="D239" t="s">
        <v>37</v>
      </c>
      <c r="E239" t="s">
        <v>28</v>
      </c>
      <c r="F239" s="4">
        <v>2919</v>
      </c>
      <c r="G239" s="5">
        <v>45</v>
      </c>
      <c r="H239">
        <f>_xll.XLOOKUP(data[[#This Row],[Product]],products[Product],products[Cost per unit])</f>
        <v>10.38</v>
      </c>
      <c r="I239">
        <f>data[[#This Row],[Cost per unit]]*data[[#This Row],[Units]]</f>
        <v>467.1</v>
      </c>
    </row>
    <row r="240" spans="3:9" x14ac:dyDescent="0.25">
      <c r="C240" t="s">
        <v>41</v>
      </c>
      <c r="D240" t="s">
        <v>38</v>
      </c>
      <c r="E240" t="s">
        <v>22</v>
      </c>
      <c r="F240" s="4">
        <v>5915</v>
      </c>
      <c r="G240" s="5">
        <v>3</v>
      </c>
      <c r="H240">
        <f>_xll.XLOOKUP(data[[#This Row],[Product]],products[Product],products[Cost per unit])</f>
        <v>9.77</v>
      </c>
      <c r="I240">
        <f>data[[#This Row],[Cost per unit]]*data[[#This Row],[Units]]</f>
        <v>29.31</v>
      </c>
    </row>
    <row r="241" spans="3:9" x14ac:dyDescent="0.25">
      <c r="C241" t="s">
        <v>10</v>
      </c>
      <c r="D241" t="s">
        <v>35</v>
      </c>
      <c r="E241" t="s">
        <v>15</v>
      </c>
      <c r="F241" s="4">
        <v>2562</v>
      </c>
      <c r="G241" s="5">
        <v>6</v>
      </c>
      <c r="H241">
        <f>_xll.XLOOKUP(data[[#This Row],[Product]],products[Product],products[Cost per unit])</f>
        <v>11.73</v>
      </c>
      <c r="I241">
        <f>data[[#This Row],[Cost per unit]]*data[[#This Row],[Units]]</f>
        <v>70.38</v>
      </c>
    </row>
    <row r="242" spans="3:9" x14ac:dyDescent="0.25">
      <c r="C242" t="s">
        <v>5</v>
      </c>
      <c r="D242" t="s">
        <v>37</v>
      </c>
      <c r="E242" t="s">
        <v>25</v>
      </c>
      <c r="F242" s="4">
        <v>8813</v>
      </c>
      <c r="G242" s="5">
        <v>21</v>
      </c>
      <c r="H242">
        <f>_xll.XLOOKUP(data[[#This Row],[Product]],products[Product],products[Cost per unit])</f>
        <v>13.15</v>
      </c>
      <c r="I242">
        <f>data[[#This Row],[Cost per unit]]*data[[#This Row],[Units]]</f>
        <v>276.15000000000003</v>
      </c>
    </row>
    <row r="243" spans="3:9" x14ac:dyDescent="0.25">
      <c r="C243" t="s">
        <v>5</v>
      </c>
      <c r="D243" t="s">
        <v>36</v>
      </c>
      <c r="E243" t="s">
        <v>18</v>
      </c>
      <c r="F243" s="4">
        <v>6111</v>
      </c>
      <c r="G243" s="5">
        <v>3</v>
      </c>
      <c r="H243">
        <f>_xll.XLOOKUP(data[[#This Row],[Product]],products[Product],products[Cost per unit])</f>
        <v>6.47</v>
      </c>
      <c r="I243">
        <f>data[[#This Row],[Cost per unit]]*data[[#This Row],[Units]]</f>
        <v>19.41</v>
      </c>
    </row>
    <row r="244" spans="3:9" x14ac:dyDescent="0.25">
      <c r="C244" t="s">
        <v>8</v>
      </c>
      <c r="D244" t="s">
        <v>34</v>
      </c>
      <c r="E244" t="s">
        <v>31</v>
      </c>
      <c r="F244" s="4">
        <v>3507</v>
      </c>
      <c r="G244" s="5">
        <v>288</v>
      </c>
      <c r="H244">
        <f>_xll.XLOOKUP(data[[#This Row],[Product]],products[Product],products[Cost per unit])</f>
        <v>5.79</v>
      </c>
      <c r="I244">
        <f>data[[#This Row],[Cost per unit]]*data[[#This Row],[Units]]</f>
        <v>1667.52</v>
      </c>
    </row>
    <row r="245" spans="3:9" x14ac:dyDescent="0.25">
      <c r="C245" t="s">
        <v>6</v>
      </c>
      <c r="D245" t="s">
        <v>36</v>
      </c>
      <c r="E245" t="s">
        <v>13</v>
      </c>
      <c r="F245" s="4">
        <v>4319</v>
      </c>
      <c r="G245" s="5">
        <v>30</v>
      </c>
      <c r="H245">
        <f>_xll.XLOOKUP(data[[#This Row],[Product]],products[Product],products[Cost per unit])</f>
        <v>9.33</v>
      </c>
      <c r="I245">
        <f>data[[#This Row],[Cost per unit]]*data[[#This Row],[Units]]</f>
        <v>279.89999999999998</v>
      </c>
    </row>
    <row r="246" spans="3:9" x14ac:dyDescent="0.25">
      <c r="C246" t="s">
        <v>40</v>
      </c>
      <c r="D246" t="s">
        <v>38</v>
      </c>
      <c r="E246" t="s">
        <v>26</v>
      </c>
      <c r="F246" s="4">
        <v>609</v>
      </c>
      <c r="G246" s="5">
        <v>87</v>
      </c>
      <c r="H246">
        <f>_xll.XLOOKUP(data[[#This Row],[Product]],products[Product],products[Cost per unit])</f>
        <v>5.6</v>
      </c>
      <c r="I246">
        <f>data[[#This Row],[Cost per unit]]*data[[#This Row],[Units]]</f>
        <v>487.2</v>
      </c>
    </row>
    <row r="247" spans="3:9" x14ac:dyDescent="0.25">
      <c r="C247" t="s">
        <v>40</v>
      </c>
      <c r="D247" t="s">
        <v>39</v>
      </c>
      <c r="E247" t="s">
        <v>27</v>
      </c>
      <c r="F247" s="4">
        <v>6370</v>
      </c>
      <c r="G247" s="5">
        <v>30</v>
      </c>
      <c r="H247">
        <f>_xll.XLOOKUP(data[[#This Row],[Product]],products[Product],products[Cost per unit])</f>
        <v>16.73</v>
      </c>
      <c r="I247">
        <f>data[[#This Row],[Cost per unit]]*data[[#This Row],[Units]]</f>
        <v>501.90000000000003</v>
      </c>
    </row>
    <row r="248" spans="3:9" x14ac:dyDescent="0.25">
      <c r="C248" t="s">
        <v>5</v>
      </c>
      <c r="D248" t="s">
        <v>38</v>
      </c>
      <c r="E248" t="s">
        <v>19</v>
      </c>
      <c r="F248" s="4">
        <v>5474</v>
      </c>
      <c r="G248" s="5">
        <v>168</v>
      </c>
      <c r="H248">
        <f>_xll.XLOOKUP(data[[#This Row],[Product]],products[Product],products[Cost per unit])</f>
        <v>7.64</v>
      </c>
      <c r="I248">
        <f>data[[#This Row],[Cost per unit]]*data[[#This Row],[Units]]</f>
        <v>1283.52</v>
      </c>
    </row>
    <row r="249" spans="3:9" x14ac:dyDescent="0.25">
      <c r="C249" t="s">
        <v>40</v>
      </c>
      <c r="D249" t="s">
        <v>36</v>
      </c>
      <c r="E249" t="s">
        <v>27</v>
      </c>
      <c r="F249" s="4">
        <v>3164</v>
      </c>
      <c r="G249" s="5">
        <v>306</v>
      </c>
      <c r="H249">
        <f>_xll.XLOOKUP(data[[#This Row],[Product]],products[Product],products[Cost per unit])</f>
        <v>16.73</v>
      </c>
      <c r="I249">
        <f>data[[#This Row],[Cost per unit]]*data[[#This Row],[Units]]</f>
        <v>5119.38</v>
      </c>
    </row>
    <row r="250" spans="3:9" x14ac:dyDescent="0.25">
      <c r="C250" t="s">
        <v>6</v>
      </c>
      <c r="D250" t="s">
        <v>35</v>
      </c>
      <c r="E250" t="s">
        <v>4</v>
      </c>
      <c r="F250" s="4">
        <v>1302</v>
      </c>
      <c r="G250" s="5">
        <v>402</v>
      </c>
      <c r="H250">
        <f>_xll.XLOOKUP(data[[#This Row],[Product]],products[Product],products[Cost per unit])</f>
        <v>11.88</v>
      </c>
      <c r="I250">
        <f>data[[#This Row],[Cost per unit]]*data[[#This Row],[Units]]</f>
        <v>4775.76</v>
      </c>
    </row>
    <row r="251" spans="3:9" x14ac:dyDescent="0.25">
      <c r="C251" t="s">
        <v>3</v>
      </c>
      <c r="D251" t="s">
        <v>37</v>
      </c>
      <c r="E251" t="s">
        <v>28</v>
      </c>
      <c r="F251" s="4">
        <v>7308</v>
      </c>
      <c r="G251" s="5">
        <v>327</v>
      </c>
      <c r="H251">
        <f>_xll.XLOOKUP(data[[#This Row],[Product]],products[Product],products[Cost per unit])</f>
        <v>10.38</v>
      </c>
      <c r="I251">
        <f>data[[#This Row],[Cost per unit]]*data[[#This Row],[Units]]</f>
        <v>3394.26</v>
      </c>
    </row>
    <row r="252" spans="3:9" x14ac:dyDescent="0.25">
      <c r="C252" t="s">
        <v>40</v>
      </c>
      <c r="D252" t="s">
        <v>37</v>
      </c>
      <c r="E252" t="s">
        <v>27</v>
      </c>
      <c r="F252" s="4">
        <v>6132</v>
      </c>
      <c r="G252" s="5">
        <v>93</v>
      </c>
      <c r="H252">
        <f>_xll.XLOOKUP(data[[#This Row],[Product]],products[Product],products[Cost per unit])</f>
        <v>16.73</v>
      </c>
      <c r="I252">
        <f>data[[#This Row],[Cost per unit]]*data[[#This Row],[Units]]</f>
        <v>1555.89</v>
      </c>
    </row>
    <row r="253" spans="3:9" x14ac:dyDescent="0.25">
      <c r="C253" t="s">
        <v>10</v>
      </c>
      <c r="D253" t="s">
        <v>35</v>
      </c>
      <c r="E253" t="s">
        <v>14</v>
      </c>
      <c r="F253" s="4">
        <v>3472</v>
      </c>
      <c r="G253" s="5">
        <v>96</v>
      </c>
      <c r="H253">
        <f>_xll.XLOOKUP(data[[#This Row],[Product]],products[Product],products[Cost per unit])</f>
        <v>11.7</v>
      </c>
      <c r="I253">
        <f>data[[#This Row],[Cost per unit]]*data[[#This Row],[Units]]</f>
        <v>1123.1999999999998</v>
      </c>
    </row>
    <row r="254" spans="3:9" x14ac:dyDescent="0.25">
      <c r="C254" t="s">
        <v>8</v>
      </c>
      <c r="D254" t="s">
        <v>39</v>
      </c>
      <c r="E254" t="s">
        <v>18</v>
      </c>
      <c r="F254" s="4">
        <v>9660</v>
      </c>
      <c r="G254" s="5">
        <v>27</v>
      </c>
      <c r="H254">
        <f>_xll.XLOOKUP(data[[#This Row],[Product]],products[Product],products[Cost per unit])</f>
        <v>6.47</v>
      </c>
      <c r="I254">
        <f>data[[#This Row],[Cost per unit]]*data[[#This Row],[Units]]</f>
        <v>174.69</v>
      </c>
    </row>
    <row r="255" spans="3:9" x14ac:dyDescent="0.25">
      <c r="C255" t="s">
        <v>9</v>
      </c>
      <c r="D255" t="s">
        <v>38</v>
      </c>
      <c r="E255" t="s">
        <v>26</v>
      </c>
      <c r="F255" s="4">
        <v>2436</v>
      </c>
      <c r="G255" s="5">
        <v>99</v>
      </c>
      <c r="H255">
        <f>_xll.XLOOKUP(data[[#This Row],[Product]],products[Product],products[Cost per unit])</f>
        <v>5.6</v>
      </c>
      <c r="I255">
        <f>data[[#This Row],[Cost per unit]]*data[[#This Row],[Units]]</f>
        <v>554.4</v>
      </c>
    </row>
    <row r="256" spans="3:9" x14ac:dyDescent="0.25">
      <c r="C256" t="s">
        <v>9</v>
      </c>
      <c r="D256" t="s">
        <v>38</v>
      </c>
      <c r="E256" t="s">
        <v>33</v>
      </c>
      <c r="F256" s="4">
        <v>9506</v>
      </c>
      <c r="G256" s="5">
        <v>87</v>
      </c>
      <c r="H256">
        <f>_xll.XLOOKUP(data[[#This Row],[Product]],products[Product],products[Cost per unit])</f>
        <v>12.37</v>
      </c>
      <c r="I256">
        <f>data[[#This Row],[Cost per unit]]*data[[#This Row],[Units]]</f>
        <v>1076.1899999999998</v>
      </c>
    </row>
    <row r="257" spans="3:9" x14ac:dyDescent="0.25">
      <c r="C257" t="s">
        <v>10</v>
      </c>
      <c r="D257" t="s">
        <v>37</v>
      </c>
      <c r="E257" t="s">
        <v>21</v>
      </c>
      <c r="F257" s="4">
        <v>245</v>
      </c>
      <c r="G257" s="5">
        <v>288</v>
      </c>
      <c r="H257">
        <f>_xll.XLOOKUP(data[[#This Row],[Product]],products[Product],products[Cost per unit])</f>
        <v>9</v>
      </c>
      <c r="I257">
        <f>data[[#This Row],[Cost per unit]]*data[[#This Row],[Units]]</f>
        <v>2592</v>
      </c>
    </row>
    <row r="258" spans="3:9" x14ac:dyDescent="0.25">
      <c r="C258" t="s">
        <v>8</v>
      </c>
      <c r="D258" t="s">
        <v>35</v>
      </c>
      <c r="E258" t="s">
        <v>20</v>
      </c>
      <c r="F258" s="4">
        <v>2702</v>
      </c>
      <c r="G258" s="5">
        <v>363</v>
      </c>
      <c r="H258">
        <f>_xll.XLOOKUP(data[[#This Row],[Product]],products[Product],products[Cost per unit])</f>
        <v>10.62</v>
      </c>
      <c r="I258">
        <f>data[[#This Row],[Cost per unit]]*data[[#This Row],[Units]]</f>
        <v>3855.0599999999995</v>
      </c>
    </row>
    <row r="259" spans="3:9" x14ac:dyDescent="0.25">
      <c r="C259" t="s">
        <v>10</v>
      </c>
      <c r="D259" t="s">
        <v>34</v>
      </c>
      <c r="E259" t="s">
        <v>17</v>
      </c>
      <c r="F259" s="4">
        <v>700</v>
      </c>
      <c r="G259" s="5">
        <v>87</v>
      </c>
      <c r="H259">
        <f>_xll.XLOOKUP(data[[#This Row],[Product]],products[Product],products[Cost per unit])</f>
        <v>3.11</v>
      </c>
      <c r="I259">
        <f>data[[#This Row],[Cost per unit]]*data[[#This Row],[Units]]</f>
        <v>270.57</v>
      </c>
    </row>
    <row r="260" spans="3:9" x14ac:dyDescent="0.25">
      <c r="C260" t="s">
        <v>6</v>
      </c>
      <c r="D260" t="s">
        <v>34</v>
      </c>
      <c r="E260" t="s">
        <v>17</v>
      </c>
      <c r="F260" s="4">
        <v>3759</v>
      </c>
      <c r="G260" s="5">
        <v>150</v>
      </c>
      <c r="H260">
        <f>_xll.XLOOKUP(data[[#This Row],[Product]],products[Product],products[Cost per unit])</f>
        <v>3.11</v>
      </c>
      <c r="I260">
        <f>data[[#This Row],[Cost per unit]]*data[[#This Row],[Units]]</f>
        <v>466.5</v>
      </c>
    </row>
    <row r="261" spans="3:9" x14ac:dyDescent="0.25">
      <c r="C261" t="s">
        <v>2</v>
      </c>
      <c r="D261" t="s">
        <v>35</v>
      </c>
      <c r="E261" t="s">
        <v>17</v>
      </c>
      <c r="F261" s="4">
        <v>1589</v>
      </c>
      <c r="G261" s="5">
        <v>303</v>
      </c>
      <c r="H261">
        <f>_xll.XLOOKUP(data[[#This Row],[Product]],products[Product],products[Cost per unit])</f>
        <v>3.11</v>
      </c>
      <c r="I261">
        <f>data[[#This Row],[Cost per unit]]*data[[#This Row],[Units]]</f>
        <v>942.32999999999993</v>
      </c>
    </row>
    <row r="262" spans="3:9" x14ac:dyDescent="0.25">
      <c r="C262" t="s">
        <v>7</v>
      </c>
      <c r="D262" t="s">
        <v>35</v>
      </c>
      <c r="E262" t="s">
        <v>28</v>
      </c>
      <c r="F262" s="4">
        <v>5194</v>
      </c>
      <c r="G262" s="5">
        <v>288</v>
      </c>
      <c r="H262">
        <f>_xll.XLOOKUP(data[[#This Row],[Product]],products[Product],products[Cost per unit])</f>
        <v>10.38</v>
      </c>
      <c r="I262">
        <f>data[[#This Row],[Cost per unit]]*data[[#This Row],[Units]]</f>
        <v>2989.44</v>
      </c>
    </row>
    <row r="263" spans="3:9" x14ac:dyDescent="0.25">
      <c r="C263" t="s">
        <v>10</v>
      </c>
      <c r="D263" t="s">
        <v>36</v>
      </c>
      <c r="E263" t="s">
        <v>13</v>
      </c>
      <c r="F263" s="4">
        <v>945</v>
      </c>
      <c r="G263" s="5">
        <v>75</v>
      </c>
      <c r="H263">
        <f>_xll.XLOOKUP(data[[#This Row],[Product]],products[Product],products[Cost per unit])</f>
        <v>9.33</v>
      </c>
      <c r="I263">
        <f>data[[#This Row],[Cost per unit]]*data[[#This Row],[Units]]</f>
        <v>699.75</v>
      </c>
    </row>
    <row r="264" spans="3:9" x14ac:dyDescent="0.25">
      <c r="C264" t="s">
        <v>40</v>
      </c>
      <c r="D264" t="s">
        <v>38</v>
      </c>
      <c r="E264" t="s">
        <v>31</v>
      </c>
      <c r="F264" s="4">
        <v>1988</v>
      </c>
      <c r="G264" s="5">
        <v>39</v>
      </c>
      <c r="H264">
        <f>_xll.XLOOKUP(data[[#This Row],[Product]],products[Product],products[Cost per unit])</f>
        <v>5.79</v>
      </c>
      <c r="I264">
        <f>data[[#This Row],[Cost per unit]]*data[[#This Row],[Units]]</f>
        <v>225.81</v>
      </c>
    </row>
    <row r="265" spans="3:9" x14ac:dyDescent="0.25">
      <c r="C265" t="s">
        <v>6</v>
      </c>
      <c r="D265" t="s">
        <v>34</v>
      </c>
      <c r="E265" t="s">
        <v>32</v>
      </c>
      <c r="F265" s="4">
        <v>6734</v>
      </c>
      <c r="G265" s="5">
        <v>123</v>
      </c>
      <c r="H265">
        <f>_xll.XLOOKUP(data[[#This Row],[Product]],products[Product],products[Cost per unit])</f>
        <v>8.65</v>
      </c>
      <c r="I265">
        <f>data[[#This Row],[Cost per unit]]*data[[#This Row],[Units]]</f>
        <v>1063.95</v>
      </c>
    </row>
    <row r="266" spans="3:9" x14ac:dyDescent="0.25">
      <c r="C266" t="s">
        <v>40</v>
      </c>
      <c r="D266" t="s">
        <v>36</v>
      </c>
      <c r="E266" t="s">
        <v>4</v>
      </c>
      <c r="F266" s="4">
        <v>217</v>
      </c>
      <c r="G266" s="5">
        <v>36</v>
      </c>
      <c r="H266">
        <f>_xll.XLOOKUP(data[[#This Row],[Product]],products[Product],products[Cost per unit])</f>
        <v>11.88</v>
      </c>
      <c r="I266">
        <f>data[[#This Row],[Cost per unit]]*data[[#This Row],[Units]]</f>
        <v>427.68</v>
      </c>
    </row>
    <row r="267" spans="3:9" x14ac:dyDescent="0.25">
      <c r="C267" t="s">
        <v>5</v>
      </c>
      <c r="D267" t="s">
        <v>34</v>
      </c>
      <c r="E267" t="s">
        <v>22</v>
      </c>
      <c r="F267" s="4">
        <v>6279</v>
      </c>
      <c r="G267" s="5">
        <v>237</v>
      </c>
      <c r="H267">
        <f>_xll.XLOOKUP(data[[#This Row],[Product]],products[Product],products[Cost per unit])</f>
        <v>9.77</v>
      </c>
      <c r="I267">
        <f>data[[#This Row],[Cost per unit]]*data[[#This Row],[Units]]</f>
        <v>2315.4899999999998</v>
      </c>
    </row>
    <row r="268" spans="3:9" x14ac:dyDescent="0.25">
      <c r="C268" t="s">
        <v>40</v>
      </c>
      <c r="D268" t="s">
        <v>36</v>
      </c>
      <c r="E268" t="s">
        <v>13</v>
      </c>
      <c r="F268" s="4">
        <v>4424</v>
      </c>
      <c r="G268" s="5">
        <v>201</v>
      </c>
      <c r="H268">
        <f>_xll.XLOOKUP(data[[#This Row],[Product]],products[Product],products[Cost per unit])</f>
        <v>9.33</v>
      </c>
      <c r="I268">
        <f>data[[#This Row],[Cost per unit]]*data[[#This Row],[Units]]</f>
        <v>1875.33</v>
      </c>
    </row>
    <row r="269" spans="3:9" x14ac:dyDescent="0.25">
      <c r="C269" t="s">
        <v>2</v>
      </c>
      <c r="D269" t="s">
        <v>36</v>
      </c>
      <c r="E269" t="s">
        <v>17</v>
      </c>
      <c r="F269" s="4">
        <v>189</v>
      </c>
      <c r="G269" s="5">
        <v>48</v>
      </c>
      <c r="H269">
        <f>_xll.XLOOKUP(data[[#This Row],[Product]],products[Product],products[Cost per unit])</f>
        <v>3.11</v>
      </c>
      <c r="I269">
        <f>data[[#This Row],[Cost per unit]]*data[[#This Row],[Units]]</f>
        <v>149.28</v>
      </c>
    </row>
    <row r="270" spans="3:9" x14ac:dyDescent="0.25">
      <c r="C270" t="s">
        <v>5</v>
      </c>
      <c r="D270" t="s">
        <v>35</v>
      </c>
      <c r="E270" t="s">
        <v>22</v>
      </c>
      <c r="F270" s="4">
        <v>490</v>
      </c>
      <c r="G270" s="5">
        <v>84</v>
      </c>
      <c r="H270">
        <f>_xll.XLOOKUP(data[[#This Row],[Product]],products[Product],products[Cost per unit])</f>
        <v>9.77</v>
      </c>
      <c r="I270">
        <f>data[[#This Row],[Cost per unit]]*data[[#This Row],[Units]]</f>
        <v>820.68</v>
      </c>
    </row>
    <row r="271" spans="3:9" x14ac:dyDescent="0.25">
      <c r="C271" t="s">
        <v>8</v>
      </c>
      <c r="D271" t="s">
        <v>37</v>
      </c>
      <c r="E271" t="s">
        <v>21</v>
      </c>
      <c r="F271" s="4">
        <v>434</v>
      </c>
      <c r="G271" s="5">
        <v>87</v>
      </c>
      <c r="H271">
        <f>_xll.XLOOKUP(data[[#This Row],[Product]],products[Product],products[Cost per unit])</f>
        <v>9</v>
      </c>
      <c r="I271">
        <f>data[[#This Row],[Cost per unit]]*data[[#This Row],[Units]]</f>
        <v>783</v>
      </c>
    </row>
    <row r="272" spans="3:9" x14ac:dyDescent="0.25">
      <c r="C272" t="s">
        <v>7</v>
      </c>
      <c r="D272" t="s">
        <v>38</v>
      </c>
      <c r="E272" t="s">
        <v>30</v>
      </c>
      <c r="F272" s="4">
        <v>10129</v>
      </c>
      <c r="G272" s="5">
        <v>312</v>
      </c>
      <c r="H272">
        <f>_xll.XLOOKUP(data[[#This Row],[Product]],products[Product],products[Cost per unit])</f>
        <v>14.49</v>
      </c>
      <c r="I272">
        <f>data[[#This Row],[Cost per unit]]*data[[#This Row],[Units]]</f>
        <v>4520.88</v>
      </c>
    </row>
    <row r="273" spans="3:9" x14ac:dyDescent="0.25">
      <c r="C273" t="s">
        <v>3</v>
      </c>
      <c r="D273" t="s">
        <v>39</v>
      </c>
      <c r="E273" t="s">
        <v>28</v>
      </c>
      <c r="F273" s="4">
        <v>1652</v>
      </c>
      <c r="G273" s="5">
        <v>102</v>
      </c>
      <c r="H273">
        <f>_xll.XLOOKUP(data[[#This Row],[Product]],products[Product],products[Cost per unit])</f>
        <v>10.38</v>
      </c>
      <c r="I273">
        <f>data[[#This Row],[Cost per unit]]*data[[#This Row],[Units]]</f>
        <v>1058.76</v>
      </c>
    </row>
    <row r="274" spans="3:9" x14ac:dyDescent="0.25">
      <c r="C274" t="s">
        <v>8</v>
      </c>
      <c r="D274" t="s">
        <v>38</v>
      </c>
      <c r="E274" t="s">
        <v>21</v>
      </c>
      <c r="F274" s="4">
        <v>6433</v>
      </c>
      <c r="G274" s="5">
        <v>78</v>
      </c>
      <c r="H274">
        <f>_xll.XLOOKUP(data[[#This Row],[Product]],products[Product],products[Cost per unit])</f>
        <v>9</v>
      </c>
      <c r="I274">
        <f>data[[#This Row],[Cost per unit]]*data[[#This Row],[Units]]</f>
        <v>702</v>
      </c>
    </row>
    <row r="275" spans="3:9" x14ac:dyDescent="0.25">
      <c r="C275" t="s">
        <v>3</v>
      </c>
      <c r="D275" t="s">
        <v>34</v>
      </c>
      <c r="E275" t="s">
        <v>23</v>
      </c>
      <c r="F275" s="4">
        <v>2212</v>
      </c>
      <c r="G275" s="5">
        <v>117</v>
      </c>
      <c r="H275">
        <f>_xll.XLOOKUP(data[[#This Row],[Product]],products[Product],products[Cost per unit])</f>
        <v>6.49</v>
      </c>
      <c r="I275">
        <f>data[[#This Row],[Cost per unit]]*data[[#This Row],[Units]]</f>
        <v>759.33</v>
      </c>
    </row>
    <row r="276" spans="3:9" x14ac:dyDescent="0.25">
      <c r="C276" t="s">
        <v>41</v>
      </c>
      <c r="D276" t="s">
        <v>35</v>
      </c>
      <c r="E276" t="s">
        <v>19</v>
      </c>
      <c r="F276" s="4">
        <v>609</v>
      </c>
      <c r="G276" s="5">
        <v>99</v>
      </c>
      <c r="H276">
        <f>_xll.XLOOKUP(data[[#This Row],[Product]],products[Product],products[Cost per unit])</f>
        <v>7.64</v>
      </c>
      <c r="I276">
        <f>data[[#This Row],[Cost per unit]]*data[[#This Row],[Units]]</f>
        <v>756.36</v>
      </c>
    </row>
    <row r="277" spans="3:9" x14ac:dyDescent="0.25">
      <c r="C277" t="s">
        <v>40</v>
      </c>
      <c r="D277" t="s">
        <v>35</v>
      </c>
      <c r="E277" t="s">
        <v>24</v>
      </c>
      <c r="F277" s="4">
        <v>1638</v>
      </c>
      <c r="G277" s="5">
        <v>48</v>
      </c>
      <c r="H277">
        <f>_xll.XLOOKUP(data[[#This Row],[Product]],products[Product],products[Cost per unit])</f>
        <v>4.97</v>
      </c>
      <c r="I277">
        <f>data[[#This Row],[Cost per unit]]*data[[#This Row],[Units]]</f>
        <v>238.56</v>
      </c>
    </row>
    <row r="278" spans="3:9" x14ac:dyDescent="0.25">
      <c r="C278" t="s">
        <v>7</v>
      </c>
      <c r="D278" t="s">
        <v>34</v>
      </c>
      <c r="E278" t="s">
        <v>15</v>
      </c>
      <c r="F278" s="4">
        <v>3829</v>
      </c>
      <c r="G278" s="5">
        <v>24</v>
      </c>
      <c r="H278">
        <f>_xll.XLOOKUP(data[[#This Row],[Product]],products[Product],products[Cost per unit])</f>
        <v>11.73</v>
      </c>
      <c r="I278">
        <f>data[[#This Row],[Cost per unit]]*data[[#This Row],[Units]]</f>
        <v>281.52</v>
      </c>
    </row>
    <row r="279" spans="3:9" x14ac:dyDescent="0.25">
      <c r="C279" t="s">
        <v>40</v>
      </c>
      <c r="D279" t="s">
        <v>39</v>
      </c>
      <c r="E279" t="s">
        <v>15</v>
      </c>
      <c r="F279" s="4">
        <v>5775</v>
      </c>
      <c r="G279" s="5">
        <v>42</v>
      </c>
      <c r="H279">
        <f>_xll.XLOOKUP(data[[#This Row],[Product]],products[Product],products[Cost per unit])</f>
        <v>11.73</v>
      </c>
      <c r="I279">
        <f>data[[#This Row],[Cost per unit]]*data[[#This Row],[Units]]</f>
        <v>492.66</v>
      </c>
    </row>
    <row r="280" spans="3:9" x14ac:dyDescent="0.25">
      <c r="C280" t="s">
        <v>6</v>
      </c>
      <c r="D280" t="s">
        <v>35</v>
      </c>
      <c r="E280" t="s">
        <v>20</v>
      </c>
      <c r="F280" s="4">
        <v>1071</v>
      </c>
      <c r="G280" s="5">
        <v>270</v>
      </c>
      <c r="H280">
        <f>_xll.XLOOKUP(data[[#This Row],[Product]],products[Product],products[Cost per unit])</f>
        <v>10.62</v>
      </c>
      <c r="I280">
        <f>data[[#This Row],[Cost per unit]]*data[[#This Row],[Units]]</f>
        <v>2867.3999999999996</v>
      </c>
    </row>
    <row r="281" spans="3:9" x14ac:dyDescent="0.25">
      <c r="C281" t="s">
        <v>8</v>
      </c>
      <c r="D281" t="s">
        <v>36</v>
      </c>
      <c r="E281" t="s">
        <v>23</v>
      </c>
      <c r="F281" s="4">
        <v>5019</v>
      </c>
      <c r="G281" s="5">
        <v>150</v>
      </c>
      <c r="H281">
        <f>_xll.XLOOKUP(data[[#This Row],[Product]],products[Product],products[Cost per unit])</f>
        <v>6.49</v>
      </c>
      <c r="I281">
        <f>data[[#This Row],[Cost per unit]]*data[[#This Row],[Units]]</f>
        <v>973.5</v>
      </c>
    </row>
    <row r="282" spans="3:9" x14ac:dyDescent="0.25">
      <c r="C282" t="s">
        <v>2</v>
      </c>
      <c r="D282" t="s">
        <v>37</v>
      </c>
      <c r="E282" t="s">
        <v>15</v>
      </c>
      <c r="F282" s="4">
        <v>2863</v>
      </c>
      <c r="G282" s="5">
        <v>42</v>
      </c>
      <c r="H282">
        <f>_xll.XLOOKUP(data[[#This Row],[Product]],products[Product],products[Cost per unit])</f>
        <v>11.73</v>
      </c>
      <c r="I282">
        <f>data[[#This Row],[Cost per unit]]*data[[#This Row],[Units]]</f>
        <v>492.66</v>
      </c>
    </row>
    <row r="283" spans="3:9" x14ac:dyDescent="0.25">
      <c r="C283" t="s">
        <v>40</v>
      </c>
      <c r="D283" t="s">
        <v>35</v>
      </c>
      <c r="E283" t="s">
        <v>29</v>
      </c>
      <c r="F283" s="4">
        <v>1617</v>
      </c>
      <c r="G283" s="5">
        <v>126</v>
      </c>
      <c r="H283">
        <f>_xll.XLOOKUP(data[[#This Row],[Product]],products[Product],products[Cost per unit])</f>
        <v>7.16</v>
      </c>
      <c r="I283">
        <f>data[[#This Row],[Cost per unit]]*data[[#This Row],[Units]]</f>
        <v>902.16</v>
      </c>
    </row>
    <row r="284" spans="3:9" x14ac:dyDescent="0.25">
      <c r="C284" t="s">
        <v>6</v>
      </c>
      <c r="D284" t="s">
        <v>37</v>
      </c>
      <c r="E284" t="s">
        <v>26</v>
      </c>
      <c r="F284" s="4">
        <v>6818</v>
      </c>
      <c r="G284" s="5">
        <v>6</v>
      </c>
      <c r="H284">
        <f>_xll.XLOOKUP(data[[#This Row],[Product]],products[Product],products[Cost per unit])</f>
        <v>5.6</v>
      </c>
      <c r="I284">
        <f>data[[#This Row],[Cost per unit]]*data[[#This Row],[Units]]</f>
        <v>33.599999999999994</v>
      </c>
    </row>
    <row r="285" spans="3:9" x14ac:dyDescent="0.25">
      <c r="C285" t="s">
        <v>3</v>
      </c>
      <c r="D285" t="s">
        <v>35</v>
      </c>
      <c r="E285" t="s">
        <v>15</v>
      </c>
      <c r="F285" s="4">
        <v>6657</v>
      </c>
      <c r="G285" s="5">
        <v>276</v>
      </c>
      <c r="H285">
        <f>_xll.XLOOKUP(data[[#This Row],[Product]],products[Product],products[Cost per unit])</f>
        <v>11.73</v>
      </c>
      <c r="I285">
        <f>data[[#This Row],[Cost per unit]]*data[[#This Row],[Units]]</f>
        <v>3237.48</v>
      </c>
    </row>
    <row r="286" spans="3:9" x14ac:dyDescent="0.25">
      <c r="C286" t="s">
        <v>3</v>
      </c>
      <c r="D286" t="s">
        <v>34</v>
      </c>
      <c r="E286" t="s">
        <v>17</v>
      </c>
      <c r="F286" s="4">
        <v>2919</v>
      </c>
      <c r="G286" s="5">
        <v>93</v>
      </c>
      <c r="H286">
        <f>_xll.XLOOKUP(data[[#This Row],[Product]],products[Product],products[Cost per unit])</f>
        <v>3.11</v>
      </c>
      <c r="I286">
        <f>data[[#This Row],[Cost per unit]]*data[[#This Row],[Units]]</f>
        <v>289.22999999999996</v>
      </c>
    </row>
    <row r="287" spans="3:9" x14ac:dyDescent="0.25">
      <c r="C287" t="s">
        <v>2</v>
      </c>
      <c r="D287" t="s">
        <v>36</v>
      </c>
      <c r="E287" t="s">
        <v>31</v>
      </c>
      <c r="F287" s="4">
        <v>3094</v>
      </c>
      <c r="G287" s="5">
        <v>246</v>
      </c>
      <c r="H287">
        <f>_xll.XLOOKUP(data[[#This Row],[Product]],products[Product],products[Cost per unit])</f>
        <v>5.79</v>
      </c>
      <c r="I287">
        <f>data[[#This Row],[Cost per unit]]*data[[#This Row],[Units]]</f>
        <v>1424.34</v>
      </c>
    </row>
    <row r="288" spans="3:9" x14ac:dyDescent="0.25">
      <c r="C288" t="s">
        <v>6</v>
      </c>
      <c r="D288" t="s">
        <v>39</v>
      </c>
      <c r="E288" t="s">
        <v>24</v>
      </c>
      <c r="F288" s="4">
        <v>2989</v>
      </c>
      <c r="G288" s="5">
        <v>3</v>
      </c>
      <c r="H288">
        <f>_xll.XLOOKUP(data[[#This Row],[Product]],products[Product],products[Cost per unit])</f>
        <v>4.97</v>
      </c>
      <c r="I288">
        <f>data[[#This Row],[Cost per unit]]*data[[#This Row],[Units]]</f>
        <v>14.91</v>
      </c>
    </row>
    <row r="289" spans="3:9" x14ac:dyDescent="0.25">
      <c r="C289" t="s">
        <v>8</v>
      </c>
      <c r="D289" t="s">
        <v>38</v>
      </c>
      <c r="E289" t="s">
        <v>27</v>
      </c>
      <c r="F289" s="4">
        <v>2268</v>
      </c>
      <c r="G289" s="5">
        <v>63</v>
      </c>
      <c r="H289">
        <f>_xll.XLOOKUP(data[[#This Row],[Product]],products[Product],products[Cost per unit])</f>
        <v>16.73</v>
      </c>
      <c r="I289">
        <f>data[[#This Row],[Cost per unit]]*data[[#This Row],[Units]]</f>
        <v>1053.99</v>
      </c>
    </row>
    <row r="290" spans="3:9" x14ac:dyDescent="0.25">
      <c r="C290" t="s">
        <v>5</v>
      </c>
      <c r="D290" t="s">
        <v>35</v>
      </c>
      <c r="E290" t="s">
        <v>31</v>
      </c>
      <c r="F290" s="4">
        <v>4753</v>
      </c>
      <c r="G290" s="5">
        <v>246</v>
      </c>
      <c r="H290">
        <f>_xll.XLOOKUP(data[[#This Row],[Product]],products[Product],products[Cost per unit])</f>
        <v>5.79</v>
      </c>
      <c r="I290">
        <f>data[[#This Row],[Cost per unit]]*data[[#This Row],[Units]]</f>
        <v>1424.34</v>
      </c>
    </row>
    <row r="291" spans="3:9" x14ac:dyDescent="0.25">
      <c r="C291" t="s">
        <v>2</v>
      </c>
      <c r="D291" t="s">
        <v>34</v>
      </c>
      <c r="E291" t="s">
        <v>19</v>
      </c>
      <c r="F291" s="4">
        <v>7511</v>
      </c>
      <c r="G291" s="5">
        <v>120</v>
      </c>
      <c r="H291">
        <f>_xll.XLOOKUP(data[[#This Row],[Product]],products[Product],products[Cost per unit])</f>
        <v>7.64</v>
      </c>
      <c r="I291">
        <f>data[[#This Row],[Cost per unit]]*data[[#This Row],[Units]]</f>
        <v>916.8</v>
      </c>
    </row>
    <row r="292" spans="3:9" x14ac:dyDescent="0.25">
      <c r="C292" t="s">
        <v>2</v>
      </c>
      <c r="D292" t="s">
        <v>38</v>
      </c>
      <c r="E292" t="s">
        <v>31</v>
      </c>
      <c r="F292" s="4">
        <v>4326</v>
      </c>
      <c r="G292" s="5">
        <v>348</v>
      </c>
      <c r="H292">
        <f>_xll.XLOOKUP(data[[#This Row],[Product]],products[Product],products[Cost per unit])</f>
        <v>5.79</v>
      </c>
      <c r="I292">
        <f>data[[#This Row],[Cost per unit]]*data[[#This Row],[Units]]</f>
        <v>2014.92</v>
      </c>
    </row>
    <row r="293" spans="3:9" x14ac:dyDescent="0.25">
      <c r="C293" t="s">
        <v>41</v>
      </c>
      <c r="D293" t="s">
        <v>34</v>
      </c>
      <c r="E293" t="s">
        <v>23</v>
      </c>
      <c r="F293" s="4">
        <v>4935</v>
      </c>
      <c r="G293" s="5">
        <v>126</v>
      </c>
      <c r="H293">
        <f>_xll.XLOOKUP(data[[#This Row],[Product]],products[Product],products[Cost per unit])</f>
        <v>6.49</v>
      </c>
      <c r="I293">
        <f>data[[#This Row],[Cost per unit]]*data[[#This Row],[Units]]</f>
        <v>817.74</v>
      </c>
    </row>
    <row r="294" spans="3:9" x14ac:dyDescent="0.25">
      <c r="C294" t="s">
        <v>6</v>
      </c>
      <c r="D294" t="s">
        <v>35</v>
      </c>
      <c r="E294" t="s">
        <v>30</v>
      </c>
      <c r="F294" s="4">
        <v>4781</v>
      </c>
      <c r="G294" s="5">
        <v>123</v>
      </c>
      <c r="H294">
        <f>_xll.XLOOKUP(data[[#This Row],[Product]],products[Product],products[Cost per unit])</f>
        <v>14.49</v>
      </c>
      <c r="I294">
        <f>data[[#This Row],[Cost per unit]]*data[[#This Row],[Units]]</f>
        <v>1782.27</v>
      </c>
    </row>
    <row r="295" spans="3:9" x14ac:dyDescent="0.25">
      <c r="C295" t="s">
        <v>5</v>
      </c>
      <c r="D295" t="s">
        <v>38</v>
      </c>
      <c r="E295" t="s">
        <v>25</v>
      </c>
      <c r="F295" s="4">
        <v>7483</v>
      </c>
      <c r="G295" s="5">
        <v>45</v>
      </c>
      <c r="H295">
        <f>_xll.XLOOKUP(data[[#This Row],[Product]],products[Product],products[Cost per unit])</f>
        <v>13.15</v>
      </c>
      <c r="I295">
        <f>data[[#This Row],[Cost per unit]]*data[[#This Row],[Units]]</f>
        <v>591.75</v>
      </c>
    </row>
    <row r="296" spans="3:9" x14ac:dyDescent="0.25">
      <c r="C296" t="s">
        <v>10</v>
      </c>
      <c r="D296" t="s">
        <v>38</v>
      </c>
      <c r="E296" t="s">
        <v>4</v>
      </c>
      <c r="F296" s="4">
        <v>6860</v>
      </c>
      <c r="G296" s="5">
        <v>126</v>
      </c>
      <c r="H296">
        <f>_xll.XLOOKUP(data[[#This Row],[Product]],products[Product],products[Cost per unit])</f>
        <v>11.88</v>
      </c>
      <c r="I296">
        <f>data[[#This Row],[Cost per unit]]*data[[#This Row],[Units]]</f>
        <v>1496.88</v>
      </c>
    </row>
    <row r="297" spans="3:9" x14ac:dyDescent="0.25">
      <c r="C297" t="s">
        <v>40</v>
      </c>
      <c r="D297" t="s">
        <v>37</v>
      </c>
      <c r="E297" t="s">
        <v>29</v>
      </c>
      <c r="F297" s="4">
        <v>9002</v>
      </c>
      <c r="G297" s="5">
        <v>72</v>
      </c>
      <c r="H297">
        <f>_xll.XLOOKUP(data[[#This Row],[Product]],products[Product],products[Cost per unit])</f>
        <v>7.16</v>
      </c>
      <c r="I297">
        <f>data[[#This Row],[Cost per unit]]*data[[#This Row],[Units]]</f>
        <v>515.52</v>
      </c>
    </row>
    <row r="298" spans="3:9" x14ac:dyDescent="0.25">
      <c r="C298" t="s">
        <v>6</v>
      </c>
      <c r="D298" t="s">
        <v>36</v>
      </c>
      <c r="E298" t="s">
        <v>29</v>
      </c>
      <c r="F298" s="4">
        <v>1400</v>
      </c>
      <c r="G298" s="5">
        <v>135</v>
      </c>
      <c r="H298">
        <f>_xll.XLOOKUP(data[[#This Row],[Product]],products[Product],products[Cost per unit])</f>
        <v>7.16</v>
      </c>
      <c r="I298">
        <f>data[[#This Row],[Cost per unit]]*data[[#This Row],[Units]]</f>
        <v>966.6</v>
      </c>
    </row>
    <row r="299" spans="3:9" x14ac:dyDescent="0.25">
      <c r="C299" t="s">
        <v>10</v>
      </c>
      <c r="D299" t="s">
        <v>34</v>
      </c>
      <c r="E299" t="s">
        <v>22</v>
      </c>
      <c r="F299" s="4">
        <v>4053</v>
      </c>
      <c r="G299" s="5">
        <v>24</v>
      </c>
      <c r="H299">
        <f>_xll.XLOOKUP(data[[#This Row],[Product]],products[Product],products[Cost per unit])</f>
        <v>9.77</v>
      </c>
      <c r="I299">
        <f>data[[#This Row],[Cost per unit]]*data[[#This Row],[Units]]</f>
        <v>234.48</v>
      </c>
    </row>
    <row r="300" spans="3:9" x14ac:dyDescent="0.25">
      <c r="C300" t="s">
        <v>7</v>
      </c>
      <c r="D300" t="s">
        <v>36</v>
      </c>
      <c r="E300" t="s">
        <v>31</v>
      </c>
      <c r="F300" s="4">
        <v>2149</v>
      </c>
      <c r="G300" s="5">
        <v>117</v>
      </c>
      <c r="H300">
        <f>_xll.XLOOKUP(data[[#This Row],[Product]],products[Product],products[Cost per unit])</f>
        <v>5.79</v>
      </c>
      <c r="I300">
        <f>data[[#This Row],[Cost per unit]]*data[[#This Row],[Units]]</f>
        <v>677.43</v>
      </c>
    </row>
    <row r="301" spans="3:9" x14ac:dyDescent="0.25">
      <c r="C301" t="s">
        <v>3</v>
      </c>
      <c r="D301" t="s">
        <v>39</v>
      </c>
      <c r="E301" t="s">
        <v>29</v>
      </c>
      <c r="F301" s="4">
        <v>3640</v>
      </c>
      <c r="G301" s="5">
        <v>51</v>
      </c>
      <c r="H301">
        <f>_xll.XLOOKUP(data[[#This Row],[Product]],products[Product],products[Cost per unit])</f>
        <v>7.16</v>
      </c>
      <c r="I301">
        <f>data[[#This Row],[Cost per unit]]*data[[#This Row],[Units]]</f>
        <v>365.16</v>
      </c>
    </row>
    <row r="302" spans="3:9" x14ac:dyDescent="0.25">
      <c r="C302" t="s">
        <v>2</v>
      </c>
      <c r="D302" t="s">
        <v>39</v>
      </c>
      <c r="E302" t="s">
        <v>23</v>
      </c>
      <c r="F302" s="4">
        <v>630</v>
      </c>
      <c r="G302" s="5">
        <v>36</v>
      </c>
      <c r="H302">
        <f>_xll.XLOOKUP(data[[#This Row],[Product]],products[Product],products[Cost per unit])</f>
        <v>6.49</v>
      </c>
      <c r="I302">
        <f>data[[#This Row],[Cost per unit]]*data[[#This Row],[Units]]</f>
        <v>233.64000000000001</v>
      </c>
    </row>
    <row r="303" spans="3:9" x14ac:dyDescent="0.25">
      <c r="C303" t="s">
        <v>9</v>
      </c>
      <c r="D303" t="s">
        <v>35</v>
      </c>
      <c r="E303" t="s">
        <v>27</v>
      </c>
      <c r="F303" s="4">
        <v>2429</v>
      </c>
      <c r="G303" s="5">
        <v>144</v>
      </c>
      <c r="H303">
        <f>_xll.XLOOKUP(data[[#This Row],[Product]],products[Product],products[Cost per unit])</f>
        <v>16.73</v>
      </c>
      <c r="I303">
        <f>data[[#This Row],[Cost per unit]]*data[[#This Row],[Units]]</f>
        <v>2409.12</v>
      </c>
    </row>
    <row r="304" spans="3:9" x14ac:dyDescent="0.25">
      <c r="C304" t="s">
        <v>9</v>
      </c>
      <c r="D304" t="s">
        <v>36</v>
      </c>
      <c r="E304" t="s">
        <v>25</v>
      </c>
      <c r="F304" s="4">
        <v>2142</v>
      </c>
      <c r="G304" s="5">
        <v>114</v>
      </c>
      <c r="H304">
        <f>_xll.XLOOKUP(data[[#This Row],[Product]],products[Product],products[Cost per unit])</f>
        <v>13.15</v>
      </c>
      <c r="I304">
        <f>data[[#This Row],[Cost per unit]]*data[[#This Row],[Units]]</f>
        <v>1499.1000000000001</v>
      </c>
    </row>
    <row r="305" spans="3:9" x14ac:dyDescent="0.25">
      <c r="C305" t="s">
        <v>7</v>
      </c>
      <c r="D305" t="s">
        <v>37</v>
      </c>
      <c r="E305" t="s">
        <v>30</v>
      </c>
      <c r="F305" s="4">
        <v>6454</v>
      </c>
      <c r="G305" s="5">
        <v>54</v>
      </c>
      <c r="H305">
        <f>_xll.XLOOKUP(data[[#This Row],[Product]],products[Product],products[Cost per unit])</f>
        <v>14.49</v>
      </c>
      <c r="I305">
        <f>data[[#This Row],[Cost per unit]]*data[[#This Row],[Units]]</f>
        <v>782.46</v>
      </c>
    </row>
    <row r="306" spans="3:9" x14ac:dyDescent="0.25">
      <c r="C306" t="s">
        <v>7</v>
      </c>
      <c r="D306" t="s">
        <v>37</v>
      </c>
      <c r="E306" t="s">
        <v>16</v>
      </c>
      <c r="F306" s="4">
        <v>4487</v>
      </c>
      <c r="G306" s="5">
        <v>333</v>
      </c>
      <c r="H306">
        <f>_xll.XLOOKUP(data[[#This Row],[Product]],products[Product],products[Cost per unit])</f>
        <v>8.7899999999999991</v>
      </c>
      <c r="I306">
        <f>data[[#This Row],[Cost per unit]]*data[[#This Row],[Units]]</f>
        <v>2927.0699999999997</v>
      </c>
    </row>
    <row r="307" spans="3:9" x14ac:dyDescent="0.25">
      <c r="C307" t="s">
        <v>3</v>
      </c>
      <c r="D307" t="s">
        <v>37</v>
      </c>
      <c r="E307" t="s">
        <v>4</v>
      </c>
      <c r="F307" s="4">
        <v>938</v>
      </c>
      <c r="G307" s="5">
        <v>366</v>
      </c>
      <c r="H307">
        <f>_xll.XLOOKUP(data[[#This Row],[Product]],products[Product],products[Cost per unit])</f>
        <v>11.88</v>
      </c>
      <c r="I307">
        <f>data[[#This Row],[Cost per unit]]*data[[#This Row],[Units]]</f>
        <v>4348.08</v>
      </c>
    </row>
    <row r="308" spans="3:9" x14ac:dyDescent="0.25">
      <c r="C308" t="s">
        <v>3</v>
      </c>
      <c r="D308" t="s">
        <v>38</v>
      </c>
      <c r="E308" t="s">
        <v>26</v>
      </c>
      <c r="F308" s="4">
        <v>8841</v>
      </c>
      <c r="G308" s="5">
        <v>303</v>
      </c>
      <c r="H308">
        <f>_xll.XLOOKUP(data[[#This Row],[Product]],products[Product],products[Cost per unit])</f>
        <v>5.6</v>
      </c>
      <c r="I308">
        <f>data[[#This Row],[Cost per unit]]*data[[#This Row],[Units]]</f>
        <v>1696.8</v>
      </c>
    </row>
    <row r="309" spans="3:9" x14ac:dyDescent="0.25">
      <c r="C309" t="s">
        <v>2</v>
      </c>
      <c r="D309" t="s">
        <v>39</v>
      </c>
      <c r="E309" t="s">
        <v>33</v>
      </c>
      <c r="F309" s="4">
        <v>4018</v>
      </c>
      <c r="G309" s="5">
        <v>126</v>
      </c>
      <c r="H309">
        <f>_xll.XLOOKUP(data[[#This Row],[Product]],products[Product],products[Cost per unit])</f>
        <v>12.37</v>
      </c>
      <c r="I309">
        <f>data[[#This Row],[Cost per unit]]*data[[#This Row],[Units]]</f>
        <v>1558.62</v>
      </c>
    </row>
    <row r="310" spans="3:9" x14ac:dyDescent="0.25">
      <c r="C310" t="s">
        <v>41</v>
      </c>
      <c r="D310" t="s">
        <v>37</v>
      </c>
      <c r="E310" t="s">
        <v>15</v>
      </c>
      <c r="F310" s="4">
        <v>714</v>
      </c>
      <c r="G310" s="5">
        <v>231</v>
      </c>
      <c r="H310">
        <f>_xll.XLOOKUP(data[[#This Row],[Product]],products[Product],products[Cost per unit])</f>
        <v>11.73</v>
      </c>
      <c r="I310">
        <f>data[[#This Row],[Cost per unit]]*data[[#This Row],[Units]]</f>
        <v>2709.63</v>
      </c>
    </row>
    <row r="311" spans="3:9" x14ac:dyDescent="0.25">
      <c r="C311" t="s">
        <v>9</v>
      </c>
      <c r="D311" t="s">
        <v>38</v>
      </c>
      <c r="E311" t="s">
        <v>25</v>
      </c>
      <c r="F311" s="4">
        <v>3850</v>
      </c>
      <c r="G311" s="5">
        <v>102</v>
      </c>
      <c r="H311">
        <f>_xll.XLOOKUP(data[[#This Row],[Product]],products[Product],products[Cost per unit])</f>
        <v>13.15</v>
      </c>
      <c r="I3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74EB-BA41-4B2A-A9C8-890DC10E35FA}">
  <dimension ref="A1:Y17"/>
  <sheetViews>
    <sheetView showGridLines="0" workbookViewId="0">
      <selection activeCell="E3" sqref="E3"/>
    </sheetView>
  </sheetViews>
  <sheetFormatPr defaultRowHeight="15" x14ac:dyDescent="0.25"/>
  <cols>
    <col min="1" max="1" width="3.140625" customWidth="1"/>
    <col min="5" max="5" width="12.5703125" bestFit="1" customWidth="1"/>
    <col min="6" max="6" width="10.5703125" bestFit="1" customWidth="1"/>
    <col min="8" max="8" width="16" bestFit="1" customWidth="1"/>
    <col min="9" max="9" width="15.140625" customWidth="1"/>
    <col min="10" max="10" width="10.5703125" bestFit="1" customWidth="1"/>
  </cols>
  <sheetData>
    <row r="1" spans="1:25" s="2" customFormat="1" ht="52.5" customHeight="1" x14ac:dyDescent="0.25">
      <c r="A1" s="1"/>
      <c r="C1" s="3" t="s">
        <v>79</v>
      </c>
    </row>
    <row r="3" spans="1:25" x14ac:dyDescent="0.25">
      <c r="C3" t="s">
        <v>84</v>
      </c>
      <c r="E3" s="37" t="s">
        <v>39</v>
      </c>
      <c r="Y3" t="s">
        <v>65</v>
      </c>
    </row>
    <row r="4" spans="1:25" x14ac:dyDescent="0.25">
      <c r="Y4" t="s">
        <v>34</v>
      </c>
    </row>
    <row r="5" spans="1:25" x14ac:dyDescent="0.25">
      <c r="C5" s="36" t="s">
        <v>85</v>
      </c>
      <c r="D5" s="34"/>
      <c r="E5" s="34"/>
      <c r="F5" s="34"/>
      <c r="H5" s="36" t="s">
        <v>89</v>
      </c>
      <c r="I5" s="34"/>
      <c r="J5" s="34"/>
      <c r="K5" s="34"/>
      <c r="Y5" t="s">
        <v>36</v>
      </c>
    </row>
    <row r="6" spans="1:25" x14ac:dyDescent="0.25">
      <c r="Y6" t="s">
        <v>37</v>
      </c>
    </row>
    <row r="7" spans="1:25" x14ac:dyDescent="0.25">
      <c r="C7" t="s">
        <v>86</v>
      </c>
      <c r="F7">
        <f>COUNTIFS(data[Geography],E3)</f>
        <v>40</v>
      </c>
      <c r="H7" s="33"/>
      <c r="I7" s="35" t="s">
        <v>1</v>
      </c>
      <c r="J7" s="35" t="s">
        <v>50</v>
      </c>
      <c r="K7" s="29" t="s">
        <v>90</v>
      </c>
      <c r="Y7" t="s">
        <v>35</v>
      </c>
    </row>
    <row r="8" spans="1:25" x14ac:dyDescent="0.25">
      <c r="H8" s="28" t="s">
        <v>5</v>
      </c>
      <c r="I8" s="30">
        <f>SUMIFS(data[Amount],data[Sales Person],$H8,data[Geography],$E$3)</f>
        <v>16548</v>
      </c>
      <c r="J8" s="31">
        <f>SUMIFS(data[Units],data[Sales Person],$H8,data[Geography],$E$3)</f>
        <v>552</v>
      </c>
      <c r="K8" s="32">
        <f>IF(I8&gt;12000,1,-1)</f>
        <v>1</v>
      </c>
      <c r="Y8" t="s">
        <v>39</v>
      </c>
    </row>
    <row r="9" spans="1:25" x14ac:dyDescent="0.25">
      <c r="H9" s="28" t="s">
        <v>9</v>
      </c>
      <c r="I9" s="30">
        <f>SUMIFS(data[Amount],data[Sales Person],$H9,data[Geography],$E$3)</f>
        <v>9751</v>
      </c>
      <c r="J9" s="31">
        <f>SUMIFS(data[Units],data[Sales Person],$H9,data[Geography],$E$3)</f>
        <v>582</v>
      </c>
      <c r="K9" s="32">
        <f t="shared" ref="K9:K17" si="0">IF(I9&gt;12000,1,-1)</f>
        <v>-1</v>
      </c>
      <c r="Y9" t="s">
        <v>38</v>
      </c>
    </row>
    <row r="10" spans="1:25" x14ac:dyDescent="0.25">
      <c r="C10" s="33"/>
      <c r="D10" s="33"/>
      <c r="E10" s="35" t="s">
        <v>83</v>
      </c>
      <c r="F10" s="35" t="s">
        <v>57</v>
      </c>
      <c r="H10" s="28" t="s">
        <v>3</v>
      </c>
      <c r="I10" s="30">
        <f>SUMIFS(data[Amount],data[Sales Person],$H10,data[Geography],$E$3)</f>
        <v>10269</v>
      </c>
      <c r="J10" s="31">
        <f>SUMIFS(data[Units],data[Sales Person],$H10,data[Geography],$E$3)</f>
        <v>492</v>
      </c>
      <c r="K10" s="32">
        <f t="shared" si="0"/>
        <v>-1</v>
      </c>
    </row>
    <row r="11" spans="1:25" x14ac:dyDescent="0.25">
      <c r="C11" t="s">
        <v>80</v>
      </c>
      <c r="E11" s="27">
        <f>SUMIFS(data[Amount],data[Geography],E$3)</f>
        <v>173530</v>
      </c>
      <c r="F11" s="27">
        <f>AVERAGEIFS(data[Amount],data[Geography],E$3)</f>
        <v>4338.25</v>
      </c>
      <c r="H11" s="28" t="s">
        <v>6</v>
      </c>
      <c r="I11" s="30">
        <f>SUMIFS(data[Amount],data[Sales Person],$H11,data[Geography],$E$3)</f>
        <v>15827</v>
      </c>
      <c r="J11" s="31">
        <f>SUMIFS(data[Units],data[Sales Person],$H11,data[Geography],$E$3)</f>
        <v>885</v>
      </c>
      <c r="K11" s="32">
        <f t="shared" si="0"/>
        <v>1</v>
      </c>
    </row>
    <row r="12" spans="1:25" x14ac:dyDescent="0.25">
      <c r="C12" t="s">
        <v>77</v>
      </c>
      <c r="E12" s="27">
        <f>SUMIFS(data[Cost],data[Geography],E$3)</f>
        <v>53938.530000000028</v>
      </c>
      <c r="F12" s="27">
        <f>AVERAGEIFS(data[Cost],data[Geography],E$3)</f>
        <v>1348.4632500000007</v>
      </c>
      <c r="H12" s="28" t="s">
        <v>7</v>
      </c>
      <c r="I12" s="30">
        <f>SUMIFS(data[Amount],data[Sales Person],$H12,data[Geography],$E$3)</f>
        <v>5404</v>
      </c>
      <c r="J12" s="31">
        <f>SUMIFS(data[Units],data[Sales Person],$H12,data[Geography],$E$3)</f>
        <v>444</v>
      </c>
      <c r="K12" s="32">
        <f t="shared" si="0"/>
        <v>-1</v>
      </c>
    </row>
    <row r="13" spans="1:25" x14ac:dyDescent="0.25">
      <c r="C13" t="s">
        <v>81</v>
      </c>
      <c r="E13" s="27">
        <f>E11-E12</f>
        <v>119591.46999999997</v>
      </c>
      <c r="F13" s="27">
        <f>F11-F12</f>
        <v>2989.7867499999993</v>
      </c>
      <c r="H13" s="28" t="s">
        <v>40</v>
      </c>
      <c r="I13" s="30">
        <f>SUMIFS(data[Amount],data[Sales Person],$H13,data[Geography],$E$3)</f>
        <v>21063</v>
      </c>
      <c r="J13" s="31">
        <f>SUMIFS(data[Units],data[Sales Person],$H13,data[Geography],$E$3)</f>
        <v>444</v>
      </c>
      <c r="K13" s="32">
        <f t="shared" si="0"/>
        <v>1</v>
      </c>
    </row>
    <row r="14" spans="1:25" x14ac:dyDescent="0.25">
      <c r="C14" t="s">
        <v>82</v>
      </c>
      <c r="E14" s="26">
        <f>SUMIFS(data[Units],data[Geography],E$3)</f>
        <v>5745</v>
      </c>
      <c r="F14" s="26">
        <f>AVERAGEIFS(data[Units],data[Geography],E$3)</f>
        <v>143.625</v>
      </c>
      <c r="H14" s="28" t="s">
        <v>10</v>
      </c>
      <c r="I14" s="30">
        <f>SUMIFS(data[Amount],data[Sales Person],$H14,data[Geography],$E$3)</f>
        <v>17808</v>
      </c>
      <c r="J14" s="31">
        <f>SUMIFS(data[Units],data[Sales Person],$H14,data[Geography],$E$3)</f>
        <v>309</v>
      </c>
      <c r="K14" s="32">
        <f t="shared" si="0"/>
        <v>1</v>
      </c>
    </row>
    <row r="15" spans="1:25" x14ac:dyDescent="0.25">
      <c r="H15" s="28" t="s">
        <v>41</v>
      </c>
      <c r="I15" s="30">
        <f>SUMIFS(data[Amount],data[Sales Person],$H15,data[Geography],$E$3)</f>
        <v>3976</v>
      </c>
      <c r="J15" s="31">
        <f>SUMIFS(data[Units],data[Sales Person],$H15,data[Geography],$E$3)</f>
        <v>72</v>
      </c>
      <c r="K15" s="32">
        <f t="shared" si="0"/>
        <v>-1</v>
      </c>
    </row>
    <row r="16" spans="1:25" x14ac:dyDescent="0.25">
      <c r="H16" s="28" t="s">
        <v>2</v>
      </c>
      <c r="I16" s="30">
        <f>SUMIFS(data[Amount],data[Sales Person],$H16,data[Geography],$E$3)</f>
        <v>45752</v>
      </c>
      <c r="J16" s="31">
        <f>SUMIFS(data[Units],data[Sales Person],$H16,data[Geography],$E$3)</f>
        <v>1518</v>
      </c>
      <c r="K16" s="32">
        <f t="shared" si="0"/>
        <v>1</v>
      </c>
    </row>
    <row r="17" spans="8:11" x14ac:dyDescent="0.25">
      <c r="H17" s="28" t="s">
        <v>8</v>
      </c>
      <c r="I17" s="30">
        <f>SUMIFS(data[Amount],data[Sales Person],$H17,data[Geography],$E$3)</f>
        <v>27132</v>
      </c>
      <c r="J17" s="31">
        <f>SUMIFS(data[Units],data[Sales Person],$H17,data[Geography],$E$3)</f>
        <v>447</v>
      </c>
      <c r="K17" s="32">
        <f t="shared" si="0"/>
        <v>1</v>
      </c>
    </row>
  </sheetData>
  <sortState xmlns:xlrd2="http://schemas.microsoft.com/office/spreadsheetml/2017/richdata2" ref="H8:J17">
    <sortCondition descending="1" ref="I8:I17"/>
  </sortState>
  <conditionalFormatting sqref="K8:K17">
    <cfRule type="iconSet" priority="1">
      <iconSet iconSet="3Symbols" showValue="0">
        <cfvo type="percent" val="0"/>
        <cfvo type="num" val="0"/>
        <cfvo type="num" val="1"/>
      </iconSet>
    </cfRule>
  </conditionalFormatting>
  <dataValidations count="1">
    <dataValidation type="list" allowBlank="1" showInputMessage="1" showErrorMessage="1" sqref="Y4:Y9 E3" xr:uid="{46107559-6F58-445D-B6FC-381D3CF6DD4D}">
      <formula1>$Y$4:$Y$9</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7BEF-D765-44A4-B829-CB31C661B496}">
  <dimension ref="A1:G26"/>
  <sheetViews>
    <sheetView workbookViewId="0">
      <selection activeCell="F2" sqref="F2"/>
    </sheetView>
  </sheetViews>
  <sheetFormatPr defaultRowHeight="15" x14ac:dyDescent="0.25"/>
  <cols>
    <col min="1" max="1" width="4.140625" customWidth="1"/>
    <col min="3" max="3" width="21.85546875" bestFit="1" customWidth="1"/>
    <col min="4" max="4" width="12.28515625" bestFit="1" customWidth="1"/>
    <col min="5" max="5" width="14.85546875" bestFit="1" customWidth="1"/>
    <col min="6" max="6" width="10.85546875" bestFit="1" customWidth="1"/>
    <col min="7" max="7" width="8" bestFit="1" customWidth="1"/>
  </cols>
  <sheetData>
    <row r="1" spans="1:7" s="2" customFormat="1" ht="52.5" customHeight="1" x14ac:dyDescent="0.25">
      <c r="A1" s="1"/>
      <c r="C1" s="3" t="s">
        <v>87</v>
      </c>
    </row>
    <row r="2" spans="1:7" x14ac:dyDescent="0.25">
      <c r="F2" t="s">
        <v>71</v>
      </c>
    </row>
    <row r="3" spans="1:7" x14ac:dyDescent="0.25">
      <c r="C3" s="18" t="s">
        <v>67</v>
      </c>
      <c r="D3" t="s">
        <v>70</v>
      </c>
      <c r="E3" t="s">
        <v>69</v>
      </c>
      <c r="F3" t="s">
        <v>78</v>
      </c>
      <c r="G3" t="s">
        <v>88</v>
      </c>
    </row>
    <row r="4" spans="1:7" x14ac:dyDescent="0.25">
      <c r="C4" s="19" t="s">
        <v>14</v>
      </c>
      <c r="D4" s="20">
        <v>2022</v>
      </c>
      <c r="E4" s="20">
        <v>43183</v>
      </c>
      <c r="F4" s="24">
        <v>19525.600000000002</v>
      </c>
      <c r="G4" s="25">
        <v>0.45215941458444298</v>
      </c>
    </row>
    <row r="5" spans="1:7" x14ac:dyDescent="0.25">
      <c r="C5" s="19" t="s">
        <v>30</v>
      </c>
      <c r="D5" s="20">
        <v>2802</v>
      </c>
      <c r="E5" s="20">
        <v>66500</v>
      </c>
      <c r="F5" s="24">
        <v>25899.020000000011</v>
      </c>
      <c r="G5" s="25">
        <v>0.38945894736842124</v>
      </c>
    </row>
    <row r="6" spans="1:7" x14ac:dyDescent="0.25">
      <c r="C6" s="19" t="s">
        <v>24</v>
      </c>
      <c r="D6" s="20">
        <v>1044</v>
      </c>
      <c r="E6" s="20">
        <v>35378</v>
      </c>
      <c r="F6" s="24">
        <v>30189.32</v>
      </c>
      <c r="G6" s="25">
        <v>0.85333597150771667</v>
      </c>
    </row>
    <row r="7" spans="1:7" x14ac:dyDescent="0.25">
      <c r="C7" s="19" t="s">
        <v>19</v>
      </c>
      <c r="D7" s="20">
        <v>1956</v>
      </c>
      <c r="E7" s="20">
        <v>44744</v>
      </c>
      <c r="F7" s="24">
        <v>29800.160000000003</v>
      </c>
      <c r="G7" s="25">
        <v>0.66601466118362251</v>
      </c>
    </row>
    <row r="8" spans="1:7" x14ac:dyDescent="0.25">
      <c r="C8" s="19" t="s">
        <v>22</v>
      </c>
      <c r="D8" s="20">
        <v>2052</v>
      </c>
      <c r="E8" s="20">
        <v>66283</v>
      </c>
      <c r="F8" s="24">
        <v>46234.960000000006</v>
      </c>
      <c r="G8" s="25">
        <v>0.69753873542235578</v>
      </c>
    </row>
    <row r="9" spans="1:7" x14ac:dyDescent="0.25">
      <c r="C9" s="19" t="s">
        <v>4</v>
      </c>
      <c r="D9" s="20">
        <v>1566</v>
      </c>
      <c r="E9" s="20">
        <v>33551</v>
      </c>
      <c r="F9" s="24">
        <v>14946.919999999998</v>
      </c>
      <c r="G9" s="25">
        <v>0.44549849482876808</v>
      </c>
    </row>
    <row r="10" spans="1:7" x14ac:dyDescent="0.25">
      <c r="C10" s="19" t="s">
        <v>26</v>
      </c>
      <c r="D10" s="20">
        <v>2142</v>
      </c>
      <c r="E10" s="20">
        <v>70273</v>
      </c>
      <c r="F10" s="24">
        <v>58277.8</v>
      </c>
      <c r="G10" s="25">
        <v>0.82930570773981471</v>
      </c>
    </row>
    <row r="11" spans="1:7" x14ac:dyDescent="0.25">
      <c r="C11" s="19" t="s">
        <v>28</v>
      </c>
      <c r="D11" s="20">
        <v>3207</v>
      </c>
      <c r="E11" s="20">
        <v>72373</v>
      </c>
      <c r="F11" s="24">
        <v>39084.340000000004</v>
      </c>
      <c r="G11" s="25">
        <v>0.54004034653807365</v>
      </c>
    </row>
    <row r="12" spans="1:7" x14ac:dyDescent="0.25">
      <c r="C12" s="19" t="s">
        <v>32</v>
      </c>
      <c r="D12" s="20">
        <v>2301</v>
      </c>
      <c r="E12" s="20">
        <v>71967</v>
      </c>
      <c r="F12" s="24">
        <v>52063.35</v>
      </c>
      <c r="G12" s="25">
        <v>0.72343365709283425</v>
      </c>
    </row>
    <row r="13" spans="1:7" x14ac:dyDescent="0.25">
      <c r="C13" s="19" t="s">
        <v>18</v>
      </c>
      <c r="D13" s="20">
        <v>1752</v>
      </c>
      <c r="E13" s="20">
        <v>52150</v>
      </c>
      <c r="F13" s="24">
        <v>40814.559999999998</v>
      </c>
      <c r="G13" s="25">
        <v>0.78263777564717163</v>
      </c>
    </row>
    <row r="14" spans="1:7" x14ac:dyDescent="0.25">
      <c r="C14" s="19" t="s">
        <v>17</v>
      </c>
      <c r="D14" s="20">
        <v>2331</v>
      </c>
      <c r="E14" s="20">
        <v>63721</v>
      </c>
      <c r="F14" s="24">
        <v>56471.590000000004</v>
      </c>
      <c r="G14" s="25">
        <v>0.88623201142480512</v>
      </c>
    </row>
    <row r="15" spans="1:7" x14ac:dyDescent="0.25">
      <c r="C15" s="19" t="s">
        <v>23</v>
      </c>
      <c r="D15" s="20">
        <v>1812</v>
      </c>
      <c r="E15" s="20">
        <v>56644</v>
      </c>
      <c r="F15" s="24">
        <v>44884.12</v>
      </c>
      <c r="G15" s="25">
        <v>0.79238966174705183</v>
      </c>
    </row>
    <row r="16" spans="1:7" x14ac:dyDescent="0.25">
      <c r="C16" s="19" t="s">
        <v>29</v>
      </c>
      <c r="D16" s="20">
        <v>2976</v>
      </c>
      <c r="E16" s="20">
        <v>58009</v>
      </c>
      <c r="F16" s="24">
        <v>36700.840000000004</v>
      </c>
      <c r="G16" s="25">
        <v>0.6326749297522799</v>
      </c>
    </row>
    <row r="17" spans="3:7" x14ac:dyDescent="0.25">
      <c r="C17" s="19" t="s">
        <v>13</v>
      </c>
      <c r="D17" s="20">
        <v>1881</v>
      </c>
      <c r="E17" s="20">
        <v>47271</v>
      </c>
      <c r="F17" s="24">
        <v>29721.27</v>
      </c>
      <c r="G17" s="25">
        <v>0.62874214634765502</v>
      </c>
    </row>
    <row r="18" spans="3:7" x14ac:dyDescent="0.25">
      <c r="C18" s="19" t="s">
        <v>16</v>
      </c>
      <c r="D18" s="20">
        <v>2154</v>
      </c>
      <c r="E18" s="20">
        <v>62111</v>
      </c>
      <c r="F18" s="24">
        <v>43177.340000000004</v>
      </c>
      <c r="G18" s="25">
        <v>0.6951641416174269</v>
      </c>
    </row>
    <row r="19" spans="3:7" x14ac:dyDescent="0.25">
      <c r="C19" s="19" t="s">
        <v>20</v>
      </c>
      <c r="D19" s="20">
        <v>2196</v>
      </c>
      <c r="E19" s="20">
        <v>54712</v>
      </c>
      <c r="F19" s="24">
        <v>31390.480000000003</v>
      </c>
      <c r="G19" s="25">
        <v>0.57374031291124439</v>
      </c>
    </row>
    <row r="20" spans="3:7" x14ac:dyDescent="0.25">
      <c r="C20" s="19" t="s">
        <v>27</v>
      </c>
      <c r="D20" s="20">
        <v>2982</v>
      </c>
      <c r="E20" s="20">
        <v>69461</v>
      </c>
      <c r="F20" s="24">
        <v>19572.14</v>
      </c>
      <c r="G20" s="25">
        <v>0.28177164164063284</v>
      </c>
    </row>
    <row r="21" spans="3:7" x14ac:dyDescent="0.25">
      <c r="C21" s="19" t="s">
        <v>33</v>
      </c>
      <c r="D21" s="20">
        <v>1854</v>
      </c>
      <c r="E21" s="20">
        <v>69160</v>
      </c>
      <c r="F21" s="24">
        <v>46226.020000000004</v>
      </c>
      <c r="G21" s="25">
        <v>0.6683924233661076</v>
      </c>
    </row>
    <row r="22" spans="3:7" x14ac:dyDescent="0.25">
      <c r="C22" s="19" t="s">
        <v>15</v>
      </c>
      <c r="D22" s="20">
        <v>1533</v>
      </c>
      <c r="E22" s="20">
        <v>68971</v>
      </c>
      <c r="F22" s="24">
        <v>50988.91</v>
      </c>
      <c r="G22" s="25">
        <v>0.73928042220643464</v>
      </c>
    </row>
    <row r="23" spans="3:7" x14ac:dyDescent="0.25">
      <c r="C23" s="19" t="s">
        <v>31</v>
      </c>
      <c r="D23" s="20">
        <v>1683</v>
      </c>
      <c r="E23" s="20">
        <v>39263</v>
      </c>
      <c r="F23" s="24">
        <v>29518.43</v>
      </c>
      <c r="G23" s="25">
        <v>0.75181290273285284</v>
      </c>
    </row>
    <row r="24" spans="3:7" x14ac:dyDescent="0.25">
      <c r="C24" s="19" t="s">
        <v>21</v>
      </c>
      <c r="D24" s="20">
        <v>1308</v>
      </c>
      <c r="E24" s="20">
        <v>37772</v>
      </c>
      <c r="F24" s="24">
        <v>26000</v>
      </c>
      <c r="G24" s="25">
        <v>0.68834056973419466</v>
      </c>
    </row>
    <row r="25" spans="3:7" x14ac:dyDescent="0.25">
      <c r="C25" s="19" t="s">
        <v>25</v>
      </c>
      <c r="D25" s="20">
        <v>2106</v>
      </c>
      <c r="E25" s="20">
        <v>57372</v>
      </c>
      <c r="F25" s="24">
        <v>29678.099999999995</v>
      </c>
      <c r="G25" s="25">
        <v>0.51729240744614091</v>
      </c>
    </row>
    <row r="26" spans="3:7" x14ac:dyDescent="0.25">
      <c r="C26" s="19" t="s">
        <v>68</v>
      </c>
      <c r="D26" s="20">
        <v>45660</v>
      </c>
      <c r="E26" s="20">
        <v>1240869</v>
      </c>
      <c r="F26" s="24">
        <v>801165.2699999999</v>
      </c>
      <c r="G26" s="25">
        <v>0.64564854952456696</v>
      </c>
    </row>
  </sheetData>
  <sortState xmlns:xlrd2="http://schemas.microsoft.com/office/spreadsheetml/2017/richdata2" ref="C3:G24">
    <sortCondition descending="1" ref="F3"/>
  </sortState>
  <conditionalFormatting pivot="1" sqref="G4: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26D3-92A0-4909-836D-91F1ED29F147}">
  <dimension ref="A1:E14"/>
  <sheetViews>
    <sheetView workbookViewId="0">
      <selection activeCell="E16" sqref="E16"/>
    </sheetView>
  </sheetViews>
  <sheetFormatPr defaultRowHeight="15" x14ac:dyDescent="0.25"/>
  <cols>
    <col min="1" max="1" width="4.28515625" customWidth="1"/>
    <col min="2" max="2" width="9.140625" customWidth="1"/>
  </cols>
  <sheetData>
    <row r="1" spans="1:5" s="2" customFormat="1" ht="52.5" customHeight="1" x14ac:dyDescent="0.25">
      <c r="A1" s="1"/>
      <c r="C1" s="3" t="s">
        <v>56</v>
      </c>
    </row>
    <row r="4" spans="1:5" x14ac:dyDescent="0.25">
      <c r="D4" s="6" t="s">
        <v>1</v>
      </c>
      <c r="E4" s="6" t="s">
        <v>50</v>
      </c>
    </row>
    <row r="5" spans="1:5" x14ac:dyDescent="0.25">
      <c r="C5" t="s">
        <v>57</v>
      </c>
      <c r="D5">
        <f>AVERAGE(data[Amount])</f>
        <v>4136.2299999999996</v>
      </c>
      <c r="E5">
        <f>AVERAGE(data[Units])</f>
        <v>152.19999999999999</v>
      </c>
    </row>
    <row r="6" spans="1:5" x14ac:dyDescent="0.25">
      <c r="C6" t="s">
        <v>58</v>
      </c>
      <c r="D6">
        <f>MEDIAN(data[Amount])</f>
        <v>3437</v>
      </c>
      <c r="E6">
        <f>MEDIAN(data[Units])</f>
        <v>124.5</v>
      </c>
    </row>
    <row r="7" spans="1:5" x14ac:dyDescent="0.25">
      <c r="C7" t="s">
        <v>59</v>
      </c>
      <c r="D7">
        <f>MIN(data[Amount])</f>
        <v>0</v>
      </c>
      <c r="E7">
        <f>MIN(data[Units])</f>
        <v>0</v>
      </c>
    </row>
    <row r="8" spans="1:5" x14ac:dyDescent="0.25">
      <c r="C8" t="s">
        <v>60</v>
      </c>
      <c r="D8">
        <f>MAX(data[Amount])</f>
        <v>16184</v>
      </c>
      <c r="E8">
        <f>MAX(data[Units])</f>
        <v>525</v>
      </c>
    </row>
    <row r="9" spans="1:5" x14ac:dyDescent="0.25">
      <c r="C9" t="s">
        <v>61</v>
      </c>
      <c r="D9">
        <f>D8-D7</f>
        <v>16184</v>
      </c>
      <c r="E9">
        <f>E8-E7</f>
        <v>525</v>
      </c>
    </row>
    <row r="11" spans="1:5" x14ac:dyDescent="0.25">
      <c r="C11" t="s">
        <v>62</v>
      </c>
      <c r="D11">
        <f>_xlfn.PERCENTILE.EXC(data[Amount],0.25)</f>
        <v>1652</v>
      </c>
      <c r="E11">
        <f>_xlfn.PERCENTILE.EXC(data[Units],0.25)</f>
        <v>54</v>
      </c>
    </row>
    <row r="12" spans="1:5" x14ac:dyDescent="0.25">
      <c r="C12" t="s">
        <v>63</v>
      </c>
      <c r="D12">
        <f>_xlfn.PERCENTILE.EXC(data[Amount],0.75)</f>
        <v>6245.75</v>
      </c>
      <c r="E12">
        <f>_xlfn.PERCENTILE.EXC(data[Units],0.75)</f>
        <v>223.5</v>
      </c>
    </row>
    <row r="14" spans="1:5" x14ac:dyDescent="0.25">
      <c r="C14"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2F83-EA34-423B-A7A7-FBD3E1FAD2EB}">
  <dimension ref="A1:G303"/>
  <sheetViews>
    <sheetView workbookViewId="0">
      <selection activeCell="I20" sqref="I20"/>
    </sheetView>
  </sheetViews>
  <sheetFormatPr defaultRowHeight="15" x14ac:dyDescent="0.25"/>
  <cols>
    <col min="1" max="1" width="3.7109375" customWidth="1"/>
    <col min="3" max="3" width="14.85546875" customWidth="1"/>
    <col min="4" max="4" width="12.42578125" customWidth="1"/>
    <col min="5" max="5" width="21.5703125" customWidth="1"/>
  </cols>
  <sheetData>
    <row r="1" spans="1:7" s="2" customFormat="1" ht="52.5" customHeight="1" x14ac:dyDescent="0.25">
      <c r="A1" s="1"/>
      <c r="C1" s="3" t="s">
        <v>53</v>
      </c>
    </row>
    <row r="3" spans="1:7" x14ac:dyDescent="0.25">
      <c r="C3" s="6" t="s">
        <v>11</v>
      </c>
      <c r="D3" s="6" t="s">
        <v>12</v>
      </c>
      <c r="E3" s="6" t="s">
        <v>0</v>
      </c>
      <c r="F3" s="10" t="s">
        <v>1</v>
      </c>
      <c r="G3" s="10" t="s">
        <v>50</v>
      </c>
    </row>
    <row r="4" spans="1:7" x14ac:dyDescent="0.25">
      <c r="C4" t="s">
        <v>10</v>
      </c>
      <c r="D4" t="s">
        <v>38</v>
      </c>
      <c r="E4" t="s">
        <v>14</v>
      </c>
      <c r="F4" s="4">
        <v>5586</v>
      </c>
      <c r="G4" s="5">
        <v>525</v>
      </c>
    </row>
    <row r="5" spans="1:7" x14ac:dyDescent="0.25">
      <c r="C5" t="s">
        <v>2</v>
      </c>
      <c r="D5" t="s">
        <v>36</v>
      </c>
      <c r="E5" t="s">
        <v>27</v>
      </c>
      <c r="F5" s="4">
        <v>798</v>
      </c>
      <c r="G5" s="5">
        <v>519</v>
      </c>
    </row>
    <row r="6" spans="1:7" x14ac:dyDescent="0.25">
      <c r="C6" t="s">
        <v>8</v>
      </c>
      <c r="D6" t="s">
        <v>38</v>
      </c>
      <c r="E6" t="s">
        <v>13</v>
      </c>
      <c r="F6" s="4">
        <v>819</v>
      </c>
      <c r="G6" s="5">
        <v>510</v>
      </c>
    </row>
    <row r="7" spans="1:7" x14ac:dyDescent="0.25">
      <c r="C7" t="s">
        <v>3</v>
      </c>
      <c r="D7" t="s">
        <v>34</v>
      </c>
      <c r="E7" t="s">
        <v>32</v>
      </c>
      <c r="F7" s="4">
        <v>7777</v>
      </c>
      <c r="G7" s="5">
        <v>504</v>
      </c>
    </row>
    <row r="8" spans="1:7" x14ac:dyDescent="0.25">
      <c r="C8" t="s">
        <v>9</v>
      </c>
      <c r="D8" t="s">
        <v>34</v>
      </c>
      <c r="E8" t="s">
        <v>20</v>
      </c>
      <c r="F8" s="4">
        <v>8463</v>
      </c>
      <c r="G8" s="5">
        <v>492</v>
      </c>
    </row>
    <row r="9" spans="1:7" x14ac:dyDescent="0.25">
      <c r="C9" t="s">
        <v>2</v>
      </c>
      <c r="D9" t="s">
        <v>39</v>
      </c>
      <c r="E9" t="s">
        <v>25</v>
      </c>
      <c r="F9" s="4">
        <v>1785</v>
      </c>
      <c r="G9" s="5">
        <v>462</v>
      </c>
    </row>
    <row r="10" spans="1:7" x14ac:dyDescent="0.25">
      <c r="C10" t="s">
        <v>6</v>
      </c>
      <c r="D10" t="s">
        <v>37</v>
      </c>
      <c r="E10" t="s">
        <v>28</v>
      </c>
      <c r="F10" s="4">
        <v>3556</v>
      </c>
      <c r="G10" s="5">
        <v>459</v>
      </c>
    </row>
    <row r="11" spans="1:7" x14ac:dyDescent="0.25">
      <c r="C11" t="s">
        <v>8</v>
      </c>
      <c r="D11" t="s">
        <v>35</v>
      </c>
      <c r="E11" t="s">
        <v>32</v>
      </c>
      <c r="F11" s="4">
        <v>6706</v>
      </c>
      <c r="G11" s="5">
        <v>459</v>
      </c>
    </row>
    <row r="12" spans="1:7" x14ac:dyDescent="0.25">
      <c r="C12" t="s">
        <v>6</v>
      </c>
      <c r="D12" t="s">
        <v>34</v>
      </c>
      <c r="E12" t="s">
        <v>26</v>
      </c>
      <c r="F12" s="4">
        <v>8008</v>
      </c>
      <c r="G12" s="5">
        <v>456</v>
      </c>
    </row>
    <row r="13" spans="1:7" x14ac:dyDescent="0.25">
      <c r="C13" t="s">
        <v>40</v>
      </c>
      <c r="D13" t="s">
        <v>35</v>
      </c>
      <c r="E13" t="s">
        <v>30</v>
      </c>
      <c r="F13" s="4">
        <v>2275</v>
      </c>
      <c r="G13" s="5">
        <v>447</v>
      </c>
    </row>
    <row r="14" spans="1:7" x14ac:dyDescent="0.25">
      <c r="C14" t="s">
        <v>40</v>
      </c>
      <c r="D14" t="s">
        <v>35</v>
      </c>
      <c r="E14" t="s">
        <v>33</v>
      </c>
      <c r="F14" s="4">
        <v>8869</v>
      </c>
      <c r="G14" s="5">
        <v>432</v>
      </c>
    </row>
    <row r="15" spans="1:7" x14ac:dyDescent="0.25">
      <c r="C15" t="s">
        <v>6</v>
      </c>
      <c r="D15" t="s">
        <v>39</v>
      </c>
      <c r="E15" t="s">
        <v>25</v>
      </c>
      <c r="F15" s="4">
        <v>2100</v>
      </c>
      <c r="G15" s="5">
        <v>414</v>
      </c>
    </row>
    <row r="16" spans="1:7" x14ac:dyDescent="0.25">
      <c r="C16" t="s">
        <v>6</v>
      </c>
      <c r="D16" t="s">
        <v>37</v>
      </c>
      <c r="E16" t="s">
        <v>16</v>
      </c>
      <c r="F16" s="4">
        <v>1904</v>
      </c>
      <c r="G16" s="5">
        <v>405</v>
      </c>
    </row>
    <row r="17" spans="3:7" x14ac:dyDescent="0.25">
      <c r="C17" t="s">
        <v>6</v>
      </c>
      <c r="D17" t="s">
        <v>35</v>
      </c>
      <c r="E17" t="s">
        <v>4</v>
      </c>
      <c r="F17" s="4">
        <v>1302</v>
      </c>
      <c r="G17" s="5">
        <v>402</v>
      </c>
    </row>
    <row r="18" spans="3:7" x14ac:dyDescent="0.25">
      <c r="C18" t="s">
        <v>6</v>
      </c>
      <c r="D18" t="s">
        <v>39</v>
      </c>
      <c r="E18" t="s">
        <v>29</v>
      </c>
      <c r="F18" s="4">
        <v>3052</v>
      </c>
      <c r="G18" s="5">
        <v>378</v>
      </c>
    </row>
    <row r="19" spans="3:7" x14ac:dyDescent="0.25">
      <c r="C19" t="s">
        <v>40</v>
      </c>
      <c r="D19" t="s">
        <v>35</v>
      </c>
      <c r="E19" t="s">
        <v>22</v>
      </c>
      <c r="F19" s="4">
        <v>6853</v>
      </c>
      <c r="G19" s="5">
        <v>372</v>
      </c>
    </row>
    <row r="20" spans="3:7" x14ac:dyDescent="0.25">
      <c r="C20" t="s">
        <v>7</v>
      </c>
      <c r="D20" t="s">
        <v>34</v>
      </c>
      <c r="E20" t="s">
        <v>14</v>
      </c>
      <c r="F20" s="4">
        <v>1932</v>
      </c>
      <c r="G20" s="5">
        <v>369</v>
      </c>
    </row>
    <row r="21" spans="3:7" x14ac:dyDescent="0.25">
      <c r="C21" t="s">
        <v>6</v>
      </c>
      <c r="D21" t="s">
        <v>34</v>
      </c>
      <c r="E21" t="s">
        <v>30</v>
      </c>
      <c r="F21" s="4">
        <v>3402</v>
      </c>
      <c r="G21" s="5">
        <v>366</v>
      </c>
    </row>
    <row r="22" spans="3:7" x14ac:dyDescent="0.25">
      <c r="C22" t="s">
        <v>3</v>
      </c>
      <c r="D22" t="s">
        <v>37</v>
      </c>
      <c r="E22" t="s">
        <v>4</v>
      </c>
      <c r="F22" s="4">
        <v>938</v>
      </c>
      <c r="G22" s="5">
        <v>366</v>
      </c>
    </row>
    <row r="23" spans="3:7" x14ac:dyDescent="0.25">
      <c r="C23" t="s">
        <v>8</v>
      </c>
      <c r="D23" t="s">
        <v>35</v>
      </c>
      <c r="E23" t="s">
        <v>20</v>
      </c>
      <c r="F23" s="4">
        <v>2702</v>
      </c>
      <c r="G23" s="5">
        <v>363</v>
      </c>
    </row>
    <row r="24" spans="3:7" x14ac:dyDescent="0.25">
      <c r="C24" t="s">
        <v>5</v>
      </c>
      <c r="D24" t="s">
        <v>35</v>
      </c>
      <c r="E24" t="s">
        <v>29</v>
      </c>
      <c r="F24" s="4">
        <v>4480</v>
      </c>
      <c r="G24" s="5">
        <v>357</v>
      </c>
    </row>
    <row r="25" spans="3:7" x14ac:dyDescent="0.25">
      <c r="C25" t="s">
        <v>5</v>
      </c>
      <c r="D25" t="s">
        <v>36</v>
      </c>
      <c r="E25" t="s">
        <v>17</v>
      </c>
      <c r="F25" s="4">
        <v>3339</v>
      </c>
      <c r="G25" s="5">
        <v>348</v>
      </c>
    </row>
    <row r="26" spans="3:7" x14ac:dyDescent="0.25">
      <c r="C26" t="s">
        <v>2</v>
      </c>
      <c r="D26" t="s">
        <v>38</v>
      </c>
      <c r="E26" t="s">
        <v>31</v>
      </c>
      <c r="F26" s="4">
        <v>4326</v>
      </c>
      <c r="G26" s="5">
        <v>348</v>
      </c>
    </row>
    <row r="27" spans="3:7" x14ac:dyDescent="0.25">
      <c r="C27" t="s">
        <v>10</v>
      </c>
      <c r="D27" t="s">
        <v>36</v>
      </c>
      <c r="E27" t="s">
        <v>29</v>
      </c>
      <c r="F27" s="4">
        <v>2471</v>
      </c>
      <c r="G27" s="5">
        <v>342</v>
      </c>
    </row>
    <row r="28" spans="3:7" x14ac:dyDescent="0.25">
      <c r="C28" t="s">
        <v>5</v>
      </c>
      <c r="D28" t="s">
        <v>34</v>
      </c>
      <c r="E28" t="s">
        <v>20</v>
      </c>
      <c r="F28" s="4">
        <v>15610</v>
      </c>
      <c r="G28" s="5">
        <v>339</v>
      </c>
    </row>
    <row r="29" spans="3:7" x14ac:dyDescent="0.25">
      <c r="C29" t="s">
        <v>7</v>
      </c>
      <c r="D29" t="s">
        <v>37</v>
      </c>
      <c r="E29" t="s">
        <v>16</v>
      </c>
      <c r="F29" s="4">
        <v>4487</v>
      </c>
      <c r="G29" s="5">
        <v>333</v>
      </c>
    </row>
    <row r="30" spans="3:7" x14ac:dyDescent="0.25">
      <c r="C30" t="s">
        <v>3</v>
      </c>
      <c r="D30" t="s">
        <v>37</v>
      </c>
      <c r="E30" t="s">
        <v>28</v>
      </c>
      <c r="F30" s="4">
        <v>7308</v>
      </c>
      <c r="G30" s="5">
        <v>327</v>
      </c>
    </row>
    <row r="31" spans="3:7" x14ac:dyDescent="0.25">
      <c r="C31" t="s">
        <v>3</v>
      </c>
      <c r="D31" t="s">
        <v>37</v>
      </c>
      <c r="E31" t="s">
        <v>29</v>
      </c>
      <c r="F31" s="4">
        <v>4592</v>
      </c>
      <c r="G31" s="5">
        <v>324</v>
      </c>
    </row>
    <row r="32" spans="3:7" x14ac:dyDescent="0.25">
      <c r="C32" t="s">
        <v>7</v>
      </c>
      <c r="D32" t="s">
        <v>38</v>
      </c>
      <c r="E32" t="s">
        <v>30</v>
      </c>
      <c r="F32" s="4">
        <v>10129</v>
      </c>
      <c r="G32" s="5">
        <v>312</v>
      </c>
    </row>
    <row r="33" spans="3:7" x14ac:dyDescent="0.25">
      <c r="C33" t="s">
        <v>3</v>
      </c>
      <c r="D33" t="s">
        <v>34</v>
      </c>
      <c r="E33" t="s">
        <v>28</v>
      </c>
      <c r="F33" s="4">
        <v>3689</v>
      </c>
      <c r="G33" s="5">
        <v>312</v>
      </c>
    </row>
    <row r="34" spans="3:7" x14ac:dyDescent="0.25">
      <c r="C34" t="s">
        <v>41</v>
      </c>
      <c r="D34" t="s">
        <v>36</v>
      </c>
      <c r="E34" t="s">
        <v>28</v>
      </c>
      <c r="F34" s="4">
        <v>854</v>
      </c>
      <c r="G34" s="5">
        <v>309</v>
      </c>
    </row>
    <row r="35" spans="3:7" x14ac:dyDescent="0.25">
      <c r="C35" t="s">
        <v>9</v>
      </c>
      <c r="D35" t="s">
        <v>39</v>
      </c>
      <c r="E35" t="s">
        <v>24</v>
      </c>
      <c r="F35" s="4">
        <v>3920</v>
      </c>
      <c r="G35" s="5">
        <v>306</v>
      </c>
    </row>
    <row r="36" spans="3:7" x14ac:dyDescent="0.25">
      <c r="C36" t="s">
        <v>40</v>
      </c>
      <c r="D36" t="s">
        <v>36</v>
      </c>
      <c r="E36" t="s">
        <v>27</v>
      </c>
      <c r="F36" s="4">
        <v>3164</v>
      </c>
      <c r="G36" s="5">
        <v>306</v>
      </c>
    </row>
    <row r="37" spans="3:7" x14ac:dyDescent="0.25">
      <c r="C37" t="s">
        <v>3</v>
      </c>
      <c r="D37" t="s">
        <v>35</v>
      </c>
      <c r="E37" t="s">
        <v>33</v>
      </c>
      <c r="F37" s="4">
        <v>819</v>
      </c>
      <c r="G37" s="5">
        <v>306</v>
      </c>
    </row>
    <row r="38" spans="3:7" x14ac:dyDescent="0.25">
      <c r="C38" t="s">
        <v>2</v>
      </c>
      <c r="D38" t="s">
        <v>35</v>
      </c>
      <c r="E38" t="s">
        <v>17</v>
      </c>
      <c r="F38" s="4">
        <v>1589</v>
      </c>
      <c r="G38" s="5">
        <v>303</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7</v>
      </c>
      <c r="D41" t="s">
        <v>36</v>
      </c>
      <c r="E41" t="s">
        <v>19</v>
      </c>
      <c r="F41" s="4">
        <v>2870</v>
      </c>
      <c r="G41" s="5">
        <v>300</v>
      </c>
    </row>
    <row r="42" spans="3:7" x14ac:dyDescent="0.25">
      <c r="C42" t="s">
        <v>8</v>
      </c>
      <c r="D42" t="s">
        <v>35</v>
      </c>
      <c r="E42" t="s">
        <v>27</v>
      </c>
      <c r="F42" s="4">
        <v>4753</v>
      </c>
      <c r="G42" s="5">
        <v>300</v>
      </c>
    </row>
    <row r="43" spans="3:7" x14ac:dyDescent="0.25">
      <c r="C43" t="s">
        <v>40</v>
      </c>
      <c r="D43" t="s">
        <v>38</v>
      </c>
      <c r="E43" t="s">
        <v>13</v>
      </c>
      <c r="F43" s="4">
        <v>5670</v>
      </c>
      <c r="G43" s="5">
        <v>297</v>
      </c>
    </row>
    <row r="44" spans="3:7" x14ac:dyDescent="0.25">
      <c r="C44" t="s">
        <v>41</v>
      </c>
      <c r="D44" t="s">
        <v>36</v>
      </c>
      <c r="E44" t="s">
        <v>18</v>
      </c>
      <c r="F44" s="4">
        <v>9632</v>
      </c>
      <c r="G44" s="5">
        <v>288</v>
      </c>
    </row>
    <row r="45" spans="3:7" x14ac:dyDescent="0.25">
      <c r="C45" t="s">
        <v>8</v>
      </c>
      <c r="D45" t="s">
        <v>34</v>
      </c>
      <c r="E45" t="s">
        <v>31</v>
      </c>
      <c r="F45" s="4">
        <v>3507</v>
      </c>
      <c r="G45" s="5">
        <v>288</v>
      </c>
    </row>
    <row r="46" spans="3:7" x14ac:dyDescent="0.25">
      <c r="C46" t="s">
        <v>10</v>
      </c>
      <c r="D46" t="s">
        <v>37</v>
      </c>
      <c r="E46" t="s">
        <v>21</v>
      </c>
      <c r="F46" s="4">
        <v>245</v>
      </c>
      <c r="G46" s="5">
        <v>288</v>
      </c>
    </row>
    <row r="47" spans="3:7" x14ac:dyDescent="0.25">
      <c r="C47" t="s">
        <v>7</v>
      </c>
      <c r="D47" t="s">
        <v>35</v>
      </c>
      <c r="E47" t="s">
        <v>28</v>
      </c>
      <c r="F47" s="4">
        <v>5194</v>
      </c>
      <c r="G47" s="5">
        <v>288</v>
      </c>
    </row>
    <row r="48" spans="3:7" x14ac:dyDescent="0.25">
      <c r="C48" t="s">
        <v>6</v>
      </c>
      <c r="D48" t="s">
        <v>38</v>
      </c>
      <c r="E48" t="s">
        <v>27</v>
      </c>
      <c r="F48" s="4">
        <v>1134</v>
      </c>
      <c r="G48" s="5">
        <v>282</v>
      </c>
    </row>
    <row r="49" spans="3:7" x14ac:dyDescent="0.25">
      <c r="C49" t="s">
        <v>10</v>
      </c>
      <c r="D49" t="s">
        <v>35</v>
      </c>
      <c r="E49" t="s">
        <v>18</v>
      </c>
      <c r="F49" s="4">
        <v>3808</v>
      </c>
      <c r="G49" s="5">
        <v>279</v>
      </c>
    </row>
    <row r="50" spans="3:7" x14ac:dyDescent="0.25">
      <c r="C50" t="s">
        <v>10</v>
      </c>
      <c r="D50" t="s">
        <v>39</v>
      </c>
      <c r="E50" t="s">
        <v>21</v>
      </c>
      <c r="F50" s="4">
        <v>4858</v>
      </c>
      <c r="G50" s="5">
        <v>279</v>
      </c>
    </row>
    <row r="51" spans="3:7" x14ac:dyDescent="0.25">
      <c r="C51" t="s">
        <v>3</v>
      </c>
      <c r="D51" t="s">
        <v>34</v>
      </c>
      <c r="E51" t="s">
        <v>14</v>
      </c>
      <c r="F51" s="4">
        <v>7259</v>
      </c>
      <c r="G51" s="5">
        <v>276</v>
      </c>
    </row>
    <row r="52" spans="3:7" x14ac:dyDescent="0.25">
      <c r="C52" t="s">
        <v>3</v>
      </c>
      <c r="D52" t="s">
        <v>35</v>
      </c>
      <c r="E52" t="s">
        <v>15</v>
      </c>
      <c r="F52" s="4">
        <v>6657</v>
      </c>
      <c r="G52" s="5">
        <v>276</v>
      </c>
    </row>
    <row r="53" spans="3:7" x14ac:dyDescent="0.25">
      <c r="C53" t="s">
        <v>9</v>
      </c>
      <c r="D53" t="s">
        <v>37</v>
      </c>
      <c r="E53" t="s">
        <v>29</v>
      </c>
      <c r="F53" s="4">
        <v>1085</v>
      </c>
      <c r="G53" s="5">
        <v>273</v>
      </c>
    </row>
    <row r="54" spans="3:7" x14ac:dyDescent="0.25">
      <c r="C54" t="s">
        <v>7</v>
      </c>
      <c r="D54" t="s">
        <v>38</v>
      </c>
      <c r="E54" t="s">
        <v>18</v>
      </c>
      <c r="F54" s="4">
        <v>1778</v>
      </c>
      <c r="G54" s="5">
        <v>270</v>
      </c>
    </row>
    <row r="55" spans="3:7" x14ac:dyDescent="0.25">
      <c r="C55" t="s">
        <v>6</v>
      </c>
      <c r="D55" t="s">
        <v>35</v>
      </c>
      <c r="E55" t="s">
        <v>20</v>
      </c>
      <c r="F55" s="4">
        <v>1071</v>
      </c>
      <c r="G55" s="5">
        <v>270</v>
      </c>
    </row>
    <row r="56" spans="3:7" x14ac:dyDescent="0.25">
      <c r="C56" t="s">
        <v>10</v>
      </c>
      <c r="D56" t="s">
        <v>36</v>
      </c>
      <c r="E56" t="s">
        <v>23</v>
      </c>
      <c r="F56" s="4">
        <v>2317</v>
      </c>
      <c r="G56" s="5">
        <v>261</v>
      </c>
    </row>
    <row r="57" spans="3:7" x14ac:dyDescent="0.25">
      <c r="C57" t="s">
        <v>7</v>
      </c>
      <c r="D57" t="s">
        <v>38</v>
      </c>
      <c r="E57" t="s">
        <v>28</v>
      </c>
      <c r="F57" s="4">
        <v>5677</v>
      </c>
      <c r="G57" s="5">
        <v>258</v>
      </c>
    </row>
    <row r="58" spans="3:7" x14ac:dyDescent="0.25">
      <c r="C58" t="s">
        <v>3</v>
      </c>
      <c r="D58" t="s">
        <v>35</v>
      </c>
      <c r="E58" t="s">
        <v>14</v>
      </c>
      <c r="F58" s="4">
        <v>2415</v>
      </c>
      <c r="G58" s="5">
        <v>255</v>
      </c>
    </row>
    <row r="59" spans="3:7" x14ac:dyDescent="0.25">
      <c r="C59" t="s">
        <v>7</v>
      </c>
      <c r="D59" t="s">
        <v>35</v>
      </c>
      <c r="E59" t="s">
        <v>30</v>
      </c>
      <c r="F59" s="4">
        <v>6755</v>
      </c>
      <c r="G59" s="5">
        <v>252</v>
      </c>
    </row>
    <row r="60" spans="3:7" x14ac:dyDescent="0.25">
      <c r="C60" t="s">
        <v>7</v>
      </c>
      <c r="D60" t="s">
        <v>36</v>
      </c>
      <c r="E60" t="s">
        <v>29</v>
      </c>
      <c r="F60" s="4">
        <v>5551</v>
      </c>
      <c r="G60" s="5">
        <v>252</v>
      </c>
    </row>
    <row r="61" spans="3:7" x14ac:dyDescent="0.25">
      <c r="C61" t="s">
        <v>5</v>
      </c>
      <c r="D61" t="s">
        <v>39</v>
      </c>
      <c r="E61" t="s">
        <v>18</v>
      </c>
      <c r="F61" s="4">
        <v>385</v>
      </c>
      <c r="G61" s="5">
        <v>249</v>
      </c>
    </row>
    <row r="62" spans="3:7" x14ac:dyDescent="0.25">
      <c r="C62" t="s">
        <v>2</v>
      </c>
      <c r="D62" t="s">
        <v>36</v>
      </c>
      <c r="E62" t="s">
        <v>31</v>
      </c>
      <c r="F62" s="4">
        <v>3094</v>
      </c>
      <c r="G62" s="5">
        <v>246</v>
      </c>
    </row>
    <row r="63" spans="3:7" x14ac:dyDescent="0.25">
      <c r="C63" t="s">
        <v>9</v>
      </c>
      <c r="D63" t="s">
        <v>37</v>
      </c>
      <c r="E63" t="s">
        <v>26</v>
      </c>
      <c r="F63" s="4">
        <v>2856</v>
      </c>
      <c r="G63" s="5">
        <v>246</v>
      </c>
    </row>
    <row r="64" spans="3:7" x14ac:dyDescent="0.25">
      <c r="C64" t="s">
        <v>5</v>
      </c>
      <c r="D64" t="s">
        <v>35</v>
      </c>
      <c r="E64" t="s">
        <v>31</v>
      </c>
      <c r="F64" s="4">
        <v>4753</v>
      </c>
      <c r="G64" s="5">
        <v>246</v>
      </c>
    </row>
    <row r="65" spans="3:7" x14ac:dyDescent="0.25">
      <c r="C65" t="s">
        <v>7</v>
      </c>
      <c r="D65" t="s">
        <v>39</v>
      </c>
      <c r="E65" t="s">
        <v>17</v>
      </c>
      <c r="F65" s="4">
        <v>4438</v>
      </c>
      <c r="G65" s="5">
        <v>246</v>
      </c>
    </row>
    <row r="66" spans="3:7" x14ac:dyDescent="0.25">
      <c r="C66" t="s">
        <v>9</v>
      </c>
      <c r="D66" t="s">
        <v>35</v>
      </c>
      <c r="E66" t="s">
        <v>15</v>
      </c>
      <c r="F66" s="4">
        <v>7833</v>
      </c>
      <c r="G66" s="5">
        <v>243</v>
      </c>
    </row>
    <row r="67" spans="3:7" x14ac:dyDescent="0.25">
      <c r="C67" t="s">
        <v>41</v>
      </c>
      <c r="D67" t="s">
        <v>37</v>
      </c>
      <c r="E67" t="s">
        <v>30</v>
      </c>
      <c r="F67" s="4">
        <v>1526</v>
      </c>
      <c r="G67" s="5">
        <v>240</v>
      </c>
    </row>
    <row r="68" spans="3:7" x14ac:dyDescent="0.25">
      <c r="C68" t="s">
        <v>7</v>
      </c>
      <c r="D68" t="s">
        <v>35</v>
      </c>
      <c r="E68" t="s">
        <v>19</v>
      </c>
      <c r="F68" s="4">
        <v>4585</v>
      </c>
      <c r="G68" s="5">
        <v>240</v>
      </c>
    </row>
    <row r="69" spans="3:7" x14ac:dyDescent="0.25">
      <c r="C69" t="s">
        <v>5</v>
      </c>
      <c r="D69" t="s">
        <v>34</v>
      </c>
      <c r="E69" t="s">
        <v>22</v>
      </c>
      <c r="F69" s="4">
        <v>6279</v>
      </c>
      <c r="G69" s="5">
        <v>237</v>
      </c>
    </row>
    <row r="70" spans="3:7" x14ac:dyDescent="0.25">
      <c r="C70" t="s">
        <v>40</v>
      </c>
      <c r="D70" t="s">
        <v>35</v>
      </c>
      <c r="E70" t="s">
        <v>32</v>
      </c>
      <c r="F70" s="4">
        <v>12348</v>
      </c>
      <c r="G70" s="5">
        <v>234</v>
      </c>
    </row>
    <row r="71" spans="3:7" x14ac:dyDescent="0.25">
      <c r="C71" t="s">
        <v>3</v>
      </c>
      <c r="D71" t="s">
        <v>35</v>
      </c>
      <c r="E71" t="s">
        <v>25</v>
      </c>
      <c r="F71" s="4">
        <v>2464</v>
      </c>
      <c r="G71" s="5">
        <v>234</v>
      </c>
    </row>
    <row r="72" spans="3:7" x14ac:dyDescent="0.25">
      <c r="C72" t="s">
        <v>8</v>
      </c>
      <c r="D72" t="s">
        <v>38</v>
      </c>
      <c r="E72" t="s">
        <v>23</v>
      </c>
      <c r="F72" s="4">
        <v>1701</v>
      </c>
      <c r="G72" s="5">
        <v>234</v>
      </c>
    </row>
    <row r="73" spans="3:7" x14ac:dyDescent="0.25">
      <c r="C73" t="s">
        <v>41</v>
      </c>
      <c r="D73" t="s">
        <v>36</v>
      </c>
      <c r="E73" t="s">
        <v>13</v>
      </c>
      <c r="F73" s="4">
        <v>10311</v>
      </c>
      <c r="G73" s="5">
        <v>231</v>
      </c>
    </row>
    <row r="74" spans="3:7" x14ac:dyDescent="0.25">
      <c r="C74" t="s">
        <v>41</v>
      </c>
      <c r="D74" t="s">
        <v>37</v>
      </c>
      <c r="E74" t="s">
        <v>15</v>
      </c>
      <c r="F74" s="4">
        <v>714</v>
      </c>
      <c r="G74" s="5">
        <v>231</v>
      </c>
    </row>
    <row r="75" spans="3:7" x14ac:dyDescent="0.25">
      <c r="C75" t="s">
        <v>10</v>
      </c>
      <c r="D75" t="s">
        <v>35</v>
      </c>
      <c r="E75" t="s">
        <v>21</v>
      </c>
      <c r="F75" s="4">
        <v>567</v>
      </c>
      <c r="G75" s="5">
        <v>228</v>
      </c>
    </row>
    <row r="76" spans="3:7" x14ac:dyDescent="0.25">
      <c r="C76" t="s">
        <v>40</v>
      </c>
      <c r="D76" t="s">
        <v>39</v>
      </c>
      <c r="E76" t="s">
        <v>28</v>
      </c>
      <c r="F76" s="4">
        <v>3101</v>
      </c>
      <c r="G76" s="5">
        <v>225</v>
      </c>
    </row>
    <row r="77" spans="3:7" x14ac:dyDescent="0.25">
      <c r="C77" t="s">
        <v>41</v>
      </c>
      <c r="D77" t="s">
        <v>34</v>
      </c>
      <c r="E77" t="s">
        <v>16</v>
      </c>
      <c r="F77" s="4">
        <v>1274</v>
      </c>
      <c r="G77" s="5">
        <v>225</v>
      </c>
    </row>
    <row r="78" spans="3:7" x14ac:dyDescent="0.25">
      <c r="C78" t="s">
        <v>7</v>
      </c>
      <c r="D78" t="s">
        <v>37</v>
      </c>
      <c r="E78" t="s">
        <v>14</v>
      </c>
      <c r="F78" s="4">
        <v>6608</v>
      </c>
      <c r="G78" s="5">
        <v>225</v>
      </c>
    </row>
    <row r="79" spans="3:7" x14ac:dyDescent="0.25">
      <c r="C79" t="s">
        <v>8</v>
      </c>
      <c r="D79" t="s">
        <v>34</v>
      </c>
      <c r="E79" t="s">
        <v>16</v>
      </c>
      <c r="F79" s="4">
        <v>2009</v>
      </c>
      <c r="G79" s="5">
        <v>219</v>
      </c>
    </row>
    <row r="80" spans="3:7" x14ac:dyDescent="0.25">
      <c r="C80" t="s">
        <v>41</v>
      </c>
      <c r="D80" t="s">
        <v>35</v>
      </c>
      <c r="E80" t="s">
        <v>28</v>
      </c>
      <c r="F80" s="4">
        <v>7455</v>
      </c>
      <c r="G80" s="5">
        <v>216</v>
      </c>
    </row>
    <row r="81" spans="3:7" x14ac:dyDescent="0.25">
      <c r="C81" t="s">
        <v>8</v>
      </c>
      <c r="D81" t="s">
        <v>38</v>
      </c>
      <c r="E81" t="s">
        <v>32</v>
      </c>
      <c r="F81" s="4">
        <v>3752</v>
      </c>
      <c r="G81" s="5">
        <v>213</v>
      </c>
    </row>
    <row r="82" spans="3:7" x14ac:dyDescent="0.25">
      <c r="C82" t="s">
        <v>2</v>
      </c>
      <c r="D82" t="s">
        <v>39</v>
      </c>
      <c r="E82" t="s">
        <v>21</v>
      </c>
      <c r="F82" s="4">
        <v>7651</v>
      </c>
      <c r="G82" s="5">
        <v>213</v>
      </c>
    </row>
    <row r="83" spans="3:7" x14ac:dyDescent="0.25">
      <c r="C83" t="s">
        <v>8</v>
      </c>
      <c r="D83" t="s">
        <v>39</v>
      </c>
      <c r="E83" t="s">
        <v>31</v>
      </c>
      <c r="F83" s="4">
        <v>8890</v>
      </c>
      <c r="G83" s="5">
        <v>210</v>
      </c>
    </row>
    <row r="84" spans="3:7" x14ac:dyDescent="0.25">
      <c r="C84" t="s">
        <v>8</v>
      </c>
      <c r="D84" t="s">
        <v>35</v>
      </c>
      <c r="E84" t="s">
        <v>22</v>
      </c>
      <c r="F84" s="4">
        <v>5012</v>
      </c>
      <c r="G84" s="5">
        <v>210</v>
      </c>
    </row>
    <row r="85" spans="3:7" x14ac:dyDescent="0.25">
      <c r="C85" t="s">
        <v>7</v>
      </c>
      <c r="D85" t="s">
        <v>37</v>
      </c>
      <c r="E85" t="s">
        <v>22</v>
      </c>
      <c r="F85" s="4">
        <v>9835</v>
      </c>
      <c r="G85" s="5">
        <v>207</v>
      </c>
    </row>
    <row r="86" spans="3:7" x14ac:dyDescent="0.25">
      <c r="C86" t="s">
        <v>9</v>
      </c>
      <c r="D86" t="s">
        <v>37</v>
      </c>
      <c r="E86" t="s">
        <v>4</v>
      </c>
      <c r="F86" s="4">
        <v>259</v>
      </c>
      <c r="G86" s="5">
        <v>207</v>
      </c>
    </row>
    <row r="87" spans="3:7" x14ac:dyDescent="0.25">
      <c r="C87" t="s">
        <v>6</v>
      </c>
      <c r="D87" t="s">
        <v>34</v>
      </c>
      <c r="E87" t="s">
        <v>27</v>
      </c>
      <c r="F87" s="4">
        <v>4242</v>
      </c>
      <c r="G87" s="5">
        <v>207</v>
      </c>
    </row>
    <row r="88" spans="3:7" x14ac:dyDescent="0.25">
      <c r="C88" t="s">
        <v>9</v>
      </c>
      <c r="D88" t="s">
        <v>36</v>
      </c>
      <c r="E88" t="s">
        <v>27</v>
      </c>
      <c r="F88" s="4">
        <v>11522</v>
      </c>
      <c r="G88" s="5">
        <v>204</v>
      </c>
    </row>
    <row r="89" spans="3:7" x14ac:dyDescent="0.25">
      <c r="C89" t="s">
        <v>9</v>
      </c>
      <c r="D89" t="s">
        <v>39</v>
      </c>
      <c r="E89" t="s">
        <v>18</v>
      </c>
      <c r="F89" s="4">
        <v>2639</v>
      </c>
      <c r="G89" s="5">
        <v>204</v>
      </c>
    </row>
    <row r="90" spans="3:7" x14ac:dyDescent="0.25">
      <c r="C90" t="s">
        <v>8</v>
      </c>
      <c r="D90" t="s">
        <v>37</v>
      </c>
      <c r="E90" t="s">
        <v>19</v>
      </c>
      <c r="F90" s="4">
        <v>1771</v>
      </c>
      <c r="G90" s="5">
        <v>204</v>
      </c>
    </row>
    <row r="91" spans="3:7" x14ac:dyDescent="0.25">
      <c r="C91" t="s">
        <v>41</v>
      </c>
      <c r="D91" t="s">
        <v>36</v>
      </c>
      <c r="E91" t="s">
        <v>26</v>
      </c>
      <c r="F91" s="4">
        <v>98</v>
      </c>
      <c r="G91" s="5">
        <v>204</v>
      </c>
    </row>
    <row r="92" spans="3:7" x14ac:dyDescent="0.25">
      <c r="C92" t="s">
        <v>10</v>
      </c>
      <c r="D92" t="s">
        <v>34</v>
      </c>
      <c r="E92" t="s">
        <v>19</v>
      </c>
      <c r="F92" s="4">
        <v>5355</v>
      </c>
      <c r="G92" s="5">
        <v>204</v>
      </c>
    </row>
    <row r="93" spans="3:7" x14ac:dyDescent="0.25">
      <c r="C93" t="s">
        <v>5</v>
      </c>
      <c r="D93" t="s">
        <v>35</v>
      </c>
      <c r="E93" t="s">
        <v>15</v>
      </c>
      <c r="F93" s="4">
        <v>13391</v>
      </c>
      <c r="G93" s="5">
        <v>201</v>
      </c>
    </row>
    <row r="94" spans="3:7" x14ac:dyDescent="0.25">
      <c r="C94" t="s">
        <v>2</v>
      </c>
      <c r="D94" t="s">
        <v>37</v>
      </c>
      <c r="E94" t="s">
        <v>17</v>
      </c>
      <c r="F94" s="4">
        <v>9926</v>
      </c>
      <c r="G94" s="5">
        <v>201</v>
      </c>
    </row>
    <row r="95" spans="3:7" x14ac:dyDescent="0.25">
      <c r="C95" t="s">
        <v>5</v>
      </c>
      <c r="D95" t="s">
        <v>34</v>
      </c>
      <c r="E95" t="s">
        <v>15</v>
      </c>
      <c r="F95" s="4">
        <v>7280</v>
      </c>
      <c r="G95" s="5">
        <v>201</v>
      </c>
    </row>
    <row r="96" spans="3:7" x14ac:dyDescent="0.25">
      <c r="C96" t="s">
        <v>40</v>
      </c>
      <c r="D96" t="s">
        <v>36</v>
      </c>
      <c r="E96" t="s">
        <v>13</v>
      </c>
      <c r="F96" s="4">
        <v>4424</v>
      </c>
      <c r="G96" s="5">
        <v>201</v>
      </c>
    </row>
    <row r="97" spans="3:7" x14ac:dyDescent="0.25">
      <c r="C97" t="s">
        <v>7</v>
      </c>
      <c r="D97" t="s">
        <v>39</v>
      </c>
      <c r="E97" t="s">
        <v>27</v>
      </c>
      <c r="F97" s="4">
        <v>966</v>
      </c>
      <c r="G97" s="5">
        <v>198</v>
      </c>
    </row>
    <row r="98" spans="3:7" x14ac:dyDescent="0.25">
      <c r="C98" t="s">
        <v>10</v>
      </c>
      <c r="D98" t="s">
        <v>35</v>
      </c>
      <c r="E98" t="s">
        <v>20</v>
      </c>
      <c r="F98" s="4">
        <v>1974</v>
      </c>
      <c r="G98" s="5">
        <v>195</v>
      </c>
    </row>
    <row r="99" spans="3:7" x14ac:dyDescent="0.25">
      <c r="C99" t="s">
        <v>8</v>
      </c>
      <c r="D99" t="s">
        <v>37</v>
      </c>
      <c r="E99" t="s">
        <v>22</v>
      </c>
      <c r="F99" s="4">
        <v>1890</v>
      </c>
      <c r="G99" s="5">
        <v>195</v>
      </c>
    </row>
    <row r="100" spans="3:7" x14ac:dyDescent="0.25">
      <c r="C100" t="s">
        <v>5</v>
      </c>
      <c r="D100" t="s">
        <v>34</v>
      </c>
      <c r="E100" t="s">
        <v>19</v>
      </c>
      <c r="F100" s="4">
        <v>861</v>
      </c>
      <c r="G100" s="5">
        <v>195</v>
      </c>
    </row>
    <row r="101" spans="3:7" x14ac:dyDescent="0.25">
      <c r="C101" t="s">
        <v>41</v>
      </c>
      <c r="D101" t="s">
        <v>36</v>
      </c>
      <c r="E101" t="s">
        <v>19</v>
      </c>
      <c r="F101" s="4">
        <v>1925</v>
      </c>
      <c r="G101" s="5">
        <v>192</v>
      </c>
    </row>
    <row r="102" spans="3:7" x14ac:dyDescent="0.25">
      <c r="C102" t="s">
        <v>7</v>
      </c>
      <c r="D102" t="s">
        <v>34</v>
      </c>
      <c r="E102" t="s">
        <v>24</v>
      </c>
      <c r="F102" s="4">
        <v>8862</v>
      </c>
      <c r="G102" s="5">
        <v>189</v>
      </c>
    </row>
    <row r="103" spans="3:7" x14ac:dyDescent="0.25">
      <c r="C103" t="s">
        <v>9</v>
      </c>
      <c r="D103" t="s">
        <v>36</v>
      </c>
      <c r="E103" t="s">
        <v>32</v>
      </c>
      <c r="F103" s="4">
        <v>2954</v>
      </c>
      <c r="G103" s="5">
        <v>189</v>
      </c>
    </row>
    <row r="104" spans="3:7" x14ac:dyDescent="0.25">
      <c r="C104" t="s">
        <v>9</v>
      </c>
      <c r="D104" t="s">
        <v>34</v>
      </c>
      <c r="E104" t="s">
        <v>16</v>
      </c>
      <c r="F104" s="4">
        <v>938</v>
      </c>
      <c r="G104" s="5">
        <v>189</v>
      </c>
    </row>
    <row r="105" spans="3:7" x14ac:dyDescent="0.25">
      <c r="C105" t="s">
        <v>6</v>
      </c>
      <c r="D105" t="s">
        <v>37</v>
      </c>
      <c r="E105" t="s">
        <v>23</v>
      </c>
      <c r="F105" s="4">
        <v>4949</v>
      </c>
      <c r="G105" s="5">
        <v>189</v>
      </c>
    </row>
    <row r="106" spans="3:7" x14ac:dyDescent="0.25">
      <c r="C106" t="s">
        <v>41</v>
      </c>
      <c r="D106" t="s">
        <v>35</v>
      </c>
      <c r="E106" t="s">
        <v>15</v>
      </c>
      <c r="F106" s="4">
        <v>2114</v>
      </c>
      <c r="G106" s="5">
        <v>186</v>
      </c>
    </row>
    <row r="107" spans="3:7" x14ac:dyDescent="0.25">
      <c r="C107" t="s">
        <v>8</v>
      </c>
      <c r="D107" t="s">
        <v>39</v>
      </c>
      <c r="E107" t="s">
        <v>30</v>
      </c>
      <c r="F107" s="4">
        <v>7021</v>
      </c>
      <c r="G107" s="5">
        <v>183</v>
      </c>
    </row>
    <row r="108" spans="3:7" x14ac:dyDescent="0.25">
      <c r="C108" t="s">
        <v>2</v>
      </c>
      <c r="D108" t="s">
        <v>38</v>
      </c>
      <c r="E108" t="s">
        <v>28</v>
      </c>
      <c r="F108" s="4">
        <v>6580</v>
      </c>
      <c r="G108" s="5">
        <v>183</v>
      </c>
    </row>
    <row r="109" spans="3:7" x14ac:dyDescent="0.25">
      <c r="C109" t="s">
        <v>6</v>
      </c>
      <c r="D109" t="s">
        <v>35</v>
      </c>
      <c r="E109" t="s">
        <v>27</v>
      </c>
      <c r="F109" s="4">
        <v>3864</v>
      </c>
      <c r="G109" s="5">
        <v>177</v>
      </c>
    </row>
    <row r="110" spans="3:7" x14ac:dyDescent="0.25">
      <c r="C110" t="s">
        <v>7</v>
      </c>
      <c r="D110" t="s">
        <v>36</v>
      </c>
      <c r="E110" t="s">
        <v>18</v>
      </c>
      <c r="F110" s="4">
        <v>2646</v>
      </c>
      <c r="G110" s="5">
        <v>177</v>
      </c>
    </row>
    <row r="111" spans="3:7" x14ac:dyDescent="0.25">
      <c r="C111" t="s">
        <v>41</v>
      </c>
      <c r="D111" t="s">
        <v>37</v>
      </c>
      <c r="E111" t="s">
        <v>26</v>
      </c>
      <c r="F111" s="4">
        <v>2324</v>
      </c>
      <c r="G111" s="5">
        <v>177</v>
      </c>
    </row>
    <row r="112" spans="3:7" x14ac:dyDescent="0.25">
      <c r="C112" t="s">
        <v>41</v>
      </c>
      <c r="D112" t="s">
        <v>34</v>
      </c>
      <c r="E112" t="s">
        <v>33</v>
      </c>
      <c r="F112" s="4">
        <v>7847</v>
      </c>
      <c r="G112" s="5">
        <v>174</v>
      </c>
    </row>
    <row r="113" spans="3:7" x14ac:dyDescent="0.25">
      <c r="C113" t="s">
        <v>9</v>
      </c>
      <c r="D113" t="s">
        <v>34</v>
      </c>
      <c r="E113" t="s">
        <v>17</v>
      </c>
      <c r="F113" s="4">
        <v>707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5</v>
      </c>
      <c r="D116" t="s">
        <v>39</v>
      </c>
      <c r="E116" t="s">
        <v>24</v>
      </c>
      <c r="F116" s="4">
        <v>4018</v>
      </c>
      <c r="G116" s="5">
        <v>171</v>
      </c>
    </row>
    <row r="117" spans="3:7" x14ac:dyDescent="0.25">
      <c r="C117" t="s">
        <v>3</v>
      </c>
      <c r="D117" t="s">
        <v>39</v>
      </c>
      <c r="E117" t="s">
        <v>26</v>
      </c>
      <c r="F117" s="4">
        <v>4956</v>
      </c>
      <c r="G117" s="5">
        <v>171</v>
      </c>
    </row>
    <row r="118" spans="3:7" x14ac:dyDescent="0.25">
      <c r="C118" t="s">
        <v>8</v>
      </c>
      <c r="D118" t="s">
        <v>35</v>
      </c>
      <c r="E118" t="s">
        <v>29</v>
      </c>
      <c r="F118" s="4">
        <v>2023</v>
      </c>
      <c r="G118" s="5">
        <v>168</v>
      </c>
    </row>
    <row r="119" spans="3:7" x14ac:dyDescent="0.25">
      <c r="C119" t="s">
        <v>3</v>
      </c>
      <c r="D119" t="s">
        <v>39</v>
      </c>
      <c r="E119" t="s">
        <v>16</v>
      </c>
      <c r="F119" s="4">
        <v>21</v>
      </c>
      <c r="G119" s="5">
        <v>168</v>
      </c>
    </row>
    <row r="120" spans="3:7" x14ac:dyDescent="0.25">
      <c r="C120" t="s">
        <v>5</v>
      </c>
      <c r="D120" t="s">
        <v>38</v>
      </c>
      <c r="E120" t="s">
        <v>19</v>
      </c>
      <c r="F120" s="4">
        <v>5474</v>
      </c>
      <c r="G120" s="5">
        <v>168</v>
      </c>
    </row>
    <row r="121" spans="3:7" x14ac:dyDescent="0.25">
      <c r="C121" t="s">
        <v>3</v>
      </c>
      <c r="D121" t="s">
        <v>36</v>
      </c>
      <c r="E121" t="s">
        <v>23</v>
      </c>
      <c r="F121" s="4">
        <v>3773</v>
      </c>
      <c r="G121" s="5">
        <v>165</v>
      </c>
    </row>
    <row r="122" spans="3:7" x14ac:dyDescent="0.25">
      <c r="C122" t="s">
        <v>2</v>
      </c>
      <c r="D122" t="s">
        <v>39</v>
      </c>
      <c r="E122" t="s">
        <v>20</v>
      </c>
      <c r="F122" s="4">
        <v>9443</v>
      </c>
      <c r="G122" s="5">
        <v>162</v>
      </c>
    </row>
    <row r="123" spans="3:7" x14ac:dyDescent="0.25">
      <c r="C123" t="s">
        <v>40</v>
      </c>
      <c r="D123" t="s">
        <v>34</v>
      </c>
      <c r="E123" t="s">
        <v>19</v>
      </c>
      <c r="F123" s="4">
        <v>4018</v>
      </c>
      <c r="G123" s="5">
        <v>162</v>
      </c>
    </row>
    <row r="124" spans="3:7" x14ac:dyDescent="0.25">
      <c r="C124" t="s">
        <v>3</v>
      </c>
      <c r="D124" t="s">
        <v>36</v>
      </c>
      <c r="E124" t="s">
        <v>28</v>
      </c>
      <c r="F124" s="4">
        <v>973</v>
      </c>
      <c r="G124" s="5">
        <v>162</v>
      </c>
    </row>
    <row r="125" spans="3:7" x14ac:dyDescent="0.25">
      <c r="C125" t="s">
        <v>40</v>
      </c>
      <c r="D125" t="s">
        <v>34</v>
      </c>
      <c r="E125" t="s">
        <v>33</v>
      </c>
      <c r="F125" s="4">
        <v>3794</v>
      </c>
      <c r="G125" s="5">
        <v>159</v>
      </c>
    </row>
    <row r="126" spans="3:7" x14ac:dyDescent="0.25">
      <c r="C126" t="s">
        <v>9</v>
      </c>
      <c r="D126" t="s">
        <v>35</v>
      </c>
      <c r="E126" t="s">
        <v>26</v>
      </c>
      <c r="F126" s="4">
        <v>98</v>
      </c>
      <c r="G126" s="5">
        <v>159</v>
      </c>
    </row>
    <row r="127" spans="3:7" x14ac:dyDescent="0.25">
      <c r="C127" t="s">
        <v>40</v>
      </c>
      <c r="D127" t="s">
        <v>34</v>
      </c>
      <c r="E127" t="s">
        <v>17</v>
      </c>
      <c r="F127" s="4">
        <v>5019</v>
      </c>
      <c r="G127" s="5">
        <v>156</v>
      </c>
    </row>
    <row r="128" spans="3:7" x14ac:dyDescent="0.25">
      <c r="C128" t="s">
        <v>6</v>
      </c>
      <c r="D128" t="s">
        <v>36</v>
      </c>
      <c r="E128" t="s">
        <v>17</v>
      </c>
      <c r="F128" s="4">
        <v>4970</v>
      </c>
      <c r="G128" s="5">
        <v>156</v>
      </c>
    </row>
    <row r="129" spans="3:7" x14ac:dyDescent="0.25">
      <c r="C129" t="s">
        <v>9</v>
      </c>
      <c r="D129" t="s">
        <v>37</v>
      </c>
      <c r="E129" t="s">
        <v>25</v>
      </c>
      <c r="F129" s="4">
        <v>4305</v>
      </c>
      <c r="G129" s="5">
        <v>156</v>
      </c>
    </row>
    <row r="130" spans="3:7" x14ac:dyDescent="0.25">
      <c r="C130" t="s">
        <v>2</v>
      </c>
      <c r="D130" t="s">
        <v>38</v>
      </c>
      <c r="E130" t="s">
        <v>23</v>
      </c>
      <c r="F130" s="4">
        <v>4417</v>
      </c>
      <c r="G130" s="5">
        <v>153</v>
      </c>
    </row>
    <row r="131" spans="3:7" x14ac:dyDescent="0.25">
      <c r="C131" t="s">
        <v>9</v>
      </c>
      <c r="D131" t="s">
        <v>34</v>
      </c>
      <c r="E131" t="s">
        <v>28</v>
      </c>
      <c r="F131" s="4">
        <v>14329</v>
      </c>
      <c r="G131" s="5">
        <v>150</v>
      </c>
    </row>
    <row r="132" spans="3:7" x14ac:dyDescent="0.25">
      <c r="C132" t="s">
        <v>6</v>
      </c>
      <c r="D132" t="s">
        <v>34</v>
      </c>
      <c r="E132" t="s">
        <v>17</v>
      </c>
      <c r="F132" s="4">
        <v>3759</v>
      </c>
      <c r="G132" s="5">
        <v>150</v>
      </c>
    </row>
    <row r="133" spans="3:7" x14ac:dyDescent="0.25">
      <c r="C133" t="s">
        <v>8</v>
      </c>
      <c r="D133" t="s">
        <v>37</v>
      </c>
      <c r="E133" t="s">
        <v>30</v>
      </c>
      <c r="F133" s="4">
        <v>42</v>
      </c>
      <c r="G133" s="5">
        <v>150</v>
      </c>
    </row>
    <row r="134" spans="3:7" x14ac:dyDescent="0.25">
      <c r="C134" t="s">
        <v>8</v>
      </c>
      <c r="D134" t="s">
        <v>36</v>
      </c>
      <c r="E134" t="s">
        <v>23</v>
      </c>
      <c r="F134" s="4">
        <v>5019</v>
      </c>
      <c r="G134" s="5">
        <v>150</v>
      </c>
    </row>
    <row r="135" spans="3:7" x14ac:dyDescent="0.25">
      <c r="C135" t="s">
        <v>9</v>
      </c>
      <c r="D135" t="s">
        <v>35</v>
      </c>
      <c r="E135" t="s">
        <v>4</v>
      </c>
      <c r="F135" s="4">
        <v>959</v>
      </c>
      <c r="G135" s="5">
        <v>147</v>
      </c>
    </row>
    <row r="136" spans="3:7" x14ac:dyDescent="0.25">
      <c r="C136" t="s">
        <v>3</v>
      </c>
      <c r="D136" t="s">
        <v>37</v>
      </c>
      <c r="E136" t="s">
        <v>17</v>
      </c>
      <c r="F136" s="4">
        <v>3983</v>
      </c>
      <c r="G136" s="5">
        <v>144</v>
      </c>
    </row>
    <row r="137" spans="3:7" x14ac:dyDescent="0.25">
      <c r="C137" t="s">
        <v>9</v>
      </c>
      <c r="D137" t="s">
        <v>35</v>
      </c>
      <c r="E137" t="s">
        <v>27</v>
      </c>
      <c r="F137" s="4">
        <v>2429</v>
      </c>
      <c r="G137" s="5">
        <v>144</v>
      </c>
    </row>
    <row r="138" spans="3:7" x14ac:dyDescent="0.25">
      <c r="C138" t="s">
        <v>41</v>
      </c>
      <c r="D138" t="s">
        <v>34</v>
      </c>
      <c r="E138" t="s">
        <v>22</v>
      </c>
      <c r="F138" s="4">
        <v>336</v>
      </c>
      <c r="G138" s="5">
        <v>144</v>
      </c>
    </row>
    <row r="139" spans="3:7" x14ac:dyDescent="0.25">
      <c r="C139" t="s">
        <v>2</v>
      </c>
      <c r="D139" t="s">
        <v>39</v>
      </c>
      <c r="E139" t="s">
        <v>28</v>
      </c>
      <c r="F139" s="4">
        <v>6027</v>
      </c>
      <c r="G139" s="5">
        <v>144</v>
      </c>
    </row>
    <row r="140" spans="3:7" x14ac:dyDescent="0.25">
      <c r="C140" t="s">
        <v>10</v>
      </c>
      <c r="D140" t="s">
        <v>38</v>
      </c>
      <c r="E140" t="s">
        <v>22</v>
      </c>
      <c r="F140" s="4">
        <v>2205</v>
      </c>
      <c r="G140" s="5">
        <v>141</v>
      </c>
    </row>
    <row r="141" spans="3:7" x14ac:dyDescent="0.25">
      <c r="C141" t="s">
        <v>2</v>
      </c>
      <c r="D141" t="s">
        <v>39</v>
      </c>
      <c r="E141" t="s">
        <v>22</v>
      </c>
      <c r="F141" s="4">
        <v>1568</v>
      </c>
      <c r="G141" s="5">
        <v>141</v>
      </c>
    </row>
    <row r="142" spans="3:7" x14ac:dyDescent="0.25">
      <c r="C142" t="s">
        <v>2</v>
      </c>
      <c r="D142" t="s">
        <v>37</v>
      </c>
      <c r="E142" t="s">
        <v>18</v>
      </c>
      <c r="F142" s="4">
        <v>11571</v>
      </c>
      <c r="G142" s="5">
        <v>138</v>
      </c>
    </row>
    <row r="143" spans="3:7" x14ac:dyDescent="0.25">
      <c r="C143" t="s">
        <v>7</v>
      </c>
      <c r="D143" t="s">
        <v>34</v>
      </c>
      <c r="E143" t="s">
        <v>20</v>
      </c>
      <c r="F143" s="4">
        <v>2205</v>
      </c>
      <c r="G143" s="5">
        <v>138</v>
      </c>
    </row>
    <row r="144" spans="3:7" x14ac:dyDescent="0.25">
      <c r="C144" t="s">
        <v>40</v>
      </c>
      <c r="D144" t="s">
        <v>34</v>
      </c>
      <c r="E144" t="s">
        <v>27</v>
      </c>
      <c r="F144" s="4">
        <v>2289</v>
      </c>
      <c r="G144" s="5">
        <v>135</v>
      </c>
    </row>
    <row r="145" spans="3:7" x14ac:dyDescent="0.25">
      <c r="C145" t="s">
        <v>6</v>
      </c>
      <c r="D145" t="s">
        <v>36</v>
      </c>
      <c r="E145" t="s">
        <v>29</v>
      </c>
      <c r="F145" s="4">
        <v>1400</v>
      </c>
      <c r="G145" s="5">
        <v>135</v>
      </c>
    </row>
    <row r="146" spans="3:7" x14ac:dyDescent="0.25">
      <c r="C146" t="s">
        <v>6</v>
      </c>
      <c r="D146" t="s">
        <v>38</v>
      </c>
      <c r="E146" t="s">
        <v>33</v>
      </c>
      <c r="F146" s="4">
        <v>959</v>
      </c>
      <c r="G146" s="5">
        <v>135</v>
      </c>
    </row>
    <row r="147" spans="3:7" x14ac:dyDescent="0.25">
      <c r="C147" t="s">
        <v>40</v>
      </c>
      <c r="D147" t="s">
        <v>39</v>
      </c>
      <c r="E147" t="s">
        <v>29</v>
      </c>
      <c r="F147" s="4">
        <v>0</v>
      </c>
      <c r="G147" s="5">
        <v>135</v>
      </c>
    </row>
    <row r="148" spans="3:7" x14ac:dyDescent="0.25">
      <c r="C148" t="s">
        <v>41</v>
      </c>
      <c r="D148" t="s">
        <v>35</v>
      </c>
      <c r="E148" t="s">
        <v>27</v>
      </c>
      <c r="F148" s="4">
        <v>847</v>
      </c>
      <c r="G148" s="5">
        <v>129</v>
      </c>
    </row>
    <row r="149" spans="3:7" x14ac:dyDescent="0.25">
      <c r="C149" t="s">
        <v>10</v>
      </c>
      <c r="D149" t="s">
        <v>38</v>
      </c>
      <c r="E149" t="s">
        <v>4</v>
      </c>
      <c r="F149" s="4">
        <v>6860</v>
      </c>
      <c r="G149" s="5">
        <v>126</v>
      </c>
    </row>
    <row r="150" spans="3:7" x14ac:dyDescent="0.25">
      <c r="C150" t="s">
        <v>2</v>
      </c>
      <c r="D150" t="s">
        <v>39</v>
      </c>
      <c r="E150" t="s">
        <v>33</v>
      </c>
      <c r="F150" s="4">
        <v>4018</v>
      </c>
      <c r="G150" s="5">
        <v>126</v>
      </c>
    </row>
    <row r="151" spans="3:7" x14ac:dyDescent="0.25">
      <c r="C151" t="s">
        <v>40</v>
      </c>
      <c r="D151" t="s">
        <v>35</v>
      </c>
      <c r="E151" t="s">
        <v>29</v>
      </c>
      <c r="F151" s="4">
        <v>1617</v>
      </c>
      <c r="G151" s="5">
        <v>126</v>
      </c>
    </row>
    <row r="152" spans="3:7" x14ac:dyDescent="0.25">
      <c r="C152" t="s">
        <v>8</v>
      </c>
      <c r="D152" t="s">
        <v>35</v>
      </c>
      <c r="E152" t="s">
        <v>33</v>
      </c>
      <c r="F152" s="4">
        <v>357</v>
      </c>
      <c r="G152" s="5">
        <v>126</v>
      </c>
    </row>
    <row r="153" spans="3:7" x14ac:dyDescent="0.25">
      <c r="C153" t="s">
        <v>41</v>
      </c>
      <c r="D153" t="s">
        <v>34</v>
      </c>
      <c r="E153" t="s">
        <v>23</v>
      </c>
      <c r="F153" s="4">
        <v>4935</v>
      </c>
      <c r="G153" s="5">
        <v>126</v>
      </c>
    </row>
    <row r="154" spans="3:7" x14ac:dyDescent="0.25">
      <c r="C154" t="s">
        <v>6</v>
      </c>
      <c r="D154" t="s">
        <v>34</v>
      </c>
      <c r="E154" t="s">
        <v>32</v>
      </c>
      <c r="F154" s="4">
        <v>6734</v>
      </c>
      <c r="G154" s="5">
        <v>123</v>
      </c>
    </row>
    <row r="155" spans="3:7" x14ac:dyDescent="0.25">
      <c r="C155" t="s">
        <v>41</v>
      </c>
      <c r="D155" t="s">
        <v>37</v>
      </c>
      <c r="E155" t="s">
        <v>20</v>
      </c>
      <c r="F155" s="4">
        <v>3388</v>
      </c>
      <c r="G155" s="5">
        <v>123</v>
      </c>
    </row>
    <row r="156" spans="3:7" x14ac:dyDescent="0.25">
      <c r="C156" t="s">
        <v>6</v>
      </c>
      <c r="D156" t="s">
        <v>38</v>
      </c>
      <c r="E156" t="s">
        <v>13</v>
      </c>
      <c r="F156" s="4">
        <v>2317</v>
      </c>
      <c r="G156" s="5">
        <v>123</v>
      </c>
    </row>
    <row r="157" spans="3:7" x14ac:dyDescent="0.25">
      <c r="C157" t="s">
        <v>10</v>
      </c>
      <c r="D157" t="s">
        <v>38</v>
      </c>
      <c r="E157" t="s">
        <v>13</v>
      </c>
      <c r="F157" s="4">
        <v>63</v>
      </c>
      <c r="G157" s="5">
        <v>123</v>
      </c>
    </row>
    <row r="158" spans="3:7" x14ac:dyDescent="0.25">
      <c r="C158" t="s">
        <v>6</v>
      </c>
      <c r="D158" t="s">
        <v>35</v>
      </c>
      <c r="E158" t="s">
        <v>30</v>
      </c>
      <c r="F158" s="4">
        <v>4781</v>
      </c>
      <c r="G158" s="5">
        <v>123</v>
      </c>
    </row>
    <row r="159" spans="3:7" x14ac:dyDescent="0.25">
      <c r="C159" t="s">
        <v>6</v>
      </c>
      <c r="D159" t="s">
        <v>36</v>
      </c>
      <c r="E159" t="s">
        <v>4</v>
      </c>
      <c r="F159" s="4">
        <v>10073</v>
      </c>
      <c r="G159" s="5">
        <v>120</v>
      </c>
    </row>
    <row r="160" spans="3:7" x14ac:dyDescent="0.25">
      <c r="C160" t="s">
        <v>2</v>
      </c>
      <c r="D160" t="s">
        <v>34</v>
      </c>
      <c r="E160" t="s">
        <v>19</v>
      </c>
      <c r="F160" s="4">
        <v>7511</v>
      </c>
      <c r="G160" s="5">
        <v>120</v>
      </c>
    </row>
    <row r="161" spans="3:7" x14ac:dyDescent="0.25">
      <c r="C161" t="s">
        <v>9</v>
      </c>
      <c r="D161" t="s">
        <v>38</v>
      </c>
      <c r="E161" t="s">
        <v>16</v>
      </c>
      <c r="F161" s="4">
        <v>2646</v>
      </c>
      <c r="G161" s="5">
        <v>120</v>
      </c>
    </row>
    <row r="162" spans="3:7" x14ac:dyDescent="0.25">
      <c r="C162" t="s">
        <v>3</v>
      </c>
      <c r="D162" t="s">
        <v>34</v>
      </c>
      <c r="E162" t="s">
        <v>23</v>
      </c>
      <c r="F162" s="4">
        <v>2212</v>
      </c>
      <c r="G162" s="5">
        <v>117</v>
      </c>
    </row>
    <row r="163" spans="3:7" x14ac:dyDescent="0.25">
      <c r="C163" t="s">
        <v>7</v>
      </c>
      <c r="D163" t="s">
        <v>36</v>
      </c>
      <c r="E163" t="s">
        <v>31</v>
      </c>
      <c r="F163" s="4">
        <v>2149</v>
      </c>
      <c r="G163" s="5">
        <v>117</v>
      </c>
    </row>
    <row r="164" spans="3:7" x14ac:dyDescent="0.25">
      <c r="C164" t="s">
        <v>2</v>
      </c>
      <c r="D164" t="s">
        <v>39</v>
      </c>
      <c r="E164" t="s">
        <v>16</v>
      </c>
      <c r="F164" s="4">
        <v>2016</v>
      </c>
      <c r="G164" s="5">
        <v>117</v>
      </c>
    </row>
    <row r="165" spans="3:7" x14ac:dyDescent="0.25">
      <c r="C165" t="s">
        <v>7</v>
      </c>
      <c r="D165" t="s">
        <v>35</v>
      </c>
      <c r="E165" t="s">
        <v>24</v>
      </c>
      <c r="F165" s="4">
        <v>2793</v>
      </c>
      <c r="G165" s="5">
        <v>114</v>
      </c>
    </row>
    <row r="166" spans="3:7" x14ac:dyDescent="0.25">
      <c r="C166" t="s">
        <v>9</v>
      </c>
      <c r="D166" t="s">
        <v>36</v>
      </c>
      <c r="E166" t="s">
        <v>25</v>
      </c>
      <c r="F166" s="4">
        <v>2142</v>
      </c>
      <c r="G166" s="5">
        <v>114</v>
      </c>
    </row>
    <row r="167" spans="3:7" x14ac:dyDescent="0.25">
      <c r="C167" t="s">
        <v>40</v>
      </c>
      <c r="D167" t="s">
        <v>37</v>
      </c>
      <c r="E167" t="s">
        <v>30</v>
      </c>
      <c r="F167" s="4">
        <v>1624</v>
      </c>
      <c r="G167" s="5">
        <v>114</v>
      </c>
    </row>
    <row r="168" spans="3:7" x14ac:dyDescent="0.25">
      <c r="C168" t="s">
        <v>7</v>
      </c>
      <c r="D168" t="s">
        <v>37</v>
      </c>
      <c r="E168" t="s">
        <v>17</v>
      </c>
      <c r="F168" s="4">
        <v>4487</v>
      </c>
      <c r="G168" s="5">
        <v>111</v>
      </c>
    </row>
    <row r="169" spans="3:7" x14ac:dyDescent="0.25">
      <c r="C169" t="s">
        <v>5</v>
      </c>
      <c r="D169" t="s">
        <v>36</v>
      </c>
      <c r="E169" t="s">
        <v>30</v>
      </c>
      <c r="F169" s="4">
        <v>1526</v>
      </c>
      <c r="G169" s="5">
        <v>105</v>
      </c>
    </row>
    <row r="170" spans="3:7" x14ac:dyDescent="0.25">
      <c r="C170" t="s">
        <v>41</v>
      </c>
      <c r="D170" t="s">
        <v>37</v>
      </c>
      <c r="E170" t="s">
        <v>24</v>
      </c>
      <c r="F170" s="4">
        <v>6398</v>
      </c>
      <c r="G170" s="5">
        <v>102</v>
      </c>
    </row>
    <row r="171" spans="3:7" x14ac:dyDescent="0.25">
      <c r="C171" t="s">
        <v>9</v>
      </c>
      <c r="D171" t="s">
        <v>38</v>
      </c>
      <c r="E171" t="s">
        <v>25</v>
      </c>
      <c r="F171" s="4">
        <v>3850</v>
      </c>
      <c r="G171" s="5">
        <v>102</v>
      </c>
    </row>
    <row r="172" spans="3:7" x14ac:dyDescent="0.25">
      <c r="C172" t="s">
        <v>5</v>
      </c>
      <c r="D172" t="s">
        <v>34</v>
      </c>
      <c r="E172" t="s">
        <v>29</v>
      </c>
      <c r="F172" s="4">
        <v>2891</v>
      </c>
      <c r="G172" s="5">
        <v>102</v>
      </c>
    </row>
    <row r="173" spans="3:7" x14ac:dyDescent="0.25">
      <c r="C173" t="s">
        <v>3</v>
      </c>
      <c r="D173" t="s">
        <v>39</v>
      </c>
      <c r="E173" t="s">
        <v>28</v>
      </c>
      <c r="F173" s="4">
        <v>1652</v>
      </c>
      <c r="G173" s="5">
        <v>102</v>
      </c>
    </row>
    <row r="174" spans="3:7" x14ac:dyDescent="0.25">
      <c r="C174" t="s">
        <v>6</v>
      </c>
      <c r="D174" t="s">
        <v>37</v>
      </c>
      <c r="E174" t="s">
        <v>18</v>
      </c>
      <c r="F174" s="4">
        <v>1505</v>
      </c>
      <c r="G174" s="5">
        <v>102</v>
      </c>
    </row>
    <row r="175" spans="3:7" x14ac:dyDescent="0.25">
      <c r="C175" t="s">
        <v>40</v>
      </c>
      <c r="D175" t="s">
        <v>38</v>
      </c>
      <c r="E175" t="s">
        <v>4</v>
      </c>
      <c r="F175" s="4">
        <v>6125</v>
      </c>
      <c r="G175" s="5">
        <v>102</v>
      </c>
    </row>
    <row r="176" spans="3:7" x14ac:dyDescent="0.25">
      <c r="C176" t="s">
        <v>9</v>
      </c>
      <c r="D176" t="s">
        <v>38</v>
      </c>
      <c r="E176" t="s">
        <v>26</v>
      </c>
      <c r="F176" s="4">
        <v>2436</v>
      </c>
      <c r="G176" s="5">
        <v>99</v>
      </c>
    </row>
    <row r="177" spans="3:7" x14ac:dyDescent="0.25">
      <c r="C177" t="s">
        <v>41</v>
      </c>
      <c r="D177" t="s">
        <v>35</v>
      </c>
      <c r="E177" t="s">
        <v>19</v>
      </c>
      <c r="F177" s="4">
        <v>609</v>
      </c>
      <c r="G177" s="5">
        <v>99</v>
      </c>
    </row>
    <row r="178" spans="3:7" x14ac:dyDescent="0.25">
      <c r="C178" t="s">
        <v>9</v>
      </c>
      <c r="D178" t="s">
        <v>37</v>
      </c>
      <c r="E178" t="s">
        <v>20</v>
      </c>
      <c r="F178" s="4">
        <v>7273</v>
      </c>
      <c r="G178" s="5">
        <v>96</v>
      </c>
    </row>
    <row r="179" spans="3:7" x14ac:dyDescent="0.25">
      <c r="C179" t="s">
        <v>10</v>
      </c>
      <c r="D179" t="s">
        <v>35</v>
      </c>
      <c r="E179" t="s">
        <v>14</v>
      </c>
      <c r="F179" s="4">
        <v>3472</v>
      </c>
      <c r="G179" s="5">
        <v>96</v>
      </c>
    </row>
    <row r="180" spans="3:7" x14ac:dyDescent="0.25">
      <c r="C180" t="s">
        <v>7</v>
      </c>
      <c r="D180" t="s">
        <v>34</v>
      </c>
      <c r="E180" t="s">
        <v>25</v>
      </c>
      <c r="F180" s="4">
        <v>1568</v>
      </c>
      <c r="G180" s="5">
        <v>96</v>
      </c>
    </row>
    <row r="181" spans="3:7" x14ac:dyDescent="0.25">
      <c r="C181" t="s">
        <v>3</v>
      </c>
      <c r="D181" t="s">
        <v>34</v>
      </c>
      <c r="E181" t="s">
        <v>17</v>
      </c>
      <c r="F181" s="4">
        <v>2919</v>
      </c>
      <c r="G181" s="5">
        <v>93</v>
      </c>
    </row>
    <row r="182" spans="3:7" x14ac:dyDescent="0.25">
      <c r="C182" t="s">
        <v>9</v>
      </c>
      <c r="D182" t="s">
        <v>37</v>
      </c>
      <c r="E182" t="s">
        <v>23</v>
      </c>
      <c r="F182" s="4">
        <v>2737</v>
      </c>
      <c r="G182" s="5">
        <v>93</v>
      </c>
    </row>
    <row r="183" spans="3:7" x14ac:dyDescent="0.25">
      <c r="C183" t="s">
        <v>5</v>
      </c>
      <c r="D183" t="s">
        <v>34</v>
      </c>
      <c r="E183" t="s">
        <v>33</v>
      </c>
      <c r="F183" s="4">
        <v>1652</v>
      </c>
      <c r="G183" s="5">
        <v>93</v>
      </c>
    </row>
    <row r="184" spans="3:7" x14ac:dyDescent="0.25">
      <c r="C184" t="s">
        <v>10</v>
      </c>
      <c r="D184" t="s">
        <v>34</v>
      </c>
      <c r="E184" t="s">
        <v>25</v>
      </c>
      <c r="F184" s="4">
        <v>1428</v>
      </c>
      <c r="G184" s="5">
        <v>93</v>
      </c>
    </row>
    <row r="185" spans="3:7" x14ac:dyDescent="0.25">
      <c r="C185" t="s">
        <v>40</v>
      </c>
      <c r="D185" t="s">
        <v>37</v>
      </c>
      <c r="E185" t="s">
        <v>27</v>
      </c>
      <c r="F185" s="4">
        <v>6132</v>
      </c>
      <c r="G185" s="5">
        <v>93</v>
      </c>
    </row>
    <row r="186" spans="3:7" x14ac:dyDescent="0.25">
      <c r="C186" t="s">
        <v>40</v>
      </c>
      <c r="D186" t="s">
        <v>36</v>
      </c>
      <c r="E186" t="s">
        <v>33</v>
      </c>
      <c r="F186" s="4">
        <v>9772</v>
      </c>
      <c r="G186" s="5">
        <v>90</v>
      </c>
    </row>
    <row r="187" spans="3:7" x14ac:dyDescent="0.25">
      <c r="C187" t="s">
        <v>9</v>
      </c>
      <c r="D187" t="s">
        <v>34</v>
      </c>
      <c r="E187" t="s">
        <v>23</v>
      </c>
      <c r="F187" s="4">
        <v>8155</v>
      </c>
      <c r="G187" s="5">
        <v>90</v>
      </c>
    </row>
    <row r="188" spans="3:7" x14ac:dyDescent="0.25">
      <c r="C188" t="s">
        <v>40</v>
      </c>
      <c r="D188" t="s">
        <v>38</v>
      </c>
      <c r="E188" t="s">
        <v>25</v>
      </c>
      <c r="F188" s="4">
        <v>2541</v>
      </c>
      <c r="G188" s="5">
        <v>90</v>
      </c>
    </row>
    <row r="189" spans="3:7" x14ac:dyDescent="0.25">
      <c r="C189" t="s">
        <v>9</v>
      </c>
      <c r="D189" t="s">
        <v>38</v>
      </c>
      <c r="E189" t="s">
        <v>33</v>
      </c>
      <c r="F189" s="4">
        <v>9506</v>
      </c>
      <c r="G189" s="5">
        <v>87</v>
      </c>
    </row>
    <row r="190" spans="3:7" x14ac:dyDescent="0.25">
      <c r="C190" t="s">
        <v>6</v>
      </c>
      <c r="D190" t="s">
        <v>37</v>
      </c>
      <c r="E190" t="s">
        <v>31</v>
      </c>
      <c r="F190" s="4">
        <v>7693</v>
      </c>
      <c r="G190" s="5">
        <v>87</v>
      </c>
    </row>
    <row r="191" spans="3:7" x14ac:dyDescent="0.25">
      <c r="C191" t="s">
        <v>10</v>
      </c>
      <c r="D191" t="s">
        <v>34</v>
      </c>
      <c r="E191" t="s">
        <v>17</v>
      </c>
      <c r="F191" s="4">
        <v>700</v>
      </c>
      <c r="G191" s="5">
        <v>87</v>
      </c>
    </row>
    <row r="192" spans="3:7" x14ac:dyDescent="0.25">
      <c r="C192" t="s">
        <v>40</v>
      </c>
      <c r="D192" t="s">
        <v>38</v>
      </c>
      <c r="E192" t="s">
        <v>26</v>
      </c>
      <c r="F192" s="4">
        <v>609</v>
      </c>
      <c r="G192" s="5">
        <v>87</v>
      </c>
    </row>
    <row r="193" spans="3:7" x14ac:dyDescent="0.25">
      <c r="C193" t="s">
        <v>8</v>
      </c>
      <c r="D193" t="s">
        <v>37</v>
      </c>
      <c r="E193" t="s">
        <v>21</v>
      </c>
      <c r="F193" s="4">
        <v>434</v>
      </c>
      <c r="G193" s="5">
        <v>87</v>
      </c>
    </row>
    <row r="194" spans="3:7" x14ac:dyDescent="0.25">
      <c r="C194" t="s">
        <v>7</v>
      </c>
      <c r="D194" t="s">
        <v>36</v>
      </c>
      <c r="E194" t="s">
        <v>32</v>
      </c>
      <c r="F194" s="4">
        <v>280</v>
      </c>
      <c r="G194" s="5">
        <v>87</v>
      </c>
    </row>
    <row r="195" spans="3:7" x14ac:dyDescent="0.25">
      <c r="C195" t="s">
        <v>41</v>
      </c>
      <c r="D195" t="s">
        <v>36</v>
      </c>
      <c r="E195" t="s">
        <v>32</v>
      </c>
      <c r="F195" s="4">
        <v>10304</v>
      </c>
      <c r="G195" s="5">
        <v>84</v>
      </c>
    </row>
    <row r="196" spans="3:7" x14ac:dyDescent="0.25">
      <c r="C196" t="s">
        <v>5</v>
      </c>
      <c r="D196" t="s">
        <v>35</v>
      </c>
      <c r="E196" t="s">
        <v>22</v>
      </c>
      <c r="F196" s="4">
        <v>490</v>
      </c>
      <c r="G196" s="5">
        <v>84</v>
      </c>
    </row>
    <row r="197" spans="3:7" x14ac:dyDescent="0.25">
      <c r="C197" t="s">
        <v>8</v>
      </c>
      <c r="D197" t="s">
        <v>38</v>
      </c>
      <c r="E197" t="s">
        <v>22</v>
      </c>
      <c r="F197" s="4">
        <v>168</v>
      </c>
      <c r="G197" s="5">
        <v>84</v>
      </c>
    </row>
    <row r="198" spans="3:7" x14ac:dyDescent="0.25">
      <c r="C198" t="s">
        <v>2</v>
      </c>
      <c r="D198" t="s">
        <v>39</v>
      </c>
      <c r="E198" t="s">
        <v>27</v>
      </c>
      <c r="F198" s="4">
        <v>7812</v>
      </c>
      <c r="G198" s="5">
        <v>81</v>
      </c>
    </row>
    <row r="199" spans="3:7" x14ac:dyDescent="0.25">
      <c r="C199" t="s">
        <v>5</v>
      </c>
      <c r="D199" t="s">
        <v>39</v>
      </c>
      <c r="E199" t="s">
        <v>22</v>
      </c>
      <c r="F199" s="4">
        <v>6909</v>
      </c>
      <c r="G199" s="5">
        <v>81</v>
      </c>
    </row>
    <row r="200" spans="3:7" x14ac:dyDescent="0.25">
      <c r="C200" t="s">
        <v>8</v>
      </c>
      <c r="D200" t="s">
        <v>35</v>
      </c>
      <c r="E200" t="s">
        <v>30</v>
      </c>
      <c r="F200" s="4">
        <v>3598</v>
      </c>
      <c r="G200" s="5">
        <v>81</v>
      </c>
    </row>
    <row r="201" spans="3:7" x14ac:dyDescent="0.25">
      <c r="C201" t="s">
        <v>6</v>
      </c>
      <c r="D201" t="s">
        <v>37</v>
      </c>
      <c r="E201" t="s">
        <v>30</v>
      </c>
      <c r="F201" s="4">
        <v>560</v>
      </c>
      <c r="G201" s="5">
        <v>81</v>
      </c>
    </row>
    <row r="202" spans="3:7" x14ac:dyDescent="0.25">
      <c r="C202" t="s">
        <v>8</v>
      </c>
      <c r="D202" t="s">
        <v>38</v>
      </c>
      <c r="E202" t="s">
        <v>21</v>
      </c>
      <c r="F202" s="4">
        <v>6433</v>
      </c>
      <c r="G202" s="5">
        <v>78</v>
      </c>
    </row>
    <row r="203" spans="3:7" x14ac:dyDescent="0.25">
      <c r="C203" t="s">
        <v>3</v>
      </c>
      <c r="D203" t="s">
        <v>35</v>
      </c>
      <c r="E203" t="s">
        <v>23</v>
      </c>
      <c r="F203" s="4">
        <v>2023</v>
      </c>
      <c r="G203" s="5">
        <v>78</v>
      </c>
    </row>
    <row r="204" spans="3:7" x14ac:dyDescent="0.25">
      <c r="C204" t="s">
        <v>2</v>
      </c>
      <c r="D204" t="s">
        <v>36</v>
      </c>
      <c r="E204" t="s">
        <v>29</v>
      </c>
      <c r="F204" s="4">
        <v>8211</v>
      </c>
      <c r="G204" s="5">
        <v>75</v>
      </c>
    </row>
    <row r="205" spans="3:7" x14ac:dyDescent="0.25">
      <c r="C205" t="s">
        <v>6</v>
      </c>
      <c r="D205" t="s">
        <v>34</v>
      </c>
      <c r="E205" t="s">
        <v>29</v>
      </c>
      <c r="F205" s="4">
        <v>3339</v>
      </c>
      <c r="G205" s="5">
        <v>75</v>
      </c>
    </row>
    <row r="206" spans="3:7" x14ac:dyDescent="0.25">
      <c r="C206" t="s">
        <v>7</v>
      </c>
      <c r="D206" t="s">
        <v>34</v>
      </c>
      <c r="E206" t="s">
        <v>32</v>
      </c>
      <c r="F206" s="4">
        <v>3262</v>
      </c>
      <c r="G206" s="5">
        <v>75</v>
      </c>
    </row>
    <row r="207" spans="3:7" x14ac:dyDescent="0.25">
      <c r="C207" t="s">
        <v>40</v>
      </c>
      <c r="D207" t="s">
        <v>34</v>
      </c>
      <c r="E207" t="s">
        <v>23</v>
      </c>
      <c r="F207" s="4">
        <v>2779</v>
      </c>
      <c r="G207" s="5">
        <v>75</v>
      </c>
    </row>
    <row r="208" spans="3:7" x14ac:dyDescent="0.25">
      <c r="C208" t="s">
        <v>6</v>
      </c>
      <c r="D208" t="s">
        <v>34</v>
      </c>
      <c r="E208" t="s">
        <v>16</v>
      </c>
      <c r="F208" s="4">
        <v>2219</v>
      </c>
      <c r="G208" s="5">
        <v>75</v>
      </c>
    </row>
    <row r="209" spans="3:7" x14ac:dyDescent="0.25">
      <c r="C209" t="s">
        <v>7</v>
      </c>
      <c r="D209" t="s">
        <v>38</v>
      </c>
      <c r="E209" t="s">
        <v>14</v>
      </c>
      <c r="F209" s="4">
        <v>1281</v>
      </c>
      <c r="G209" s="5">
        <v>75</v>
      </c>
    </row>
    <row r="210" spans="3:7" x14ac:dyDescent="0.25">
      <c r="C210" t="s">
        <v>10</v>
      </c>
      <c r="D210" t="s">
        <v>36</v>
      </c>
      <c r="E210" t="s">
        <v>13</v>
      </c>
      <c r="F210" s="4">
        <v>945</v>
      </c>
      <c r="G210" s="5">
        <v>75</v>
      </c>
    </row>
    <row r="211" spans="3:7" x14ac:dyDescent="0.25">
      <c r="C211" t="s">
        <v>5</v>
      </c>
      <c r="D211" t="s">
        <v>37</v>
      </c>
      <c r="E211" t="s">
        <v>22</v>
      </c>
      <c r="F211" s="4">
        <v>518</v>
      </c>
      <c r="G211" s="5">
        <v>75</v>
      </c>
    </row>
    <row r="212" spans="3:7" x14ac:dyDescent="0.25">
      <c r="C212" t="s">
        <v>6</v>
      </c>
      <c r="D212" t="s">
        <v>38</v>
      </c>
      <c r="E212" t="s">
        <v>25</v>
      </c>
      <c r="F212" s="4">
        <v>469</v>
      </c>
      <c r="G212" s="5">
        <v>75</v>
      </c>
    </row>
    <row r="213" spans="3:7" x14ac:dyDescent="0.25">
      <c r="C213" t="s">
        <v>40</v>
      </c>
      <c r="D213" t="s">
        <v>37</v>
      </c>
      <c r="E213" t="s">
        <v>29</v>
      </c>
      <c r="F213" s="4">
        <v>9002</v>
      </c>
      <c r="G213" s="5">
        <v>72</v>
      </c>
    </row>
    <row r="214" spans="3:7" x14ac:dyDescent="0.25">
      <c r="C214" t="s">
        <v>41</v>
      </c>
      <c r="D214" t="s">
        <v>39</v>
      </c>
      <c r="E214" t="s">
        <v>14</v>
      </c>
      <c r="F214" s="4">
        <v>3976</v>
      </c>
      <c r="G214" s="5">
        <v>72</v>
      </c>
    </row>
    <row r="215" spans="3:7" x14ac:dyDescent="0.25">
      <c r="C215" t="s">
        <v>9</v>
      </c>
      <c r="D215" t="s">
        <v>39</v>
      </c>
      <c r="E215" t="s">
        <v>25</v>
      </c>
      <c r="F215" s="4">
        <v>3192</v>
      </c>
      <c r="G215" s="5">
        <v>72</v>
      </c>
    </row>
    <row r="216" spans="3:7" x14ac:dyDescent="0.25">
      <c r="C216" t="s">
        <v>10</v>
      </c>
      <c r="D216" t="s">
        <v>36</v>
      </c>
      <c r="E216" t="s">
        <v>27</v>
      </c>
      <c r="F216" s="4">
        <v>1407</v>
      </c>
      <c r="G216" s="5">
        <v>72</v>
      </c>
    </row>
    <row r="217" spans="3:7" x14ac:dyDescent="0.25">
      <c r="C217" t="s">
        <v>41</v>
      </c>
      <c r="D217" t="s">
        <v>35</v>
      </c>
      <c r="E217" t="s">
        <v>13</v>
      </c>
      <c r="F217" s="4">
        <v>4760</v>
      </c>
      <c r="G217" s="5">
        <v>69</v>
      </c>
    </row>
    <row r="218" spans="3:7" x14ac:dyDescent="0.25">
      <c r="C218" t="s">
        <v>3</v>
      </c>
      <c r="D218" t="s">
        <v>35</v>
      </c>
      <c r="E218" t="s">
        <v>29</v>
      </c>
      <c r="F218" s="4">
        <v>2114</v>
      </c>
      <c r="G218" s="5">
        <v>66</v>
      </c>
    </row>
    <row r="219" spans="3:7" x14ac:dyDescent="0.25">
      <c r="C219" t="s">
        <v>5</v>
      </c>
      <c r="D219" t="s">
        <v>36</v>
      </c>
      <c r="E219" t="s">
        <v>13</v>
      </c>
      <c r="F219" s="4">
        <v>6146</v>
      </c>
      <c r="G219" s="5">
        <v>63</v>
      </c>
    </row>
    <row r="220" spans="3:7" x14ac:dyDescent="0.25">
      <c r="C220" t="s">
        <v>8</v>
      </c>
      <c r="D220" t="s">
        <v>38</v>
      </c>
      <c r="E220" t="s">
        <v>27</v>
      </c>
      <c r="F220" s="4">
        <v>2268</v>
      </c>
      <c r="G220" s="5">
        <v>63</v>
      </c>
    </row>
    <row r="221" spans="3:7" x14ac:dyDescent="0.25">
      <c r="C221" t="s">
        <v>6</v>
      </c>
      <c r="D221" t="s">
        <v>39</v>
      </c>
      <c r="E221" t="s">
        <v>30</v>
      </c>
      <c r="F221" s="4">
        <v>1638</v>
      </c>
      <c r="G221" s="5">
        <v>63</v>
      </c>
    </row>
    <row r="222" spans="3:7" x14ac:dyDescent="0.25">
      <c r="C222" t="s">
        <v>6</v>
      </c>
      <c r="D222" t="s">
        <v>36</v>
      </c>
      <c r="E222" t="s">
        <v>21</v>
      </c>
      <c r="F222" s="4">
        <v>497</v>
      </c>
      <c r="G222" s="5">
        <v>63</v>
      </c>
    </row>
    <row r="223" spans="3:7" x14ac:dyDescent="0.25">
      <c r="C223" t="s">
        <v>7</v>
      </c>
      <c r="D223" t="s">
        <v>35</v>
      </c>
      <c r="E223" t="s">
        <v>14</v>
      </c>
      <c r="F223" s="4">
        <v>4606</v>
      </c>
      <c r="G223" s="5">
        <v>63</v>
      </c>
    </row>
    <row r="224" spans="3:7" x14ac:dyDescent="0.25">
      <c r="C224" t="s">
        <v>9</v>
      </c>
      <c r="D224" t="s">
        <v>38</v>
      </c>
      <c r="E224" t="s">
        <v>24</v>
      </c>
      <c r="F224" s="4">
        <v>4137</v>
      </c>
      <c r="G224" s="5">
        <v>60</v>
      </c>
    </row>
    <row r="225" spans="3:7" x14ac:dyDescent="0.25">
      <c r="C225" t="s">
        <v>9</v>
      </c>
      <c r="D225" t="s">
        <v>36</v>
      </c>
      <c r="E225" t="s">
        <v>30</v>
      </c>
      <c r="F225" s="4">
        <v>9051</v>
      </c>
      <c r="G225" s="5">
        <v>57</v>
      </c>
    </row>
    <row r="226" spans="3:7" x14ac:dyDescent="0.25">
      <c r="C226" t="s">
        <v>5</v>
      </c>
      <c r="D226" t="s">
        <v>38</v>
      </c>
      <c r="E226" t="s">
        <v>13</v>
      </c>
      <c r="F226" s="4">
        <v>7189</v>
      </c>
      <c r="G226" s="5">
        <v>54</v>
      </c>
    </row>
    <row r="227" spans="3:7" x14ac:dyDescent="0.25">
      <c r="C227" t="s">
        <v>7</v>
      </c>
      <c r="D227" t="s">
        <v>37</v>
      </c>
      <c r="E227" t="s">
        <v>30</v>
      </c>
      <c r="F227" s="4">
        <v>6454</v>
      </c>
      <c r="G227" s="5">
        <v>54</v>
      </c>
    </row>
    <row r="228" spans="3:7" x14ac:dyDescent="0.25">
      <c r="C228" t="s">
        <v>3</v>
      </c>
      <c r="D228" t="s">
        <v>34</v>
      </c>
      <c r="E228" t="s">
        <v>26</v>
      </c>
      <c r="F228" s="4">
        <v>3108</v>
      </c>
      <c r="G228" s="5">
        <v>54</v>
      </c>
    </row>
    <row r="229" spans="3:7" x14ac:dyDescent="0.25">
      <c r="C229" t="s">
        <v>6</v>
      </c>
      <c r="D229" t="s">
        <v>38</v>
      </c>
      <c r="E229" t="s">
        <v>31</v>
      </c>
      <c r="F229" s="4">
        <v>2681</v>
      </c>
      <c r="G229" s="5">
        <v>54</v>
      </c>
    </row>
    <row r="230" spans="3:7" x14ac:dyDescent="0.25">
      <c r="C230" t="s">
        <v>2</v>
      </c>
      <c r="D230" t="s">
        <v>37</v>
      </c>
      <c r="E230" t="s">
        <v>14</v>
      </c>
      <c r="F230" s="4">
        <v>1057</v>
      </c>
      <c r="G230" s="5">
        <v>54</v>
      </c>
    </row>
    <row r="231" spans="3:7" x14ac:dyDescent="0.25">
      <c r="C231" t="s">
        <v>2</v>
      </c>
      <c r="D231" t="s">
        <v>34</v>
      </c>
      <c r="E231" t="s">
        <v>13</v>
      </c>
      <c r="F231" s="4">
        <v>252</v>
      </c>
      <c r="G231" s="5">
        <v>54</v>
      </c>
    </row>
    <row r="232" spans="3:7" x14ac:dyDescent="0.25">
      <c r="C232" t="s">
        <v>3</v>
      </c>
      <c r="D232" t="s">
        <v>39</v>
      </c>
      <c r="E232" t="s">
        <v>29</v>
      </c>
      <c r="F232" s="4">
        <v>3640</v>
      </c>
      <c r="G232" s="5">
        <v>51</v>
      </c>
    </row>
    <row r="233" spans="3:7" x14ac:dyDescent="0.25">
      <c r="C233" t="s">
        <v>40</v>
      </c>
      <c r="D233" t="s">
        <v>38</v>
      </c>
      <c r="E233" t="s">
        <v>24</v>
      </c>
      <c r="F233" s="4">
        <v>623</v>
      </c>
      <c r="G233" s="5">
        <v>51</v>
      </c>
    </row>
    <row r="234" spans="3:7" x14ac:dyDescent="0.25">
      <c r="C234" t="s">
        <v>2</v>
      </c>
      <c r="D234" t="s">
        <v>38</v>
      </c>
      <c r="E234" t="s">
        <v>13</v>
      </c>
      <c r="F234" s="4">
        <v>56</v>
      </c>
      <c r="G234" s="5">
        <v>51</v>
      </c>
    </row>
    <row r="235" spans="3:7" x14ac:dyDescent="0.25">
      <c r="C235" t="s">
        <v>5</v>
      </c>
      <c r="D235" t="s">
        <v>39</v>
      </c>
      <c r="E235" t="s">
        <v>26</v>
      </c>
      <c r="F235" s="4">
        <v>5236</v>
      </c>
      <c r="G235" s="5">
        <v>51</v>
      </c>
    </row>
    <row r="236" spans="3:7" x14ac:dyDescent="0.25">
      <c r="C236" t="s">
        <v>40</v>
      </c>
      <c r="D236" t="s">
        <v>34</v>
      </c>
      <c r="E236" t="s">
        <v>26</v>
      </c>
      <c r="F236" s="4">
        <v>6748</v>
      </c>
      <c r="G236" s="5">
        <v>48</v>
      </c>
    </row>
    <row r="237" spans="3:7" x14ac:dyDescent="0.25">
      <c r="C237" t="s">
        <v>7</v>
      </c>
      <c r="D237" t="s">
        <v>37</v>
      </c>
      <c r="E237" t="s">
        <v>33</v>
      </c>
      <c r="F237" s="4">
        <v>6391</v>
      </c>
      <c r="G237" s="5">
        <v>48</v>
      </c>
    </row>
    <row r="238" spans="3:7" x14ac:dyDescent="0.25">
      <c r="C238" t="s">
        <v>7</v>
      </c>
      <c r="D238" t="s">
        <v>34</v>
      </c>
      <c r="E238" t="s">
        <v>33</v>
      </c>
      <c r="F238" s="4">
        <v>2226</v>
      </c>
      <c r="G238" s="5">
        <v>48</v>
      </c>
    </row>
    <row r="239" spans="3:7" x14ac:dyDescent="0.25">
      <c r="C239" t="s">
        <v>40</v>
      </c>
      <c r="D239" t="s">
        <v>35</v>
      </c>
      <c r="E239" t="s">
        <v>24</v>
      </c>
      <c r="F239" s="4">
        <v>1638</v>
      </c>
      <c r="G239" s="5">
        <v>48</v>
      </c>
    </row>
    <row r="240" spans="3:7" x14ac:dyDescent="0.25">
      <c r="C240" t="s">
        <v>6</v>
      </c>
      <c r="D240" t="s">
        <v>34</v>
      </c>
      <c r="E240" t="s">
        <v>4</v>
      </c>
      <c r="F240" s="4">
        <v>525</v>
      </c>
      <c r="G240" s="5">
        <v>48</v>
      </c>
    </row>
    <row r="241" spans="3:7" x14ac:dyDescent="0.25">
      <c r="C241" t="s">
        <v>2</v>
      </c>
      <c r="D241" t="s">
        <v>36</v>
      </c>
      <c r="E241" t="s">
        <v>17</v>
      </c>
      <c r="F241" s="4">
        <v>189</v>
      </c>
      <c r="G241" s="5">
        <v>48</v>
      </c>
    </row>
    <row r="242" spans="3:7" x14ac:dyDescent="0.25">
      <c r="C242" t="s">
        <v>5</v>
      </c>
      <c r="D242" t="s">
        <v>37</v>
      </c>
      <c r="E242" t="s">
        <v>31</v>
      </c>
      <c r="F242" s="4">
        <v>182</v>
      </c>
      <c r="G242" s="5">
        <v>48</v>
      </c>
    </row>
    <row r="243" spans="3:7" x14ac:dyDescent="0.25">
      <c r="C243" t="s">
        <v>5</v>
      </c>
      <c r="D243" t="s">
        <v>38</v>
      </c>
      <c r="E243" t="s">
        <v>25</v>
      </c>
      <c r="F243" s="4">
        <v>7483</v>
      </c>
      <c r="G243" s="5">
        <v>45</v>
      </c>
    </row>
    <row r="244" spans="3:7" x14ac:dyDescent="0.25">
      <c r="C244" t="s">
        <v>8</v>
      </c>
      <c r="D244" t="s">
        <v>37</v>
      </c>
      <c r="E244" t="s">
        <v>26</v>
      </c>
      <c r="F244" s="4">
        <v>6279</v>
      </c>
      <c r="G244" s="5">
        <v>45</v>
      </c>
    </row>
    <row r="245" spans="3:7" x14ac:dyDescent="0.25">
      <c r="C245" t="s">
        <v>9</v>
      </c>
      <c r="D245" t="s">
        <v>37</v>
      </c>
      <c r="E245" t="s">
        <v>28</v>
      </c>
      <c r="F245" s="4">
        <v>2919</v>
      </c>
      <c r="G245" s="5">
        <v>45</v>
      </c>
    </row>
    <row r="246" spans="3:7" x14ac:dyDescent="0.25">
      <c r="C246" t="s">
        <v>40</v>
      </c>
      <c r="D246" t="s">
        <v>38</v>
      </c>
      <c r="E246" t="s">
        <v>29</v>
      </c>
      <c r="F246" s="4">
        <v>2541</v>
      </c>
      <c r="G246" s="5">
        <v>45</v>
      </c>
    </row>
    <row r="247" spans="3:7" x14ac:dyDescent="0.25">
      <c r="C247" t="s">
        <v>7</v>
      </c>
      <c r="D247" t="s">
        <v>36</v>
      </c>
      <c r="E247" t="s">
        <v>22</v>
      </c>
      <c r="F247" s="4">
        <v>8435</v>
      </c>
      <c r="G247" s="5">
        <v>42</v>
      </c>
    </row>
    <row r="248" spans="3:7" x14ac:dyDescent="0.25">
      <c r="C248" t="s">
        <v>3</v>
      </c>
      <c r="D248" t="s">
        <v>34</v>
      </c>
      <c r="E248" t="s">
        <v>25</v>
      </c>
      <c r="F248" s="4">
        <v>6300</v>
      </c>
      <c r="G248" s="5">
        <v>42</v>
      </c>
    </row>
    <row r="249" spans="3:7" x14ac:dyDescent="0.25">
      <c r="C249" t="s">
        <v>40</v>
      </c>
      <c r="D249" t="s">
        <v>39</v>
      </c>
      <c r="E249" t="s">
        <v>15</v>
      </c>
      <c r="F249" s="4">
        <v>5775</v>
      </c>
      <c r="G249" s="5">
        <v>42</v>
      </c>
    </row>
    <row r="250" spans="3:7" x14ac:dyDescent="0.25">
      <c r="C250" t="s">
        <v>2</v>
      </c>
      <c r="D250" t="s">
        <v>37</v>
      </c>
      <c r="E250" t="s">
        <v>15</v>
      </c>
      <c r="F250" s="4">
        <v>2863</v>
      </c>
      <c r="G250" s="5">
        <v>42</v>
      </c>
    </row>
    <row r="251" spans="3:7" x14ac:dyDescent="0.25">
      <c r="C251" t="s">
        <v>5</v>
      </c>
      <c r="D251" t="s">
        <v>36</v>
      </c>
      <c r="E251" t="s">
        <v>16</v>
      </c>
      <c r="F251" s="4">
        <v>16184</v>
      </c>
      <c r="G251" s="5">
        <v>39</v>
      </c>
    </row>
    <row r="252" spans="3:7" x14ac:dyDescent="0.25">
      <c r="C252" t="s">
        <v>7</v>
      </c>
      <c r="D252" t="s">
        <v>34</v>
      </c>
      <c r="E252" t="s">
        <v>17</v>
      </c>
      <c r="F252" s="4">
        <v>7777</v>
      </c>
      <c r="G252" s="5">
        <v>39</v>
      </c>
    </row>
    <row r="253" spans="3:7" x14ac:dyDescent="0.25">
      <c r="C253" t="s">
        <v>3</v>
      </c>
      <c r="D253" t="s">
        <v>36</v>
      </c>
      <c r="E253" t="s">
        <v>25</v>
      </c>
      <c r="F253" s="4">
        <v>3339</v>
      </c>
      <c r="G253" s="5">
        <v>39</v>
      </c>
    </row>
    <row r="254" spans="3:7" x14ac:dyDescent="0.25">
      <c r="C254" t="s">
        <v>40</v>
      </c>
      <c r="D254" t="s">
        <v>38</v>
      </c>
      <c r="E254" t="s">
        <v>31</v>
      </c>
      <c r="F254" s="4">
        <v>1988</v>
      </c>
      <c r="G254" s="5">
        <v>39</v>
      </c>
    </row>
    <row r="255" spans="3:7" x14ac:dyDescent="0.25">
      <c r="C255" t="s">
        <v>41</v>
      </c>
      <c r="D255" t="s">
        <v>34</v>
      </c>
      <c r="E255" t="s">
        <v>17</v>
      </c>
      <c r="F255" s="4">
        <v>1463</v>
      </c>
      <c r="G255" s="5">
        <v>39</v>
      </c>
    </row>
    <row r="256" spans="3:7" x14ac:dyDescent="0.25">
      <c r="C256" t="s">
        <v>3</v>
      </c>
      <c r="D256" t="s">
        <v>36</v>
      </c>
      <c r="E256" t="s">
        <v>16</v>
      </c>
      <c r="F256" s="4">
        <v>9198</v>
      </c>
      <c r="G256" s="5">
        <v>36</v>
      </c>
    </row>
    <row r="257" spans="3:7" x14ac:dyDescent="0.25">
      <c r="C257" t="s">
        <v>6</v>
      </c>
      <c r="D257" t="s">
        <v>38</v>
      </c>
      <c r="E257" t="s">
        <v>21</v>
      </c>
      <c r="F257" s="4">
        <v>7322</v>
      </c>
      <c r="G257" s="5">
        <v>36</v>
      </c>
    </row>
    <row r="258" spans="3:7" x14ac:dyDescent="0.25">
      <c r="C258" t="s">
        <v>2</v>
      </c>
      <c r="D258" t="s">
        <v>39</v>
      </c>
      <c r="E258" t="s">
        <v>23</v>
      </c>
      <c r="F258" s="4">
        <v>630</v>
      </c>
      <c r="G258" s="5">
        <v>36</v>
      </c>
    </row>
    <row r="259" spans="3:7" x14ac:dyDescent="0.25">
      <c r="C259" t="s">
        <v>40</v>
      </c>
      <c r="D259" t="s">
        <v>36</v>
      </c>
      <c r="E259" t="s">
        <v>4</v>
      </c>
      <c r="F259" s="4">
        <v>217</v>
      </c>
      <c r="G259" s="5">
        <v>36</v>
      </c>
    </row>
    <row r="260" spans="3:7" x14ac:dyDescent="0.25">
      <c r="C260" t="s">
        <v>2</v>
      </c>
      <c r="D260" t="s">
        <v>39</v>
      </c>
      <c r="E260" t="s">
        <v>15</v>
      </c>
      <c r="F260" s="4">
        <v>4802</v>
      </c>
      <c r="G260" s="5">
        <v>36</v>
      </c>
    </row>
    <row r="261" spans="3:7" x14ac:dyDescent="0.25">
      <c r="C261" t="s">
        <v>10</v>
      </c>
      <c r="D261" t="s">
        <v>39</v>
      </c>
      <c r="E261" t="s">
        <v>33</v>
      </c>
      <c r="F261" s="4">
        <v>12950</v>
      </c>
      <c r="G261" s="5">
        <v>30</v>
      </c>
    </row>
    <row r="262" spans="3:7" x14ac:dyDescent="0.25">
      <c r="C262" t="s">
        <v>8</v>
      </c>
      <c r="D262" t="s">
        <v>37</v>
      </c>
      <c r="E262" t="s">
        <v>15</v>
      </c>
      <c r="F262" s="4">
        <v>9709</v>
      </c>
      <c r="G262" s="5">
        <v>30</v>
      </c>
    </row>
    <row r="263" spans="3:7" x14ac:dyDescent="0.25">
      <c r="C263" t="s">
        <v>40</v>
      </c>
      <c r="D263" t="s">
        <v>39</v>
      </c>
      <c r="E263" t="s">
        <v>27</v>
      </c>
      <c r="F263" s="4">
        <v>6370</v>
      </c>
      <c r="G263" s="5">
        <v>30</v>
      </c>
    </row>
    <row r="264" spans="3:7" x14ac:dyDescent="0.25">
      <c r="C264" t="s">
        <v>40</v>
      </c>
      <c r="D264" t="s">
        <v>36</v>
      </c>
      <c r="E264" t="s">
        <v>25</v>
      </c>
      <c r="F264" s="4">
        <v>5439</v>
      </c>
      <c r="G264" s="5">
        <v>30</v>
      </c>
    </row>
    <row r="265" spans="3:7" x14ac:dyDescent="0.25">
      <c r="C265" t="s">
        <v>10</v>
      </c>
      <c r="D265" t="s">
        <v>37</v>
      </c>
      <c r="E265" t="s">
        <v>23</v>
      </c>
      <c r="F265" s="4">
        <v>4683</v>
      </c>
      <c r="G265" s="5">
        <v>30</v>
      </c>
    </row>
    <row r="266" spans="3:7" x14ac:dyDescent="0.25">
      <c r="C266" t="s">
        <v>6</v>
      </c>
      <c r="D266" t="s">
        <v>36</v>
      </c>
      <c r="E266" t="s">
        <v>13</v>
      </c>
      <c r="F266" s="4">
        <v>4319</v>
      </c>
      <c r="G266" s="5">
        <v>30</v>
      </c>
    </row>
    <row r="267" spans="3:7" x14ac:dyDescent="0.25">
      <c r="C267" t="s">
        <v>8</v>
      </c>
      <c r="D267" t="s">
        <v>39</v>
      </c>
      <c r="E267" t="s">
        <v>18</v>
      </c>
      <c r="F267" s="4">
        <v>9660</v>
      </c>
      <c r="G267" s="5">
        <v>27</v>
      </c>
    </row>
    <row r="268" spans="3:7" x14ac:dyDescent="0.25">
      <c r="C268" t="s">
        <v>9</v>
      </c>
      <c r="D268" t="s">
        <v>34</v>
      </c>
      <c r="E268" t="s">
        <v>21</v>
      </c>
      <c r="F268" s="4">
        <v>6832</v>
      </c>
      <c r="G268" s="5">
        <v>27</v>
      </c>
    </row>
    <row r="269" spans="3:7" x14ac:dyDescent="0.25">
      <c r="C269" t="s">
        <v>6</v>
      </c>
      <c r="D269" t="s">
        <v>39</v>
      </c>
      <c r="E269" t="s">
        <v>17</v>
      </c>
      <c r="F269" s="4">
        <v>6048</v>
      </c>
      <c r="G269" s="5">
        <v>27</v>
      </c>
    </row>
    <row r="270" spans="3:7" x14ac:dyDescent="0.25">
      <c r="C270" t="s">
        <v>10</v>
      </c>
      <c r="D270" t="s">
        <v>37</v>
      </c>
      <c r="E270" t="s">
        <v>28</v>
      </c>
      <c r="F270" s="4">
        <v>3059</v>
      </c>
      <c r="G270" s="5">
        <v>27</v>
      </c>
    </row>
    <row r="271" spans="3:7" x14ac:dyDescent="0.25">
      <c r="C271" t="s">
        <v>7</v>
      </c>
      <c r="D271" t="s">
        <v>35</v>
      </c>
      <c r="E271" t="s">
        <v>16</v>
      </c>
      <c r="F271" s="4">
        <v>2135</v>
      </c>
      <c r="G271" s="5">
        <v>27</v>
      </c>
    </row>
    <row r="272" spans="3:7" x14ac:dyDescent="0.25">
      <c r="C272" t="s">
        <v>8</v>
      </c>
      <c r="D272" t="s">
        <v>39</v>
      </c>
      <c r="E272" t="s">
        <v>26</v>
      </c>
      <c r="F272" s="4">
        <v>1561</v>
      </c>
      <c r="G272" s="5">
        <v>27</v>
      </c>
    </row>
    <row r="273" spans="3:7" x14ac:dyDescent="0.25">
      <c r="C273" t="s">
        <v>10</v>
      </c>
      <c r="D273" t="s">
        <v>34</v>
      </c>
      <c r="E273" t="s">
        <v>22</v>
      </c>
      <c r="F273" s="4">
        <v>4053</v>
      </c>
      <c r="G273" s="5">
        <v>24</v>
      </c>
    </row>
    <row r="274" spans="3:7" x14ac:dyDescent="0.25">
      <c r="C274" t="s">
        <v>7</v>
      </c>
      <c r="D274" t="s">
        <v>34</v>
      </c>
      <c r="E274" t="s">
        <v>15</v>
      </c>
      <c r="F274" s="4">
        <v>3829</v>
      </c>
      <c r="G274" s="5">
        <v>24</v>
      </c>
    </row>
    <row r="275" spans="3:7" x14ac:dyDescent="0.25">
      <c r="C275" t="s">
        <v>2</v>
      </c>
      <c r="D275" t="s">
        <v>36</v>
      </c>
      <c r="E275" t="s">
        <v>16</v>
      </c>
      <c r="F275" s="4">
        <v>11417</v>
      </c>
      <c r="G275" s="5">
        <v>21</v>
      </c>
    </row>
    <row r="276" spans="3:7" x14ac:dyDescent="0.25">
      <c r="C276" t="s">
        <v>5</v>
      </c>
      <c r="D276" t="s">
        <v>37</v>
      </c>
      <c r="E276" t="s">
        <v>25</v>
      </c>
      <c r="F276" s="4">
        <v>8813</v>
      </c>
      <c r="G276" s="5">
        <v>21</v>
      </c>
    </row>
    <row r="277" spans="3:7" x14ac:dyDescent="0.25">
      <c r="C277" t="s">
        <v>40</v>
      </c>
      <c r="D277" t="s">
        <v>37</v>
      </c>
      <c r="E277" t="s">
        <v>19</v>
      </c>
      <c r="F277" s="4">
        <v>7693</v>
      </c>
      <c r="G277" s="5">
        <v>21</v>
      </c>
    </row>
    <row r="278" spans="3:7" x14ac:dyDescent="0.25">
      <c r="C278" t="s">
        <v>5</v>
      </c>
      <c r="D278" t="s">
        <v>34</v>
      </c>
      <c r="E278" t="s">
        <v>27</v>
      </c>
      <c r="F278" s="4">
        <v>6986</v>
      </c>
      <c r="G278" s="5">
        <v>21</v>
      </c>
    </row>
    <row r="279" spans="3:7" x14ac:dyDescent="0.25">
      <c r="C279" t="s">
        <v>5</v>
      </c>
      <c r="D279" t="s">
        <v>38</v>
      </c>
      <c r="E279" t="s">
        <v>32</v>
      </c>
      <c r="F279" s="4">
        <v>5075</v>
      </c>
      <c r="G279" s="5">
        <v>21</v>
      </c>
    </row>
    <row r="280" spans="3:7" x14ac:dyDescent="0.25">
      <c r="C280" t="s">
        <v>7</v>
      </c>
      <c r="D280" t="s">
        <v>35</v>
      </c>
      <c r="E280" t="s">
        <v>27</v>
      </c>
      <c r="F280" s="4">
        <v>2478</v>
      </c>
      <c r="G280" s="5">
        <v>21</v>
      </c>
    </row>
    <row r="281" spans="3:7" x14ac:dyDescent="0.25">
      <c r="C281" t="s">
        <v>41</v>
      </c>
      <c r="D281" t="s">
        <v>38</v>
      </c>
      <c r="E281" t="s">
        <v>25</v>
      </c>
      <c r="F281" s="4">
        <v>154</v>
      </c>
      <c r="G281" s="5">
        <v>21</v>
      </c>
    </row>
    <row r="282" spans="3:7" x14ac:dyDescent="0.25">
      <c r="C282" t="s">
        <v>3</v>
      </c>
      <c r="D282" t="s">
        <v>34</v>
      </c>
      <c r="E282" t="s">
        <v>20</v>
      </c>
      <c r="F282" s="4">
        <v>2583</v>
      </c>
      <c r="G282" s="5">
        <v>18</v>
      </c>
    </row>
    <row r="283" spans="3:7" x14ac:dyDescent="0.25">
      <c r="C283" t="s">
        <v>3</v>
      </c>
      <c r="D283" t="s">
        <v>36</v>
      </c>
      <c r="E283" t="s">
        <v>19</v>
      </c>
      <c r="F283" s="4">
        <v>1281</v>
      </c>
      <c r="G283" s="5">
        <v>18</v>
      </c>
    </row>
    <row r="284" spans="3:7" x14ac:dyDescent="0.25">
      <c r="C284" t="s">
        <v>2</v>
      </c>
      <c r="D284" t="s">
        <v>37</v>
      </c>
      <c r="E284" t="s">
        <v>19</v>
      </c>
      <c r="F284" s="4">
        <v>238</v>
      </c>
      <c r="G284" s="5">
        <v>18</v>
      </c>
    </row>
    <row r="285" spans="3:7" x14ac:dyDescent="0.25">
      <c r="C285" t="s">
        <v>5</v>
      </c>
      <c r="D285" t="s">
        <v>36</v>
      </c>
      <c r="E285" t="s">
        <v>23</v>
      </c>
      <c r="F285" s="4">
        <v>6314</v>
      </c>
      <c r="G285" s="5">
        <v>15</v>
      </c>
    </row>
    <row r="286" spans="3:7" x14ac:dyDescent="0.25">
      <c r="C286" t="s">
        <v>5</v>
      </c>
      <c r="D286" t="s">
        <v>35</v>
      </c>
      <c r="E286" t="s">
        <v>18</v>
      </c>
      <c r="F286" s="4">
        <v>2415</v>
      </c>
      <c r="G286" s="5">
        <v>15</v>
      </c>
    </row>
    <row r="287" spans="3:7" x14ac:dyDescent="0.25">
      <c r="C287" t="s">
        <v>6</v>
      </c>
      <c r="D287" t="s">
        <v>34</v>
      </c>
      <c r="E287" t="s">
        <v>15</v>
      </c>
      <c r="F287" s="4">
        <v>1442</v>
      </c>
      <c r="G287" s="5">
        <v>15</v>
      </c>
    </row>
    <row r="288" spans="3:7" x14ac:dyDescent="0.25">
      <c r="C288" t="s">
        <v>2</v>
      </c>
      <c r="D288" t="s">
        <v>35</v>
      </c>
      <c r="E288" t="s">
        <v>19</v>
      </c>
      <c r="F288" s="4">
        <v>553</v>
      </c>
      <c r="G288" s="5">
        <v>15</v>
      </c>
    </row>
    <row r="289" spans="3:7" x14ac:dyDescent="0.25">
      <c r="C289" t="s">
        <v>40</v>
      </c>
      <c r="D289" t="s">
        <v>39</v>
      </c>
      <c r="E289" t="s">
        <v>22</v>
      </c>
      <c r="F289" s="4">
        <v>5817</v>
      </c>
      <c r="G289" s="5">
        <v>12</v>
      </c>
    </row>
    <row r="290" spans="3:7" x14ac:dyDescent="0.25">
      <c r="C290" t="s">
        <v>5</v>
      </c>
      <c r="D290" t="s">
        <v>37</v>
      </c>
      <c r="E290" t="s">
        <v>14</v>
      </c>
      <c r="F290" s="4">
        <v>4991</v>
      </c>
      <c r="G290" s="5">
        <v>12</v>
      </c>
    </row>
    <row r="291" spans="3:7" x14ac:dyDescent="0.25">
      <c r="C291" t="s">
        <v>6</v>
      </c>
      <c r="D291" t="s">
        <v>36</v>
      </c>
      <c r="E291" t="s">
        <v>32</v>
      </c>
      <c r="F291" s="4">
        <v>6118</v>
      </c>
      <c r="G291" s="5">
        <v>9</v>
      </c>
    </row>
    <row r="292" spans="3:7" x14ac:dyDescent="0.25">
      <c r="C292" t="s">
        <v>10</v>
      </c>
      <c r="D292" t="s">
        <v>34</v>
      </c>
      <c r="E292" t="s">
        <v>26</v>
      </c>
      <c r="F292" s="4">
        <v>4991</v>
      </c>
      <c r="G292" s="5">
        <v>9</v>
      </c>
    </row>
    <row r="293" spans="3:7" x14ac:dyDescent="0.25">
      <c r="C293" t="s">
        <v>41</v>
      </c>
      <c r="D293" t="s">
        <v>37</v>
      </c>
      <c r="E293" t="s">
        <v>21</v>
      </c>
      <c r="F293" s="4">
        <v>2933</v>
      </c>
      <c r="G293" s="5">
        <v>9</v>
      </c>
    </row>
    <row r="294" spans="3:7" x14ac:dyDescent="0.25">
      <c r="C294" t="s">
        <v>5</v>
      </c>
      <c r="D294" t="s">
        <v>35</v>
      </c>
      <c r="E294" t="s">
        <v>4</v>
      </c>
      <c r="F294" s="4">
        <v>2744</v>
      </c>
      <c r="G294" s="5">
        <v>9</v>
      </c>
    </row>
    <row r="295" spans="3:7" x14ac:dyDescent="0.25">
      <c r="C295" t="s">
        <v>9</v>
      </c>
      <c r="D295" t="s">
        <v>38</v>
      </c>
      <c r="E295" t="s">
        <v>17</v>
      </c>
      <c r="F295" s="4">
        <v>2408</v>
      </c>
      <c r="G295" s="5">
        <v>9</v>
      </c>
    </row>
    <row r="296" spans="3:7" x14ac:dyDescent="0.25">
      <c r="C296" t="s">
        <v>6</v>
      </c>
      <c r="D296" t="s">
        <v>37</v>
      </c>
      <c r="E296" t="s">
        <v>26</v>
      </c>
      <c r="F296" s="4">
        <v>6818</v>
      </c>
      <c r="G296" s="5">
        <v>6</v>
      </c>
    </row>
    <row r="297" spans="3:7" x14ac:dyDescent="0.25">
      <c r="C297" t="s">
        <v>10</v>
      </c>
      <c r="D297" t="s">
        <v>35</v>
      </c>
      <c r="E297" t="s">
        <v>15</v>
      </c>
      <c r="F297" s="4">
        <v>2562</v>
      </c>
      <c r="G297" s="5">
        <v>6</v>
      </c>
    </row>
    <row r="298" spans="3:7" x14ac:dyDescent="0.25">
      <c r="C298" t="s">
        <v>6</v>
      </c>
      <c r="D298" t="s">
        <v>38</v>
      </c>
      <c r="E298" t="s">
        <v>16</v>
      </c>
      <c r="F298" s="4">
        <v>938</v>
      </c>
      <c r="G298" s="5">
        <v>6</v>
      </c>
    </row>
    <row r="299" spans="3:7" x14ac:dyDescent="0.25">
      <c r="C299" t="s">
        <v>5</v>
      </c>
      <c r="D299" t="s">
        <v>36</v>
      </c>
      <c r="E299" t="s">
        <v>18</v>
      </c>
      <c r="F299" s="4">
        <v>6111</v>
      </c>
      <c r="G299" s="5">
        <v>3</v>
      </c>
    </row>
    <row r="300" spans="3:7" x14ac:dyDescent="0.25">
      <c r="C300" t="s">
        <v>41</v>
      </c>
      <c r="D300" t="s">
        <v>38</v>
      </c>
      <c r="E300" t="s">
        <v>22</v>
      </c>
      <c r="F300" s="4">
        <v>5915</v>
      </c>
      <c r="G300" s="5">
        <v>3</v>
      </c>
    </row>
    <row r="301" spans="3:7" x14ac:dyDescent="0.25">
      <c r="C301" t="s">
        <v>2</v>
      </c>
      <c r="D301" t="s">
        <v>38</v>
      </c>
      <c r="E301" t="s">
        <v>4</v>
      </c>
      <c r="F301" s="4">
        <v>3549</v>
      </c>
      <c r="G301" s="5">
        <v>3</v>
      </c>
    </row>
    <row r="302" spans="3:7" x14ac:dyDescent="0.25">
      <c r="C302" t="s">
        <v>6</v>
      </c>
      <c r="D302" t="s">
        <v>39</v>
      </c>
      <c r="E302" t="s">
        <v>24</v>
      </c>
      <c r="F302" s="4">
        <v>2989</v>
      </c>
      <c r="G302" s="5">
        <v>3</v>
      </c>
    </row>
    <row r="303" spans="3:7" x14ac:dyDescent="0.25">
      <c r="C303" t="s">
        <v>7</v>
      </c>
      <c r="D303" t="s">
        <v>37</v>
      </c>
      <c r="E303" t="s">
        <v>26</v>
      </c>
      <c r="F303" s="4">
        <v>5306</v>
      </c>
      <c r="G303" s="5">
        <v>0</v>
      </c>
    </row>
  </sheetData>
  <conditionalFormatting sqref="G4:G303">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6B71-1DCC-41EC-9AEE-CC02DEEA7755}">
  <dimension ref="A1:P9"/>
  <sheetViews>
    <sheetView showGridLines="0" workbookViewId="0">
      <selection activeCell="N12" sqref="N12"/>
    </sheetView>
  </sheetViews>
  <sheetFormatPr defaultRowHeight="15" x14ac:dyDescent="0.25"/>
  <cols>
    <col min="1" max="1" width="3" customWidth="1"/>
    <col min="3" max="3" width="12.140625" customWidth="1"/>
    <col min="4" max="4" width="11.85546875" bestFit="1" customWidth="1"/>
    <col min="5" max="5" width="6.7109375" customWidth="1"/>
    <col min="14" max="14" width="12.5703125" bestFit="1" customWidth="1"/>
    <col min="15" max="15" width="9.28515625" bestFit="1" customWidth="1"/>
  </cols>
  <sheetData>
    <row r="1" spans="1:16" s="2" customFormat="1" ht="52.5" customHeight="1" x14ac:dyDescent="0.25">
      <c r="A1" s="1"/>
      <c r="C1" s="3" t="s">
        <v>45</v>
      </c>
    </row>
    <row r="3" spans="1:16" x14ac:dyDescent="0.25">
      <c r="C3" s="13" t="s">
        <v>65</v>
      </c>
      <c r="D3" s="14" t="s">
        <v>1</v>
      </c>
      <c r="E3" s="14"/>
      <c r="F3" s="14" t="s">
        <v>50</v>
      </c>
      <c r="N3" t="s">
        <v>65</v>
      </c>
      <c r="O3" t="s">
        <v>1</v>
      </c>
      <c r="P3" t="s">
        <v>50</v>
      </c>
    </row>
    <row r="4" spans="1:16" x14ac:dyDescent="0.25">
      <c r="C4" s="15" t="s">
        <v>34</v>
      </c>
      <c r="D4" s="16">
        <f>SUMIFS(data[Amount],data[Geography],C4)</f>
        <v>252469</v>
      </c>
      <c r="E4" s="15">
        <v>252469</v>
      </c>
      <c r="F4" s="17">
        <f>SUMIFS(data[Units],data[Geography],C4)</f>
        <v>8760</v>
      </c>
      <c r="N4" t="s">
        <v>37</v>
      </c>
      <c r="O4" s="4">
        <f>SUMIFS(data[Amount],data[Geography],N4)</f>
        <v>218813</v>
      </c>
      <c r="P4" s="12">
        <f>SUMIFS(data[Units],data[Geography],N4)</f>
        <v>7431</v>
      </c>
    </row>
    <row r="5" spans="1:16" x14ac:dyDescent="0.25">
      <c r="C5" s="15" t="s">
        <v>36</v>
      </c>
      <c r="D5" s="16">
        <f>SUMIFS(data[Amount],data[Geography],C5)</f>
        <v>237944</v>
      </c>
      <c r="E5" s="15">
        <v>237944</v>
      </c>
      <c r="F5" s="17">
        <f>SUMIFS(data[Units],data[Geography],C5)</f>
        <v>7302</v>
      </c>
      <c r="N5" t="s">
        <v>35</v>
      </c>
      <c r="O5" s="4">
        <f>SUMIFS(data[Amount],data[Geography],N5)</f>
        <v>189434</v>
      </c>
      <c r="P5" s="12">
        <f>SUMIFS(data[Units],data[Geography],N5)</f>
        <v>10158</v>
      </c>
    </row>
    <row r="6" spans="1:16" x14ac:dyDescent="0.25">
      <c r="C6" s="15" t="s">
        <v>37</v>
      </c>
      <c r="D6" s="16">
        <f>SUMIFS(data[Amount],data[Geography],C6)</f>
        <v>218813</v>
      </c>
      <c r="E6" s="15">
        <v>218813</v>
      </c>
      <c r="F6" s="17">
        <f>SUMIFS(data[Units],data[Geography],C6)</f>
        <v>7431</v>
      </c>
      <c r="N6" t="s">
        <v>36</v>
      </c>
      <c r="O6" s="4">
        <f>SUMIFS(data[Amount],data[Geography],N6)</f>
        <v>237944</v>
      </c>
      <c r="P6" s="12">
        <f>SUMIFS(data[Units],data[Geography],N6)</f>
        <v>7302</v>
      </c>
    </row>
    <row r="7" spans="1:16" x14ac:dyDescent="0.25">
      <c r="C7" s="15" t="s">
        <v>35</v>
      </c>
      <c r="D7" s="16">
        <f>SUMIFS(data[Amount],data[Geography],C7)</f>
        <v>189434</v>
      </c>
      <c r="E7" s="15">
        <v>189434</v>
      </c>
      <c r="F7" s="17">
        <f>SUMIFS(data[Units],data[Geography],C7)</f>
        <v>10158</v>
      </c>
      <c r="N7" t="s">
        <v>39</v>
      </c>
      <c r="O7" s="4">
        <f>SUMIFS(data[Amount],data[Geography],N7)</f>
        <v>173530</v>
      </c>
      <c r="P7" s="12">
        <f>SUMIFS(data[Units],data[Geography],N7)</f>
        <v>5745</v>
      </c>
    </row>
    <row r="8" spans="1:16" x14ac:dyDescent="0.25">
      <c r="C8" s="15" t="s">
        <v>39</v>
      </c>
      <c r="D8" s="16">
        <f>SUMIFS(data[Amount],data[Geography],C8)</f>
        <v>173530</v>
      </c>
      <c r="E8" s="15">
        <v>173530</v>
      </c>
      <c r="F8" s="17">
        <f>SUMIFS(data[Units],data[Geography],C8)</f>
        <v>5745</v>
      </c>
      <c r="N8" t="s">
        <v>38</v>
      </c>
      <c r="O8" s="4">
        <f>SUMIFS(data[Amount],data[Geography],N8)</f>
        <v>168679</v>
      </c>
      <c r="P8" s="12">
        <f>SUMIFS(data[Units],data[Geography],N8)</f>
        <v>6264</v>
      </c>
    </row>
    <row r="9" spans="1:16" x14ac:dyDescent="0.25">
      <c r="C9" s="15" t="s">
        <v>38</v>
      </c>
      <c r="D9" s="16">
        <f>SUMIFS(data[Amount],data[Geography],C9)</f>
        <v>168679</v>
      </c>
      <c r="E9" s="15">
        <v>168679</v>
      </c>
      <c r="F9" s="17">
        <f>SUMIFS(data[Units],data[Geography],C9)</f>
        <v>6264</v>
      </c>
      <c r="N9" t="s">
        <v>34</v>
      </c>
      <c r="O9" s="4">
        <f>SUMIFS(data[Amount],data[Geography],N9)</f>
        <v>252469</v>
      </c>
      <c r="P9" s="12">
        <f>SUMIFS(data[Units],data[Geography],N9)</f>
        <v>8760</v>
      </c>
    </row>
  </sheetData>
  <conditionalFormatting sqref="E4:E9">
    <cfRule type="dataBar" priority="1">
      <dataBar showValue="0">
        <cfvo type="min"/>
        <cfvo type="max"/>
        <color theme="4" tint="0.59999389629810485"/>
      </dataBar>
      <extLst>
        <ext xmlns:x14="http://schemas.microsoft.com/office/spreadsheetml/2009/9/main" uri="{B025F937-C7B1-47D3-B67F-A62EFF666E3E}">
          <x14:id>{3C3F59DF-EE76-47B4-BDF5-9CD9EAB7FA49}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C3F59DF-EE76-47B4-BDF5-9CD9EAB7FA49}">
            <x14:dataBar minLength="0" maxLength="100" gradient="0">
              <x14:cfvo type="autoMin"/>
              <x14:cfvo type="autoMax"/>
              <x14:negativeFill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D3BF-2765-4AEC-AA7D-F75E8C21DF02}">
  <dimension ref="A1:F15"/>
  <sheetViews>
    <sheetView workbookViewId="0">
      <selection activeCell="G15" sqref="G15"/>
    </sheetView>
  </sheetViews>
  <sheetFormatPr defaultRowHeight="15" x14ac:dyDescent="0.25"/>
  <cols>
    <col min="1" max="1" width="3.28515625" customWidth="1"/>
    <col min="3" max="3" width="13.140625" bestFit="1" customWidth="1"/>
    <col min="4" max="4" width="14.85546875" bestFit="1" customWidth="1"/>
    <col min="5" max="5" width="8.7109375" bestFit="1" customWidth="1"/>
    <col min="6" max="6" width="12.28515625" bestFit="1" customWidth="1"/>
  </cols>
  <sheetData>
    <row r="1" spans="1:6" s="2" customFormat="1" ht="52.5" customHeight="1" x14ac:dyDescent="0.25">
      <c r="A1" s="1"/>
      <c r="C1" s="3" t="s">
        <v>66</v>
      </c>
    </row>
    <row r="3" spans="1:6" x14ac:dyDescent="0.25">
      <c r="C3" s="18" t="s">
        <v>67</v>
      </c>
      <c r="D3" t="s">
        <v>69</v>
      </c>
      <c r="E3" t="s">
        <v>72</v>
      </c>
      <c r="F3" t="s">
        <v>70</v>
      </c>
    </row>
    <row r="4" spans="1:6" x14ac:dyDescent="0.25">
      <c r="C4" s="19" t="s">
        <v>34</v>
      </c>
      <c r="D4" s="21">
        <v>252469</v>
      </c>
      <c r="E4" s="20">
        <v>252469</v>
      </c>
      <c r="F4" s="20">
        <v>8760</v>
      </c>
    </row>
    <row r="5" spans="1:6" x14ac:dyDescent="0.25">
      <c r="C5" s="19" t="s">
        <v>36</v>
      </c>
      <c r="D5" s="21">
        <v>237944</v>
      </c>
      <c r="E5" s="20">
        <v>237944</v>
      </c>
      <c r="F5" s="20">
        <v>7302</v>
      </c>
    </row>
    <row r="6" spans="1:6" x14ac:dyDescent="0.25">
      <c r="C6" s="19" t="s">
        <v>37</v>
      </c>
      <c r="D6" s="21">
        <v>218813</v>
      </c>
      <c r="E6" s="20">
        <v>218813</v>
      </c>
      <c r="F6" s="20">
        <v>7431</v>
      </c>
    </row>
    <row r="7" spans="1:6" x14ac:dyDescent="0.25">
      <c r="C7" s="19" t="s">
        <v>35</v>
      </c>
      <c r="D7" s="21">
        <v>189434</v>
      </c>
      <c r="E7" s="20">
        <v>189434</v>
      </c>
      <c r="F7" s="20">
        <v>10158</v>
      </c>
    </row>
    <row r="8" spans="1:6" x14ac:dyDescent="0.25">
      <c r="C8" s="19" t="s">
        <v>39</v>
      </c>
      <c r="D8" s="21">
        <v>173530</v>
      </c>
      <c r="E8" s="20">
        <v>173530</v>
      </c>
      <c r="F8" s="20">
        <v>5745</v>
      </c>
    </row>
    <row r="9" spans="1:6" x14ac:dyDescent="0.25">
      <c r="C9" s="19" t="s">
        <v>38</v>
      </c>
      <c r="D9" s="21">
        <v>168679</v>
      </c>
      <c r="E9" s="20">
        <v>168679</v>
      </c>
      <c r="F9" s="20">
        <v>6264</v>
      </c>
    </row>
    <row r="15" spans="1:6" x14ac:dyDescent="0.25">
      <c r="F15" t="s">
        <v>71</v>
      </c>
    </row>
  </sheetData>
  <conditionalFormatting pivot="1" sqref="E4:E9">
    <cfRule type="dataBar" priority="1">
      <dataBar showValue="0">
        <cfvo type="min"/>
        <cfvo type="max"/>
        <color theme="5" tint="-0.499984740745262"/>
      </dataBar>
      <extLst>
        <ext xmlns:x14="http://schemas.microsoft.com/office/spreadsheetml/2009/9/main" uri="{B025F937-C7B1-47D3-B67F-A62EFF666E3E}">
          <x14:id>{F7D23242-53F4-47A8-A9CB-1A651DED0A96}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7D23242-53F4-47A8-A9CB-1A651DED0A96}">
            <x14:dataBar minLength="0" maxLength="100" gradient="0">
              <x14:cfvo type="autoMin"/>
              <x14:cfvo type="autoMax"/>
              <x14:negativeFillColor rgb="FFFF0000"/>
              <x14:axisColor rgb="FF000000"/>
            </x14:dataBar>
          </x14:cfRule>
          <xm:sqref>E4:E9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06AD9-ED1F-476D-AE10-0CE86A74B858}">
  <dimension ref="A1:D9"/>
  <sheetViews>
    <sheetView workbookViewId="0">
      <selection activeCell="D4" sqref="D4"/>
    </sheetView>
  </sheetViews>
  <sheetFormatPr defaultRowHeight="15" x14ac:dyDescent="0.25"/>
  <cols>
    <col min="1" max="1" width="3.140625" customWidth="1"/>
    <col min="3" max="3" width="19.42578125" bestFit="1" customWidth="1"/>
    <col min="4" max="6" width="13.140625" bestFit="1" customWidth="1"/>
  </cols>
  <sheetData>
    <row r="1" spans="1:4" s="2" customFormat="1" ht="52.5" customHeight="1" x14ac:dyDescent="0.25">
      <c r="A1" s="1"/>
      <c r="C1" s="3" t="s">
        <v>54</v>
      </c>
    </row>
    <row r="3" spans="1:4" x14ac:dyDescent="0.25">
      <c r="C3" s="18" t="s">
        <v>67</v>
      </c>
      <c r="D3" t="s">
        <v>73</v>
      </c>
    </row>
    <row r="4" spans="1:4" x14ac:dyDescent="0.25">
      <c r="C4" s="19" t="s">
        <v>15</v>
      </c>
      <c r="D4" s="22">
        <v>44.990867579908674</v>
      </c>
    </row>
    <row r="5" spans="1:4" x14ac:dyDescent="0.25">
      <c r="C5" s="19" t="s">
        <v>33</v>
      </c>
      <c r="D5" s="22">
        <v>37.303128371089535</v>
      </c>
    </row>
    <row r="6" spans="1:4" x14ac:dyDescent="0.25">
      <c r="C6" s="19" t="s">
        <v>24</v>
      </c>
      <c r="D6" s="22">
        <v>33.88697318007663</v>
      </c>
    </row>
    <row r="7" spans="1:4" x14ac:dyDescent="0.25">
      <c r="C7" s="19" t="s">
        <v>26</v>
      </c>
      <c r="D7" s="22">
        <v>32.807189542483663</v>
      </c>
    </row>
    <row r="8" spans="1:4" x14ac:dyDescent="0.25">
      <c r="C8" s="19" t="s">
        <v>22</v>
      </c>
      <c r="D8" s="22">
        <v>32.301656920077974</v>
      </c>
    </row>
    <row r="9" spans="1:4" x14ac:dyDescent="0.25">
      <c r="C9" s="19" t="s">
        <v>68</v>
      </c>
      <c r="D9" s="22">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DD159-20AD-40EC-B512-01E651991A2B}">
  <dimension ref="A1:N303"/>
  <sheetViews>
    <sheetView workbookViewId="0">
      <selection activeCell="M4" activeCellId="1" sqref="K4:K303 M4:M303"/>
    </sheetView>
  </sheetViews>
  <sheetFormatPr defaultRowHeight="15" x14ac:dyDescent="0.25"/>
  <cols>
    <col min="1" max="1" width="3.140625" customWidth="1"/>
  </cols>
  <sheetData>
    <row r="1" spans="1:14" s="2" customFormat="1" ht="52.5" customHeight="1" x14ac:dyDescent="0.25">
      <c r="A1" s="1"/>
      <c r="C1" s="3" t="s">
        <v>74</v>
      </c>
    </row>
    <row r="3" spans="1:14" x14ac:dyDescent="0.25">
      <c r="J3" s="6" t="s">
        <v>11</v>
      </c>
      <c r="K3" s="6" t="s">
        <v>12</v>
      </c>
      <c r="L3" s="6" t="s">
        <v>0</v>
      </c>
      <c r="M3" s="10" t="s">
        <v>1</v>
      </c>
      <c r="N3" s="10" t="s">
        <v>50</v>
      </c>
    </row>
    <row r="4" spans="1:14" x14ac:dyDescent="0.25">
      <c r="J4" t="s">
        <v>40</v>
      </c>
      <c r="K4" t="s">
        <v>37</v>
      </c>
      <c r="L4" t="s">
        <v>30</v>
      </c>
      <c r="M4" s="4">
        <v>1624</v>
      </c>
      <c r="N4" s="5">
        <v>114</v>
      </c>
    </row>
    <row r="5" spans="1:14" x14ac:dyDescent="0.25">
      <c r="J5" t="s">
        <v>8</v>
      </c>
      <c r="K5" t="s">
        <v>35</v>
      </c>
      <c r="L5" t="s">
        <v>32</v>
      </c>
      <c r="M5" s="4">
        <v>6706</v>
      </c>
      <c r="N5" s="5">
        <v>459</v>
      </c>
    </row>
    <row r="6" spans="1:14" x14ac:dyDescent="0.25">
      <c r="J6" t="s">
        <v>9</v>
      </c>
      <c r="K6" t="s">
        <v>35</v>
      </c>
      <c r="L6" t="s">
        <v>4</v>
      </c>
      <c r="M6" s="4">
        <v>959</v>
      </c>
      <c r="N6" s="5">
        <v>147</v>
      </c>
    </row>
    <row r="7" spans="1:14" x14ac:dyDescent="0.25">
      <c r="J7" t="s">
        <v>41</v>
      </c>
      <c r="K7" t="s">
        <v>36</v>
      </c>
      <c r="L7" t="s">
        <v>18</v>
      </c>
      <c r="M7" s="4">
        <v>9632</v>
      </c>
      <c r="N7" s="5">
        <v>288</v>
      </c>
    </row>
    <row r="8" spans="1:14" x14ac:dyDescent="0.25">
      <c r="J8" t="s">
        <v>6</v>
      </c>
      <c r="K8" t="s">
        <v>39</v>
      </c>
      <c r="L8" t="s">
        <v>25</v>
      </c>
      <c r="M8" s="4">
        <v>2100</v>
      </c>
      <c r="N8" s="5">
        <v>414</v>
      </c>
    </row>
    <row r="9" spans="1:14" x14ac:dyDescent="0.25">
      <c r="J9" t="s">
        <v>40</v>
      </c>
      <c r="K9" t="s">
        <v>35</v>
      </c>
      <c r="L9" t="s">
        <v>33</v>
      </c>
      <c r="M9" s="4">
        <v>8869</v>
      </c>
      <c r="N9" s="5">
        <v>432</v>
      </c>
    </row>
    <row r="10" spans="1:14" x14ac:dyDescent="0.25">
      <c r="J10" t="s">
        <v>6</v>
      </c>
      <c r="K10" t="s">
        <v>38</v>
      </c>
      <c r="L10" t="s">
        <v>31</v>
      </c>
      <c r="M10" s="4">
        <v>2681</v>
      </c>
      <c r="N10" s="5">
        <v>54</v>
      </c>
    </row>
    <row r="11" spans="1:14" x14ac:dyDescent="0.25">
      <c r="J11" t="s">
        <v>8</v>
      </c>
      <c r="K11" t="s">
        <v>35</v>
      </c>
      <c r="L11" t="s">
        <v>22</v>
      </c>
      <c r="M11" s="4">
        <v>5012</v>
      </c>
      <c r="N11" s="5">
        <v>210</v>
      </c>
    </row>
    <row r="12" spans="1:14" x14ac:dyDescent="0.25">
      <c r="J12" t="s">
        <v>7</v>
      </c>
      <c r="K12" t="s">
        <v>38</v>
      </c>
      <c r="L12" t="s">
        <v>14</v>
      </c>
      <c r="M12" s="4">
        <v>1281</v>
      </c>
      <c r="N12" s="5">
        <v>75</v>
      </c>
    </row>
    <row r="13" spans="1:14" x14ac:dyDescent="0.25">
      <c r="J13" t="s">
        <v>5</v>
      </c>
      <c r="K13" t="s">
        <v>37</v>
      </c>
      <c r="L13" t="s">
        <v>14</v>
      </c>
      <c r="M13" s="4">
        <v>4991</v>
      </c>
      <c r="N13" s="5">
        <v>12</v>
      </c>
    </row>
    <row r="14" spans="1:14" x14ac:dyDescent="0.25">
      <c r="J14" t="s">
        <v>2</v>
      </c>
      <c r="K14" t="s">
        <v>39</v>
      </c>
      <c r="L14" t="s">
        <v>25</v>
      </c>
      <c r="M14" s="4">
        <v>1785</v>
      </c>
      <c r="N14" s="5">
        <v>462</v>
      </c>
    </row>
    <row r="15" spans="1:14" x14ac:dyDescent="0.25">
      <c r="J15" t="s">
        <v>3</v>
      </c>
      <c r="K15" t="s">
        <v>37</v>
      </c>
      <c r="L15" t="s">
        <v>17</v>
      </c>
      <c r="M15" s="4">
        <v>3983</v>
      </c>
      <c r="N15" s="5">
        <v>144</v>
      </c>
    </row>
    <row r="16" spans="1:14" x14ac:dyDescent="0.25">
      <c r="J16" t="s">
        <v>9</v>
      </c>
      <c r="K16" t="s">
        <v>38</v>
      </c>
      <c r="L16" t="s">
        <v>16</v>
      </c>
      <c r="M16" s="4">
        <v>2646</v>
      </c>
      <c r="N16" s="5">
        <v>120</v>
      </c>
    </row>
    <row r="17" spans="10:14" x14ac:dyDescent="0.25">
      <c r="J17" t="s">
        <v>2</v>
      </c>
      <c r="K17" t="s">
        <v>34</v>
      </c>
      <c r="L17" t="s">
        <v>13</v>
      </c>
      <c r="M17" s="4">
        <v>252</v>
      </c>
      <c r="N17" s="5">
        <v>54</v>
      </c>
    </row>
    <row r="18" spans="10:14" x14ac:dyDescent="0.25">
      <c r="J18" t="s">
        <v>3</v>
      </c>
      <c r="K18" t="s">
        <v>35</v>
      </c>
      <c r="L18" t="s">
        <v>25</v>
      </c>
      <c r="M18" s="4">
        <v>2464</v>
      </c>
      <c r="N18" s="5">
        <v>234</v>
      </c>
    </row>
    <row r="19" spans="10:14" x14ac:dyDescent="0.25">
      <c r="J19" t="s">
        <v>3</v>
      </c>
      <c r="K19" t="s">
        <v>35</v>
      </c>
      <c r="L19" t="s">
        <v>29</v>
      </c>
      <c r="M19" s="4">
        <v>2114</v>
      </c>
      <c r="N19" s="5">
        <v>66</v>
      </c>
    </row>
    <row r="20" spans="10:14" x14ac:dyDescent="0.25">
      <c r="J20" t="s">
        <v>6</v>
      </c>
      <c r="K20" t="s">
        <v>37</v>
      </c>
      <c r="L20" t="s">
        <v>31</v>
      </c>
      <c r="M20" s="4">
        <v>7693</v>
      </c>
      <c r="N20" s="5">
        <v>87</v>
      </c>
    </row>
    <row r="21" spans="10:14" x14ac:dyDescent="0.25">
      <c r="J21" t="s">
        <v>5</v>
      </c>
      <c r="K21" t="s">
        <v>34</v>
      </c>
      <c r="L21" t="s">
        <v>20</v>
      </c>
      <c r="M21" s="4">
        <v>15610</v>
      </c>
      <c r="N21" s="5">
        <v>339</v>
      </c>
    </row>
    <row r="22" spans="10:14" x14ac:dyDescent="0.25">
      <c r="J22" t="s">
        <v>41</v>
      </c>
      <c r="K22" t="s">
        <v>34</v>
      </c>
      <c r="L22" t="s">
        <v>22</v>
      </c>
      <c r="M22" s="4">
        <v>336</v>
      </c>
      <c r="N22" s="5">
        <v>144</v>
      </c>
    </row>
    <row r="23" spans="10:14" x14ac:dyDescent="0.25">
      <c r="J23" t="s">
        <v>2</v>
      </c>
      <c r="K23" t="s">
        <v>39</v>
      </c>
      <c r="L23" t="s">
        <v>20</v>
      </c>
      <c r="M23" s="4">
        <v>9443</v>
      </c>
      <c r="N23" s="5">
        <v>162</v>
      </c>
    </row>
    <row r="24" spans="10:14" x14ac:dyDescent="0.25">
      <c r="J24" t="s">
        <v>9</v>
      </c>
      <c r="K24" t="s">
        <v>34</v>
      </c>
      <c r="L24" t="s">
        <v>23</v>
      </c>
      <c r="M24" s="4">
        <v>8155</v>
      </c>
      <c r="N24" s="5">
        <v>90</v>
      </c>
    </row>
    <row r="25" spans="10:14" x14ac:dyDescent="0.25">
      <c r="J25" t="s">
        <v>8</v>
      </c>
      <c r="K25" t="s">
        <v>38</v>
      </c>
      <c r="L25" t="s">
        <v>23</v>
      </c>
      <c r="M25" s="4">
        <v>1701</v>
      </c>
      <c r="N25" s="5">
        <v>234</v>
      </c>
    </row>
    <row r="26" spans="10:14" x14ac:dyDescent="0.25">
      <c r="J26" t="s">
        <v>10</v>
      </c>
      <c r="K26" t="s">
        <v>38</v>
      </c>
      <c r="L26" t="s">
        <v>22</v>
      </c>
      <c r="M26" s="4">
        <v>2205</v>
      </c>
      <c r="N26" s="5">
        <v>141</v>
      </c>
    </row>
    <row r="27" spans="10:14" x14ac:dyDescent="0.25">
      <c r="J27" t="s">
        <v>8</v>
      </c>
      <c r="K27" t="s">
        <v>37</v>
      </c>
      <c r="L27" t="s">
        <v>19</v>
      </c>
      <c r="M27" s="4">
        <v>1771</v>
      </c>
      <c r="N27" s="5">
        <v>204</v>
      </c>
    </row>
    <row r="28" spans="10:14" x14ac:dyDescent="0.25">
      <c r="J28" t="s">
        <v>41</v>
      </c>
      <c r="K28" t="s">
        <v>35</v>
      </c>
      <c r="L28" t="s">
        <v>15</v>
      </c>
      <c r="M28" s="4">
        <v>2114</v>
      </c>
      <c r="N28" s="5">
        <v>186</v>
      </c>
    </row>
    <row r="29" spans="10:14" x14ac:dyDescent="0.25">
      <c r="J29" t="s">
        <v>41</v>
      </c>
      <c r="K29" t="s">
        <v>36</v>
      </c>
      <c r="L29" t="s">
        <v>13</v>
      </c>
      <c r="M29" s="4">
        <v>10311</v>
      </c>
      <c r="N29" s="5">
        <v>231</v>
      </c>
    </row>
    <row r="30" spans="10:14" x14ac:dyDescent="0.25">
      <c r="J30" t="s">
        <v>3</v>
      </c>
      <c r="K30" t="s">
        <v>39</v>
      </c>
      <c r="L30" t="s">
        <v>16</v>
      </c>
      <c r="M30" s="4">
        <v>21</v>
      </c>
      <c r="N30" s="5">
        <v>168</v>
      </c>
    </row>
    <row r="31" spans="10:14" x14ac:dyDescent="0.25">
      <c r="J31" t="s">
        <v>10</v>
      </c>
      <c r="K31" t="s">
        <v>35</v>
      </c>
      <c r="L31" t="s">
        <v>20</v>
      </c>
      <c r="M31" s="4">
        <v>1974</v>
      </c>
      <c r="N31" s="5">
        <v>195</v>
      </c>
    </row>
    <row r="32" spans="10:14" x14ac:dyDescent="0.25">
      <c r="J32" t="s">
        <v>5</v>
      </c>
      <c r="K32" t="s">
        <v>36</v>
      </c>
      <c r="L32" t="s">
        <v>23</v>
      </c>
      <c r="M32" s="4">
        <v>6314</v>
      </c>
      <c r="N32" s="5">
        <v>15</v>
      </c>
    </row>
    <row r="33" spans="10:14" x14ac:dyDescent="0.25">
      <c r="J33" t="s">
        <v>10</v>
      </c>
      <c r="K33" t="s">
        <v>37</v>
      </c>
      <c r="L33" t="s">
        <v>23</v>
      </c>
      <c r="M33" s="4">
        <v>4683</v>
      </c>
      <c r="N33" s="5">
        <v>30</v>
      </c>
    </row>
    <row r="34" spans="10:14" x14ac:dyDescent="0.25">
      <c r="J34" t="s">
        <v>41</v>
      </c>
      <c r="K34" t="s">
        <v>37</v>
      </c>
      <c r="L34" t="s">
        <v>24</v>
      </c>
      <c r="M34" s="4">
        <v>6398</v>
      </c>
      <c r="N34" s="5">
        <v>102</v>
      </c>
    </row>
    <row r="35" spans="10:14" x14ac:dyDescent="0.25">
      <c r="J35" t="s">
        <v>2</v>
      </c>
      <c r="K35" t="s">
        <v>35</v>
      </c>
      <c r="L35" t="s">
        <v>19</v>
      </c>
      <c r="M35" s="4">
        <v>553</v>
      </c>
      <c r="N35" s="5">
        <v>15</v>
      </c>
    </row>
    <row r="36" spans="10:14" x14ac:dyDescent="0.25">
      <c r="J36" t="s">
        <v>8</v>
      </c>
      <c r="K36" t="s">
        <v>39</v>
      </c>
      <c r="L36" t="s">
        <v>30</v>
      </c>
      <c r="M36" s="4">
        <v>7021</v>
      </c>
      <c r="N36" s="5">
        <v>183</v>
      </c>
    </row>
    <row r="37" spans="10:14" x14ac:dyDescent="0.25">
      <c r="J37" t="s">
        <v>40</v>
      </c>
      <c r="K37" t="s">
        <v>39</v>
      </c>
      <c r="L37" t="s">
        <v>22</v>
      </c>
      <c r="M37" s="4">
        <v>5817</v>
      </c>
      <c r="N37" s="5">
        <v>12</v>
      </c>
    </row>
    <row r="38" spans="10:14" x14ac:dyDescent="0.25">
      <c r="J38" t="s">
        <v>41</v>
      </c>
      <c r="K38" t="s">
        <v>39</v>
      </c>
      <c r="L38" t="s">
        <v>14</v>
      </c>
      <c r="M38" s="4">
        <v>3976</v>
      </c>
      <c r="N38" s="5">
        <v>72</v>
      </c>
    </row>
    <row r="39" spans="10:14" x14ac:dyDescent="0.25">
      <c r="J39" t="s">
        <v>6</v>
      </c>
      <c r="K39" t="s">
        <v>38</v>
      </c>
      <c r="L39" t="s">
        <v>27</v>
      </c>
      <c r="M39" s="4">
        <v>1134</v>
      </c>
      <c r="N39" s="5">
        <v>282</v>
      </c>
    </row>
    <row r="40" spans="10:14" x14ac:dyDescent="0.25">
      <c r="J40" t="s">
        <v>2</v>
      </c>
      <c r="K40" t="s">
        <v>39</v>
      </c>
      <c r="L40" t="s">
        <v>28</v>
      </c>
      <c r="M40" s="4">
        <v>6027</v>
      </c>
      <c r="N40" s="5">
        <v>144</v>
      </c>
    </row>
    <row r="41" spans="10:14" x14ac:dyDescent="0.25">
      <c r="J41" t="s">
        <v>6</v>
      </c>
      <c r="K41" t="s">
        <v>37</v>
      </c>
      <c r="L41" t="s">
        <v>16</v>
      </c>
      <c r="M41" s="4">
        <v>1904</v>
      </c>
      <c r="N41" s="5">
        <v>405</v>
      </c>
    </row>
    <row r="42" spans="10:14" x14ac:dyDescent="0.25">
      <c r="J42" t="s">
        <v>7</v>
      </c>
      <c r="K42" t="s">
        <v>34</v>
      </c>
      <c r="L42" t="s">
        <v>32</v>
      </c>
      <c r="M42" s="4">
        <v>3262</v>
      </c>
      <c r="N42" s="5">
        <v>75</v>
      </c>
    </row>
    <row r="43" spans="10:14" x14ac:dyDescent="0.25">
      <c r="J43" t="s">
        <v>40</v>
      </c>
      <c r="K43" t="s">
        <v>34</v>
      </c>
      <c r="L43" t="s">
        <v>27</v>
      </c>
      <c r="M43" s="4">
        <v>2289</v>
      </c>
      <c r="N43" s="5">
        <v>135</v>
      </c>
    </row>
    <row r="44" spans="10:14" x14ac:dyDescent="0.25">
      <c r="J44" t="s">
        <v>5</v>
      </c>
      <c r="K44" t="s">
        <v>34</v>
      </c>
      <c r="L44" t="s">
        <v>27</v>
      </c>
      <c r="M44" s="4">
        <v>6986</v>
      </c>
      <c r="N44" s="5">
        <v>21</v>
      </c>
    </row>
    <row r="45" spans="10:14" x14ac:dyDescent="0.25">
      <c r="J45" t="s">
        <v>2</v>
      </c>
      <c r="K45" t="s">
        <v>38</v>
      </c>
      <c r="L45" t="s">
        <v>23</v>
      </c>
      <c r="M45" s="4">
        <v>4417</v>
      </c>
      <c r="N45" s="5">
        <v>153</v>
      </c>
    </row>
    <row r="46" spans="10:14" x14ac:dyDescent="0.25">
      <c r="J46" t="s">
        <v>6</v>
      </c>
      <c r="K46" t="s">
        <v>34</v>
      </c>
      <c r="L46" t="s">
        <v>15</v>
      </c>
      <c r="M46" s="4">
        <v>1442</v>
      </c>
      <c r="N46" s="5">
        <v>15</v>
      </c>
    </row>
    <row r="47" spans="10:14" x14ac:dyDescent="0.25">
      <c r="J47" t="s">
        <v>3</v>
      </c>
      <c r="K47" t="s">
        <v>35</v>
      </c>
      <c r="L47" t="s">
        <v>14</v>
      </c>
      <c r="M47" s="4">
        <v>2415</v>
      </c>
      <c r="N47" s="5">
        <v>255</v>
      </c>
    </row>
    <row r="48" spans="10:14" x14ac:dyDescent="0.25">
      <c r="J48" t="s">
        <v>2</v>
      </c>
      <c r="K48" t="s">
        <v>37</v>
      </c>
      <c r="L48" t="s">
        <v>19</v>
      </c>
      <c r="M48" s="4">
        <v>238</v>
      </c>
      <c r="N48" s="5">
        <v>18</v>
      </c>
    </row>
    <row r="49" spans="10:14" x14ac:dyDescent="0.25">
      <c r="J49" t="s">
        <v>6</v>
      </c>
      <c r="K49" t="s">
        <v>37</v>
      </c>
      <c r="L49" t="s">
        <v>23</v>
      </c>
      <c r="M49" s="4">
        <v>4949</v>
      </c>
      <c r="N49" s="5">
        <v>189</v>
      </c>
    </row>
    <row r="50" spans="10:14" x14ac:dyDescent="0.25">
      <c r="J50" t="s">
        <v>5</v>
      </c>
      <c r="K50" t="s">
        <v>38</v>
      </c>
      <c r="L50" t="s">
        <v>32</v>
      </c>
      <c r="M50" s="4">
        <v>5075</v>
      </c>
      <c r="N50" s="5">
        <v>21</v>
      </c>
    </row>
    <row r="51" spans="10:14" x14ac:dyDescent="0.25">
      <c r="J51" t="s">
        <v>3</v>
      </c>
      <c r="K51" t="s">
        <v>36</v>
      </c>
      <c r="L51" t="s">
        <v>16</v>
      </c>
      <c r="M51" s="4">
        <v>9198</v>
      </c>
      <c r="N51" s="5">
        <v>36</v>
      </c>
    </row>
    <row r="52" spans="10:14" x14ac:dyDescent="0.25">
      <c r="J52" t="s">
        <v>6</v>
      </c>
      <c r="K52" t="s">
        <v>34</v>
      </c>
      <c r="L52" t="s">
        <v>29</v>
      </c>
      <c r="M52" s="4">
        <v>3339</v>
      </c>
      <c r="N52" s="5">
        <v>75</v>
      </c>
    </row>
    <row r="53" spans="10:14" x14ac:dyDescent="0.25">
      <c r="J53" t="s">
        <v>40</v>
      </c>
      <c r="K53" t="s">
        <v>34</v>
      </c>
      <c r="L53" t="s">
        <v>17</v>
      </c>
      <c r="M53" s="4">
        <v>5019</v>
      </c>
      <c r="N53" s="5">
        <v>156</v>
      </c>
    </row>
    <row r="54" spans="10:14" x14ac:dyDescent="0.25">
      <c r="J54" t="s">
        <v>5</v>
      </c>
      <c r="K54" t="s">
        <v>36</v>
      </c>
      <c r="L54" t="s">
        <v>16</v>
      </c>
      <c r="M54" s="4">
        <v>16184</v>
      </c>
      <c r="N54" s="5">
        <v>39</v>
      </c>
    </row>
    <row r="55" spans="10:14" x14ac:dyDescent="0.25">
      <c r="J55" t="s">
        <v>6</v>
      </c>
      <c r="K55" t="s">
        <v>36</v>
      </c>
      <c r="L55" t="s">
        <v>21</v>
      </c>
      <c r="M55" s="4">
        <v>497</v>
      </c>
      <c r="N55" s="5">
        <v>63</v>
      </c>
    </row>
    <row r="56" spans="10:14" x14ac:dyDescent="0.25">
      <c r="J56" t="s">
        <v>2</v>
      </c>
      <c r="K56" t="s">
        <v>36</v>
      </c>
      <c r="L56" t="s">
        <v>29</v>
      </c>
      <c r="M56" s="4">
        <v>8211</v>
      </c>
      <c r="N56" s="5">
        <v>75</v>
      </c>
    </row>
    <row r="57" spans="10:14" x14ac:dyDescent="0.25">
      <c r="J57" t="s">
        <v>2</v>
      </c>
      <c r="K57" t="s">
        <v>38</v>
      </c>
      <c r="L57" t="s">
        <v>28</v>
      </c>
      <c r="M57" s="4">
        <v>6580</v>
      </c>
      <c r="N57" s="5">
        <v>183</v>
      </c>
    </row>
    <row r="58" spans="10:14" x14ac:dyDescent="0.25">
      <c r="J58" t="s">
        <v>41</v>
      </c>
      <c r="K58" t="s">
        <v>35</v>
      </c>
      <c r="L58" t="s">
        <v>13</v>
      </c>
      <c r="M58" s="4">
        <v>4760</v>
      </c>
      <c r="N58" s="5">
        <v>69</v>
      </c>
    </row>
    <row r="59" spans="10:14" x14ac:dyDescent="0.25">
      <c r="J59" t="s">
        <v>40</v>
      </c>
      <c r="K59" t="s">
        <v>36</v>
      </c>
      <c r="L59" t="s">
        <v>25</v>
      </c>
      <c r="M59" s="4">
        <v>5439</v>
      </c>
      <c r="N59" s="5">
        <v>30</v>
      </c>
    </row>
    <row r="60" spans="10:14" x14ac:dyDescent="0.25">
      <c r="J60" t="s">
        <v>41</v>
      </c>
      <c r="K60" t="s">
        <v>34</v>
      </c>
      <c r="L60" t="s">
        <v>17</v>
      </c>
      <c r="M60" s="4">
        <v>1463</v>
      </c>
      <c r="N60" s="5">
        <v>39</v>
      </c>
    </row>
    <row r="61" spans="10:14" x14ac:dyDescent="0.25">
      <c r="J61" t="s">
        <v>3</v>
      </c>
      <c r="K61" t="s">
        <v>34</v>
      </c>
      <c r="L61" t="s">
        <v>32</v>
      </c>
      <c r="M61" s="4">
        <v>7777</v>
      </c>
      <c r="N61" s="5">
        <v>504</v>
      </c>
    </row>
    <row r="62" spans="10:14" x14ac:dyDescent="0.25">
      <c r="J62" t="s">
        <v>9</v>
      </c>
      <c r="K62" t="s">
        <v>37</v>
      </c>
      <c r="L62" t="s">
        <v>29</v>
      </c>
      <c r="M62" s="4">
        <v>1085</v>
      </c>
      <c r="N62" s="5">
        <v>273</v>
      </c>
    </row>
    <row r="63" spans="10:14" x14ac:dyDescent="0.25">
      <c r="J63" t="s">
        <v>5</v>
      </c>
      <c r="K63" t="s">
        <v>37</v>
      </c>
      <c r="L63" t="s">
        <v>31</v>
      </c>
      <c r="M63" s="4">
        <v>182</v>
      </c>
      <c r="N63" s="5">
        <v>48</v>
      </c>
    </row>
    <row r="64" spans="10:14" x14ac:dyDescent="0.25">
      <c r="J64" t="s">
        <v>6</v>
      </c>
      <c r="K64" t="s">
        <v>34</v>
      </c>
      <c r="L64" t="s">
        <v>27</v>
      </c>
      <c r="M64" s="4">
        <v>4242</v>
      </c>
      <c r="N64" s="5">
        <v>207</v>
      </c>
    </row>
    <row r="65" spans="10:14" x14ac:dyDescent="0.25">
      <c r="J65" t="s">
        <v>6</v>
      </c>
      <c r="K65" t="s">
        <v>36</v>
      </c>
      <c r="L65" t="s">
        <v>32</v>
      </c>
      <c r="M65" s="4">
        <v>6118</v>
      </c>
      <c r="N65" s="5">
        <v>9</v>
      </c>
    </row>
    <row r="66" spans="10:14" x14ac:dyDescent="0.25">
      <c r="J66" t="s">
        <v>10</v>
      </c>
      <c r="K66" t="s">
        <v>36</v>
      </c>
      <c r="L66" t="s">
        <v>23</v>
      </c>
      <c r="M66" s="4">
        <v>2317</v>
      </c>
      <c r="N66" s="5">
        <v>261</v>
      </c>
    </row>
    <row r="67" spans="10:14" x14ac:dyDescent="0.25">
      <c r="J67" t="s">
        <v>6</v>
      </c>
      <c r="K67" t="s">
        <v>38</v>
      </c>
      <c r="L67" t="s">
        <v>16</v>
      </c>
      <c r="M67" s="4">
        <v>938</v>
      </c>
      <c r="N67" s="5">
        <v>6</v>
      </c>
    </row>
    <row r="68" spans="10:14" x14ac:dyDescent="0.25">
      <c r="J68" t="s">
        <v>8</v>
      </c>
      <c r="K68" t="s">
        <v>37</v>
      </c>
      <c r="L68" t="s">
        <v>15</v>
      </c>
      <c r="M68" s="4">
        <v>9709</v>
      </c>
      <c r="N68" s="5">
        <v>30</v>
      </c>
    </row>
    <row r="69" spans="10:14" x14ac:dyDescent="0.25">
      <c r="J69" t="s">
        <v>7</v>
      </c>
      <c r="K69" t="s">
        <v>34</v>
      </c>
      <c r="L69" t="s">
        <v>20</v>
      </c>
      <c r="M69" s="4">
        <v>2205</v>
      </c>
      <c r="N69" s="5">
        <v>138</v>
      </c>
    </row>
    <row r="70" spans="10:14" x14ac:dyDescent="0.25">
      <c r="J70" t="s">
        <v>7</v>
      </c>
      <c r="K70" t="s">
        <v>37</v>
      </c>
      <c r="L70" t="s">
        <v>17</v>
      </c>
      <c r="M70" s="4">
        <v>4487</v>
      </c>
      <c r="N70" s="5">
        <v>111</v>
      </c>
    </row>
    <row r="71" spans="10:14" x14ac:dyDescent="0.25">
      <c r="J71" t="s">
        <v>5</v>
      </c>
      <c r="K71" t="s">
        <v>35</v>
      </c>
      <c r="L71" t="s">
        <v>18</v>
      </c>
      <c r="M71" s="4">
        <v>2415</v>
      </c>
      <c r="N71" s="5">
        <v>15</v>
      </c>
    </row>
    <row r="72" spans="10:14" x14ac:dyDescent="0.25">
      <c r="J72" t="s">
        <v>40</v>
      </c>
      <c r="K72" t="s">
        <v>34</v>
      </c>
      <c r="L72" t="s">
        <v>19</v>
      </c>
      <c r="M72" s="4">
        <v>4018</v>
      </c>
      <c r="N72" s="5">
        <v>162</v>
      </c>
    </row>
    <row r="73" spans="10:14" x14ac:dyDescent="0.25">
      <c r="J73" t="s">
        <v>5</v>
      </c>
      <c r="K73" t="s">
        <v>34</v>
      </c>
      <c r="L73" t="s">
        <v>19</v>
      </c>
      <c r="M73" s="4">
        <v>861</v>
      </c>
      <c r="N73" s="5">
        <v>195</v>
      </c>
    </row>
    <row r="74" spans="10:14" x14ac:dyDescent="0.25">
      <c r="J74" t="s">
        <v>10</v>
      </c>
      <c r="K74" t="s">
        <v>38</v>
      </c>
      <c r="L74" t="s">
        <v>14</v>
      </c>
      <c r="M74" s="4">
        <v>5586</v>
      </c>
      <c r="N74" s="5">
        <v>525</v>
      </c>
    </row>
    <row r="75" spans="10:14" x14ac:dyDescent="0.25">
      <c r="J75" t="s">
        <v>7</v>
      </c>
      <c r="K75" t="s">
        <v>34</v>
      </c>
      <c r="L75" t="s">
        <v>33</v>
      </c>
      <c r="M75" s="4">
        <v>2226</v>
      </c>
      <c r="N75" s="5">
        <v>48</v>
      </c>
    </row>
    <row r="76" spans="10:14" x14ac:dyDescent="0.25">
      <c r="J76" t="s">
        <v>9</v>
      </c>
      <c r="K76" t="s">
        <v>34</v>
      </c>
      <c r="L76" t="s">
        <v>28</v>
      </c>
      <c r="M76" s="4">
        <v>14329</v>
      </c>
      <c r="N76" s="5">
        <v>150</v>
      </c>
    </row>
    <row r="77" spans="10:14" x14ac:dyDescent="0.25">
      <c r="J77" t="s">
        <v>9</v>
      </c>
      <c r="K77" t="s">
        <v>34</v>
      </c>
      <c r="L77" t="s">
        <v>20</v>
      </c>
      <c r="M77" s="4">
        <v>8463</v>
      </c>
      <c r="N77" s="5">
        <v>492</v>
      </c>
    </row>
    <row r="78" spans="10:14" x14ac:dyDescent="0.25">
      <c r="J78" t="s">
        <v>5</v>
      </c>
      <c r="K78" t="s">
        <v>34</v>
      </c>
      <c r="L78" t="s">
        <v>29</v>
      </c>
      <c r="M78" s="4">
        <v>2891</v>
      </c>
      <c r="N78" s="5">
        <v>102</v>
      </c>
    </row>
    <row r="79" spans="10:14" x14ac:dyDescent="0.25">
      <c r="J79" t="s">
        <v>3</v>
      </c>
      <c r="K79" t="s">
        <v>36</v>
      </c>
      <c r="L79" t="s">
        <v>23</v>
      </c>
      <c r="M79" s="4">
        <v>3773</v>
      </c>
      <c r="N79" s="5">
        <v>165</v>
      </c>
    </row>
    <row r="80" spans="10:14" x14ac:dyDescent="0.25">
      <c r="J80" t="s">
        <v>41</v>
      </c>
      <c r="K80" t="s">
        <v>36</v>
      </c>
      <c r="L80" t="s">
        <v>28</v>
      </c>
      <c r="M80" s="4">
        <v>854</v>
      </c>
      <c r="N80" s="5">
        <v>309</v>
      </c>
    </row>
    <row r="81" spans="10:14" x14ac:dyDescent="0.25">
      <c r="J81" t="s">
        <v>6</v>
      </c>
      <c r="K81" t="s">
        <v>36</v>
      </c>
      <c r="L81" t="s">
        <v>17</v>
      </c>
      <c r="M81" s="4">
        <v>4970</v>
      </c>
      <c r="N81" s="5">
        <v>156</v>
      </c>
    </row>
    <row r="82" spans="10:14" x14ac:dyDescent="0.25">
      <c r="J82" t="s">
        <v>9</v>
      </c>
      <c r="K82" t="s">
        <v>35</v>
      </c>
      <c r="L82" t="s">
        <v>26</v>
      </c>
      <c r="M82" s="4">
        <v>98</v>
      </c>
      <c r="N82" s="5">
        <v>159</v>
      </c>
    </row>
    <row r="83" spans="10:14" x14ac:dyDescent="0.25">
      <c r="J83" t="s">
        <v>5</v>
      </c>
      <c r="K83" t="s">
        <v>35</v>
      </c>
      <c r="L83" t="s">
        <v>15</v>
      </c>
      <c r="M83" s="4">
        <v>13391</v>
      </c>
      <c r="N83" s="5">
        <v>201</v>
      </c>
    </row>
    <row r="84" spans="10:14" x14ac:dyDescent="0.25">
      <c r="J84" t="s">
        <v>8</v>
      </c>
      <c r="K84" t="s">
        <v>39</v>
      </c>
      <c r="L84" t="s">
        <v>31</v>
      </c>
      <c r="M84" s="4">
        <v>8890</v>
      </c>
      <c r="N84" s="5">
        <v>210</v>
      </c>
    </row>
    <row r="85" spans="10:14" x14ac:dyDescent="0.25">
      <c r="J85" t="s">
        <v>2</v>
      </c>
      <c r="K85" t="s">
        <v>38</v>
      </c>
      <c r="L85" t="s">
        <v>13</v>
      </c>
      <c r="M85" s="4">
        <v>56</v>
      </c>
      <c r="N85" s="5">
        <v>51</v>
      </c>
    </row>
    <row r="86" spans="10:14" x14ac:dyDescent="0.25">
      <c r="J86" t="s">
        <v>3</v>
      </c>
      <c r="K86" t="s">
        <v>36</v>
      </c>
      <c r="L86" t="s">
        <v>25</v>
      </c>
      <c r="M86" s="4">
        <v>3339</v>
      </c>
      <c r="N86" s="5">
        <v>39</v>
      </c>
    </row>
    <row r="87" spans="10:14" x14ac:dyDescent="0.25">
      <c r="J87" t="s">
        <v>10</v>
      </c>
      <c r="K87" t="s">
        <v>35</v>
      </c>
      <c r="L87" t="s">
        <v>18</v>
      </c>
      <c r="M87" s="4">
        <v>3808</v>
      </c>
      <c r="N87" s="5">
        <v>279</v>
      </c>
    </row>
    <row r="88" spans="10:14" x14ac:dyDescent="0.25">
      <c r="J88" t="s">
        <v>10</v>
      </c>
      <c r="K88" t="s">
        <v>38</v>
      </c>
      <c r="L88" t="s">
        <v>13</v>
      </c>
      <c r="M88" s="4">
        <v>63</v>
      </c>
      <c r="N88" s="5">
        <v>123</v>
      </c>
    </row>
    <row r="89" spans="10:14" x14ac:dyDescent="0.25">
      <c r="J89" t="s">
        <v>2</v>
      </c>
      <c r="K89" t="s">
        <v>39</v>
      </c>
      <c r="L89" t="s">
        <v>27</v>
      </c>
      <c r="M89" s="4">
        <v>7812</v>
      </c>
      <c r="N89" s="5">
        <v>81</v>
      </c>
    </row>
    <row r="90" spans="10:14" x14ac:dyDescent="0.25">
      <c r="J90" t="s">
        <v>40</v>
      </c>
      <c r="K90" t="s">
        <v>37</v>
      </c>
      <c r="L90" t="s">
        <v>19</v>
      </c>
      <c r="M90" s="4">
        <v>7693</v>
      </c>
      <c r="N90" s="5">
        <v>21</v>
      </c>
    </row>
    <row r="91" spans="10:14" x14ac:dyDescent="0.25">
      <c r="J91" t="s">
        <v>3</v>
      </c>
      <c r="K91" t="s">
        <v>36</v>
      </c>
      <c r="L91" t="s">
        <v>28</v>
      </c>
      <c r="M91" s="4">
        <v>973</v>
      </c>
      <c r="N91" s="5">
        <v>162</v>
      </c>
    </row>
    <row r="92" spans="10:14" x14ac:dyDescent="0.25">
      <c r="J92" t="s">
        <v>10</v>
      </c>
      <c r="K92" t="s">
        <v>35</v>
      </c>
      <c r="L92" t="s">
        <v>21</v>
      </c>
      <c r="M92" s="4">
        <v>567</v>
      </c>
      <c r="N92" s="5">
        <v>228</v>
      </c>
    </row>
    <row r="93" spans="10:14" x14ac:dyDescent="0.25">
      <c r="J93" t="s">
        <v>10</v>
      </c>
      <c r="K93" t="s">
        <v>36</v>
      </c>
      <c r="L93" t="s">
        <v>29</v>
      </c>
      <c r="M93" s="4">
        <v>2471</v>
      </c>
      <c r="N93" s="5">
        <v>342</v>
      </c>
    </row>
    <row r="94" spans="10:14" x14ac:dyDescent="0.25">
      <c r="J94" t="s">
        <v>5</v>
      </c>
      <c r="K94" t="s">
        <v>38</v>
      </c>
      <c r="L94" t="s">
        <v>13</v>
      </c>
      <c r="M94" s="4">
        <v>7189</v>
      </c>
      <c r="N94" s="5">
        <v>54</v>
      </c>
    </row>
    <row r="95" spans="10:14" x14ac:dyDescent="0.25">
      <c r="J95" t="s">
        <v>41</v>
      </c>
      <c r="K95" t="s">
        <v>35</v>
      </c>
      <c r="L95" t="s">
        <v>28</v>
      </c>
      <c r="M95" s="4">
        <v>7455</v>
      </c>
      <c r="N95" s="5">
        <v>216</v>
      </c>
    </row>
    <row r="96" spans="10:14" x14ac:dyDescent="0.25">
      <c r="J96" t="s">
        <v>3</v>
      </c>
      <c r="K96" t="s">
        <v>34</v>
      </c>
      <c r="L96" t="s">
        <v>26</v>
      </c>
      <c r="M96" s="4">
        <v>3108</v>
      </c>
      <c r="N96" s="5">
        <v>54</v>
      </c>
    </row>
    <row r="97" spans="10:14" x14ac:dyDescent="0.25">
      <c r="J97" t="s">
        <v>6</v>
      </c>
      <c r="K97" t="s">
        <v>38</v>
      </c>
      <c r="L97" t="s">
        <v>25</v>
      </c>
      <c r="M97" s="4">
        <v>469</v>
      </c>
      <c r="N97" s="5">
        <v>75</v>
      </c>
    </row>
    <row r="98" spans="10:14" x14ac:dyDescent="0.25">
      <c r="J98" t="s">
        <v>9</v>
      </c>
      <c r="K98" t="s">
        <v>37</v>
      </c>
      <c r="L98" t="s">
        <v>23</v>
      </c>
      <c r="M98" s="4">
        <v>2737</v>
      </c>
      <c r="N98" s="5">
        <v>93</v>
      </c>
    </row>
    <row r="99" spans="10:14" x14ac:dyDescent="0.25">
      <c r="J99" t="s">
        <v>9</v>
      </c>
      <c r="K99" t="s">
        <v>37</v>
      </c>
      <c r="L99" t="s">
        <v>25</v>
      </c>
      <c r="M99" s="4">
        <v>4305</v>
      </c>
      <c r="N99" s="5">
        <v>156</v>
      </c>
    </row>
    <row r="100" spans="10:14" x14ac:dyDescent="0.25">
      <c r="J100" t="s">
        <v>9</v>
      </c>
      <c r="K100" t="s">
        <v>38</v>
      </c>
      <c r="L100" t="s">
        <v>17</v>
      </c>
      <c r="M100" s="4">
        <v>2408</v>
      </c>
      <c r="N100" s="5">
        <v>9</v>
      </c>
    </row>
    <row r="101" spans="10:14" x14ac:dyDescent="0.25">
      <c r="J101" t="s">
        <v>3</v>
      </c>
      <c r="K101" t="s">
        <v>36</v>
      </c>
      <c r="L101" t="s">
        <v>19</v>
      </c>
      <c r="M101" s="4">
        <v>1281</v>
      </c>
      <c r="N101" s="5">
        <v>18</v>
      </c>
    </row>
    <row r="102" spans="10:14" x14ac:dyDescent="0.25">
      <c r="J102" t="s">
        <v>40</v>
      </c>
      <c r="K102" t="s">
        <v>35</v>
      </c>
      <c r="L102" t="s">
        <v>32</v>
      </c>
      <c r="M102" s="4">
        <v>12348</v>
      </c>
      <c r="N102" s="5">
        <v>234</v>
      </c>
    </row>
    <row r="103" spans="10:14" x14ac:dyDescent="0.25">
      <c r="J103" t="s">
        <v>3</v>
      </c>
      <c r="K103" t="s">
        <v>34</v>
      </c>
      <c r="L103" t="s">
        <v>28</v>
      </c>
      <c r="M103" s="4">
        <v>3689</v>
      </c>
      <c r="N103" s="5">
        <v>312</v>
      </c>
    </row>
    <row r="104" spans="10:14" x14ac:dyDescent="0.25">
      <c r="J104" t="s">
        <v>7</v>
      </c>
      <c r="K104" t="s">
        <v>36</v>
      </c>
      <c r="L104" t="s">
        <v>19</v>
      </c>
      <c r="M104" s="4">
        <v>2870</v>
      </c>
      <c r="N104" s="5">
        <v>300</v>
      </c>
    </row>
    <row r="105" spans="10:14" x14ac:dyDescent="0.25">
      <c r="J105" t="s">
        <v>2</v>
      </c>
      <c r="K105" t="s">
        <v>36</v>
      </c>
      <c r="L105" t="s">
        <v>27</v>
      </c>
      <c r="M105" s="4">
        <v>798</v>
      </c>
      <c r="N105" s="5">
        <v>519</v>
      </c>
    </row>
    <row r="106" spans="10:14" x14ac:dyDescent="0.25">
      <c r="J106" t="s">
        <v>41</v>
      </c>
      <c r="K106" t="s">
        <v>37</v>
      </c>
      <c r="L106" t="s">
        <v>21</v>
      </c>
      <c r="M106" s="4">
        <v>2933</v>
      </c>
      <c r="N106" s="5">
        <v>9</v>
      </c>
    </row>
    <row r="107" spans="10:14" x14ac:dyDescent="0.25">
      <c r="J107" t="s">
        <v>5</v>
      </c>
      <c r="K107" t="s">
        <v>35</v>
      </c>
      <c r="L107" t="s">
        <v>4</v>
      </c>
      <c r="M107" s="4">
        <v>2744</v>
      </c>
      <c r="N107" s="5">
        <v>9</v>
      </c>
    </row>
    <row r="108" spans="10:14" x14ac:dyDescent="0.25">
      <c r="J108" t="s">
        <v>40</v>
      </c>
      <c r="K108" t="s">
        <v>36</v>
      </c>
      <c r="L108" t="s">
        <v>33</v>
      </c>
      <c r="M108" s="4">
        <v>9772</v>
      </c>
      <c r="N108" s="5">
        <v>90</v>
      </c>
    </row>
    <row r="109" spans="10:14" x14ac:dyDescent="0.25">
      <c r="J109" t="s">
        <v>7</v>
      </c>
      <c r="K109" t="s">
        <v>34</v>
      </c>
      <c r="L109" t="s">
        <v>25</v>
      </c>
      <c r="M109" s="4">
        <v>1568</v>
      </c>
      <c r="N109" s="5">
        <v>96</v>
      </c>
    </row>
    <row r="110" spans="10:14" x14ac:dyDescent="0.25">
      <c r="J110" t="s">
        <v>2</v>
      </c>
      <c r="K110" t="s">
        <v>36</v>
      </c>
      <c r="L110" t="s">
        <v>16</v>
      </c>
      <c r="M110" s="4">
        <v>11417</v>
      </c>
      <c r="N110" s="5">
        <v>21</v>
      </c>
    </row>
    <row r="111" spans="10:14" x14ac:dyDescent="0.25">
      <c r="J111" t="s">
        <v>40</v>
      </c>
      <c r="K111" t="s">
        <v>34</v>
      </c>
      <c r="L111" t="s">
        <v>26</v>
      </c>
      <c r="M111" s="4">
        <v>6748</v>
      </c>
      <c r="N111" s="5">
        <v>48</v>
      </c>
    </row>
    <row r="112" spans="10:14" x14ac:dyDescent="0.25">
      <c r="J112" t="s">
        <v>10</v>
      </c>
      <c r="K112" t="s">
        <v>36</v>
      </c>
      <c r="L112" t="s">
        <v>27</v>
      </c>
      <c r="M112" s="4">
        <v>1407</v>
      </c>
      <c r="N112" s="5">
        <v>72</v>
      </c>
    </row>
    <row r="113" spans="10:14" x14ac:dyDescent="0.25">
      <c r="J113" t="s">
        <v>8</v>
      </c>
      <c r="K113" t="s">
        <v>35</v>
      </c>
      <c r="L113" t="s">
        <v>29</v>
      </c>
      <c r="M113" s="4">
        <v>2023</v>
      </c>
      <c r="N113" s="5">
        <v>168</v>
      </c>
    </row>
    <row r="114" spans="10:14" x14ac:dyDescent="0.25">
      <c r="J114" t="s">
        <v>5</v>
      </c>
      <c r="K114" t="s">
        <v>39</v>
      </c>
      <c r="L114" t="s">
        <v>26</v>
      </c>
      <c r="M114" s="4">
        <v>5236</v>
      </c>
      <c r="N114" s="5">
        <v>51</v>
      </c>
    </row>
    <row r="115" spans="10:14" x14ac:dyDescent="0.25">
      <c r="J115" t="s">
        <v>41</v>
      </c>
      <c r="K115" t="s">
        <v>36</v>
      </c>
      <c r="L115" t="s">
        <v>19</v>
      </c>
      <c r="M115" s="4">
        <v>1925</v>
      </c>
      <c r="N115" s="5">
        <v>192</v>
      </c>
    </row>
    <row r="116" spans="10:14" x14ac:dyDescent="0.25">
      <c r="J116" t="s">
        <v>7</v>
      </c>
      <c r="K116" t="s">
        <v>37</v>
      </c>
      <c r="L116" t="s">
        <v>14</v>
      </c>
      <c r="M116" s="4">
        <v>6608</v>
      </c>
      <c r="N116" s="5">
        <v>225</v>
      </c>
    </row>
    <row r="117" spans="10:14" x14ac:dyDescent="0.25">
      <c r="J117" t="s">
        <v>6</v>
      </c>
      <c r="K117" t="s">
        <v>34</v>
      </c>
      <c r="L117" t="s">
        <v>26</v>
      </c>
      <c r="M117" s="4">
        <v>8008</v>
      </c>
      <c r="N117" s="5">
        <v>456</v>
      </c>
    </row>
    <row r="118" spans="10:14" x14ac:dyDescent="0.25">
      <c r="J118" t="s">
        <v>10</v>
      </c>
      <c r="K118" t="s">
        <v>34</v>
      </c>
      <c r="L118" t="s">
        <v>25</v>
      </c>
      <c r="M118" s="4">
        <v>1428</v>
      </c>
      <c r="N118" s="5">
        <v>93</v>
      </c>
    </row>
    <row r="119" spans="10:14" x14ac:dyDescent="0.25">
      <c r="J119" t="s">
        <v>6</v>
      </c>
      <c r="K119" t="s">
        <v>34</v>
      </c>
      <c r="L119" t="s">
        <v>4</v>
      </c>
      <c r="M119" s="4">
        <v>525</v>
      </c>
      <c r="N119" s="5">
        <v>48</v>
      </c>
    </row>
    <row r="120" spans="10:14" x14ac:dyDescent="0.25">
      <c r="J120" t="s">
        <v>6</v>
      </c>
      <c r="K120" t="s">
        <v>37</v>
      </c>
      <c r="L120" t="s">
        <v>18</v>
      </c>
      <c r="M120" s="4">
        <v>1505</v>
      </c>
      <c r="N120" s="5">
        <v>102</v>
      </c>
    </row>
    <row r="121" spans="10:14" x14ac:dyDescent="0.25">
      <c r="J121" t="s">
        <v>7</v>
      </c>
      <c r="K121" t="s">
        <v>35</v>
      </c>
      <c r="L121" t="s">
        <v>30</v>
      </c>
      <c r="M121" s="4">
        <v>6755</v>
      </c>
      <c r="N121" s="5">
        <v>252</v>
      </c>
    </row>
    <row r="122" spans="10:14" x14ac:dyDescent="0.25">
      <c r="J122" t="s">
        <v>2</v>
      </c>
      <c r="K122" t="s">
        <v>37</v>
      </c>
      <c r="L122" t="s">
        <v>18</v>
      </c>
      <c r="M122" s="4">
        <v>11571</v>
      </c>
      <c r="N122" s="5">
        <v>138</v>
      </c>
    </row>
    <row r="123" spans="10:14" x14ac:dyDescent="0.25">
      <c r="J123" t="s">
        <v>40</v>
      </c>
      <c r="K123" t="s">
        <v>38</v>
      </c>
      <c r="L123" t="s">
        <v>25</v>
      </c>
      <c r="M123" s="4">
        <v>2541</v>
      </c>
      <c r="N123" s="5">
        <v>90</v>
      </c>
    </row>
    <row r="124" spans="10:14" x14ac:dyDescent="0.25">
      <c r="J124" t="s">
        <v>41</v>
      </c>
      <c r="K124" t="s">
        <v>37</v>
      </c>
      <c r="L124" t="s">
        <v>30</v>
      </c>
      <c r="M124" s="4">
        <v>1526</v>
      </c>
      <c r="N124" s="5">
        <v>240</v>
      </c>
    </row>
    <row r="125" spans="10:14" x14ac:dyDescent="0.25">
      <c r="J125" t="s">
        <v>40</v>
      </c>
      <c r="K125" t="s">
        <v>38</v>
      </c>
      <c r="L125" t="s">
        <v>4</v>
      </c>
      <c r="M125" s="4">
        <v>6125</v>
      </c>
      <c r="N125" s="5">
        <v>102</v>
      </c>
    </row>
    <row r="126" spans="10:14" x14ac:dyDescent="0.25">
      <c r="J126" t="s">
        <v>41</v>
      </c>
      <c r="K126" t="s">
        <v>35</v>
      </c>
      <c r="L126" t="s">
        <v>27</v>
      </c>
      <c r="M126" s="4">
        <v>847</v>
      </c>
      <c r="N126" s="5">
        <v>129</v>
      </c>
    </row>
    <row r="127" spans="10:14" x14ac:dyDescent="0.25">
      <c r="J127" t="s">
        <v>8</v>
      </c>
      <c r="K127" t="s">
        <v>35</v>
      </c>
      <c r="L127" t="s">
        <v>27</v>
      </c>
      <c r="M127" s="4">
        <v>4753</v>
      </c>
      <c r="N127" s="5">
        <v>300</v>
      </c>
    </row>
    <row r="128" spans="10:14" x14ac:dyDescent="0.25">
      <c r="J128" t="s">
        <v>6</v>
      </c>
      <c r="K128" t="s">
        <v>38</v>
      </c>
      <c r="L128" t="s">
        <v>33</v>
      </c>
      <c r="M128" s="4">
        <v>959</v>
      </c>
      <c r="N128" s="5">
        <v>135</v>
      </c>
    </row>
    <row r="129" spans="10:14" x14ac:dyDescent="0.25">
      <c r="J129" t="s">
        <v>7</v>
      </c>
      <c r="K129" t="s">
        <v>35</v>
      </c>
      <c r="L129" t="s">
        <v>24</v>
      </c>
      <c r="M129" s="4">
        <v>2793</v>
      </c>
      <c r="N129" s="5">
        <v>114</v>
      </c>
    </row>
    <row r="130" spans="10:14" x14ac:dyDescent="0.25">
      <c r="J130" t="s">
        <v>7</v>
      </c>
      <c r="K130" t="s">
        <v>35</v>
      </c>
      <c r="L130" t="s">
        <v>14</v>
      </c>
      <c r="M130" s="4">
        <v>4606</v>
      </c>
      <c r="N130" s="5">
        <v>63</v>
      </c>
    </row>
    <row r="131" spans="10:14" x14ac:dyDescent="0.25">
      <c r="J131" t="s">
        <v>7</v>
      </c>
      <c r="K131" t="s">
        <v>36</v>
      </c>
      <c r="L131" t="s">
        <v>29</v>
      </c>
      <c r="M131" s="4">
        <v>5551</v>
      </c>
      <c r="N131" s="5">
        <v>252</v>
      </c>
    </row>
    <row r="132" spans="10:14" x14ac:dyDescent="0.25">
      <c r="J132" t="s">
        <v>10</v>
      </c>
      <c r="K132" t="s">
        <v>36</v>
      </c>
      <c r="L132" t="s">
        <v>32</v>
      </c>
      <c r="M132" s="4">
        <v>6657</v>
      </c>
      <c r="N132" s="5">
        <v>303</v>
      </c>
    </row>
    <row r="133" spans="10:14" x14ac:dyDescent="0.25">
      <c r="J133" t="s">
        <v>7</v>
      </c>
      <c r="K133" t="s">
        <v>39</v>
      </c>
      <c r="L133" t="s">
        <v>17</v>
      </c>
      <c r="M133" s="4">
        <v>4438</v>
      </c>
      <c r="N133" s="5">
        <v>246</v>
      </c>
    </row>
    <row r="134" spans="10:14" x14ac:dyDescent="0.25">
      <c r="J134" t="s">
        <v>8</v>
      </c>
      <c r="K134" t="s">
        <v>38</v>
      </c>
      <c r="L134" t="s">
        <v>22</v>
      </c>
      <c r="M134" s="4">
        <v>168</v>
      </c>
      <c r="N134" s="5">
        <v>84</v>
      </c>
    </row>
    <row r="135" spans="10:14" x14ac:dyDescent="0.25">
      <c r="J135" t="s">
        <v>7</v>
      </c>
      <c r="K135" t="s">
        <v>34</v>
      </c>
      <c r="L135" t="s">
        <v>17</v>
      </c>
      <c r="M135" s="4">
        <v>7777</v>
      </c>
      <c r="N135" s="5">
        <v>39</v>
      </c>
    </row>
    <row r="136" spans="10:14" x14ac:dyDescent="0.25">
      <c r="J136" t="s">
        <v>5</v>
      </c>
      <c r="K136" t="s">
        <v>36</v>
      </c>
      <c r="L136" t="s">
        <v>17</v>
      </c>
      <c r="M136" s="4">
        <v>3339</v>
      </c>
      <c r="N136" s="5">
        <v>348</v>
      </c>
    </row>
    <row r="137" spans="10:14" x14ac:dyDescent="0.25">
      <c r="J137" t="s">
        <v>7</v>
      </c>
      <c r="K137" t="s">
        <v>37</v>
      </c>
      <c r="L137" t="s">
        <v>33</v>
      </c>
      <c r="M137" s="4">
        <v>6391</v>
      </c>
      <c r="N137" s="5">
        <v>48</v>
      </c>
    </row>
    <row r="138" spans="10:14" x14ac:dyDescent="0.25">
      <c r="J138" t="s">
        <v>5</v>
      </c>
      <c r="K138" t="s">
        <v>37</v>
      </c>
      <c r="L138" t="s">
        <v>22</v>
      </c>
      <c r="M138" s="4">
        <v>518</v>
      </c>
      <c r="N138" s="5">
        <v>75</v>
      </c>
    </row>
    <row r="139" spans="10:14" x14ac:dyDescent="0.25">
      <c r="J139" t="s">
        <v>7</v>
      </c>
      <c r="K139" t="s">
        <v>38</v>
      </c>
      <c r="L139" t="s">
        <v>28</v>
      </c>
      <c r="M139" s="4">
        <v>5677</v>
      </c>
      <c r="N139" s="5">
        <v>258</v>
      </c>
    </row>
    <row r="140" spans="10:14" x14ac:dyDescent="0.25">
      <c r="J140" t="s">
        <v>6</v>
      </c>
      <c r="K140" t="s">
        <v>39</v>
      </c>
      <c r="L140" t="s">
        <v>17</v>
      </c>
      <c r="M140" s="4">
        <v>6048</v>
      </c>
      <c r="N140" s="5">
        <v>27</v>
      </c>
    </row>
    <row r="141" spans="10:14" x14ac:dyDescent="0.25">
      <c r="J141" t="s">
        <v>8</v>
      </c>
      <c r="K141" t="s">
        <v>38</v>
      </c>
      <c r="L141" t="s">
        <v>32</v>
      </c>
      <c r="M141" s="4">
        <v>3752</v>
      </c>
      <c r="N141" s="5">
        <v>213</v>
      </c>
    </row>
    <row r="142" spans="10:14" x14ac:dyDescent="0.25">
      <c r="J142" t="s">
        <v>5</v>
      </c>
      <c r="K142" t="s">
        <v>35</v>
      </c>
      <c r="L142" t="s">
        <v>29</v>
      </c>
      <c r="M142" s="4">
        <v>4480</v>
      </c>
      <c r="N142" s="5">
        <v>357</v>
      </c>
    </row>
    <row r="143" spans="10:14" x14ac:dyDescent="0.25">
      <c r="J143" t="s">
        <v>9</v>
      </c>
      <c r="K143" t="s">
        <v>37</v>
      </c>
      <c r="L143" t="s">
        <v>4</v>
      </c>
      <c r="M143" s="4">
        <v>259</v>
      </c>
      <c r="N143" s="5">
        <v>207</v>
      </c>
    </row>
    <row r="144" spans="10:14" x14ac:dyDescent="0.25">
      <c r="J144" t="s">
        <v>8</v>
      </c>
      <c r="K144" t="s">
        <v>37</v>
      </c>
      <c r="L144" t="s">
        <v>30</v>
      </c>
      <c r="M144" s="4">
        <v>42</v>
      </c>
      <c r="N144" s="5">
        <v>150</v>
      </c>
    </row>
    <row r="145" spans="10:14" x14ac:dyDescent="0.25">
      <c r="J145" t="s">
        <v>41</v>
      </c>
      <c r="K145" t="s">
        <v>36</v>
      </c>
      <c r="L145" t="s">
        <v>26</v>
      </c>
      <c r="M145" s="4">
        <v>98</v>
      </c>
      <c r="N145" s="5">
        <v>204</v>
      </c>
    </row>
    <row r="146" spans="10:14" x14ac:dyDescent="0.25">
      <c r="J146" t="s">
        <v>7</v>
      </c>
      <c r="K146" t="s">
        <v>35</v>
      </c>
      <c r="L146" t="s">
        <v>27</v>
      </c>
      <c r="M146" s="4">
        <v>2478</v>
      </c>
      <c r="N146" s="5">
        <v>21</v>
      </c>
    </row>
    <row r="147" spans="10:14" x14ac:dyDescent="0.25">
      <c r="J147" t="s">
        <v>41</v>
      </c>
      <c r="K147" t="s">
        <v>34</v>
      </c>
      <c r="L147" t="s">
        <v>33</v>
      </c>
      <c r="M147" s="4">
        <v>7847</v>
      </c>
      <c r="N147" s="5">
        <v>174</v>
      </c>
    </row>
    <row r="148" spans="10:14" x14ac:dyDescent="0.25">
      <c r="J148" t="s">
        <v>2</v>
      </c>
      <c r="K148" t="s">
        <v>37</v>
      </c>
      <c r="L148" t="s">
        <v>17</v>
      </c>
      <c r="M148" s="4">
        <v>9926</v>
      </c>
      <c r="N148" s="5">
        <v>201</v>
      </c>
    </row>
    <row r="149" spans="10:14" x14ac:dyDescent="0.25">
      <c r="J149" t="s">
        <v>8</v>
      </c>
      <c r="K149" t="s">
        <v>38</v>
      </c>
      <c r="L149" t="s">
        <v>13</v>
      </c>
      <c r="M149" s="4">
        <v>819</v>
      </c>
      <c r="N149" s="5">
        <v>510</v>
      </c>
    </row>
    <row r="150" spans="10:14" x14ac:dyDescent="0.25">
      <c r="J150" t="s">
        <v>6</v>
      </c>
      <c r="K150" t="s">
        <v>39</v>
      </c>
      <c r="L150" t="s">
        <v>29</v>
      </c>
      <c r="M150" s="4">
        <v>3052</v>
      </c>
      <c r="N150" s="5">
        <v>378</v>
      </c>
    </row>
    <row r="151" spans="10:14" x14ac:dyDescent="0.25">
      <c r="J151" t="s">
        <v>9</v>
      </c>
      <c r="K151" t="s">
        <v>34</v>
      </c>
      <c r="L151" t="s">
        <v>21</v>
      </c>
      <c r="M151" s="4">
        <v>6832</v>
      </c>
      <c r="N151" s="5">
        <v>27</v>
      </c>
    </row>
    <row r="152" spans="10:14" x14ac:dyDescent="0.25">
      <c r="J152" t="s">
        <v>2</v>
      </c>
      <c r="K152" t="s">
        <v>39</v>
      </c>
      <c r="L152" t="s">
        <v>16</v>
      </c>
      <c r="M152" s="4">
        <v>2016</v>
      </c>
      <c r="N152" s="5">
        <v>117</v>
      </c>
    </row>
    <row r="153" spans="10:14" x14ac:dyDescent="0.25">
      <c r="J153" t="s">
        <v>6</v>
      </c>
      <c r="K153" t="s">
        <v>38</v>
      </c>
      <c r="L153" t="s">
        <v>21</v>
      </c>
      <c r="M153" s="4">
        <v>7322</v>
      </c>
      <c r="N153" s="5">
        <v>36</v>
      </c>
    </row>
    <row r="154" spans="10:14" x14ac:dyDescent="0.25">
      <c r="J154" t="s">
        <v>8</v>
      </c>
      <c r="K154" t="s">
        <v>35</v>
      </c>
      <c r="L154" t="s">
        <v>33</v>
      </c>
      <c r="M154" s="4">
        <v>357</v>
      </c>
      <c r="N154" s="5">
        <v>126</v>
      </c>
    </row>
    <row r="155" spans="10:14" x14ac:dyDescent="0.25">
      <c r="J155" t="s">
        <v>9</v>
      </c>
      <c r="K155" t="s">
        <v>39</v>
      </c>
      <c r="L155" t="s">
        <v>25</v>
      </c>
      <c r="M155" s="4">
        <v>3192</v>
      </c>
      <c r="N155" s="5">
        <v>72</v>
      </c>
    </row>
    <row r="156" spans="10:14" x14ac:dyDescent="0.25">
      <c r="J156" t="s">
        <v>7</v>
      </c>
      <c r="K156" t="s">
        <v>36</v>
      </c>
      <c r="L156" t="s">
        <v>22</v>
      </c>
      <c r="M156" s="4">
        <v>8435</v>
      </c>
      <c r="N156" s="5">
        <v>42</v>
      </c>
    </row>
    <row r="157" spans="10:14" x14ac:dyDescent="0.25">
      <c r="J157" t="s">
        <v>40</v>
      </c>
      <c r="K157" t="s">
        <v>39</v>
      </c>
      <c r="L157" t="s">
        <v>29</v>
      </c>
      <c r="M157" s="4">
        <v>0</v>
      </c>
      <c r="N157" s="5">
        <v>135</v>
      </c>
    </row>
    <row r="158" spans="10:14" x14ac:dyDescent="0.25">
      <c r="J158" t="s">
        <v>7</v>
      </c>
      <c r="K158" t="s">
        <v>34</v>
      </c>
      <c r="L158" t="s">
        <v>24</v>
      </c>
      <c r="M158" s="4">
        <v>8862</v>
      </c>
      <c r="N158" s="5">
        <v>189</v>
      </c>
    </row>
    <row r="159" spans="10:14" x14ac:dyDescent="0.25">
      <c r="J159" t="s">
        <v>6</v>
      </c>
      <c r="K159" t="s">
        <v>37</v>
      </c>
      <c r="L159" t="s">
        <v>28</v>
      </c>
      <c r="M159" s="4">
        <v>3556</v>
      </c>
      <c r="N159" s="5">
        <v>459</v>
      </c>
    </row>
    <row r="160" spans="10:14" x14ac:dyDescent="0.25">
      <c r="J160" t="s">
        <v>5</v>
      </c>
      <c r="K160" t="s">
        <v>34</v>
      </c>
      <c r="L160" t="s">
        <v>15</v>
      </c>
      <c r="M160" s="4">
        <v>7280</v>
      </c>
      <c r="N160" s="5">
        <v>201</v>
      </c>
    </row>
    <row r="161" spans="10:14" x14ac:dyDescent="0.25">
      <c r="J161" t="s">
        <v>6</v>
      </c>
      <c r="K161" t="s">
        <v>34</v>
      </c>
      <c r="L161" t="s">
        <v>30</v>
      </c>
      <c r="M161" s="4">
        <v>3402</v>
      </c>
      <c r="N161" s="5">
        <v>366</v>
      </c>
    </row>
    <row r="162" spans="10:14" x14ac:dyDescent="0.25">
      <c r="J162" t="s">
        <v>3</v>
      </c>
      <c r="K162" t="s">
        <v>37</v>
      </c>
      <c r="L162" t="s">
        <v>29</v>
      </c>
      <c r="M162" s="4">
        <v>4592</v>
      </c>
      <c r="N162" s="5">
        <v>324</v>
      </c>
    </row>
    <row r="163" spans="10:14" x14ac:dyDescent="0.25">
      <c r="J163" t="s">
        <v>9</v>
      </c>
      <c r="K163" t="s">
        <v>35</v>
      </c>
      <c r="L163" t="s">
        <v>15</v>
      </c>
      <c r="M163" s="4">
        <v>7833</v>
      </c>
      <c r="N163" s="5">
        <v>243</v>
      </c>
    </row>
    <row r="164" spans="10:14" x14ac:dyDescent="0.25">
      <c r="J164" t="s">
        <v>2</v>
      </c>
      <c r="K164" t="s">
        <v>39</v>
      </c>
      <c r="L164" t="s">
        <v>21</v>
      </c>
      <c r="M164" s="4">
        <v>7651</v>
      </c>
      <c r="N164" s="5">
        <v>213</v>
      </c>
    </row>
    <row r="165" spans="10:14" x14ac:dyDescent="0.25">
      <c r="J165" t="s">
        <v>40</v>
      </c>
      <c r="K165" t="s">
        <v>35</v>
      </c>
      <c r="L165" t="s">
        <v>30</v>
      </c>
      <c r="M165" s="4">
        <v>2275</v>
      </c>
      <c r="N165" s="5">
        <v>447</v>
      </c>
    </row>
    <row r="166" spans="10:14" x14ac:dyDescent="0.25">
      <c r="J166" t="s">
        <v>40</v>
      </c>
      <c r="K166" t="s">
        <v>38</v>
      </c>
      <c r="L166" t="s">
        <v>13</v>
      </c>
      <c r="M166" s="4">
        <v>5670</v>
      </c>
      <c r="N166" s="5">
        <v>297</v>
      </c>
    </row>
    <row r="167" spans="10:14" x14ac:dyDescent="0.25">
      <c r="J167" t="s">
        <v>7</v>
      </c>
      <c r="K167" t="s">
        <v>35</v>
      </c>
      <c r="L167" t="s">
        <v>16</v>
      </c>
      <c r="M167" s="4">
        <v>2135</v>
      </c>
      <c r="N167" s="5">
        <v>27</v>
      </c>
    </row>
    <row r="168" spans="10:14" x14ac:dyDescent="0.25">
      <c r="J168" t="s">
        <v>40</v>
      </c>
      <c r="K168" t="s">
        <v>34</v>
      </c>
      <c r="L168" t="s">
        <v>23</v>
      </c>
      <c r="M168" s="4">
        <v>2779</v>
      </c>
      <c r="N168" s="5">
        <v>75</v>
      </c>
    </row>
    <row r="169" spans="10:14" x14ac:dyDescent="0.25">
      <c r="J169" t="s">
        <v>10</v>
      </c>
      <c r="K169" t="s">
        <v>39</v>
      </c>
      <c r="L169" t="s">
        <v>33</v>
      </c>
      <c r="M169" s="4">
        <v>12950</v>
      </c>
      <c r="N169" s="5">
        <v>30</v>
      </c>
    </row>
    <row r="170" spans="10:14" x14ac:dyDescent="0.25">
      <c r="J170" t="s">
        <v>7</v>
      </c>
      <c r="K170" t="s">
        <v>36</v>
      </c>
      <c r="L170" t="s">
        <v>18</v>
      </c>
      <c r="M170" s="4">
        <v>2646</v>
      </c>
      <c r="N170" s="5">
        <v>177</v>
      </c>
    </row>
    <row r="171" spans="10:14" x14ac:dyDescent="0.25">
      <c r="J171" t="s">
        <v>40</v>
      </c>
      <c r="K171" t="s">
        <v>34</v>
      </c>
      <c r="L171" t="s">
        <v>33</v>
      </c>
      <c r="M171" s="4">
        <v>3794</v>
      </c>
      <c r="N171" s="5">
        <v>159</v>
      </c>
    </row>
    <row r="172" spans="10:14" x14ac:dyDescent="0.25">
      <c r="J172" t="s">
        <v>3</v>
      </c>
      <c r="K172" t="s">
        <v>35</v>
      </c>
      <c r="L172" t="s">
        <v>33</v>
      </c>
      <c r="M172" s="4">
        <v>819</v>
      </c>
      <c r="N172" s="5">
        <v>306</v>
      </c>
    </row>
    <row r="173" spans="10:14" x14ac:dyDescent="0.25">
      <c r="J173" t="s">
        <v>3</v>
      </c>
      <c r="K173" t="s">
        <v>34</v>
      </c>
      <c r="L173" t="s">
        <v>20</v>
      </c>
      <c r="M173" s="4">
        <v>2583</v>
      </c>
      <c r="N173" s="5">
        <v>18</v>
      </c>
    </row>
    <row r="174" spans="10:14" x14ac:dyDescent="0.25">
      <c r="J174" t="s">
        <v>7</v>
      </c>
      <c r="K174" t="s">
        <v>35</v>
      </c>
      <c r="L174" t="s">
        <v>19</v>
      </c>
      <c r="M174" s="4">
        <v>4585</v>
      </c>
      <c r="N174" s="5">
        <v>240</v>
      </c>
    </row>
    <row r="175" spans="10:14" x14ac:dyDescent="0.25">
      <c r="J175" t="s">
        <v>5</v>
      </c>
      <c r="K175" t="s">
        <v>34</v>
      </c>
      <c r="L175" t="s">
        <v>33</v>
      </c>
      <c r="M175" s="4">
        <v>1652</v>
      </c>
      <c r="N175" s="5">
        <v>93</v>
      </c>
    </row>
    <row r="176" spans="10:14" x14ac:dyDescent="0.25">
      <c r="J176" t="s">
        <v>10</v>
      </c>
      <c r="K176" t="s">
        <v>34</v>
      </c>
      <c r="L176" t="s">
        <v>26</v>
      </c>
      <c r="M176" s="4">
        <v>4991</v>
      </c>
      <c r="N176" s="5">
        <v>9</v>
      </c>
    </row>
    <row r="177" spans="10:14" x14ac:dyDescent="0.25">
      <c r="J177" t="s">
        <v>8</v>
      </c>
      <c r="K177" t="s">
        <v>34</v>
      </c>
      <c r="L177" t="s">
        <v>16</v>
      </c>
      <c r="M177" s="4">
        <v>2009</v>
      </c>
      <c r="N177" s="5">
        <v>219</v>
      </c>
    </row>
    <row r="178" spans="10:14" x14ac:dyDescent="0.25">
      <c r="J178" t="s">
        <v>2</v>
      </c>
      <c r="K178" t="s">
        <v>39</v>
      </c>
      <c r="L178" t="s">
        <v>22</v>
      </c>
      <c r="M178" s="4">
        <v>1568</v>
      </c>
      <c r="N178" s="5">
        <v>141</v>
      </c>
    </row>
    <row r="179" spans="10:14" x14ac:dyDescent="0.25">
      <c r="J179" t="s">
        <v>41</v>
      </c>
      <c r="K179" t="s">
        <v>37</v>
      </c>
      <c r="L179" t="s">
        <v>20</v>
      </c>
      <c r="M179" s="4">
        <v>3388</v>
      </c>
      <c r="N179" s="5">
        <v>123</v>
      </c>
    </row>
    <row r="180" spans="10:14" x14ac:dyDescent="0.25">
      <c r="J180" t="s">
        <v>40</v>
      </c>
      <c r="K180" t="s">
        <v>38</v>
      </c>
      <c r="L180" t="s">
        <v>24</v>
      </c>
      <c r="M180" s="4">
        <v>623</v>
      </c>
      <c r="N180" s="5">
        <v>51</v>
      </c>
    </row>
    <row r="181" spans="10:14" x14ac:dyDescent="0.25">
      <c r="J181" t="s">
        <v>6</v>
      </c>
      <c r="K181" t="s">
        <v>36</v>
      </c>
      <c r="L181" t="s">
        <v>4</v>
      </c>
      <c r="M181" s="4">
        <v>10073</v>
      </c>
      <c r="N181" s="5">
        <v>120</v>
      </c>
    </row>
    <row r="182" spans="10:14" x14ac:dyDescent="0.25">
      <c r="J182" t="s">
        <v>8</v>
      </c>
      <c r="K182" t="s">
        <v>39</v>
      </c>
      <c r="L182" t="s">
        <v>26</v>
      </c>
      <c r="M182" s="4">
        <v>1561</v>
      </c>
      <c r="N182" s="5">
        <v>27</v>
      </c>
    </row>
    <row r="183" spans="10:14" x14ac:dyDescent="0.25">
      <c r="J183" t="s">
        <v>9</v>
      </c>
      <c r="K183" t="s">
        <v>36</v>
      </c>
      <c r="L183" t="s">
        <v>27</v>
      </c>
      <c r="M183" s="4">
        <v>11522</v>
      </c>
      <c r="N183" s="5">
        <v>204</v>
      </c>
    </row>
    <row r="184" spans="10:14" x14ac:dyDescent="0.25">
      <c r="J184" t="s">
        <v>6</v>
      </c>
      <c r="K184" t="s">
        <v>38</v>
      </c>
      <c r="L184" t="s">
        <v>13</v>
      </c>
      <c r="M184" s="4">
        <v>2317</v>
      </c>
      <c r="N184" s="5">
        <v>123</v>
      </c>
    </row>
    <row r="185" spans="10:14" x14ac:dyDescent="0.25">
      <c r="J185" t="s">
        <v>10</v>
      </c>
      <c r="K185" t="s">
        <v>37</v>
      </c>
      <c r="L185" t="s">
        <v>28</v>
      </c>
      <c r="M185" s="4">
        <v>3059</v>
      </c>
      <c r="N185" s="5">
        <v>27</v>
      </c>
    </row>
    <row r="186" spans="10:14" x14ac:dyDescent="0.25">
      <c r="J186" t="s">
        <v>41</v>
      </c>
      <c r="K186" t="s">
        <v>37</v>
      </c>
      <c r="L186" t="s">
        <v>26</v>
      </c>
      <c r="M186" s="4">
        <v>2324</v>
      </c>
      <c r="N186" s="5">
        <v>177</v>
      </c>
    </row>
    <row r="187" spans="10:14" x14ac:dyDescent="0.25">
      <c r="J187" t="s">
        <v>3</v>
      </c>
      <c r="K187" t="s">
        <v>39</v>
      </c>
      <c r="L187" t="s">
        <v>26</v>
      </c>
      <c r="M187" s="4">
        <v>4956</v>
      </c>
      <c r="N187" s="5">
        <v>171</v>
      </c>
    </row>
    <row r="188" spans="10:14" x14ac:dyDescent="0.25">
      <c r="J188" t="s">
        <v>10</v>
      </c>
      <c r="K188" t="s">
        <v>34</v>
      </c>
      <c r="L188" t="s">
        <v>19</v>
      </c>
      <c r="M188" s="4">
        <v>5355</v>
      </c>
      <c r="N188" s="5">
        <v>204</v>
      </c>
    </row>
    <row r="189" spans="10:14" x14ac:dyDescent="0.25">
      <c r="J189" t="s">
        <v>3</v>
      </c>
      <c r="K189" t="s">
        <v>34</v>
      </c>
      <c r="L189" t="s">
        <v>14</v>
      </c>
      <c r="M189" s="4">
        <v>7259</v>
      </c>
      <c r="N189" s="5">
        <v>276</v>
      </c>
    </row>
    <row r="190" spans="10:14" x14ac:dyDescent="0.25">
      <c r="J190" t="s">
        <v>8</v>
      </c>
      <c r="K190" t="s">
        <v>37</v>
      </c>
      <c r="L190" t="s">
        <v>26</v>
      </c>
      <c r="M190" s="4">
        <v>6279</v>
      </c>
      <c r="N190" s="5">
        <v>45</v>
      </c>
    </row>
    <row r="191" spans="10:14" x14ac:dyDescent="0.25">
      <c r="J191" t="s">
        <v>40</v>
      </c>
      <c r="K191" t="s">
        <v>38</v>
      </c>
      <c r="L191" t="s">
        <v>29</v>
      </c>
      <c r="M191" s="4">
        <v>2541</v>
      </c>
      <c r="N191" s="5">
        <v>45</v>
      </c>
    </row>
    <row r="192" spans="10:14" x14ac:dyDescent="0.25">
      <c r="J192" t="s">
        <v>6</v>
      </c>
      <c r="K192" t="s">
        <v>35</v>
      </c>
      <c r="L192" t="s">
        <v>27</v>
      </c>
      <c r="M192" s="4">
        <v>3864</v>
      </c>
      <c r="N192" s="5">
        <v>177</v>
      </c>
    </row>
    <row r="193" spans="10:14" x14ac:dyDescent="0.25">
      <c r="J193" t="s">
        <v>5</v>
      </c>
      <c r="K193" t="s">
        <v>36</v>
      </c>
      <c r="L193" t="s">
        <v>13</v>
      </c>
      <c r="M193" s="4">
        <v>6146</v>
      </c>
      <c r="N193" s="5">
        <v>63</v>
      </c>
    </row>
    <row r="194" spans="10:14" x14ac:dyDescent="0.25">
      <c r="J194" t="s">
        <v>9</v>
      </c>
      <c r="K194" t="s">
        <v>39</v>
      </c>
      <c r="L194" t="s">
        <v>18</v>
      </c>
      <c r="M194" s="4">
        <v>2639</v>
      </c>
      <c r="N194" s="5">
        <v>204</v>
      </c>
    </row>
    <row r="195" spans="10:14" x14ac:dyDescent="0.25">
      <c r="J195" t="s">
        <v>8</v>
      </c>
      <c r="K195" t="s">
        <v>37</v>
      </c>
      <c r="L195" t="s">
        <v>22</v>
      </c>
      <c r="M195" s="4">
        <v>1890</v>
      </c>
      <c r="N195" s="5">
        <v>195</v>
      </c>
    </row>
    <row r="196" spans="10:14" x14ac:dyDescent="0.25">
      <c r="J196" t="s">
        <v>7</v>
      </c>
      <c r="K196" t="s">
        <v>34</v>
      </c>
      <c r="L196" t="s">
        <v>14</v>
      </c>
      <c r="M196" s="4">
        <v>1932</v>
      </c>
      <c r="N196" s="5">
        <v>369</v>
      </c>
    </row>
    <row r="197" spans="10:14" x14ac:dyDescent="0.25">
      <c r="J197" t="s">
        <v>3</v>
      </c>
      <c r="K197" t="s">
        <v>34</v>
      </c>
      <c r="L197" t="s">
        <v>25</v>
      </c>
      <c r="M197" s="4">
        <v>6300</v>
      </c>
      <c r="N197" s="5">
        <v>42</v>
      </c>
    </row>
    <row r="198" spans="10:14" x14ac:dyDescent="0.25">
      <c r="J198" t="s">
        <v>6</v>
      </c>
      <c r="K198" t="s">
        <v>37</v>
      </c>
      <c r="L198" t="s">
        <v>30</v>
      </c>
      <c r="M198" s="4">
        <v>560</v>
      </c>
      <c r="N198" s="5">
        <v>81</v>
      </c>
    </row>
    <row r="199" spans="10:14" x14ac:dyDescent="0.25">
      <c r="J199" t="s">
        <v>9</v>
      </c>
      <c r="K199" t="s">
        <v>37</v>
      </c>
      <c r="L199" t="s">
        <v>26</v>
      </c>
      <c r="M199" s="4">
        <v>2856</v>
      </c>
      <c r="N199" s="5">
        <v>246</v>
      </c>
    </row>
    <row r="200" spans="10:14" x14ac:dyDescent="0.25">
      <c r="J200" t="s">
        <v>9</v>
      </c>
      <c r="K200" t="s">
        <v>34</v>
      </c>
      <c r="L200" t="s">
        <v>17</v>
      </c>
      <c r="M200" s="4">
        <v>707</v>
      </c>
      <c r="N200" s="5">
        <v>174</v>
      </c>
    </row>
    <row r="201" spans="10:14" x14ac:dyDescent="0.25">
      <c r="J201" t="s">
        <v>8</v>
      </c>
      <c r="K201" t="s">
        <v>35</v>
      </c>
      <c r="L201" t="s">
        <v>30</v>
      </c>
      <c r="M201" s="4">
        <v>3598</v>
      </c>
      <c r="N201" s="5">
        <v>81</v>
      </c>
    </row>
    <row r="202" spans="10:14" x14ac:dyDescent="0.25">
      <c r="J202" t="s">
        <v>40</v>
      </c>
      <c r="K202" t="s">
        <v>35</v>
      </c>
      <c r="L202" t="s">
        <v>22</v>
      </c>
      <c r="M202" s="4">
        <v>6853</v>
      </c>
      <c r="N202" s="5">
        <v>372</v>
      </c>
    </row>
    <row r="203" spans="10:14" x14ac:dyDescent="0.25">
      <c r="J203" t="s">
        <v>40</v>
      </c>
      <c r="K203" t="s">
        <v>35</v>
      </c>
      <c r="L203" t="s">
        <v>16</v>
      </c>
      <c r="M203" s="4">
        <v>4725</v>
      </c>
      <c r="N203" s="5">
        <v>174</v>
      </c>
    </row>
    <row r="204" spans="10:14" x14ac:dyDescent="0.25">
      <c r="J204" t="s">
        <v>41</v>
      </c>
      <c r="K204" t="s">
        <v>36</v>
      </c>
      <c r="L204" t="s">
        <v>32</v>
      </c>
      <c r="M204" s="4">
        <v>10304</v>
      </c>
      <c r="N204" s="5">
        <v>84</v>
      </c>
    </row>
    <row r="205" spans="10:14" x14ac:dyDescent="0.25">
      <c r="J205" t="s">
        <v>41</v>
      </c>
      <c r="K205" t="s">
        <v>34</v>
      </c>
      <c r="L205" t="s">
        <v>16</v>
      </c>
      <c r="M205" s="4">
        <v>1274</v>
      </c>
      <c r="N205" s="5">
        <v>225</v>
      </c>
    </row>
    <row r="206" spans="10:14" x14ac:dyDescent="0.25">
      <c r="J206" t="s">
        <v>5</v>
      </c>
      <c r="K206" t="s">
        <v>36</v>
      </c>
      <c r="L206" t="s">
        <v>30</v>
      </c>
      <c r="M206" s="4">
        <v>1526</v>
      </c>
      <c r="N206" s="5">
        <v>105</v>
      </c>
    </row>
    <row r="207" spans="10:14" x14ac:dyDescent="0.25">
      <c r="J207" t="s">
        <v>40</v>
      </c>
      <c r="K207" t="s">
        <v>39</v>
      </c>
      <c r="L207" t="s">
        <v>28</v>
      </c>
      <c r="M207" s="4">
        <v>3101</v>
      </c>
      <c r="N207" s="5">
        <v>225</v>
      </c>
    </row>
    <row r="208" spans="10:14" x14ac:dyDescent="0.25">
      <c r="J208" t="s">
        <v>2</v>
      </c>
      <c r="K208" t="s">
        <v>37</v>
      </c>
      <c r="L208" t="s">
        <v>14</v>
      </c>
      <c r="M208" s="4">
        <v>1057</v>
      </c>
      <c r="N208" s="5">
        <v>54</v>
      </c>
    </row>
    <row r="209" spans="10:14" x14ac:dyDescent="0.25">
      <c r="J209" t="s">
        <v>7</v>
      </c>
      <c r="K209" t="s">
        <v>37</v>
      </c>
      <c r="L209" t="s">
        <v>26</v>
      </c>
      <c r="M209" s="4">
        <v>5306</v>
      </c>
      <c r="N209" s="5">
        <v>0</v>
      </c>
    </row>
    <row r="210" spans="10:14" x14ac:dyDescent="0.25">
      <c r="J210" t="s">
        <v>5</v>
      </c>
      <c r="K210" t="s">
        <v>39</v>
      </c>
      <c r="L210" t="s">
        <v>24</v>
      </c>
      <c r="M210" s="4">
        <v>4018</v>
      </c>
      <c r="N210" s="5">
        <v>171</v>
      </c>
    </row>
    <row r="211" spans="10:14" x14ac:dyDescent="0.25">
      <c r="J211" t="s">
        <v>9</v>
      </c>
      <c r="K211" t="s">
        <v>34</v>
      </c>
      <c r="L211" t="s">
        <v>16</v>
      </c>
      <c r="M211" s="4">
        <v>938</v>
      </c>
      <c r="N211" s="5">
        <v>189</v>
      </c>
    </row>
    <row r="212" spans="10:14" x14ac:dyDescent="0.25">
      <c r="J212" t="s">
        <v>7</v>
      </c>
      <c r="K212" t="s">
        <v>38</v>
      </c>
      <c r="L212" t="s">
        <v>18</v>
      </c>
      <c r="M212" s="4">
        <v>1778</v>
      </c>
      <c r="N212" s="5">
        <v>270</v>
      </c>
    </row>
    <row r="213" spans="10:14" x14ac:dyDescent="0.25">
      <c r="J213" t="s">
        <v>6</v>
      </c>
      <c r="K213" t="s">
        <v>39</v>
      </c>
      <c r="L213" t="s">
        <v>30</v>
      </c>
      <c r="M213" s="4">
        <v>1638</v>
      </c>
      <c r="N213" s="5">
        <v>63</v>
      </c>
    </row>
    <row r="214" spans="10:14" x14ac:dyDescent="0.25">
      <c r="J214" t="s">
        <v>41</v>
      </c>
      <c r="K214" t="s">
        <v>38</v>
      </c>
      <c r="L214" t="s">
        <v>25</v>
      </c>
      <c r="M214" s="4">
        <v>154</v>
      </c>
      <c r="N214" s="5">
        <v>21</v>
      </c>
    </row>
    <row r="215" spans="10:14" x14ac:dyDescent="0.25">
      <c r="J215" t="s">
        <v>7</v>
      </c>
      <c r="K215" t="s">
        <v>37</v>
      </c>
      <c r="L215" t="s">
        <v>22</v>
      </c>
      <c r="M215" s="4">
        <v>9835</v>
      </c>
      <c r="N215" s="5">
        <v>207</v>
      </c>
    </row>
    <row r="216" spans="10:14" x14ac:dyDescent="0.25">
      <c r="J216" t="s">
        <v>9</v>
      </c>
      <c r="K216" t="s">
        <v>37</v>
      </c>
      <c r="L216" t="s">
        <v>20</v>
      </c>
      <c r="M216" s="4">
        <v>7273</v>
      </c>
      <c r="N216" s="5">
        <v>96</v>
      </c>
    </row>
    <row r="217" spans="10:14" x14ac:dyDescent="0.25">
      <c r="J217" t="s">
        <v>5</v>
      </c>
      <c r="K217" t="s">
        <v>39</v>
      </c>
      <c r="L217" t="s">
        <v>22</v>
      </c>
      <c r="M217" s="4">
        <v>6909</v>
      </c>
      <c r="N217" s="5">
        <v>81</v>
      </c>
    </row>
    <row r="218" spans="10:14" x14ac:dyDescent="0.25">
      <c r="J218" t="s">
        <v>9</v>
      </c>
      <c r="K218" t="s">
        <v>39</v>
      </c>
      <c r="L218" t="s">
        <v>24</v>
      </c>
      <c r="M218" s="4">
        <v>3920</v>
      </c>
      <c r="N218" s="5">
        <v>306</v>
      </c>
    </row>
    <row r="219" spans="10:14" x14ac:dyDescent="0.25">
      <c r="J219" t="s">
        <v>10</v>
      </c>
      <c r="K219" t="s">
        <v>39</v>
      </c>
      <c r="L219" t="s">
        <v>21</v>
      </c>
      <c r="M219" s="4">
        <v>4858</v>
      </c>
      <c r="N219" s="5">
        <v>279</v>
      </c>
    </row>
    <row r="220" spans="10:14" x14ac:dyDescent="0.25">
      <c r="J220" t="s">
        <v>2</v>
      </c>
      <c r="K220" t="s">
        <v>38</v>
      </c>
      <c r="L220" t="s">
        <v>4</v>
      </c>
      <c r="M220" s="4">
        <v>3549</v>
      </c>
      <c r="N220" s="5">
        <v>3</v>
      </c>
    </row>
    <row r="221" spans="10:14" x14ac:dyDescent="0.25">
      <c r="J221" t="s">
        <v>7</v>
      </c>
      <c r="K221" t="s">
        <v>39</v>
      </c>
      <c r="L221" t="s">
        <v>27</v>
      </c>
      <c r="M221" s="4">
        <v>966</v>
      </c>
      <c r="N221" s="5">
        <v>198</v>
      </c>
    </row>
    <row r="222" spans="10:14" x14ac:dyDescent="0.25">
      <c r="J222" t="s">
        <v>5</v>
      </c>
      <c r="K222" t="s">
        <v>39</v>
      </c>
      <c r="L222" t="s">
        <v>18</v>
      </c>
      <c r="M222" s="4">
        <v>385</v>
      </c>
      <c r="N222" s="5">
        <v>249</v>
      </c>
    </row>
    <row r="223" spans="10:14" x14ac:dyDescent="0.25">
      <c r="J223" t="s">
        <v>6</v>
      </c>
      <c r="K223" t="s">
        <v>34</v>
      </c>
      <c r="L223" t="s">
        <v>16</v>
      </c>
      <c r="M223" s="4">
        <v>2219</v>
      </c>
      <c r="N223" s="5">
        <v>75</v>
      </c>
    </row>
    <row r="224" spans="10:14" x14ac:dyDescent="0.25">
      <c r="J224" t="s">
        <v>9</v>
      </c>
      <c r="K224" t="s">
        <v>36</v>
      </c>
      <c r="L224" t="s">
        <v>32</v>
      </c>
      <c r="M224" s="4">
        <v>2954</v>
      </c>
      <c r="N224" s="5">
        <v>189</v>
      </c>
    </row>
    <row r="225" spans="10:14" x14ac:dyDescent="0.25">
      <c r="J225" t="s">
        <v>7</v>
      </c>
      <c r="K225" t="s">
        <v>36</v>
      </c>
      <c r="L225" t="s">
        <v>32</v>
      </c>
      <c r="M225" s="4">
        <v>280</v>
      </c>
      <c r="N225" s="5">
        <v>87</v>
      </c>
    </row>
    <row r="226" spans="10:14" x14ac:dyDescent="0.25">
      <c r="J226" t="s">
        <v>41</v>
      </c>
      <c r="K226" t="s">
        <v>36</v>
      </c>
      <c r="L226" t="s">
        <v>30</v>
      </c>
      <c r="M226" s="4">
        <v>6118</v>
      </c>
      <c r="N226" s="5">
        <v>174</v>
      </c>
    </row>
    <row r="227" spans="10:14" x14ac:dyDescent="0.25">
      <c r="J227" t="s">
        <v>2</v>
      </c>
      <c r="K227" t="s">
        <v>39</v>
      </c>
      <c r="L227" t="s">
        <v>15</v>
      </c>
      <c r="M227" s="4">
        <v>4802</v>
      </c>
      <c r="N227" s="5">
        <v>36</v>
      </c>
    </row>
    <row r="228" spans="10:14" x14ac:dyDescent="0.25">
      <c r="J228" t="s">
        <v>9</v>
      </c>
      <c r="K228" t="s">
        <v>38</v>
      </c>
      <c r="L228" t="s">
        <v>24</v>
      </c>
      <c r="M228" s="4">
        <v>4137</v>
      </c>
      <c r="N228" s="5">
        <v>60</v>
      </c>
    </row>
    <row r="229" spans="10:14" x14ac:dyDescent="0.25">
      <c r="J229" t="s">
        <v>3</v>
      </c>
      <c r="K229" t="s">
        <v>35</v>
      </c>
      <c r="L229" t="s">
        <v>23</v>
      </c>
      <c r="M229" s="4">
        <v>2023</v>
      </c>
      <c r="N229" s="5">
        <v>78</v>
      </c>
    </row>
    <row r="230" spans="10:14" x14ac:dyDescent="0.25">
      <c r="J230" t="s">
        <v>9</v>
      </c>
      <c r="K230" t="s">
        <v>36</v>
      </c>
      <c r="L230" t="s">
        <v>30</v>
      </c>
      <c r="M230" s="4">
        <v>9051</v>
      </c>
      <c r="N230" s="5">
        <v>57</v>
      </c>
    </row>
    <row r="231" spans="10:14" x14ac:dyDescent="0.25">
      <c r="J231" t="s">
        <v>9</v>
      </c>
      <c r="K231" t="s">
        <v>37</v>
      </c>
      <c r="L231" t="s">
        <v>28</v>
      </c>
      <c r="M231" s="4">
        <v>2919</v>
      </c>
      <c r="N231" s="5">
        <v>45</v>
      </c>
    </row>
    <row r="232" spans="10:14" x14ac:dyDescent="0.25">
      <c r="J232" t="s">
        <v>41</v>
      </c>
      <c r="K232" t="s">
        <v>38</v>
      </c>
      <c r="L232" t="s">
        <v>22</v>
      </c>
      <c r="M232" s="4">
        <v>5915</v>
      </c>
      <c r="N232" s="5">
        <v>3</v>
      </c>
    </row>
    <row r="233" spans="10:14" x14ac:dyDescent="0.25">
      <c r="J233" t="s">
        <v>10</v>
      </c>
      <c r="K233" t="s">
        <v>35</v>
      </c>
      <c r="L233" t="s">
        <v>15</v>
      </c>
      <c r="M233" s="4">
        <v>2562</v>
      </c>
      <c r="N233" s="5">
        <v>6</v>
      </c>
    </row>
    <row r="234" spans="10:14" x14ac:dyDescent="0.25">
      <c r="J234" t="s">
        <v>5</v>
      </c>
      <c r="K234" t="s">
        <v>37</v>
      </c>
      <c r="L234" t="s">
        <v>25</v>
      </c>
      <c r="M234" s="4">
        <v>8813</v>
      </c>
      <c r="N234" s="5">
        <v>21</v>
      </c>
    </row>
    <row r="235" spans="10:14" x14ac:dyDescent="0.25">
      <c r="J235" t="s">
        <v>5</v>
      </c>
      <c r="K235" t="s">
        <v>36</v>
      </c>
      <c r="L235" t="s">
        <v>18</v>
      </c>
      <c r="M235" s="4">
        <v>6111</v>
      </c>
      <c r="N235" s="5">
        <v>3</v>
      </c>
    </row>
    <row r="236" spans="10:14" x14ac:dyDescent="0.25">
      <c r="J236" t="s">
        <v>8</v>
      </c>
      <c r="K236" t="s">
        <v>34</v>
      </c>
      <c r="L236" t="s">
        <v>31</v>
      </c>
      <c r="M236" s="4">
        <v>3507</v>
      </c>
      <c r="N236" s="5">
        <v>288</v>
      </c>
    </row>
    <row r="237" spans="10:14" x14ac:dyDescent="0.25">
      <c r="J237" t="s">
        <v>6</v>
      </c>
      <c r="K237" t="s">
        <v>36</v>
      </c>
      <c r="L237" t="s">
        <v>13</v>
      </c>
      <c r="M237" s="4">
        <v>4319</v>
      </c>
      <c r="N237" s="5">
        <v>30</v>
      </c>
    </row>
    <row r="238" spans="10:14" x14ac:dyDescent="0.25">
      <c r="J238" t="s">
        <v>40</v>
      </c>
      <c r="K238" t="s">
        <v>38</v>
      </c>
      <c r="L238" t="s">
        <v>26</v>
      </c>
      <c r="M238" s="4">
        <v>609</v>
      </c>
      <c r="N238" s="5">
        <v>87</v>
      </c>
    </row>
    <row r="239" spans="10:14" x14ac:dyDescent="0.25">
      <c r="J239" t="s">
        <v>40</v>
      </c>
      <c r="K239" t="s">
        <v>39</v>
      </c>
      <c r="L239" t="s">
        <v>27</v>
      </c>
      <c r="M239" s="4">
        <v>6370</v>
      </c>
      <c r="N239" s="5">
        <v>30</v>
      </c>
    </row>
    <row r="240" spans="10:14" x14ac:dyDescent="0.25">
      <c r="J240" t="s">
        <v>5</v>
      </c>
      <c r="K240" t="s">
        <v>38</v>
      </c>
      <c r="L240" t="s">
        <v>19</v>
      </c>
      <c r="M240" s="4">
        <v>5474</v>
      </c>
      <c r="N240" s="5">
        <v>168</v>
      </c>
    </row>
    <row r="241" spans="10:14" x14ac:dyDescent="0.25">
      <c r="J241" t="s">
        <v>40</v>
      </c>
      <c r="K241" t="s">
        <v>36</v>
      </c>
      <c r="L241" t="s">
        <v>27</v>
      </c>
      <c r="M241" s="4">
        <v>3164</v>
      </c>
      <c r="N241" s="5">
        <v>306</v>
      </c>
    </row>
    <row r="242" spans="10:14" x14ac:dyDescent="0.25">
      <c r="J242" t="s">
        <v>6</v>
      </c>
      <c r="K242" t="s">
        <v>35</v>
      </c>
      <c r="L242" t="s">
        <v>4</v>
      </c>
      <c r="M242" s="4">
        <v>1302</v>
      </c>
      <c r="N242" s="5">
        <v>402</v>
      </c>
    </row>
    <row r="243" spans="10:14" x14ac:dyDescent="0.25">
      <c r="J243" t="s">
        <v>3</v>
      </c>
      <c r="K243" t="s">
        <v>37</v>
      </c>
      <c r="L243" t="s">
        <v>28</v>
      </c>
      <c r="M243" s="4">
        <v>7308</v>
      </c>
      <c r="N243" s="5">
        <v>327</v>
      </c>
    </row>
    <row r="244" spans="10:14" x14ac:dyDescent="0.25">
      <c r="J244" t="s">
        <v>40</v>
      </c>
      <c r="K244" t="s">
        <v>37</v>
      </c>
      <c r="L244" t="s">
        <v>27</v>
      </c>
      <c r="M244" s="4">
        <v>6132</v>
      </c>
      <c r="N244" s="5">
        <v>93</v>
      </c>
    </row>
    <row r="245" spans="10:14" x14ac:dyDescent="0.25">
      <c r="J245" t="s">
        <v>10</v>
      </c>
      <c r="K245" t="s">
        <v>35</v>
      </c>
      <c r="L245" t="s">
        <v>14</v>
      </c>
      <c r="M245" s="4">
        <v>3472</v>
      </c>
      <c r="N245" s="5">
        <v>96</v>
      </c>
    </row>
    <row r="246" spans="10:14" x14ac:dyDescent="0.25">
      <c r="J246" t="s">
        <v>8</v>
      </c>
      <c r="K246" t="s">
        <v>39</v>
      </c>
      <c r="L246" t="s">
        <v>18</v>
      </c>
      <c r="M246" s="4">
        <v>9660</v>
      </c>
      <c r="N246" s="5">
        <v>27</v>
      </c>
    </row>
    <row r="247" spans="10:14" x14ac:dyDescent="0.25">
      <c r="J247" t="s">
        <v>9</v>
      </c>
      <c r="K247" t="s">
        <v>38</v>
      </c>
      <c r="L247" t="s">
        <v>26</v>
      </c>
      <c r="M247" s="4">
        <v>2436</v>
      </c>
      <c r="N247" s="5">
        <v>99</v>
      </c>
    </row>
    <row r="248" spans="10:14" x14ac:dyDescent="0.25">
      <c r="J248" t="s">
        <v>9</v>
      </c>
      <c r="K248" t="s">
        <v>38</v>
      </c>
      <c r="L248" t="s">
        <v>33</v>
      </c>
      <c r="M248" s="4">
        <v>9506</v>
      </c>
      <c r="N248" s="5">
        <v>87</v>
      </c>
    </row>
    <row r="249" spans="10:14" x14ac:dyDescent="0.25">
      <c r="J249" t="s">
        <v>10</v>
      </c>
      <c r="K249" t="s">
        <v>37</v>
      </c>
      <c r="L249" t="s">
        <v>21</v>
      </c>
      <c r="M249" s="4">
        <v>245</v>
      </c>
      <c r="N249" s="5">
        <v>288</v>
      </c>
    </row>
    <row r="250" spans="10:14" x14ac:dyDescent="0.25">
      <c r="J250" t="s">
        <v>8</v>
      </c>
      <c r="K250" t="s">
        <v>35</v>
      </c>
      <c r="L250" t="s">
        <v>20</v>
      </c>
      <c r="M250" s="4">
        <v>2702</v>
      </c>
      <c r="N250" s="5">
        <v>363</v>
      </c>
    </row>
    <row r="251" spans="10:14" x14ac:dyDescent="0.25">
      <c r="J251" t="s">
        <v>10</v>
      </c>
      <c r="K251" t="s">
        <v>34</v>
      </c>
      <c r="L251" t="s">
        <v>17</v>
      </c>
      <c r="M251" s="4">
        <v>700</v>
      </c>
      <c r="N251" s="5">
        <v>87</v>
      </c>
    </row>
    <row r="252" spans="10:14" x14ac:dyDescent="0.25">
      <c r="J252" t="s">
        <v>6</v>
      </c>
      <c r="K252" t="s">
        <v>34</v>
      </c>
      <c r="L252" t="s">
        <v>17</v>
      </c>
      <c r="M252" s="4">
        <v>3759</v>
      </c>
      <c r="N252" s="5">
        <v>150</v>
      </c>
    </row>
    <row r="253" spans="10:14" x14ac:dyDescent="0.25">
      <c r="J253" t="s">
        <v>2</v>
      </c>
      <c r="K253" t="s">
        <v>35</v>
      </c>
      <c r="L253" t="s">
        <v>17</v>
      </c>
      <c r="M253" s="4">
        <v>1589</v>
      </c>
      <c r="N253" s="5">
        <v>303</v>
      </c>
    </row>
    <row r="254" spans="10:14" x14ac:dyDescent="0.25">
      <c r="J254" t="s">
        <v>7</v>
      </c>
      <c r="K254" t="s">
        <v>35</v>
      </c>
      <c r="L254" t="s">
        <v>28</v>
      </c>
      <c r="M254" s="4">
        <v>5194</v>
      </c>
      <c r="N254" s="5">
        <v>288</v>
      </c>
    </row>
    <row r="255" spans="10:14" x14ac:dyDescent="0.25">
      <c r="J255" t="s">
        <v>10</v>
      </c>
      <c r="K255" t="s">
        <v>36</v>
      </c>
      <c r="L255" t="s">
        <v>13</v>
      </c>
      <c r="M255" s="4">
        <v>945</v>
      </c>
      <c r="N255" s="5">
        <v>75</v>
      </c>
    </row>
    <row r="256" spans="10:14" x14ac:dyDescent="0.25">
      <c r="J256" t="s">
        <v>40</v>
      </c>
      <c r="K256" t="s">
        <v>38</v>
      </c>
      <c r="L256" t="s">
        <v>31</v>
      </c>
      <c r="M256" s="4">
        <v>1988</v>
      </c>
      <c r="N256" s="5">
        <v>39</v>
      </c>
    </row>
    <row r="257" spans="10:14" x14ac:dyDescent="0.25">
      <c r="J257" t="s">
        <v>6</v>
      </c>
      <c r="K257" t="s">
        <v>34</v>
      </c>
      <c r="L257" t="s">
        <v>32</v>
      </c>
      <c r="M257" s="4">
        <v>6734</v>
      </c>
      <c r="N257" s="5">
        <v>123</v>
      </c>
    </row>
    <row r="258" spans="10:14" x14ac:dyDescent="0.25">
      <c r="J258" t="s">
        <v>40</v>
      </c>
      <c r="K258" t="s">
        <v>36</v>
      </c>
      <c r="L258" t="s">
        <v>4</v>
      </c>
      <c r="M258" s="4">
        <v>217</v>
      </c>
      <c r="N258" s="5">
        <v>36</v>
      </c>
    </row>
    <row r="259" spans="10:14" x14ac:dyDescent="0.25">
      <c r="J259" t="s">
        <v>5</v>
      </c>
      <c r="K259" t="s">
        <v>34</v>
      </c>
      <c r="L259" t="s">
        <v>22</v>
      </c>
      <c r="M259" s="4">
        <v>6279</v>
      </c>
      <c r="N259" s="5">
        <v>237</v>
      </c>
    </row>
    <row r="260" spans="10:14" x14ac:dyDescent="0.25">
      <c r="J260" t="s">
        <v>40</v>
      </c>
      <c r="K260" t="s">
        <v>36</v>
      </c>
      <c r="L260" t="s">
        <v>13</v>
      </c>
      <c r="M260" s="4">
        <v>4424</v>
      </c>
      <c r="N260" s="5">
        <v>201</v>
      </c>
    </row>
    <row r="261" spans="10:14" x14ac:dyDescent="0.25">
      <c r="J261" t="s">
        <v>2</v>
      </c>
      <c r="K261" t="s">
        <v>36</v>
      </c>
      <c r="L261" t="s">
        <v>17</v>
      </c>
      <c r="M261" s="4">
        <v>189</v>
      </c>
      <c r="N261" s="5">
        <v>48</v>
      </c>
    </row>
    <row r="262" spans="10:14" x14ac:dyDescent="0.25">
      <c r="J262" t="s">
        <v>5</v>
      </c>
      <c r="K262" t="s">
        <v>35</v>
      </c>
      <c r="L262" t="s">
        <v>22</v>
      </c>
      <c r="M262" s="4">
        <v>490</v>
      </c>
      <c r="N262" s="5">
        <v>84</v>
      </c>
    </row>
    <row r="263" spans="10:14" x14ac:dyDescent="0.25">
      <c r="J263" t="s">
        <v>8</v>
      </c>
      <c r="K263" t="s">
        <v>37</v>
      </c>
      <c r="L263" t="s">
        <v>21</v>
      </c>
      <c r="M263" s="4">
        <v>434</v>
      </c>
      <c r="N263" s="5">
        <v>87</v>
      </c>
    </row>
    <row r="264" spans="10:14" x14ac:dyDescent="0.25">
      <c r="J264" t="s">
        <v>7</v>
      </c>
      <c r="K264" t="s">
        <v>38</v>
      </c>
      <c r="L264" t="s">
        <v>30</v>
      </c>
      <c r="M264" s="4">
        <v>10129</v>
      </c>
      <c r="N264" s="5">
        <v>312</v>
      </c>
    </row>
    <row r="265" spans="10:14" x14ac:dyDescent="0.25">
      <c r="J265" t="s">
        <v>3</v>
      </c>
      <c r="K265" t="s">
        <v>39</v>
      </c>
      <c r="L265" t="s">
        <v>28</v>
      </c>
      <c r="M265" s="4">
        <v>1652</v>
      </c>
      <c r="N265" s="5">
        <v>102</v>
      </c>
    </row>
    <row r="266" spans="10:14" x14ac:dyDescent="0.25">
      <c r="J266" t="s">
        <v>8</v>
      </c>
      <c r="K266" t="s">
        <v>38</v>
      </c>
      <c r="L266" t="s">
        <v>21</v>
      </c>
      <c r="M266" s="4">
        <v>6433</v>
      </c>
      <c r="N266" s="5">
        <v>78</v>
      </c>
    </row>
    <row r="267" spans="10:14" x14ac:dyDescent="0.25">
      <c r="J267" t="s">
        <v>3</v>
      </c>
      <c r="K267" t="s">
        <v>34</v>
      </c>
      <c r="L267" t="s">
        <v>23</v>
      </c>
      <c r="M267" s="4">
        <v>2212</v>
      </c>
      <c r="N267" s="5">
        <v>117</v>
      </c>
    </row>
    <row r="268" spans="10:14" x14ac:dyDescent="0.25">
      <c r="J268" t="s">
        <v>41</v>
      </c>
      <c r="K268" t="s">
        <v>35</v>
      </c>
      <c r="L268" t="s">
        <v>19</v>
      </c>
      <c r="M268" s="4">
        <v>609</v>
      </c>
      <c r="N268" s="5">
        <v>99</v>
      </c>
    </row>
    <row r="269" spans="10:14" x14ac:dyDescent="0.25">
      <c r="J269" t="s">
        <v>40</v>
      </c>
      <c r="K269" t="s">
        <v>35</v>
      </c>
      <c r="L269" t="s">
        <v>24</v>
      </c>
      <c r="M269" s="4">
        <v>1638</v>
      </c>
      <c r="N269" s="5">
        <v>48</v>
      </c>
    </row>
    <row r="270" spans="10:14" x14ac:dyDescent="0.25">
      <c r="J270" t="s">
        <v>7</v>
      </c>
      <c r="K270" t="s">
        <v>34</v>
      </c>
      <c r="L270" t="s">
        <v>15</v>
      </c>
      <c r="M270" s="4">
        <v>3829</v>
      </c>
      <c r="N270" s="5">
        <v>24</v>
      </c>
    </row>
    <row r="271" spans="10:14" x14ac:dyDescent="0.25">
      <c r="J271" t="s">
        <v>40</v>
      </c>
      <c r="K271" t="s">
        <v>39</v>
      </c>
      <c r="L271" t="s">
        <v>15</v>
      </c>
      <c r="M271" s="4">
        <v>5775</v>
      </c>
      <c r="N271" s="5">
        <v>42</v>
      </c>
    </row>
    <row r="272" spans="10:14" x14ac:dyDescent="0.25">
      <c r="J272" t="s">
        <v>6</v>
      </c>
      <c r="K272" t="s">
        <v>35</v>
      </c>
      <c r="L272" t="s">
        <v>20</v>
      </c>
      <c r="M272" s="4">
        <v>1071</v>
      </c>
      <c r="N272" s="5">
        <v>270</v>
      </c>
    </row>
    <row r="273" spans="10:14" x14ac:dyDescent="0.25">
      <c r="J273" t="s">
        <v>8</v>
      </c>
      <c r="K273" t="s">
        <v>36</v>
      </c>
      <c r="L273" t="s">
        <v>23</v>
      </c>
      <c r="M273" s="4">
        <v>5019</v>
      </c>
      <c r="N273" s="5">
        <v>150</v>
      </c>
    </row>
    <row r="274" spans="10:14" x14ac:dyDescent="0.25">
      <c r="J274" t="s">
        <v>2</v>
      </c>
      <c r="K274" t="s">
        <v>37</v>
      </c>
      <c r="L274" t="s">
        <v>15</v>
      </c>
      <c r="M274" s="4">
        <v>2863</v>
      </c>
      <c r="N274" s="5">
        <v>42</v>
      </c>
    </row>
    <row r="275" spans="10:14" x14ac:dyDescent="0.25">
      <c r="J275" t="s">
        <v>40</v>
      </c>
      <c r="K275" t="s">
        <v>35</v>
      </c>
      <c r="L275" t="s">
        <v>29</v>
      </c>
      <c r="M275" s="4">
        <v>1617</v>
      </c>
      <c r="N275" s="5">
        <v>126</v>
      </c>
    </row>
    <row r="276" spans="10:14" x14ac:dyDescent="0.25">
      <c r="J276" t="s">
        <v>6</v>
      </c>
      <c r="K276" t="s">
        <v>37</v>
      </c>
      <c r="L276" t="s">
        <v>26</v>
      </c>
      <c r="M276" s="4">
        <v>6818</v>
      </c>
      <c r="N276" s="5">
        <v>6</v>
      </c>
    </row>
    <row r="277" spans="10:14" x14ac:dyDescent="0.25">
      <c r="J277" t="s">
        <v>3</v>
      </c>
      <c r="K277" t="s">
        <v>35</v>
      </c>
      <c r="L277" t="s">
        <v>15</v>
      </c>
      <c r="M277" s="4">
        <v>6657</v>
      </c>
      <c r="N277" s="5">
        <v>276</v>
      </c>
    </row>
    <row r="278" spans="10:14" x14ac:dyDescent="0.25">
      <c r="J278" t="s">
        <v>3</v>
      </c>
      <c r="K278" t="s">
        <v>34</v>
      </c>
      <c r="L278" t="s">
        <v>17</v>
      </c>
      <c r="M278" s="4">
        <v>2919</v>
      </c>
      <c r="N278" s="5">
        <v>93</v>
      </c>
    </row>
    <row r="279" spans="10:14" x14ac:dyDescent="0.25">
      <c r="J279" t="s">
        <v>2</v>
      </c>
      <c r="K279" t="s">
        <v>36</v>
      </c>
      <c r="L279" t="s">
        <v>31</v>
      </c>
      <c r="M279" s="4">
        <v>3094</v>
      </c>
      <c r="N279" s="5">
        <v>246</v>
      </c>
    </row>
    <row r="280" spans="10:14" x14ac:dyDescent="0.25">
      <c r="J280" t="s">
        <v>6</v>
      </c>
      <c r="K280" t="s">
        <v>39</v>
      </c>
      <c r="L280" t="s">
        <v>24</v>
      </c>
      <c r="M280" s="4">
        <v>2989</v>
      </c>
      <c r="N280" s="5">
        <v>3</v>
      </c>
    </row>
    <row r="281" spans="10:14" x14ac:dyDescent="0.25">
      <c r="J281" t="s">
        <v>8</v>
      </c>
      <c r="K281" t="s">
        <v>38</v>
      </c>
      <c r="L281" t="s">
        <v>27</v>
      </c>
      <c r="M281" s="4">
        <v>2268</v>
      </c>
      <c r="N281" s="5">
        <v>63</v>
      </c>
    </row>
    <row r="282" spans="10:14" x14ac:dyDescent="0.25">
      <c r="J282" t="s">
        <v>5</v>
      </c>
      <c r="K282" t="s">
        <v>35</v>
      </c>
      <c r="L282" t="s">
        <v>31</v>
      </c>
      <c r="M282" s="4">
        <v>4753</v>
      </c>
      <c r="N282" s="5">
        <v>246</v>
      </c>
    </row>
    <row r="283" spans="10:14" x14ac:dyDescent="0.25">
      <c r="J283" t="s">
        <v>2</v>
      </c>
      <c r="K283" t="s">
        <v>34</v>
      </c>
      <c r="L283" t="s">
        <v>19</v>
      </c>
      <c r="M283" s="4">
        <v>7511</v>
      </c>
      <c r="N283" s="5">
        <v>120</v>
      </c>
    </row>
    <row r="284" spans="10:14" x14ac:dyDescent="0.25">
      <c r="J284" t="s">
        <v>2</v>
      </c>
      <c r="K284" t="s">
        <v>38</v>
      </c>
      <c r="L284" t="s">
        <v>31</v>
      </c>
      <c r="M284" s="4">
        <v>4326</v>
      </c>
      <c r="N284" s="5">
        <v>348</v>
      </c>
    </row>
    <row r="285" spans="10:14" x14ac:dyDescent="0.25">
      <c r="J285" t="s">
        <v>41</v>
      </c>
      <c r="K285" t="s">
        <v>34</v>
      </c>
      <c r="L285" t="s">
        <v>23</v>
      </c>
      <c r="M285" s="4">
        <v>4935</v>
      </c>
      <c r="N285" s="5">
        <v>126</v>
      </c>
    </row>
    <row r="286" spans="10:14" x14ac:dyDescent="0.25">
      <c r="J286" t="s">
        <v>6</v>
      </c>
      <c r="K286" t="s">
        <v>35</v>
      </c>
      <c r="L286" t="s">
        <v>30</v>
      </c>
      <c r="M286" s="4">
        <v>4781</v>
      </c>
      <c r="N286" s="5">
        <v>123</v>
      </c>
    </row>
    <row r="287" spans="10:14" x14ac:dyDescent="0.25">
      <c r="J287" t="s">
        <v>5</v>
      </c>
      <c r="K287" t="s">
        <v>38</v>
      </c>
      <c r="L287" t="s">
        <v>25</v>
      </c>
      <c r="M287" s="4">
        <v>7483</v>
      </c>
      <c r="N287" s="5">
        <v>45</v>
      </c>
    </row>
    <row r="288" spans="10:14" x14ac:dyDescent="0.25">
      <c r="J288" t="s">
        <v>10</v>
      </c>
      <c r="K288" t="s">
        <v>38</v>
      </c>
      <c r="L288" t="s">
        <v>4</v>
      </c>
      <c r="M288" s="4">
        <v>6860</v>
      </c>
      <c r="N288" s="5">
        <v>126</v>
      </c>
    </row>
    <row r="289" spans="10:14" x14ac:dyDescent="0.25">
      <c r="J289" t="s">
        <v>40</v>
      </c>
      <c r="K289" t="s">
        <v>37</v>
      </c>
      <c r="L289" t="s">
        <v>29</v>
      </c>
      <c r="M289" s="4">
        <v>9002</v>
      </c>
      <c r="N289" s="5">
        <v>72</v>
      </c>
    </row>
    <row r="290" spans="10:14" x14ac:dyDescent="0.25">
      <c r="J290" t="s">
        <v>6</v>
      </c>
      <c r="K290" t="s">
        <v>36</v>
      </c>
      <c r="L290" t="s">
        <v>29</v>
      </c>
      <c r="M290" s="4">
        <v>1400</v>
      </c>
      <c r="N290" s="5">
        <v>135</v>
      </c>
    </row>
    <row r="291" spans="10:14" x14ac:dyDescent="0.25">
      <c r="J291" t="s">
        <v>10</v>
      </c>
      <c r="K291" t="s">
        <v>34</v>
      </c>
      <c r="L291" t="s">
        <v>22</v>
      </c>
      <c r="M291" s="4">
        <v>4053</v>
      </c>
      <c r="N291" s="5">
        <v>24</v>
      </c>
    </row>
    <row r="292" spans="10:14" x14ac:dyDescent="0.25">
      <c r="J292" t="s">
        <v>7</v>
      </c>
      <c r="K292" t="s">
        <v>36</v>
      </c>
      <c r="L292" t="s">
        <v>31</v>
      </c>
      <c r="M292" s="4">
        <v>2149</v>
      </c>
      <c r="N292" s="5">
        <v>117</v>
      </c>
    </row>
    <row r="293" spans="10:14" x14ac:dyDescent="0.25">
      <c r="J293" t="s">
        <v>3</v>
      </c>
      <c r="K293" t="s">
        <v>39</v>
      </c>
      <c r="L293" t="s">
        <v>29</v>
      </c>
      <c r="M293" s="4">
        <v>3640</v>
      </c>
      <c r="N293" s="5">
        <v>51</v>
      </c>
    </row>
    <row r="294" spans="10:14" x14ac:dyDescent="0.25">
      <c r="J294" t="s">
        <v>2</v>
      </c>
      <c r="K294" t="s">
        <v>39</v>
      </c>
      <c r="L294" t="s">
        <v>23</v>
      </c>
      <c r="M294" s="4">
        <v>630</v>
      </c>
      <c r="N294" s="5">
        <v>36</v>
      </c>
    </row>
    <row r="295" spans="10:14" x14ac:dyDescent="0.25">
      <c r="J295" t="s">
        <v>9</v>
      </c>
      <c r="K295" t="s">
        <v>35</v>
      </c>
      <c r="L295" t="s">
        <v>27</v>
      </c>
      <c r="M295" s="4">
        <v>2429</v>
      </c>
      <c r="N295" s="5">
        <v>144</v>
      </c>
    </row>
    <row r="296" spans="10:14" x14ac:dyDescent="0.25">
      <c r="J296" t="s">
        <v>9</v>
      </c>
      <c r="K296" t="s">
        <v>36</v>
      </c>
      <c r="L296" t="s">
        <v>25</v>
      </c>
      <c r="M296" s="4">
        <v>2142</v>
      </c>
      <c r="N296" s="5">
        <v>114</v>
      </c>
    </row>
    <row r="297" spans="10:14" x14ac:dyDescent="0.25">
      <c r="J297" t="s">
        <v>7</v>
      </c>
      <c r="K297" t="s">
        <v>37</v>
      </c>
      <c r="L297" t="s">
        <v>30</v>
      </c>
      <c r="M297" s="4">
        <v>6454</v>
      </c>
      <c r="N297" s="5">
        <v>54</v>
      </c>
    </row>
    <row r="298" spans="10:14" x14ac:dyDescent="0.25">
      <c r="J298" t="s">
        <v>7</v>
      </c>
      <c r="K298" t="s">
        <v>37</v>
      </c>
      <c r="L298" t="s">
        <v>16</v>
      </c>
      <c r="M298" s="4">
        <v>4487</v>
      </c>
      <c r="N298" s="5">
        <v>333</v>
      </c>
    </row>
    <row r="299" spans="10:14" x14ac:dyDescent="0.25">
      <c r="J299" t="s">
        <v>3</v>
      </c>
      <c r="K299" t="s">
        <v>37</v>
      </c>
      <c r="L299" t="s">
        <v>4</v>
      </c>
      <c r="M299" s="4">
        <v>938</v>
      </c>
      <c r="N299" s="5">
        <v>366</v>
      </c>
    </row>
    <row r="300" spans="10:14" x14ac:dyDescent="0.25">
      <c r="J300" t="s">
        <v>3</v>
      </c>
      <c r="K300" t="s">
        <v>38</v>
      </c>
      <c r="L300" t="s">
        <v>26</v>
      </c>
      <c r="M300" s="4">
        <v>8841</v>
      </c>
      <c r="N300" s="5">
        <v>303</v>
      </c>
    </row>
    <row r="301" spans="10:14" x14ac:dyDescent="0.25">
      <c r="J301" t="s">
        <v>2</v>
      </c>
      <c r="K301" t="s">
        <v>39</v>
      </c>
      <c r="L301" t="s">
        <v>33</v>
      </c>
      <c r="M301" s="4">
        <v>4018</v>
      </c>
      <c r="N301" s="5">
        <v>126</v>
      </c>
    </row>
    <row r="302" spans="10:14" x14ac:dyDescent="0.25">
      <c r="J302" t="s">
        <v>41</v>
      </c>
      <c r="K302" t="s">
        <v>37</v>
      </c>
      <c r="L302" t="s">
        <v>15</v>
      </c>
      <c r="M302" s="4">
        <v>714</v>
      </c>
      <c r="N302" s="5">
        <v>231</v>
      </c>
    </row>
    <row r="303" spans="10:14" x14ac:dyDescent="0.25">
      <c r="J303" t="s">
        <v>9</v>
      </c>
      <c r="K303" t="s">
        <v>38</v>
      </c>
      <c r="L303" t="s">
        <v>25</v>
      </c>
      <c r="M303" s="4">
        <v>3850</v>
      </c>
      <c r="N303"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515C6-7997-471E-9C7D-48FD80A44D1C}">
  <dimension ref="A1:H17"/>
  <sheetViews>
    <sheetView workbookViewId="0">
      <selection activeCell="G2" sqref="G2:H2"/>
    </sheetView>
  </sheetViews>
  <sheetFormatPr defaultRowHeight="15" x14ac:dyDescent="0.25"/>
  <cols>
    <col min="1" max="1" width="3.7109375" customWidth="1"/>
    <col min="3" max="3" width="16.42578125" bestFit="1" customWidth="1"/>
    <col min="4" max="4" width="14.85546875" bestFit="1" customWidth="1"/>
    <col min="7" max="7" width="16.28515625" bestFit="1" customWidth="1"/>
    <col min="8" max="8" width="14.85546875" bestFit="1" customWidth="1"/>
  </cols>
  <sheetData>
    <row r="1" spans="1:8" s="2" customFormat="1" ht="52.5" customHeight="1" x14ac:dyDescent="0.25">
      <c r="A1" s="1"/>
      <c r="C1" s="3" t="s">
        <v>75</v>
      </c>
    </row>
    <row r="2" spans="1:8" x14ac:dyDescent="0.25">
      <c r="C2" s="38" t="s">
        <v>75</v>
      </c>
      <c r="D2" s="38"/>
      <c r="G2" s="38" t="s">
        <v>91</v>
      </c>
      <c r="H2" s="38"/>
    </row>
    <row r="4" spans="1:8" x14ac:dyDescent="0.25">
      <c r="C4" s="18" t="s">
        <v>67</v>
      </c>
      <c r="D4" t="s">
        <v>69</v>
      </c>
      <c r="G4" s="18" t="s">
        <v>67</v>
      </c>
      <c r="H4" t="s">
        <v>69</v>
      </c>
    </row>
    <row r="5" spans="1:8" x14ac:dyDescent="0.25">
      <c r="C5" s="19" t="s">
        <v>38</v>
      </c>
      <c r="D5" s="20"/>
      <c r="G5" s="19" t="s">
        <v>38</v>
      </c>
      <c r="H5" s="20"/>
    </row>
    <row r="6" spans="1:8" x14ac:dyDescent="0.25">
      <c r="C6" s="23" t="s">
        <v>5</v>
      </c>
      <c r="D6" s="20">
        <v>25221</v>
      </c>
      <c r="G6" s="23" t="s">
        <v>41</v>
      </c>
      <c r="H6" s="20">
        <v>6069</v>
      </c>
    </row>
    <row r="7" spans="1:8" x14ac:dyDescent="0.25">
      <c r="C7" s="19" t="s">
        <v>36</v>
      </c>
      <c r="D7" s="20"/>
      <c r="G7" s="19" t="s">
        <v>36</v>
      </c>
      <c r="H7" s="20"/>
    </row>
    <row r="8" spans="1:8" x14ac:dyDescent="0.25">
      <c r="C8" s="23" t="s">
        <v>5</v>
      </c>
      <c r="D8" s="20">
        <v>39620</v>
      </c>
      <c r="G8" s="23" t="s">
        <v>8</v>
      </c>
      <c r="H8" s="20">
        <v>5019</v>
      </c>
    </row>
    <row r="9" spans="1:8" x14ac:dyDescent="0.25">
      <c r="C9" s="19" t="s">
        <v>34</v>
      </c>
      <c r="D9" s="20"/>
      <c r="G9" s="19" t="s">
        <v>34</v>
      </c>
      <c r="H9" s="20"/>
    </row>
    <row r="10" spans="1:8" x14ac:dyDescent="0.25">
      <c r="C10" s="23" t="s">
        <v>5</v>
      </c>
      <c r="D10" s="20">
        <v>41559</v>
      </c>
      <c r="G10" s="23" t="s">
        <v>8</v>
      </c>
      <c r="H10" s="20">
        <v>5516</v>
      </c>
    </row>
    <row r="11" spans="1:8" x14ac:dyDescent="0.25">
      <c r="C11" s="19" t="s">
        <v>37</v>
      </c>
      <c r="D11" s="20"/>
      <c r="G11" s="19" t="s">
        <v>37</v>
      </c>
      <c r="H11" s="20"/>
    </row>
    <row r="12" spans="1:8" x14ac:dyDescent="0.25">
      <c r="C12" s="23" t="s">
        <v>7</v>
      </c>
      <c r="D12" s="20">
        <v>43568</v>
      </c>
      <c r="G12" s="23" t="s">
        <v>10</v>
      </c>
      <c r="H12" s="20">
        <v>7987</v>
      </c>
    </row>
    <row r="13" spans="1:8" x14ac:dyDescent="0.25">
      <c r="C13" s="19" t="s">
        <v>39</v>
      </c>
      <c r="D13" s="20"/>
      <c r="G13" s="19" t="s">
        <v>39</v>
      </c>
      <c r="H13" s="20"/>
    </row>
    <row r="14" spans="1:8" x14ac:dyDescent="0.25">
      <c r="C14" s="23" t="s">
        <v>2</v>
      </c>
      <c r="D14" s="20">
        <v>45752</v>
      </c>
      <c r="G14" s="23" t="s">
        <v>41</v>
      </c>
      <c r="H14" s="20">
        <v>3976</v>
      </c>
    </row>
    <row r="15" spans="1:8" x14ac:dyDescent="0.25">
      <c r="C15" s="19" t="s">
        <v>35</v>
      </c>
      <c r="D15" s="20"/>
      <c r="G15" s="19" t="s">
        <v>35</v>
      </c>
      <c r="H15" s="20"/>
    </row>
    <row r="16" spans="1:8" x14ac:dyDescent="0.25">
      <c r="C16" s="23" t="s">
        <v>40</v>
      </c>
      <c r="D16" s="20">
        <v>38325</v>
      </c>
      <c r="G16" s="23" t="s">
        <v>2</v>
      </c>
      <c r="H16" s="20">
        <v>2142</v>
      </c>
    </row>
    <row r="17" spans="3:8" x14ac:dyDescent="0.25">
      <c r="C17" s="19" t="s">
        <v>68</v>
      </c>
      <c r="D17" s="20">
        <v>234045</v>
      </c>
      <c r="G17" s="19" t="s">
        <v>68</v>
      </c>
      <c r="H17" s="20">
        <v>30709</v>
      </c>
    </row>
  </sheetData>
  <mergeCells count="2">
    <mergeCell ref="C2:D2"/>
    <mergeCell ref="G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C4B85-C191-4ECC-9054-0DBBF13CECDB}">
  <dimension ref="A1:C27"/>
  <sheetViews>
    <sheetView workbookViewId="0">
      <selection activeCell="C1" sqref="C1"/>
    </sheetView>
  </sheetViews>
  <sheetFormatPr defaultRowHeight="15" x14ac:dyDescent="0.25"/>
  <cols>
    <col min="1" max="1" width="3" customWidth="1"/>
    <col min="2" max="2" width="21.85546875" bestFit="1" customWidth="1"/>
    <col min="3" max="5" width="10.85546875" bestFit="1" customWidth="1"/>
  </cols>
  <sheetData>
    <row r="1" spans="1:3" s="2" customFormat="1" ht="52.5" customHeight="1" x14ac:dyDescent="0.25">
      <c r="A1" s="1"/>
      <c r="C1" s="3" t="s">
        <v>76</v>
      </c>
    </row>
    <row r="4" spans="1:3" x14ac:dyDescent="0.25">
      <c r="B4" s="18" t="s">
        <v>67</v>
      </c>
      <c r="C4" t="s">
        <v>78</v>
      </c>
    </row>
    <row r="5" spans="1:3" x14ac:dyDescent="0.25">
      <c r="B5" s="19" t="s">
        <v>14</v>
      </c>
      <c r="C5" s="24">
        <v>19525.600000000002</v>
      </c>
    </row>
    <row r="6" spans="1:3" x14ac:dyDescent="0.25">
      <c r="B6" s="19" t="s">
        <v>30</v>
      </c>
      <c r="C6" s="24">
        <v>25899.020000000011</v>
      </c>
    </row>
    <row r="7" spans="1:3" x14ac:dyDescent="0.25">
      <c r="B7" s="19" t="s">
        <v>24</v>
      </c>
      <c r="C7" s="24">
        <v>30189.32</v>
      </c>
    </row>
    <row r="8" spans="1:3" x14ac:dyDescent="0.25">
      <c r="B8" s="19" t="s">
        <v>19</v>
      </c>
      <c r="C8" s="24">
        <v>29800.160000000003</v>
      </c>
    </row>
    <row r="9" spans="1:3" x14ac:dyDescent="0.25">
      <c r="B9" s="19" t="s">
        <v>22</v>
      </c>
      <c r="C9" s="24">
        <v>46234.960000000006</v>
      </c>
    </row>
    <row r="10" spans="1:3" x14ac:dyDescent="0.25">
      <c r="B10" s="19" t="s">
        <v>4</v>
      </c>
      <c r="C10" s="24">
        <v>14946.919999999998</v>
      </c>
    </row>
    <row r="11" spans="1:3" x14ac:dyDescent="0.25">
      <c r="B11" s="19" t="s">
        <v>26</v>
      </c>
      <c r="C11" s="24">
        <v>58277.8</v>
      </c>
    </row>
    <row r="12" spans="1:3" x14ac:dyDescent="0.25">
      <c r="B12" s="19" t="s">
        <v>28</v>
      </c>
      <c r="C12" s="24">
        <v>39084.340000000004</v>
      </c>
    </row>
    <row r="13" spans="1:3" x14ac:dyDescent="0.25">
      <c r="B13" s="19" t="s">
        <v>32</v>
      </c>
      <c r="C13" s="24">
        <v>52063.35</v>
      </c>
    </row>
    <row r="14" spans="1:3" x14ac:dyDescent="0.25">
      <c r="B14" s="19" t="s">
        <v>18</v>
      </c>
      <c r="C14" s="24">
        <v>40814.559999999998</v>
      </c>
    </row>
    <row r="15" spans="1:3" x14ac:dyDescent="0.25">
      <c r="B15" s="19" t="s">
        <v>17</v>
      </c>
      <c r="C15" s="24">
        <v>56471.590000000004</v>
      </c>
    </row>
    <row r="16" spans="1:3" x14ac:dyDescent="0.25">
      <c r="B16" s="19" t="s">
        <v>23</v>
      </c>
      <c r="C16" s="24">
        <v>44884.12</v>
      </c>
    </row>
    <row r="17" spans="2:3" x14ac:dyDescent="0.25">
      <c r="B17" s="19" t="s">
        <v>29</v>
      </c>
      <c r="C17" s="24">
        <v>36700.840000000004</v>
      </c>
    </row>
    <row r="18" spans="2:3" x14ac:dyDescent="0.25">
      <c r="B18" s="19" t="s">
        <v>13</v>
      </c>
      <c r="C18" s="24">
        <v>29721.27</v>
      </c>
    </row>
    <row r="19" spans="2:3" x14ac:dyDescent="0.25">
      <c r="B19" s="19" t="s">
        <v>16</v>
      </c>
      <c r="C19" s="24">
        <v>43177.340000000004</v>
      </c>
    </row>
    <row r="20" spans="2:3" x14ac:dyDescent="0.25">
      <c r="B20" s="19" t="s">
        <v>20</v>
      </c>
      <c r="C20" s="24">
        <v>31390.480000000003</v>
      </c>
    </row>
    <row r="21" spans="2:3" x14ac:dyDescent="0.25">
      <c r="B21" s="19" t="s">
        <v>27</v>
      </c>
      <c r="C21" s="24">
        <v>19572.14</v>
      </c>
    </row>
    <row r="22" spans="2:3" x14ac:dyDescent="0.25">
      <c r="B22" s="19" t="s">
        <v>33</v>
      </c>
      <c r="C22" s="24">
        <v>46226.020000000004</v>
      </c>
    </row>
    <row r="23" spans="2:3" x14ac:dyDescent="0.25">
      <c r="B23" s="19" t="s">
        <v>15</v>
      </c>
      <c r="C23" s="24">
        <v>50988.91</v>
      </c>
    </row>
    <row r="24" spans="2:3" x14ac:dyDescent="0.25">
      <c r="B24" s="19" t="s">
        <v>31</v>
      </c>
      <c r="C24" s="24">
        <v>29518.43</v>
      </c>
    </row>
    <row r="25" spans="2:3" x14ac:dyDescent="0.25">
      <c r="B25" s="19" t="s">
        <v>21</v>
      </c>
      <c r="C25" s="24">
        <v>26000</v>
      </c>
    </row>
    <row r="26" spans="2:3" x14ac:dyDescent="0.25">
      <c r="B26" s="19" t="s">
        <v>25</v>
      </c>
      <c r="C26" s="24">
        <v>29678.099999999995</v>
      </c>
    </row>
    <row r="27" spans="2:3" x14ac:dyDescent="0.25">
      <c r="B27" s="19" t="s">
        <v>68</v>
      </c>
      <c r="C27" s="24">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EDA(CF)</vt:lpstr>
      <vt:lpstr>Sales(Fromula)</vt:lpstr>
      <vt:lpstr>Sales(Pivot)</vt:lpstr>
      <vt:lpstr>Top 5 Products</vt:lpstr>
      <vt:lpstr>Anomalies</vt:lpstr>
      <vt:lpstr>Best and Worst</vt:lpstr>
      <vt:lpstr>Profits</vt:lpstr>
      <vt:lpstr>Dynamic Report</vt:lpstr>
      <vt:lpstr>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2023-05-04T15:19:12Z</dcterms:modified>
</cp:coreProperties>
</file>