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54C9230D-034E-443C-AB76-DC97B8015362}" xr6:coauthVersionLast="47" xr6:coauthVersionMax="47" xr10:uidLastSave="{00000000-0000-0000-0000-000000000000}"/>
  <bookViews>
    <workbookView xWindow="1920" yWindow="144" windowWidth="10320" windowHeight="11508" firstSheet="1" activeTab="4" xr2:uid="{00000000-000D-0000-FFFF-FFFF00000000}"/>
  </bookViews>
  <sheets>
    <sheet name="給料テーブル" sheetId="1" r:id="rId1"/>
    <sheet name="ひな形" sheetId="2" r:id="rId2"/>
    <sheet name="test" sheetId="3" r:id="rId3"/>
    <sheet name="test2" sheetId="4" r:id="rId4"/>
    <sheet name="そのだ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5" l="1"/>
  <c r="L34" i="5"/>
  <c r="K34" i="5"/>
  <c r="J34" i="5"/>
  <c r="I34" i="5"/>
  <c r="P15" i="5" s="1"/>
  <c r="H34" i="5"/>
  <c r="P16" i="5" s="1"/>
  <c r="G34" i="5"/>
  <c r="P1" i="5" s="1"/>
  <c r="P5" i="5" s="1"/>
  <c r="P33" i="5"/>
  <c r="F33" i="5"/>
  <c r="F32" i="5"/>
  <c r="F31" i="5"/>
  <c r="F30" i="5"/>
  <c r="F29" i="5"/>
  <c r="F28" i="5"/>
  <c r="F27" i="5"/>
  <c r="P26" i="5"/>
  <c r="F26" i="5"/>
  <c r="P25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P8" i="5"/>
  <c r="F8" i="5"/>
  <c r="F7" i="5"/>
  <c r="F34" i="5" s="1"/>
  <c r="F6" i="5"/>
  <c r="F5" i="5"/>
  <c r="P4" i="5"/>
  <c r="F4" i="5"/>
  <c r="F3" i="5"/>
  <c r="M34" i="4"/>
  <c r="P26" i="4" s="1"/>
  <c r="L34" i="4"/>
  <c r="K34" i="4"/>
  <c r="J34" i="4"/>
  <c r="I34" i="4"/>
  <c r="H34" i="4"/>
  <c r="P16" i="4" s="1"/>
  <c r="P17" i="4" s="1"/>
  <c r="P33" i="4"/>
  <c r="F33" i="4"/>
  <c r="F32" i="4"/>
  <c r="F31" i="4"/>
  <c r="F30" i="4"/>
  <c r="F29" i="4"/>
  <c r="F28" i="4"/>
  <c r="F27" i="4"/>
  <c r="F26" i="4"/>
  <c r="P25" i="4"/>
  <c r="F25" i="4"/>
  <c r="F24" i="4"/>
  <c r="F23" i="4"/>
  <c r="F22" i="4"/>
  <c r="F21" i="4"/>
  <c r="F20" i="4"/>
  <c r="F19" i="4"/>
  <c r="F18" i="4"/>
  <c r="F17" i="4"/>
  <c r="F16" i="4"/>
  <c r="P15" i="4"/>
  <c r="F15" i="4"/>
  <c r="F14" i="4"/>
  <c r="F13" i="4"/>
  <c r="F12" i="4"/>
  <c r="F11" i="4"/>
  <c r="F34" i="4" s="1"/>
  <c r="F10" i="4"/>
  <c r="F9" i="4"/>
  <c r="P8" i="4"/>
  <c r="F8" i="4"/>
  <c r="F7" i="4"/>
  <c r="F6" i="4"/>
  <c r="P5" i="4"/>
  <c r="F5" i="4"/>
  <c r="P4" i="4"/>
  <c r="F4" i="4"/>
  <c r="F3" i="4"/>
  <c r="P1" i="4"/>
  <c r="M34" i="3"/>
  <c r="P26" i="3" s="1"/>
  <c r="L34" i="3"/>
  <c r="P25" i="3" s="1"/>
  <c r="K34" i="3"/>
  <c r="J34" i="3"/>
  <c r="I34" i="3"/>
  <c r="H34" i="3"/>
  <c r="G34" i="3"/>
  <c r="P33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P16" i="3"/>
  <c r="F16" i="3"/>
  <c r="P15" i="3"/>
  <c r="P17" i="3" s="1"/>
  <c r="F15" i="3"/>
  <c r="F14" i="3"/>
  <c r="F13" i="3"/>
  <c r="F12" i="3"/>
  <c r="F11" i="3"/>
  <c r="F10" i="3"/>
  <c r="F9" i="3"/>
  <c r="P8" i="3"/>
  <c r="F8" i="3"/>
  <c r="F7" i="3"/>
  <c r="F6" i="3"/>
  <c r="F5" i="3"/>
  <c r="P4" i="3"/>
  <c r="F4" i="3"/>
  <c r="F3" i="3"/>
  <c r="F34" i="3" s="1"/>
  <c r="P1" i="3"/>
  <c r="P5" i="3" s="1"/>
  <c r="P7" i="3" s="1"/>
  <c r="P29" i="3" s="1"/>
  <c r="M34" i="2"/>
  <c r="L34" i="2"/>
  <c r="P25" i="2" s="1"/>
  <c r="K34" i="2"/>
  <c r="J34" i="2"/>
  <c r="I34" i="2"/>
  <c r="H34" i="2"/>
  <c r="P16" i="2" s="1"/>
  <c r="P17" i="2" s="1"/>
  <c r="G34" i="2"/>
  <c r="P33" i="2" s="1"/>
  <c r="F33" i="2"/>
  <c r="F32" i="2"/>
  <c r="F31" i="2"/>
  <c r="F30" i="2"/>
  <c r="F29" i="2"/>
  <c r="F28" i="2"/>
  <c r="F27" i="2"/>
  <c r="P26" i="2"/>
  <c r="F26" i="2"/>
  <c r="F25" i="2"/>
  <c r="F24" i="2"/>
  <c r="F23" i="2"/>
  <c r="F22" i="2"/>
  <c r="F21" i="2"/>
  <c r="F20" i="2"/>
  <c r="F19" i="2"/>
  <c r="F18" i="2"/>
  <c r="F17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22" i="1"/>
  <c r="O22" i="1"/>
  <c r="M22" i="1"/>
  <c r="N22" i="1" s="1"/>
  <c r="K22" i="1"/>
  <c r="L22" i="1" s="1"/>
  <c r="I22" i="1"/>
  <c r="J22" i="1" s="1"/>
  <c r="H22" i="1"/>
  <c r="G22" i="1"/>
  <c r="E22" i="1"/>
  <c r="F22" i="1" s="1"/>
  <c r="O21" i="1"/>
  <c r="P21" i="1" s="1"/>
  <c r="M21" i="1"/>
  <c r="N21" i="1" s="1"/>
  <c r="L21" i="1"/>
  <c r="K21" i="1"/>
  <c r="I21" i="1"/>
  <c r="J21" i="1" s="1"/>
  <c r="G21" i="1"/>
  <c r="H21" i="1" s="1"/>
  <c r="E21" i="1"/>
  <c r="F21" i="1" s="1"/>
  <c r="P20" i="1"/>
  <c r="O20" i="1"/>
  <c r="M20" i="1"/>
  <c r="N20" i="1" s="1"/>
  <c r="K20" i="1"/>
  <c r="L20" i="1" s="1"/>
  <c r="I20" i="1"/>
  <c r="J20" i="1" s="1"/>
  <c r="H20" i="1"/>
  <c r="G20" i="1"/>
  <c r="E20" i="1"/>
  <c r="F20" i="1" s="1"/>
  <c r="O19" i="1"/>
  <c r="P19" i="1" s="1"/>
  <c r="M19" i="1"/>
  <c r="N19" i="1" s="1"/>
  <c r="L19" i="1"/>
  <c r="K19" i="1"/>
  <c r="I19" i="1"/>
  <c r="J19" i="1" s="1"/>
  <c r="G19" i="1"/>
  <c r="H19" i="1" s="1"/>
  <c r="E19" i="1"/>
  <c r="F19" i="1" s="1"/>
  <c r="P18" i="1"/>
  <c r="O18" i="1"/>
  <c r="M18" i="1"/>
  <c r="N18" i="1" s="1"/>
  <c r="K18" i="1"/>
  <c r="L18" i="1" s="1"/>
  <c r="I18" i="1"/>
  <c r="J18" i="1" s="1"/>
  <c r="H18" i="1"/>
  <c r="G18" i="1"/>
  <c r="E18" i="1"/>
  <c r="F18" i="1" s="1"/>
  <c r="O17" i="1"/>
  <c r="P17" i="1" s="1"/>
  <c r="M17" i="1"/>
  <c r="N17" i="1" s="1"/>
  <c r="L17" i="1"/>
  <c r="K17" i="1"/>
  <c r="I17" i="1"/>
  <c r="J17" i="1" s="1"/>
  <c r="G17" i="1"/>
  <c r="H17" i="1" s="1"/>
  <c r="E17" i="1"/>
  <c r="F17" i="1" s="1"/>
  <c r="P16" i="1"/>
  <c r="O16" i="1"/>
  <c r="M16" i="1"/>
  <c r="N16" i="1" s="1"/>
  <c r="K16" i="1"/>
  <c r="L16" i="1" s="1"/>
  <c r="I16" i="1"/>
  <c r="J16" i="1" s="1"/>
  <c r="H16" i="1"/>
  <c r="G16" i="1"/>
  <c r="E16" i="1"/>
  <c r="F16" i="1" s="1"/>
  <c r="O15" i="1"/>
  <c r="P15" i="1" s="1"/>
  <c r="M15" i="1"/>
  <c r="N15" i="1" s="1"/>
  <c r="L15" i="1"/>
  <c r="K15" i="1"/>
  <c r="I15" i="1"/>
  <c r="J15" i="1" s="1"/>
  <c r="G15" i="1"/>
  <c r="H15" i="1" s="1"/>
  <c r="E15" i="1"/>
  <c r="F15" i="1" s="1"/>
  <c r="P14" i="1"/>
  <c r="O14" i="1"/>
  <c r="M14" i="1"/>
  <c r="N14" i="1" s="1"/>
  <c r="K14" i="1"/>
  <c r="L14" i="1" s="1"/>
  <c r="I14" i="1"/>
  <c r="J14" i="1" s="1"/>
  <c r="H14" i="1"/>
  <c r="G14" i="1"/>
  <c r="E14" i="1"/>
  <c r="F14" i="1" s="1"/>
  <c r="O13" i="1"/>
  <c r="P13" i="1" s="1"/>
  <c r="M13" i="1"/>
  <c r="N13" i="1" s="1"/>
  <c r="L13" i="1"/>
  <c r="K13" i="1"/>
  <c r="I13" i="1"/>
  <c r="J13" i="1" s="1"/>
  <c r="G13" i="1"/>
  <c r="H13" i="1" s="1"/>
  <c r="E13" i="1"/>
  <c r="F13" i="1" s="1"/>
  <c r="P12" i="1"/>
  <c r="O12" i="1"/>
  <c r="M12" i="1"/>
  <c r="N12" i="1" s="1"/>
  <c r="K12" i="1"/>
  <c r="L12" i="1" s="1"/>
  <c r="I12" i="1"/>
  <c r="J12" i="1" s="1"/>
  <c r="H12" i="1"/>
  <c r="G12" i="1"/>
  <c r="E12" i="1"/>
  <c r="F12" i="1" s="1"/>
  <c r="O11" i="1"/>
  <c r="P11" i="1" s="1"/>
  <c r="M11" i="1"/>
  <c r="N11" i="1" s="1"/>
  <c r="L11" i="1"/>
  <c r="K11" i="1"/>
  <c r="I11" i="1"/>
  <c r="J11" i="1" s="1"/>
  <c r="G11" i="1"/>
  <c r="H11" i="1" s="1"/>
  <c r="E11" i="1"/>
  <c r="F11" i="1" s="1"/>
  <c r="P10" i="1"/>
  <c r="O10" i="1"/>
  <c r="M10" i="1"/>
  <c r="N10" i="1" s="1"/>
  <c r="K10" i="1"/>
  <c r="L10" i="1" s="1"/>
  <c r="I10" i="1"/>
  <c r="J10" i="1" s="1"/>
  <c r="H10" i="1"/>
  <c r="G10" i="1"/>
  <c r="E10" i="1"/>
  <c r="F10" i="1" s="1"/>
  <c r="O9" i="1"/>
  <c r="P9" i="1" s="1"/>
  <c r="M9" i="1"/>
  <c r="N9" i="1" s="1"/>
  <c r="L9" i="1"/>
  <c r="K9" i="1"/>
  <c r="I9" i="1"/>
  <c r="J9" i="1" s="1"/>
  <c r="G9" i="1"/>
  <c r="H9" i="1" s="1"/>
  <c r="E9" i="1"/>
  <c r="F9" i="1" s="1"/>
  <c r="P8" i="1"/>
  <c r="O8" i="1"/>
  <c r="M8" i="1"/>
  <c r="N8" i="1" s="1"/>
  <c r="K8" i="1"/>
  <c r="L8" i="1" s="1"/>
  <c r="I8" i="1"/>
  <c r="J8" i="1" s="1"/>
  <c r="H8" i="1"/>
  <c r="G8" i="1"/>
  <c r="E8" i="1"/>
  <c r="F8" i="1" s="1"/>
  <c r="O7" i="1"/>
  <c r="P7" i="1" s="1"/>
  <c r="M7" i="1"/>
  <c r="N7" i="1" s="1"/>
  <c r="L7" i="1"/>
  <c r="K7" i="1"/>
  <c r="I7" i="1"/>
  <c r="J7" i="1" s="1"/>
  <c r="G7" i="1"/>
  <c r="H7" i="1" s="1"/>
  <c r="E7" i="1"/>
  <c r="F7" i="1" s="1"/>
  <c r="P6" i="1"/>
  <c r="O6" i="1"/>
  <c r="M6" i="1"/>
  <c r="N6" i="1" s="1"/>
  <c r="K6" i="1"/>
  <c r="L6" i="1" s="1"/>
  <c r="I6" i="1"/>
  <c r="J6" i="1" s="1"/>
  <c r="H6" i="1"/>
  <c r="G6" i="1"/>
  <c r="E6" i="1"/>
  <c r="F6" i="1" s="1"/>
  <c r="O5" i="1"/>
  <c r="P5" i="1" s="1"/>
  <c r="M5" i="1"/>
  <c r="N5" i="1" s="1"/>
  <c r="L5" i="1"/>
  <c r="K5" i="1"/>
  <c r="I5" i="1"/>
  <c r="J5" i="1" s="1"/>
  <c r="G5" i="1"/>
  <c r="H5" i="1" s="1"/>
  <c r="E5" i="1"/>
  <c r="F5" i="1" s="1"/>
  <c r="P4" i="1"/>
  <c r="O4" i="1"/>
  <c r="M4" i="1"/>
  <c r="N4" i="1" s="1"/>
  <c r="K4" i="1"/>
  <c r="L4" i="1" s="1"/>
  <c r="I4" i="1"/>
  <c r="J4" i="1" s="1"/>
  <c r="H4" i="1"/>
  <c r="G4" i="1"/>
  <c r="E4" i="1"/>
  <c r="F4" i="1" s="1"/>
  <c r="P17" i="5" l="1"/>
  <c r="P34" i="3"/>
  <c r="P24" i="3"/>
  <c r="P30" i="3" s="1"/>
  <c r="P7" i="5"/>
  <c r="P7" i="4"/>
  <c r="P29" i="4" s="1"/>
  <c r="P1" i="2"/>
  <c r="P2" i="5"/>
  <c r="P29" i="5" l="1"/>
  <c r="P34" i="5" s="1"/>
  <c r="P24" i="4"/>
  <c r="P30" i="4" s="1"/>
  <c r="P34" i="4"/>
  <c r="P5" i="2"/>
  <c r="P7" i="2" s="1"/>
  <c r="P29" i="2" s="1"/>
  <c r="P2" i="2"/>
  <c r="P24" i="5" l="1"/>
  <c r="P30" i="5" s="1"/>
  <c r="P24" i="2"/>
  <c r="P30" i="2" s="1"/>
  <c r="P34" i="2"/>
</calcChain>
</file>

<file path=xl/sharedStrings.xml><?xml version="1.0" encoding="utf-8"?>
<sst xmlns="http://schemas.openxmlformats.org/spreadsheetml/2006/main" count="330" uniqueCount="82">
  <si>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</si>
  <si>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</si>
  <si>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</si>
  <si>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</si>
  <si>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</si>
  <si>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</si>
  <si>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</si>
  <si>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</si>
  <si>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</si>
  <si>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</si>
  <si>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</si>
  <si>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</si>
  <si>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</si>
  <si>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</si>
  <si>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</si>
  <si>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</si>
  <si>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</si>
  <si>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</si>
  <si>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</si>
  <si>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</si>
  <si>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</si>
  <si>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</si>
  <si>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</si>
  <si>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</si>
  <si>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</si>
  <si>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</si>
  <si>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</si>
  <si>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</si>
  <si>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</si>
  <si>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</si>
  <si>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</si>
  <si>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</si>
  <si>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</si>
  <si>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</si>
  <si>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</si>
  <si>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</si>
  <si>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</si>
  <si>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</si>
  <si>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</si>
  <si>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</si>
  <si>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</si>
  <si>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</si>
  <si>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</si>
  <si>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</si>
  <si>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</si>
  <si>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木</t>
  </si>
  <si>
    <t>給与</t>
  </si>
  <si>
    <t>金</t>
  </si>
  <si>
    <t>出勤日数</t>
  </si>
  <si>
    <t>土</t>
  </si>
  <si>
    <t>日</t>
  </si>
  <si>
    <t>月</t>
  </si>
  <si>
    <t>基本給</t>
  </si>
  <si>
    <t>火</t>
  </si>
  <si>
    <t>水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</si>
  <si>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</si>
  <si>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</si>
  <si>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</si>
  <si>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</si>
  <si>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</si>
  <si>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</si>
  <si>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</si>
  <si>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</si>
  <si>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</si>
  <si>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</si>
  <si>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</si>
  <si>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</si>
  <si>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</si>
  <si>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</si>
  <si>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</si>
  <si>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</si>
  <si>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</si>
  <si>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</si>
  <si>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test</t>
  </si>
  <si>
    <t>20:30</t>
  </si>
  <si>
    <t>22:00</t>
  </si>
  <si>
    <t>25:30</t>
  </si>
  <si>
    <t>test2</t>
  </si>
  <si>
    <t>15:00</t>
  </si>
  <si>
    <t>✔</t>
  </si>
  <si>
    <t>17:00</t>
  </si>
  <si>
    <t>そのだ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</si>
</sst>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[h]:mm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5" xfId="1" applyBorder="1"/>
    <xf numFmtId="0" fontId="2" fillId="0" borderId="17" xfId="1" applyBorder="1"/>
    <xf numFmtId="0" fontId="2" fillId="0" borderId="18" xfId="1" applyBorder="1"/>
    <xf numFmtId="0" fontId="4" fillId="2" borderId="19" xfId="1" applyFont="1" applyFill="1" applyBorder="1" applyAlignment="1">
      <alignment horizontal="right"/>
    </xf>
    <xf numFmtId="0" fontId="2" fillId="0" borderId="20" xfId="1" applyBorder="1"/>
    <xf numFmtId="0" fontId="4" fillId="2" borderId="21" xfId="1" applyFont="1" applyFill="1" applyBorder="1" applyAlignment="1">
      <alignment horizontal="right"/>
    </xf>
    <xf numFmtId="0" fontId="2" fillId="0" borderId="22" xfId="1" applyBorder="1"/>
    <xf numFmtId="0" fontId="4" fillId="2" borderId="23" xfId="1" applyFont="1" applyFill="1" applyBorder="1" applyAlignment="1">
      <alignment horizontal="right"/>
    </xf>
    <xf numFmtId="0" fontId="4" fillId="2" borderId="24" xfId="1" applyFont="1" applyFill="1" applyBorder="1" applyAlignment="1">
      <alignment horizontal="right"/>
    </xf>
    <xf numFmtId="0" fontId="2" fillId="0" borderId="8" xfId="1" applyBorder="1"/>
    <xf numFmtId="0" fontId="4" fillId="2" borderId="25" xfId="1" applyFont="1" applyFill="1" applyBorder="1" applyAlignment="1">
      <alignment horizontal="right"/>
    </xf>
    <xf numFmtId="1" fontId="2" fillId="0" borderId="20" xfId="1" applyNumberFormat="1" applyBorder="1"/>
    <xf numFmtId="1" fontId="2" fillId="0" borderId="22" xfId="1" applyNumberFormat="1" applyBorder="1"/>
    <xf numFmtId="0" fontId="2" fillId="0" borderId="26" xfId="1" applyBorder="1"/>
    <xf numFmtId="0" fontId="2" fillId="0" borderId="22" xfId="1" applyBorder="1" applyAlignment="1">
      <alignment horizontal="center"/>
    </xf>
    <xf numFmtId="177" fontId="2" fillId="0" borderId="25" xfId="1" applyNumberFormat="1" applyBorder="1"/>
    <xf numFmtId="177" fontId="2" fillId="0" borderId="27" xfId="1" applyNumberFormat="1" applyBorder="1"/>
    <xf numFmtId="0" fontId="2" fillId="0" borderId="25" xfId="1" applyBorder="1"/>
    <xf numFmtId="0" fontId="2" fillId="0" borderId="28" xfId="1" applyBorder="1"/>
    <xf numFmtId="0" fontId="4" fillId="0" borderId="20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2" xfId="2" applyNumberFormat="1" applyFont="1" applyBorder="1" applyAlignment="1"/>
    <xf numFmtId="178" fontId="2" fillId="0" borderId="0" xfId="1" applyNumberFormat="1" applyAlignment="1">
      <alignment horizontal="center"/>
    </xf>
    <xf numFmtId="0" fontId="2" fillId="3" borderId="0" xfId="1" applyFill="1"/>
    <xf numFmtId="0" fontId="3" fillId="4" borderId="1" xfId="1" applyFont="1" applyFill="1" applyBorder="1" applyAlignment="1">
      <alignment horizontal="center"/>
    </xf>
    <xf numFmtId="0" fontId="3" fillId="4" borderId="29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2" fillId="0" borderId="30" xfId="1" applyBorder="1"/>
    <xf numFmtId="0" fontId="2" fillId="0" borderId="31" xfId="1" applyBorder="1"/>
    <xf numFmtId="0" fontId="2" fillId="5" borderId="0" xfId="1" applyFill="1"/>
    <xf numFmtId="10" fontId="0" fillId="5" borderId="30" xfId="2" applyNumberFormat="1" applyFont="1" applyFill="1" applyBorder="1" applyAlignment="1"/>
    <xf numFmtId="0" fontId="2" fillId="6" borderId="0" xfId="1" applyFill="1"/>
    <xf numFmtId="10" fontId="0" fillId="6" borderId="30" xfId="2" applyNumberFormat="1" applyFont="1" applyFill="1" applyBorder="1" applyAlignment="1"/>
    <xf numFmtId="10" fontId="0" fillId="6" borderId="0" xfId="2" applyNumberFormat="1" applyFont="1" applyFill="1" applyAlignment="1"/>
    <xf numFmtId="0" fontId="5" fillId="7" borderId="0" xfId="1" applyFont="1" applyFill="1"/>
    <xf numFmtId="10" fontId="5" fillId="7" borderId="30" xfId="2" applyNumberFormat="1" applyFont="1" applyFill="1" applyBorder="1" applyAlignment="1"/>
    <xf numFmtId="0" fontId="5" fillId="6" borderId="0" xfId="1" applyFont="1" applyFill="1"/>
    <xf numFmtId="10" fontId="5" fillId="6" borderId="30" xfId="2" applyNumberFormat="1" applyFont="1" applyFill="1" applyBorder="1" applyAlignment="1"/>
    <xf numFmtId="10" fontId="5" fillId="6" borderId="0" xfId="2" applyNumberFormat="1" applyFont="1" applyFill="1" applyAlignment="1"/>
    <xf numFmtId="0" fontId="2" fillId="7" borderId="0" xfId="1" applyFill="1"/>
    <xf numFmtId="10" fontId="0" fillId="7" borderId="30" xfId="2" applyNumberFormat="1" applyFont="1" applyFill="1" applyBorder="1" applyAlignment="1"/>
    <xf numFmtId="10" fontId="5" fillId="5" borderId="30" xfId="2" applyNumberFormat="1" applyFont="1" applyFill="1" applyBorder="1" applyAlignment="1"/>
    <xf numFmtId="0" fontId="5" fillId="5" borderId="0" xfId="1" applyFont="1" applyFill="1"/>
    <xf numFmtId="10" fontId="0" fillId="7" borderId="0" xfId="2" applyNumberFormat="1" applyFont="1" applyFill="1" applyAlignment="1"/>
    <xf numFmtId="0" fontId="2" fillId="6" borderId="0" xfId="1" applyFill="1" applyAlignment="1">
      <alignment horizontal="right"/>
    </xf>
    <xf numFmtId="0" fontId="2" fillId="5" borderId="0" xfId="1" applyFill="1" applyAlignment="1">
      <alignment horizontal="right"/>
    </xf>
    <xf numFmtId="0" fontId="2" fillId="7" borderId="0" xfId="1" applyFill="1" applyAlignment="1">
      <alignment horizontal="right"/>
    </xf>
  </cellXfs>
  <cellStyles count="3">
    <cellStyle name="パーセント 2" xfId="2" xr:uid="{00000000-0005-0000-0000-000002000000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C9" sqref="C9"/>
    </sheetView>
  </sheetViews>
  <sheetFormatPr defaultRowHeight="18" x14ac:dyDescent="0.45"/>
  <cols>
    <col min="1" max="1" width="8.796875" style="2" customWidth="1"/>
    <col min="2" max="2" width="12.59765625" style="4" customWidth="1"/>
    <col min="3" max="3" width="8.796875" style="2" customWidth="1"/>
    <col min="4" max="4" width="0.69921875" style="2" customWidth="1"/>
    <col min="5" max="8" width="8.796875" style="2" customWidth="1"/>
    <col min="9" max="16384" width="8.796875" style="2"/>
  </cols>
  <sheetData>
    <row r="1" spans="1:16" x14ac:dyDescent="0.45">
      <c r="A1" s="1" t="s">
        <v>0</v>
      </c>
      <c r="C1" s="2" t="s">
        <v>1</v>
      </c>
      <c r="J1" s="48"/>
    </row>
    <row r="2" spans="1:16" ht="18.600000000000001" customHeight="1" thickBot="1" x14ac:dyDescent="0.5"/>
    <row r="3" spans="1:16" s="3" customFormat="1" ht="18.600000000000001" customHeight="1" thickBot="1" x14ac:dyDescent="0.5">
      <c r="B3" s="49" t="s">
        <v>2</v>
      </c>
      <c r="C3" s="50" t="s">
        <v>3</v>
      </c>
      <c r="D3" s="51"/>
      <c r="E3" s="52" t="s">
        <v>4</v>
      </c>
      <c r="F3" s="50" t="s">
        <v>5</v>
      </c>
      <c r="G3" s="52" t="s">
        <v>6</v>
      </c>
      <c r="H3" s="50" t="s">
        <v>5</v>
      </c>
      <c r="I3" s="52" t="s">
        <v>7</v>
      </c>
      <c r="J3" s="50" t="s">
        <v>5</v>
      </c>
      <c r="K3" s="52" t="s">
        <v>8</v>
      </c>
      <c r="L3" s="50" t="s">
        <v>5</v>
      </c>
      <c r="M3" s="52" t="s">
        <v>9</v>
      </c>
      <c r="N3" s="50" t="s">
        <v>5</v>
      </c>
      <c r="O3" s="52" t="s">
        <v>10</v>
      </c>
      <c r="P3" s="53" t="s">
        <v>5</v>
      </c>
    </row>
    <row r="4" spans="1:16" x14ac:dyDescent="0.45">
      <c r="B4" s="4" t="s">
        <v>11</v>
      </c>
      <c r="C4" s="54">
        <v>1400</v>
      </c>
      <c r="D4" s="55"/>
      <c r="E4" s="56">
        <f>$C$4*8*1*4</f>
        <v>44800</v>
      </c>
      <c r="F4" s="57">
        <f>E4/190000</f>
        <v>0.23578947368421052</v>
      </c>
      <c r="G4" s="58">
        <f>$C$4*8*2*4</f>
        <v>89600</v>
      </c>
      <c r="H4" s="59">
        <f>G4/190000</f>
        <v>0.47157894736842104</v>
      </c>
      <c r="I4" s="58">
        <f>$C$4*8*3*4</f>
        <v>134400</v>
      </c>
      <c r="J4" s="59">
        <f>I4/190000</f>
        <v>0.70736842105263154</v>
      </c>
      <c r="K4" s="58">
        <f>$C$4*8*4*4</f>
        <v>179200</v>
      </c>
      <c r="L4" s="59">
        <f>K4/190000</f>
        <v>0.94315789473684208</v>
      </c>
      <c r="M4" s="58">
        <f>$C$4*8*5*4</f>
        <v>224000</v>
      </c>
      <c r="N4" s="59">
        <f>M4/190000</f>
        <v>1.1789473684210525</v>
      </c>
      <c r="O4" s="58">
        <f>$C$4*8*6*4</f>
        <v>268800</v>
      </c>
      <c r="P4" s="60">
        <f>O4/190000</f>
        <v>1.4147368421052631</v>
      </c>
    </row>
    <row r="5" spans="1:16" x14ac:dyDescent="0.45">
      <c r="B5" s="4" t="s">
        <v>12</v>
      </c>
      <c r="C5" s="54">
        <v>1500</v>
      </c>
      <c r="D5" s="55"/>
      <c r="E5" s="61">
        <f>$C$5*8*1*4</f>
        <v>48000</v>
      </c>
      <c r="F5" s="62">
        <f>E5/290000</f>
        <v>0.16551724137931034</v>
      </c>
      <c r="G5" s="56">
        <f>$C$5*8*2*4</f>
        <v>96000</v>
      </c>
      <c r="H5" s="57">
        <f>G5/290000</f>
        <v>0.33103448275862069</v>
      </c>
      <c r="I5" s="58">
        <f>$C$5*8*3*4</f>
        <v>144000</v>
      </c>
      <c r="J5" s="59">
        <f>I5/290000</f>
        <v>0.49655172413793103</v>
      </c>
      <c r="K5" s="58">
        <f>$C$5*8*4*4</f>
        <v>192000</v>
      </c>
      <c r="L5" s="59">
        <f>K5/290000</f>
        <v>0.66206896551724137</v>
      </c>
      <c r="M5" s="58">
        <f>$C$5*8*5*4</f>
        <v>240000</v>
      </c>
      <c r="N5" s="59">
        <f>M5/290000</f>
        <v>0.82758620689655171</v>
      </c>
      <c r="O5" s="58">
        <f>$C$5*8*6*4</f>
        <v>288000</v>
      </c>
      <c r="P5" s="60">
        <f>O5/290000</f>
        <v>0.99310344827586206</v>
      </c>
    </row>
    <row r="6" spans="1:16" x14ac:dyDescent="0.45">
      <c r="B6" s="4" t="s">
        <v>13</v>
      </c>
      <c r="C6" s="54">
        <v>1550</v>
      </c>
      <c r="D6" s="55"/>
      <c r="E6" s="61">
        <f>$C$6*8*1*4</f>
        <v>49600</v>
      </c>
      <c r="F6" s="62">
        <f>E6/390000</f>
        <v>0.12717948717948718</v>
      </c>
      <c r="G6" s="56">
        <f>$C$6*8*2*4</f>
        <v>99200</v>
      </c>
      <c r="H6" s="57">
        <f>G6/390000</f>
        <v>0.25435897435897437</v>
      </c>
      <c r="I6" s="63">
        <f>$C$6*8*3*4</f>
        <v>148800</v>
      </c>
      <c r="J6" s="64">
        <f>I6/390000</f>
        <v>0.38153846153846155</v>
      </c>
      <c r="K6" s="63">
        <f>$C$6*8*4*4</f>
        <v>198400</v>
      </c>
      <c r="L6" s="64">
        <f>K6/390000</f>
        <v>0.50871794871794873</v>
      </c>
      <c r="M6" s="63">
        <f>$C$6*8*5*4</f>
        <v>248000</v>
      </c>
      <c r="N6" s="64">
        <f>M6/390000</f>
        <v>0.63589743589743586</v>
      </c>
      <c r="O6" s="63">
        <f>$C$6*8*6*4</f>
        <v>297600</v>
      </c>
      <c r="P6" s="65">
        <f>O6/390000</f>
        <v>0.7630769230769231</v>
      </c>
    </row>
    <row r="7" spans="1:16" x14ac:dyDescent="0.45">
      <c r="B7" s="4" t="s">
        <v>14</v>
      </c>
      <c r="C7" s="54">
        <v>1600</v>
      </c>
      <c r="D7" s="55"/>
      <c r="E7" s="61">
        <f>$C$7*8*1*4</f>
        <v>51200</v>
      </c>
      <c r="F7" s="62">
        <f>E7/490000</f>
        <v>0.10448979591836735</v>
      </c>
      <c r="G7" s="56">
        <f>$C$7*8*2*4</f>
        <v>102400</v>
      </c>
      <c r="H7" s="57">
        <f>G7/490000</f>
        <v>0.2089795918367347</v>
      </c>
      <c r="I7" s="56">
        <f>$C$7*8*3*4</f>
        <v>153600</v>
      </c>
      <c r="J7" s="57">
        <f>I7/490000</f>
        <v>0.31346938775510202</v>
      </c>
      <c r="K7" s="58">
        <f>$C$7*8*4*4</f>
        <v>204800</v>
      </c>
      <c r="L7" s="59">
        <f>K7/490000</f>
        <v>0.4179591836734694</v>
      </c>
      <c r="M7" s="58">
        <f>$C$7*8*5*4</f>
        <v>256000</v>
      </c>
      <c r="N7" s="59">
        <f>M7/490000</f>
        <v>0.52244897959183678</v>
      </c>
      <c r="O7" s="58">
        <f>$C$7*8*6*4</f>
        <v>307200</v>
      </c>
      <c r="P7" s="60">
        <f>O7/490000</f>
        <v>0.62693877551020405</v>
      </c>
    </row>
    <row r="8" spans="1:16" x14ac:dyDescent="0.45">
      <c r="B8" s="4" t="s">
        <v>15</v>
      </c>
      <c r="C8" s="54">
        <v>1650</v>
      </c>
      <c r="D8" s="55"/>
      <c r="E8" s="61">
        <f>$C$8*8*1*4</f>
        <v>52800</v>
      </c>
      <c r="F8" s="62">
        <f>E8/590000</f>
        <v>8.9491525423728818E-2</v>
      </c>
      <c r="G8" s="66">
        <f>$C$8*8*2*4</f>
        <v>105600</v>
      </c>
      <c r="H8" s="67">
        <f>G8/590000</f>
        <v>0.17898305084745764</v>
      </c>
      <c r="I8" s="56">
        <f>$C$8*8*3*4</f>
        <v>158400</v>
      </c>
      <c r="J8" s="57">
        <f>I8/590000</f>
        <v>0.26847457627118643</v>
      </c>
      <c r="K8" s="56">
        <f>$C$8*8*4*4</f>
        <v>211200</v>
      </c>
      <c r="L8" s="57">
        <f>K8/590000</f>
        <v>0.35796610169491527</v>
      </c>
      <c r="M8" s="58">
        <f>$C$8*8*5*4</f>
        <v>264000</v>
      </c>
      <c r="N8" s="59">
        <f>M8/590000</f>
        <v>0.44745762711864406</v>
      </c>
      <c r="O8" s="58">
        <f>$C$8*8*6*4</f>
        <v>316800</v>
      </c>
      <c r="P8" s="60">
        <f>O8/590000</f>
        <v>0.53694915254237285</v>
      </c>
    </row>
    <row r="9" spans="1:16" x14ac:dyDescent="0.45">
      <c r="B9" s="4" t="s">
        <v>16</v>
      </c>
      <c r="C9" s="54">
        <v>1700</v>
      </c>
      <c r="D9" s="55"/>
      <c r="E9" s="61">
        <f>$C$9*8*1*4</f>
        <v>54400</v>
      </c>
      <c r="F9" s="62">
        <f>E9/690000</f>
        <v>7.8840579710144923E-2</v>
      </c>
      <c r="G9" s="66">
        <f>$C$9*8*2*4</f>
        <v>108800</v>
      </c>
      <c r="H9" s="67">
        <f>G9/690000</f>
        <v>0.15768115942028985</v>
      </c>
      <c r="I9" s="56">
        <f>$C$9*8*3*4</f>
        <v>163200</v>
      </c>
      <c r="J9" s="57">
        <f>I9/690000</f>
        <v>0.23652173913043478</v>
      </c>
      <c r="K9" s="56">
        <f>$C$9*8*4*4</f>
        <v>217600</v>
      </c>
      <c r="L9" s="57">
        <f>K9/690000</f>
        <v>0.31536231884057969</v>
      </c>
      <c r="M9" s="58">
        <f>$C$9*8*5*4</f>
        <v>272000</v>
      </c>
      <c r="N9" s="59">
        <f>M9/690000</f>
        <v>0.39420289855072466</v>
      </c>
      <c r="O9" s="58">
        <f>$C$9*8*6*4</f>
        <v>326400</v>
      </c>
      <c r="P9" s="60">
        <f>O9/690000</f>
        <v>0.47304347826086957</v>
      </c>
    </row>
    <row r="10" spans="1:16" x14ac:dyDescent="0.45">
      <c r="B10" s="4" t="s">
        <v>17</v>
      </c>
      <c r="C10" s="54">
        <v>1750</v>
      </c>
      <c r="D10" s="55"/>
      <c r="E10" s="61">
        <f>$C$10*8*1*4</f>
        <v>56000</v>
      </c>
      <c r="F10" s="62">
        <f>E10/790000</f>
        <v>7.0886075949367092E-2</v>
      </c>
      <c r="G10" s="66">
        <f>$C$10*8*2*4</f>
        <v>112000</v>
      </c>
      <c r="H10" s="67">
        <f>G10/790000</f>
        <v>0.14177215189873418</v>
      </c>
      <c r="I10" s="66">
        <f>$C$10*8*3*4</f>
        <v>168000</v>
      </c>
      <c r="J10" s="67">
        <f>I10/790000</f>
        <v>0.21265822784810126</v>
      </c>
      <c r="K10" s="56">
        <f>$C$10*8*4*4</f>
        <v>224000</v>
      </c>
      <c r="L10" s="57">
        <f>K10/790000</f>
        <v>0.28354430379746837</v>
      </c>
      <c r="M10" s="56">
        <f>$C$10*8*5*4</f>
        <v>280000</v>
      </c>
      <c r="N10" s="57">
        <f>M10/790000</f>
        <v>0.35443037974683544</v>
      </c>
      <c r="O10" s="58">
        <f>$C$10*8*6*4</f>
        <v>336000</v>
      </c>
      <c r="P10" s="60">
        <f>O10/790000</f>
        <v>0.42531645569620252</v>
      </c>
    </row>
    <row r="11" spans="1:16" x14ac:dyDescent="0.45">
      <c r="B11" s="4" t="s">
        <v>18</v>
      </c>
      <c r="C11" s="54">
        <v>1800</v>
      </c>
      <c r="D11" s="55"/>
      <c r="E11" s="61">
        <f>$C$11*8*1*4</f>
        <v>57600</v>
      </c>
      <c r="F11" s="62">
        <f>E11/890000</f>
        <v>6.471910112359551E-2</v>
      </c>
      <c r="G11" s="66">
        <f>$C$11*8*2*4</f>
        <v>115200</v>
      </c>
      <c r="H11" s="67">
        <f>G11/890000</f>
        <v>0.12943820224719102</v>
      </c>
      <c r="I11" s="66">
        <f>$C$11*8*3*4</f>
        <v>172800</v>
      </c>
      <c r="J11" s="67">
        <f>I11/890000</f>
        <v>0.19415730337078652</v>
      </c>
      <c r="K11" s="56">
        <f>$C$11*8*4*4</f>
        <v>230400</v>
      </c>
      <c r="L11" s="57">
        <f>K11/890000</f>
        <v>0.25887640449438204</v>
      </c>
      <c r="M11" s="56">
        <f>$C$11*8*5*4</f>
        <v>288000</v>
      </c>
      <c r="N11" s="57">
        <f>M11/890000</f>
        <v>0.32359550561797751</v>
      </c>
      <c r="O11" s="58">
        <f>$C$11*8*6*4</f>
        <v>345600</v>
      </c>
      <c r="P11" s="60">
        <f>O11/890000</f>
        <v>0.38831460674157303</v>
      </c>
    </row>
    <row r="12" spans="1:16" x14ac:dyDescent="0.45">
      <c r="B12" s="4" t="s">
        <v>19</v>
      </c>
      <c r="C12" s="54">
        <v>1850</v>
      </c>
      <c r="D12" s="55"/>
      <c r="E12" s="61">
        <f>$C$12*8*1*4</f>
        <v>59200</v>
      </c>
      <c r="F12" s="62">
        <f>E12/990000</f>
        <v>5.9797979797979801E-2</v>
      </c>
      <c r="G12" s="66">
        <f>$C$12*8*2*4</f>
        <v>118400</v>
      </c>
      <c r="H12" s="67">
        <f>G12/990000</f>
        <v>0.1195959595959596</v>
      </c>
      <c r="I12" s="66">
        <f>$C$12*8*3*4</f>
        <v>177600</v>
      </c>
      <c r="J12" s="67">
        <f>I12/990000</f>
        <v>0.17939393939393938</v>
      </c>
      <c r="K12" s="66">
        <f>$C$12*8*4*4</f>
        <v>236800</v>
      </c>
      <c r="L12" s="67">
        <f>K12/990000</f>
        <v>0.23919191919191921</v>
      </c>
      <c r="M12" s="56">
        <f>$C$12*8*5*4</f>
        <v>296000</v>
      </c>
      <c r="N12" s="57">
        <f>M12/990000</f>
        <v>0.29898989898989897</v>
      </c>
      <c r="O12" s="58">
        <f>$C$12*8*6*4</f>
        <v>355200</v>
      </c>
      <c r="P12" s="60">
        <f>O12/990000</f>
        <v>0.35878787878787877</v>
      </c>
    </row>
    <row r="13" spans="1:16" x14ac:dyDescent="0.45">
      <c r="B13" s="4" t="s">
        <v>20</v>
      </c>
      <c r="C13" s="54">
        <v>1950</v>
      </c>
      <c r="D13" s="55"/>
      <c r="E13" s="61">
        <f>$C$13*8*1*4</f>
        <v>62400</v>
      </c>
      <c r="F13" s="62">
        <f>E13/1090000</f>
        <v>5.7247706422018346E-2</v>
      </c>
      <c r="G13" s="66">
        <f>$C$13*8*2*4</f>
        <v>124800</v>
      </c>
      <c r="H13" s="62">
        <f>G13/1090000</f>
        <v>0.11449541284403669</v>
      </c>
      <c r="I13" s="66">
        <f>$C$13*8*3*4</f>
        <v>187200</v>
      </c>
      <c r="J13" s="62">
        <f>I13/1090000</f>
        <v>0.17174311926605504</v>
      </c>
      <c r="K13" s="66">
        <f>$C$13*8*4*4</f>
        <v>249600</v>
      </c>
      <c r="L13" s="62">
        <f>K13/1090000</f>
        <v>0.22899082568807339</v>
      </c>
      <c r="M13" s="56">
        <f>$C$13*8*5*4</f>
        <v>312000</v>
      </c>
      <c r="N13" s="68">
        <f>M13/1090000</f>
        <v>0.28623853211009176</v>
      </c>
      <c r="O13" s="56">
        <f>$C$13*8*6*4</f>
        <v>374400</v>
      </c>
      <c r="P13" s="68">
        <f>O13/1090000</f>
        <v>0.34348623853211008</v>
      </c>
    </row>
    <row r="14" spans="1:16" x14ac:dyDescent="0.45">
      <c r="B14" s="4" t="s">
        <v>21</v>
      </c>
      <c r="C14" s="54">
        <v>2000</v>
      </c>
      <c r="D14" s="55"/>
      <c r="E14" s="61">
        <f>$C$14*8*1*4</f>
        <v>64000</v>
      </c>
      <c r="F14" s="62">
        <f>E14/1190000</f>
        <v>5.378151260504202E-2</v>
      </c>
      <c r="G14" s="66">
        <f>$C$14*8*2*4</f>
        <v>128000</v>
      </c>
      <c r="H14" s="62">
        <f>G14/1190000</f>
        <v>0.10756302521008404</v>
      </c>
      <c r="I14" s="66">
        <f>$C$14*8*3*4</f>
        <v>192000</v>
      </c>
      <c r="J14" s="62">
        <f>I14/1190000</f>
        <v>0.16134453781512606</v>
      </c>
      <c r="K14" s="66">
        <f>$C$14*8*4*4</f>
        <v>256000</v>
      </c>
      <c r="L14" s="62">
        <f>K14/1190000</f>
        <v>0.21512605042016808</v>
      </c>
      <c r="M14" s="56">
        <f>$C$14*8*5*4</f>
        <v>320000</v>
      </c>
      <c r="N14" s="68">
        <f>M14/1190000</f>
        <v>0.26890756302521007</v>
      </c>
      <c r="O14" s="56">
        <f>$C$14*8*6*4</f>
        <v>384000</v>
      </c>
      <c r="P14" s="68">
        <f>O14/1190000</f>
        <v>0.32268907563025212</v>
      </c>
    </row>
    <row r="15" spans="1:16" x14ac:dyDescent="0.45">
      <c r="B15" s="4" t="s">
        <v>22</v>
      </c>
      <c r="C15" s="54">
        <v>2050</v>
      </c>
      <c r="D15" s="55"/>
      <c r="E15" s="61">
        <f>$C$15*8*1*4</f>
        <v>65600</v>
      </c>
      <c r="F15" s="62">
        <f>E15/1290000</f>
        <v>5.0852713178294574E-2</v>
      </c>
      <c r="G15" s="66">
        <f>$C$15*8*2*4</f>
        <v>131200</v>
      </c>
      <c r="H15" s="62">
        <f>G15/1290000</f>
        <v>0.10170542635658915</v>
      </c>
      <c r="I15" s="66">
        <f>$C$15*8*3*4</f>
        <v>196800</v>
      </c>
      <c r="J15" s="62">
        <f>I15/1290000</f>
        <v>0.15255813953488373</v>
      </c>
      <c r="K15" s="66">
        <f>$C$15*8*4*4</f>
        <v>262400</v>
      </c>
      <c r="L15" s="62">
        <f>K15/1290000</f>
        <v>0.2034108527131783</v>
      </c>
      <c r="M15" s="56">
        <f>$C$15*8*5*4</f>
        <v>328000</v>
      </c>
      <c r="N15" s="68">
        <f>M15/1290000</f>
        <v>0.25426356589147286</v>
      </c>
      <c r="O15" s="56">
        <f>$C$15*8*6*4</f>
        <v>393600</v>
      </c>
      <c r="P15" s="68">
        <f>O15/1290000</f>
        <v>0.30511627906976746</v>
      </c>
    </row>
    <row r="16" spans="1:16" x14ac:dyDescent="0.45">
      <c r="B16" s="4" t="s">
        <v>23</v>
      </c>
      <c r="C16" s="54">
        <v>2100</v>
      </c>
      <c r="D16" s="55"/>
      <c r="E16" s="61">
        <f>$C$16*8*1*4</f>
        <v>67200</v>
      </c>
      <c r="F16" s="62">
        <f>E16/1390000</f>
        <v>4.8345323741007196E-2</v>
      </c>
      <c r="G16" s="66">
        <f>$C$16*8*2*4</f>
        <v>134400</v>
      </c>
      <c r="H16" s="62">
        <f>G16/1390000</f>
        <v>9.6690647482014391E-2</v>
      </c>
      <c r="I16" s="66">
        <f>$C$16*8*3*4</f>
        <v>201600</v>
      </c>
      <c r="J16" s="62">
        <f>I16/1390000</f>
        <v>0.14503597122302159</v>
      </c>
      <c r="K16" s="66">
        <f>$C$16*8*4*4</f>
        <v>268800</v>
      </c>
      <c r="L16" s="62">
        <f>K16/1390000</f>
        <v>0.19338129496402878</v>
      </c>
      <c r="M16" s="56">
        <f>$C$16*8*5*4</f>
        <v>336000</v>
      </c>
      <c r="N16" s="68">
        <f>M16/1390000</f>
        <v>0.24172661870503598</v>
      </c>
      <c r="O16" s="56">
        <f>$C$16*8*6*4</f>
        <v>403200</v>
      </c>
      <c r="P16" s="68">
        <f>O16/1390000</f>
        <v>0.29007194244604317</v>
      </c>
    </row>
    <row r="17" spans="2:16" x14ac:dyDescent="0.45">
      <c r="B17" s="4" t="s">
        <v>24</v>
      </c>
      <c r="C17" s="54">
        <v>2150</v>
      </c>
      <c r="D17" s="55"/>
      <c r="E17" s="61">
        <f>$C$17*8*1*4</f>
        <v>68800</v>
      </c>
      <c r="F17" s="62">
        <f>E17/1490000</f>
        <v>4.61744966442953E-2</v>
      </c>
      <c r="G17" s="61">
        <f>$C$17*8*2*4</f>
        <v>137600</v>
      </c>
      <c r="H17" s="62">
        <f>G17/1490000</f>
        <v>9.23489932885906E-2</v>
      </c>
      <c r="I17" s="61">
        <f>$C$17*8*3*4</f>
        <v>206400</v>
      </c>
      <c r="J17" s="62">
        <f>I17/1490000</f>
        <v>0.13852348993288591</v>
      </c>
      <c r="K17" s="61">
        <f>$C$17*8*4*4</f>
        <v>275200</v>
      </c>
      <c r="L17" s="62">
        <f>K17/1490000</f>
        <v>0.1846979865771812</v>
      </c>
      <c r="M17" s="61">
        <f>$C$17*8*5*4</f>
        <v>344000</v>
      </c>
      <c r="N17" s="62">
        <f>M17/1490000</f>
        <v>0.23087248322147652</v>
      </c>
      <c r="O17" s="69">
        <f>$C$17*8*6*4</f>
        <v>412800</v>
      </c>
      <c r="P17" s="68">
        <f>O17/1490000</f>
        <v>0.27704697986577181</v>
      </c>
    </row>
    <row r="18" spans="2:16" x14ac:dyDescent="0.45">
      <c r="B18" s="4" t="s">
        <v>25</v>
      </c>
      <c r="C18" s="54">
        <v>2200</v>
      </c>
      <c r="D18" s="55"/>
      <c r="E18" s="61">
        <f>$C$18*8*1*4</f>
        <v>70400</v>
      </c>
      <c r="F18" s="62">
        <f>E18/1590000</f>
        <v>4.4276729559748429E-2</v>
      </c>
      <c r="G18" s="61">
        <f>$C$18*8*2*4</f>
        <v>140800</v>
      </c>
      <c r="H18" s="62">
        <f>G18/1590000</f>
        <v>8.8553459119496858E-2</v>
      </c>
      <c r="I18" s="61">
        <f>$C$18*8*3*4</f>
        <v>211200</v>
      </c>
      <c r="J18" s="62">
        <f>I18/1590000</f>
        <v>0.13283018867924529</v>
      </c>
      <c r="K18" s="61">
        <f>$C$18*8*4*4</f>
        <v>281600</v>
      </c>
      <c r="L18" s="62">
        <f>K18/1590000</f>
        <v>0.17710691823899372</v>
      </c>
      <c r="M18" s="61">
        <f>$C$18*8*5*4</f>
        <v>352000</v>
      </c>
      <c r="N18" s="62">
        <f>M18/1590000</f>
        <v>0.22138364779874214</v>
      </c>
      <c r="O18" s="69">
        <f>$C$18*8*6*4</f>
        <v>422400</v>
      </c>
      <c r="P18" s="68">
        <f>O18/1590000</f>
        <v>0.26566037735849057</v>
      </c>
    </row>
    <row r="19" spans="2:16" x14ac:dyDescent="0.45">
      <c r="B19" s="4" t="s">
        <v>26</v>
      </c>
      <c r="C19" s="54">
        <v>2250</v>
      </c>
      <c r="D19" s="55"/>
      <c r="E19" s="61">
        <f>$C$19*8*1*4</f>
        <v>72000</v>
      </c>
      <c r="F19" s="62">
        <f>E19/1690000</f>
        <v>4.2603550295857988E-2</v>
      </c>
      <c r="G19" s="61">
        <f>$C$19*8*2*4</f>
        <v>144000</v>
      </c>
      <c r="H19" s="62">
        <f>G19/1690000</f>
        <v>8.5207100591715976E-2</v>
      </c>
      <c r="I19" s="61">
        <f>$C$19*8*3*4</f>
        <v>216000</v>
      </c>
      <c r="J19" s="62">
        <f>I19/1690000</f>
        <v>0.12781065088757396</v>
      </c>
      <c r="K19" s="61">
        <f>$C$19*8*4*4</f>
        <v>288000</v>
      </c>
      <c r="L19" s="62">
        <f>K19/1690000</f>
        <v>0.17041420118343195</v>
      </c>
      <c r="M19" s="61">
        <f>$C$19*8*5*4</f>
        <v>360000</v>
      </c>
      <c r="N19" s="62">
        <f>M19/1690000</f>
        <v>0.21301775147928995</v>
      </c>
      <c r="O19" s="61">
        <f>$C$19*8*6*4</f>
        <v>432000</v>
      </c>
      <c r="P19" s="62">
        <f>O19/1690000</f>
        <v>0.25562130177514791</v>
      </c>
    </row>
    <row r="20" spans="2:16" x14ac:dyDescent="0.45">
      <c r="B20" s="4" t="s">
        <v>27</v>
      </c>
      <c r="C20" s="54">
        <v>2300</v>
      </c>
      <c r="D20" s="55"/>
      <c r="E20" s="61">
        <f>$C$20*8*1*4</f>
        <v>73600</v>
      </c>
      <c r="F20" s="62">
        <f>E20/1790000</f>
        <v>4.111731843575419E-2</v>
      </c>
      <c r="G20" s="61">
        <f>$C$20*8*2*4</f>
        <v>147200</v>
      </c>
      <c r="H20" s="62">
        <f>G20/1790000</f>
        <v>8.2234636871508379E-2</v>
      </c>
      <c r="I20" s="61">
        <f>$C$20*8*3*4</f>
        <v>220800</v>
      </c>
      <c r="J20" s="62">
        <f>I20/1790000</f>
        <v>0.12335195530726258</v>
      </c>
      <c r="K20" s="61">
        <f>$C$20*8*4*4</f>
        <v>294400</v>
      </c>
      <c r="L20" s="62">
        <f>K20/1790000</f>
        <v>0.16446927374301676</v>
      </c>
      <c r="M20" s="61">
        <f>$C$20*8*5*4</f>
        <v>368000</v>
      </c>
      <c r="N20" s="62">
        <f>M20/1790000</f>
        <v>0.20558659217877095</v>
      </c>
      <c r="O20" s="61">
        <f>$C$20*8*6*4</f>
        <v>441600</v>
      </c>
      <c r="P20" s="62">
        <f>O20/1790000</f>
        <v>0.24670391061452515</v>
      </c>
    </row>
    <row r="21" spans="2:16" x14ac:dyDescent="0.45">
      <c r="B21" s="4" t="s">
        <v>28</v>
      </c>
      <c r="C21" s="54">
        <v>2800</v>
      </c>
      <c r="D21" s="55"/>
      <c r="E21" s="61">
        <f>$C$21*8*1*4</f>
        <v>89600</v>
      </c>
      <c r="F21" s="62">
        <f>E21/1990000</f>
        <v>4.5025125628140705E-2</v>
      </c>
      <c r="G21" s="66">
        <f>$C$21*8*2*4</f>
        <v>179200</v>
      </c>
      <c r="H21" s="67">
        <f>G21/1990000</f>
        <v>9.0050251256281411E-2</v>
      </c>
      <c r="I21" s="66">
        <f>$C$21*8*3*4</f>
        <v>268800</v>
      </c>
      <c r="J21" s="67">
        <f>I21/1990000</f>
        <v>0.13507537688442212</v>
      </c>
      <c r="K21" s="66">
        <f>$C$21*8*4*4</f>
        <v>358400</v>
      </c>
      <c r="L21" s="67">
        <f>K21/1990000</f>
        <v>0.18010050251256282</v>
      </c>
      <c r="M21" s="66">
        <f>$C$21*8*5*4</f>
        <v>448000</v>
      </c>
      <c r="N21" s="67">
        <f>M21/1990000</f>
        <v>0.22512562814070353</v>
      </c>
      <c r="O21" s="66">
        <f>$C$21*8*6*4</f>
        <v>537600</v>
      </c>
      <c r="P21" s="70">
        <f>O21/1990000</f>
        <v>0.27015075376884423</v>
      </c>
    </row>
    <row r="22" spans="2:16" x14ac:dyDescent="0.45">
      <c r="B22" s="4" t="s">
        <v>29</v>
      </c>
      <c r="C22" s="54">
        <v>3000</v>
      </c>
      <c r="D22" s="55"/>
      <c r="E22" s="61">
        <f>$C$22*8*1*4</f>
        <v>96000</v>
      </c>
      <c r="F22" s="62">
        <f>E22/2000000</f>
        <v>4.8000000000000001E-2</v>
      </c>
      <c r="G22" s="66">
        <f>$C$22*8*2*4</f>
        <v>192000</v>
      </c>
      <c r="H22" s="70">
        <f>G22/2000000</f>
        <v>9.6000000000000002E-2</v>
      </c>
      <c r="I22" s="66">
        <f>$C$22*8*3*4</f>
        <v>288000</v>
      </c>
      <c r="J22" s="67">
        <f>I22/2000000</f>
        <v>0.14399999999999999</v>
      </c>
      <c r="K22" s="66">
        <f>$C$22*8*4*4</f>
        <v>384000</v>
      </c>
      <c r="L22" s="67">
        <f>K22/2000000</f>
        <v>0.192</v>
      </c>
      <c r="M22" s="66">
        <f>$C$22*8*5*4</f>
        <v>480000</v>
      </c>
      <c r="N22" s="67">
        <f>M22/2000000</f>
        <v>0.24</v>
      </c>
      <c r="O22" s="66">
        <f>$C$22*8*6*4</f>
        <v>576000</v>
      </c>
      <c r="P22" s="70">
        <f>O22/2000000</f>
        <v>0.28799999999999998</v>
      </c>
    </row>
    <row r="24" spans="2:16" x14ac:dyDescent="0.45">
      <c r="B24" s="2" t="s">
        <v>30</v>
      </c>
    </row>
    <row r="25" spans="2:16" x14ac:dyDescent="0.45">
      <c r="B25" s="71"/>
      <c r="C25" s="2" t="s">
        <v>31</v>
      </c>
    </row>
    <row r="26" spans="2:16" x14ac:dyDescent="0.45">
      <c r="B26" s="72"/>
      <c r="C26" s="2" t="s">
        <v>32</v>
      </c>
    </row>
    <row r="27" spans="2:16" x14ac:dyDescent="0.45">
      <c r="B27" s="73"/>
      <c r="C27" s="2" t="s">
        <v>33</v>
      </c>
    </row>
  </sheetData>
  <phoneticPr fontId="1"/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zoomScaleNormal="10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P5" sqref="P5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26" width="8.796875" style="2" customWidth="1"/>
    <col min="27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P1" s="47">
        <f>IF(G34&gt;=200000,IF(G34&gt;2000000,19,G34/100000),1)</f>
        <v>1</v>
      </c>
      <c r="Q1" s="47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P2" s="3">
        <f>P1</f>
        <v>1</v>
      </c>
      <c r="Q2" s="47"/>
    </row>
    <row r="3" spans="1:17" ht="18.600000000000001" customHeight="1" thickBot="1" x14ac:dyDescent="0.5">
      <c r="B3" s="11">
        <v>45078</v>
      </c>
      <c r="C3" s="12" t="s">
        <v>45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21"/>
      <c r="E4" s="22"/>
      <c r="F4" s="15">
        <f t="shared" si="0"/>
        <v>0</v>
      </c>
      <c r="G4" s="16"/>
      <c r="H4" s="23"/>
      <c r="I4" s="24"/>
      <c r="J4" s="24"/>
      <c r="K4" s="24"/>
      <c r="L4" s="24"/>
      <c r="M4" s="25"/>
      <c r="O4" s="26" t="s">
        <v>48</v>
      </c>
      <c r="P4" s="27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21"/>
      <c r="E5" s="22"/>
      <c r="F5" s="15">
        <f t="shared" si="0"/>
        <v>0</v>
      </c>
      <c r="G5" s="16"/>
      <c r="H5" s="23"/>
      <c r="I5" s="24"/>
      <c r="J5" s="24"/>
      <c r="K5" s="24"/>
      <c r="L5" s="24"/>
      <c r="M5" s="25"/>
      <c r="O5" s="28" t="s">
        <v>3</v>
      </c>
      <c r="P5" s="29">
        <f>1350+50*P1</f>
        <v>1400</v>
      </c>
    </row>
    <row r="6" spans="1:17" ht="18.600000000000001" customHeight="1" thickBot="1" x14ac:dyDescent="0.5">
      <c r="B6" s="11">
        <v>45081</v>
      </c>
      <c r="C6" s="12" t="s">
        <v>50</v>
      </c>
      <c r="D6" s="21"/>
      <c r="E6" s="22"/>
      <c r="F6" s="15">
        <f t="shared" si="0"/>
        <v>0</v>
      </c>
      <c r="G6" s="16"/>
      <c r="H6" s="23"/>
      <c r="I6" s="24"/>
      <c r="J6" s="24"/>
      <c r="K6" s="24"/>
      <c r="L6" s="24"/>
      <c r="M6" s="25"/>
    </row>
    <row r="7" spans="1:17" ht="18.600000000000001" customHeight="1" thickBot="1" x14ac:dyDescent="0.5">
      <c r="B7" s="11">
        <v>45082</v>
      </c>
      <c r="C7" s="12" t="s">
        <v>51</v>
      </c>
      <c r="D7" s="21"/>
      <c r="E7" s="22"/>
      <c r="F7" s="15">
        <f t="shared" si="0"/>
        <v>0</v>
      </c>
      <c r="G7" s="16"/>
      <c r="H7" s="23"/>
      <c r="I7" s="24"/>
      <c r="J7" s="24"/>
      <c r="K7" s="24"/>
      <c r="L7" s="24"/>
      <c r="M7" s="25"/>
      <c r="O7" s="26" t="s">
        <v>52</v>
      </c>
      <c r="P7" s="27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21"/>
      <c r="E8" s="22"/>
      <c r="F8" s="15">
        <f t="shared" si="0"/>
        <v>0</v>
      </c>
      <c r="G8" s="16"/>
      <c r="H8" s="23"/>
      <c r="I8" s="24"/>
      <c r="J8" s="24"/>
      <c r="K8" s="24"/>
      <c r="L8" s="24"/>
      <c r="M8" s="25"/>
      <c r="O8" s="28" t="s">
        <v>42</v>
      </c>
      <c r="P8" s="29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21"/>
      <c r="E9" s="22"/>
      <c r="F9" s="15">
        <f t="shared" si="0"/>
        <v>0</v>
      </c>
      <c r="G9" s="16"/>
      <c r="H9" s="23"/>
      <c r="I9" s="24"/>
      <c r="J9" s="24"/>
      <c r="K9" s="24"/>
      <c r="L9" s="24"/>
      <c r="M9" s="25"/>
    </row>
    <row r="10" spans="1:17" ht="18.600000000000001" customHeight="1" thickBot="1" x14ac:dyDescent="0.5">
      <c r="B10" s="11">
        <v>45085</v>
      </c>
      <c r="C10" s="12" t="s">
        <v>45</v>
      </c>
      <c r="D10" s="21"/>
      <c r="E10" s="22"/>
      <c r="F10" s="15">
        <f t="shared" si="0"/>
        <v>0</v>
      </c>
      <c r="G10" s="16"/>
      <c r="H10" s="23"/>
      <c r="I10" s="24"/>
      <c r="J10" s="24"/>
      <c r="K10" s="24"/>
      <c r="L10" s="24"/>
      <c r="M10" s="25"/>
      <c r="O10" s="20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21"/>
      <c r="E11" s="22"/>
      <c r="F11" s="15">
        <f t="shared" si="0"/>
        <v>0</v>
      </c>
      <c r="G11" s="16"/>
      <c r="H11" s="23"/>
      <c r="I11" s="24"/>
      <c r="J11" s="24"/>
      <c r="K11" s="24"/>
      <c r="L11" s="24"/>
      <c r="M11" s="25"/>
      <c r="O11" s="30" t="s">
        <v>56</v>
      </c>
      <c r="P11" s="27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21"/>
      <c r="E12" s="22"/>
      <c r="F12" s="15">
        <f t="shared" si="0"/>
        <v>0</v>
      </c>
      <c r="G12" s="16"/>
      <c r="H12" s="23"/>
      <c r="I12" s="24"/>
      <c r="J12" s="24"/>
      <c r="K12" s="24"/>
      <c r="L12" s="24"/>
      <c r="M12" s="25"/>
      <c r="O12" s="31" t="s">
        <v>57</v>
      </c>
      <c r="P12" s="32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21"/>
      <c r="E13" s="22"/>
      <c r="F13" s="15">
        <f t="shared" si="0"/>
        <v>0</v>
      </c>
      <c r="G13" s="16"/>
      <c r="H13" s="23"/>
      <c r="I13" s="24"/>
      <c r="J13" s="24"/>
      <c r="K13" s="24"/>
      <c r="L13" s="24"/>
      <c r="M13" s="25"/>
      <c r="O13" s="31" t="s">
        <v>58</v>
      </c>
      <c r="P13" s="32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21"/>
      <c r="E14" s="22"/>
      <c r="F14" s="15">
        <f t="shared" si="0"/>
        <v>0</v>
      </c>
      <c r="G14" s="16"/>
      <c r="H14" s="23"/>
      <c r="I14" s="24"/>
      <c r="J14" s="24"/>
      <c r="K14" s="24"/>
      <c r="L14" s="24"/>
      <c r="M14" s="25"/>
      <c r="O14" s="31" t="s">
        <v>59</v>
      </c>
      <c r="P14" s="32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21"/>
      <c r="E15" s="22"/>
      <c r="F15" s="15">
        <f t="shared" si="0"/>
        <v>0</v>
      </c>
      <c r="G15" s="16">
        <v>0</v>
      </c>
      <c r="H15" s="23"/>
      <c r="I15" s="24"/>
      <c r="J15" s="24"/>
      <c r="K15" s="24"/>
      <c r="L15" s="24"/>
      <c r="M15" s="25"/>
      <c r="O15" s="31" t="s">
        <v>40</v>
      </c>
      <c r="P15" s="32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21"/>
      <c r="E16" s="22"/>
      <c r="F16" s="15">
        <f t="shared" si="0"/>
        <v>0</v>
      </c>
      <c r="G16" s="16"/>
      <c r="H16" s="23"/>
      <c r="I16" s="24"/>
      <c r="J16" s="24"/>
      <c r="K16" s="24"/>
      <c r="L16" s="24"/>
      <c r="M16" s="25"/>
      <c r="O16" s="33" t="s">
        <v>39</v>
      </c>
      <c r="P16" s="29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21"/>
      <c r="E17" s="22"/>
      <c r="F17" s="15">
        <f t="shared" si="0"/>
        <v>0</v>
      </c>
      <c r="G17" s="16"/>
      <c r="H17" s="23"/>
      <c r="I17" s="24"/>
      <c r="J17" s="24"/>
      <c r="K17" s="24"/>
      <c r="L17" s="24"/>
      <c r="M17" s="25"/>
      <c r="O17" s="4" t="s">
        <v>60</v>
      </c>
      <c r="P17" s="2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21"/>
      <c r="E18" s="22"/>
      <c r="F18" s="15">
        <f t="shared" si="0"/>
        <v>0</v>
      </c>
      <c r="G18" s="16"/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49</v>
      </c>
      <c r="D19" s="21"/>
      <c r="E19" s="22"/>
      <c r="F19" s="15">
        <f t="shared" si="0"/>
        <v>0</v>
      </c>
      <c r="G19" s="16"/>
      <c r="H19" s="23"/>
      <c r="I19" s="24"/>
      <c r="J19" s="24"/>
      <c r="K19" s="24"/>
      <c r="L19" s="24"/>
      <c r="M19" s="25"/>
      <c r="O19" s="20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21"/>
      <c r="E20" s="22"/>
      <c r="F20" s="15">
        <f t="shared" si="0"/>
        <v>0</v>
      </c>
      <c r="G20" s="16"/>
      <c r="H20" s="23"/>
      <c r="I20" s="24"/>
      <c r="J20" s="24"/>
      <c r="K20" s="24"/>
      <c r="L20" s="24"/>
      <c r="M20" s="25"/>
      <c r="O20" s="30" t="s">
        <v>62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21"/>
      <c r="E21" s="22"/>
      <c r="F21" s="15">
        <f t="shared" si="0"/>
        <v>0</v>
      </c>
      <c r="G21" s="16"/>
      <c r="H21" s="23"/>
      <c r="I21" s="24"/>
      <c r="J21" s="24"/>
      <c r="K21" s="24"/>
      <c r="L21" s="24"/>
      <c r="M21" s="25"/>
      <c r="O21" s="33" t="s">
        <v>63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21"/>
      <c r="E22" s="22"/>
      <c r="F22" s="15">
        <f t="shared" si="0"/>
        <v>0</v>
      </c>
      <c r="G22" s="16"/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54</v>
      </c>
      <c r="D23" s="21"/>
      <c r="E23" s="22"/>
      <c r="F23" s="15">
        <f t="shared" si="0"/>
        <v>0</v>
      </c>
      <c r="G23" s="16"/>
      <c r="H23" s="23"/>
      <c r="I23" s="24"/>
      <c r="J23" s="24"/>
      <c r="K23" s="24"/>
      <c r="L23" s="24"/>
      <c r="M23" s="25"/>
      <c r="O23" s="20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21"/>
      <c r="E24" s="22"/>
      <c r="F24" s="15">
        <f t="shared" si="0"/>
        <v>0</v>
      </c>
      <c r="G24" s="16"/>
      <c r="H24" s="23"/>
      <c r="I24" s="24"/>
      <c r="J24" s="24"/>
      <c r="K24" s="24"/>
      <c r="L24" s="24"/>
      <c r="M24" s="25"/>
      <c r="O24" s="30" t="s">
        <v>65</v>
      </c>
      <c r="P24" s="34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21"/>
      <c r="E25" s="22"/>
      <c r="F25" s="15">
        <f t="shared" si="0"/>
        <v>0</v>
      </c>
      <c r="G25" s="16"/>
      <c r="H25" s="23"/>
      <c r="I25" s="24"/>
      <c r="J25" s="24"/>
      <c r="K25" s="24"/>
      <c r="L25" s="24"/>
      <c r="M25" s="25"/>
      <c r="O25" s="31" t="s">
        <v>66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21"/>
      <c r="E26" s="22"/>
      <c r="F26" s="15">
        <f t="shared" si="0"/>
        <v>0</v>
      </c>
      <c r="G26" s="16"/>
      <c r="H26" s="23"/>
      <c r="I26" s="24"/>
      <c r="J26" s="24"/>
      <c r="K26" s="24"/>
      <c r="L26" s="24"/>
      <c r="M26" s="25"/>
      <c r="O26" s="33" t="s">
        <v>44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21"/>
      <c r="E27" s="22"/>
      <c r="F27" s="15">
        <f t="shared" si="0"/>
        <v>0</v>
      </c>
      <c r="G27" s="16"/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51</v>
      </c>
      <c r="D28" s="21"/>
      <c r="E28" s="22"/>
      <c r="F28" s="15">
        <f t="shared" si="0"/>
        <v>0</v>
      </c>
      <c r="G28" s="16"/>
      <c r="H28" s="23"/>
      <c r="I28" s="24"/>
      <c r="J28" s="24"/>
      <c r="K28" s="24"/>
      <c r="L28" s="24"/>
      <c r="M28" s="25"/>
      <c r="O28" s="20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21"/>
      <c r="E29" s="22"/>
      <c r="F29" s="15">
        <f t="shared" si="0"/>
        <v>0</v>
      </c>
      <c r="G29" s="16"/>
      <c r="H29" s="23"/>
      <c r="I29" s="24"/>
      <c r="J29" s="24"/>
      <c r="K29" s="24"/>
      <c r="L29" s="24"/>
      <c r="M29" s="25"/>
      <c r="O29" s="30" t="s">
        <v>68</v>
      </c>
      <c r="P29" s="27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21"/>
      <c r="E30" s="22"/>
      <c r="F30" s="15">
        <f t="shared" si="0"/>
        <v>0</v>
      </c>
      <c r="G30" s="16"/>
      <c r="H30" s="23"/>
      <c r="I30" s="24"/>
      <c r="J30" s="24"/>
      <c r="K30" s="24"/>
      <c r="L30" s="24"/>
      <c r="M30" s="25"/>
      <c r="O30" s="33" t="s">
        <v>69</v>
      </c>
      <c r="P30" s="35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21"/>
      <c r="E31" s="22"/>
      <c r="F31" s="15">
        <f t="shared" si="0"/>
        <v>0</v>
      </c>
      <c r="G31" s="16"/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47</v>
      </c>
      <c r="D32" s="21"/>
      <c r="E32" s="22"/>
      <c r="F32" s="15">
        <f t="shared" si="0"/>
        <v>0</v>
      </c>
      <c r="G32" s="16"/>
      <c r="H32" s="23"/>
      <c r="I32" s="24"/>
      <c r="J32" s="24"/>
      <c r="K32" s="24"/>
      <c r="L32" s="24"/>
      <c r="M32" s="25"/>
      <c r="O32" s="20" t="s">
        <v>70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/>
      <c r="H33" s="40"/>
      <c r="I33" s="41"/>
      <c r="J33" s="41"/>
      <c r="K33" s="41"/>
      <c r="L33" s="41"/>
      <c r="M33" s="29"/>
      <c r="O33" s="30" t="s">
        <v>71</v>
      </c>
      <c r="P33" s="42">
        <f>G34</f>
        <v>0</v>
      </c>
    </row>
    <row r="34" spans="2:16" ht="18.600000000000001" customHeight="1" thickBot="1" x14ac:dyDescent="0.5">
      <c r="E34" s="4" t="s">
        <v>72</v>
      </c>
      <c r="F34" s="43">
        <f t="shared" ref="F34:M34" si="1">SUM(F3:F33)</f>
        <v>0</v>
      </c>
      <c r="G34" s="44">
        <f t="shared" si="1"/>
        <v>0</v>
      </c>
      <c r="H34" s="44">
        <f t="shared" si="1"/>
        <v>0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5">
        <f t="shared" si="1"/>
        <v>0</v>
      </c>
      <c r="O34" s="33" t="s">
        <v>5</v>
      </c>
      <c r="P34" s="46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6"/>
  <sheetViews>
    <sheetView workbookViewId="0">
      <pane xSplit="3" ySplit="2" topLeftCell="D34" activePane="bottomRight" state="frozen"/>
      <selection pane="topRight"/>
      <selection pane="bottomLeft"/>
      <selection pane="bottomRight" activeCell="D41" sqref="D41:E46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26" width="8.796875" style="2" customWidth="1"/>
    <col min="27" max="16384" width="8.796875" style="2"/>
  </cols>
  <sheetData>
    <row r="1" spans="1:16" ht="18.600000000000001" customHeight="1" thickBot="1" x14ac:dyDescent="0.5">
      <c r="A1" s="1" t="s">
        <v>34</v>
      </c>
      <c r="D1" s="2" t="s">
        <v>35</v>
      </c>
      <c r="E1" t="s">
        <v>73</v>
      </c>
      <c r="P1" s="47">
        <f>IF(G34&gt;=200000,IF(G34&gt;2000000,19,G34/100000),1)</f>
        <v>13.4244</v>
      </c>
    </row>
    <row r="2" spans="1:16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</row>
    <row r="3" spans="1:16" ht="18.600000000000001" customHeight="1" thickBot="1" x14ac:dyDescent="0.5">
      <c r="B3" s="11">
        <v>45078</v>
      </c>
      <c r="C3" s="12" t="s">
        <v>45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46</v>
      </c>
    </row>
    <row r="4" spans="1:16" ht="18.600000000000001" customHeight="1" thickBot="1" x14ac:dyDescent="0.5">
      <c r="B4" s="11">
        <v>45079</v>
      </c>
      <c r="C4" s="12" t="s">
        <v>47</v>
      </c>
      <c r="D4" s="21"/>
      <c r="E4" s="22"/>
      <c r="F4" s="15">
        <f t="shared" si="0"/>
        <v>0</v>
      </c>
      <c r="G4" s="16"/>
      <c r="H4" s="23"/>
      <c r="I4" s="24"/>
      <c r="J4" s="24"/>
      <c r="K4" s="24"/>
      <c r="L4" s="24"/>
      <c r="M4" s="25"/>
      <c r="O4" s="26" t="s">
        <v>48</v>
      </c>
      <c r="P4" s="27">
        <f>COUNTA(E3:E33)</f>
        <v>3</v>
      </c>
    </row>
    <row r="5" spans="1:16" ht="18.600000000000001" customHeight="1" thickBot="1" x14ac:dyDescent="0.5">
      <c r="B5" s="11">
        <v>45080</v>
      </c>
      <c r="C5" s="12" t="s">
        <v>49</v>
      </c>
      <c r="D5" s="21"/>
      <c r="E5" s="22"/>
      <c r="F5" s="15">
        <f t="shared" si="0"/>
        <v>0</v>
      </c>
      <c r="G5" s="16"/>
      <c r="H5" s="23"/>
      <c r="I5" s="24"/>
      <c r="J5" s="24"/>
      <c r="K5" s="24"/>
      <c r="L5" s="24"/>
      <c r="M5" s="25"/>
      <c r="O5" s="28" t="s">
        <v>3</v>
      </c>
      <c r="P5" s="29">
        <f ca="1">OFFSET(給料テーブル!C3,P1,0)</f>
        <v>2100</v>
      </c>
    </row>
    <row r="6" spans="1:16" ht="18.600000000000001" customHeight="1" thickBot="1" x14ac:dyDescent="0.5">
      <c r="B6" s="11">
        <v>45081</v>
      </c>
      <c r="C6" s="12" t="s">
        <v>50</v>
      </c>
      <c r="D6" s="21"/>
      <c r="E6" s="22"/>
      <c r="F6" s="15">
        <f t="shared" si="0"/>
        <v>0</v>
      </c>
      <c r="G6" s="16"/>
      <c r="H6" s="23">
        <v>0</v>
      </c>
      <c r="I6" s="24">
        <v>0</v>
      </c>
      <c r="J6" s="24"/>
      <c r="K6" s="24">
        <v>0</v>
      </c>
      <c r="L6" s="24"/>
      <c r="M6" s="25"/>
    </row>
    <row r="7" spans="1:16" ht="18.600000000000001" customHeight="1" thickBot="1" x14ac:dyDescent="0.5">
      <c r="B7" s="11">
        <v>45082</v>
      </c>
      <c r="C7" s="12" t="s">
        <v>51</v>
      </c>
      <c r="D7" s="21"/>
      <c r="E7" s="22"/>
      <c r="F7" s="15">
        <f t="shared" si="0"/>
        <v>0</v>
      </c>
      <c r="G7" s="16"/>
      <c r="H7" s="23"/>
      <c r="I7" s="24"/>
      <c r="J7" s="24"/>
      <c r="K7" s="24"/>
      <c r="L7" s="24"/>
      <c r="M7" s="25"/>
      <c r="O7" s="26" t="s">
        <v>52</v>
      </c>
      <c r="P7" s="27">
        <f ca="1">P5*F34</f>
        <v>1006.2500000000001</v>
      </c>
    </row>
    <row r="8" spans="1:16" ht="18.600000000000001" customHeight="1" thickBot="1" x14ac:dyDescent="0.5">
      <c r="B8" s="11">
        <v>45083</v>
      </c>
      <c r="C8" s="12" t="s">
        <v>53</v>
      </c>
      <c r="D8" s="21"/>
      <c r="E8" s="22"/>
      <c r="F8" s="15">
        <f t="shared" si="0"/>
        <v>0</v>
      </c>
      <c r="G8" s="16"/>
      <c r="H8" s="23">
        <v>0</v>
      </c>
      <c r="I8" s="24">
        <v>0</v>
      </c>
      <c r="J8" s="24"/>
      <c r="K8" s="24">
        <v>0</v>
      </c>
      <c r="L8" s="24"/>
      <c r="M8" s="25"/>
      <c r="O8" s="28" t="s">
        <v>42</v>
      </c>
      <c r="P8" s="29">
        <f>K34</f>
        <v>8100</v>
      </c>
    </row>
    <row r="9" spans="1:16" ht="18.600000000000001" customHeight="1" thickBot="1" x14ac:dyDescent="0.5">
      <c r="B9" s="11">
        <v>45084</v>
      </c>
      <c r="C9" s="12" t="s">
        <v>54</v>
      </c>
      <c r="D9" s="21" t="s">
        <v>74</v>
      </c>
      <c r="E9" s="22" t="s">
        <v>75</v>
      </c>
      <c r="F9" s="15">
        <f t="shared" si="0"/>
        <v>6.25E-2</v>
      </c>
      <c r="G9" s="16"/>
      <c r="H9" s="23">
        <v>2</v>
      </c>
      <c r="I9" s="24">
        <v>1000</v>
      </c>
      <c r="J9" s="24"/>
      <c r="K9" s="24">
        <v>3600</v>
      </c>
      <c r="L9" s="24"/>
      <c r="M9" s="25">
        <v>0</v>
      </c>
    </row>
    <row r="10" spans="1:16" ht="18.600000000000001" customHeight="1" thickBot="1" x14ac:dyDescent="0.5">
      <c r="B10" s="11">
        <v>45085</v>
      </c>
      <c r="C10" s="12" t="s">
        <v>45</v>
      </c>
      <c r="D10" s="21"/>
      <c r="E10" s="22"/>
      <c r="F10" s="15">
        <f t="shared" si="0"/>
        <v>0</v>
      </c>
      <c r="G10" s="16"/>
      <c r="H10" s="23">
        <v>1</v>
      </c>
      <c r="I10" s="24">
        <v>0</v>
      </c>
      <c r="J10" s="24"/>
      <c r="K10" s="24">
        <v>3000</v>
      </c>
      <c r="L10" s="24"/>
      <c r="M10" s="25">
        <v>0</v>
      </c>
      <c r="O10" s="20" t="s">
        <v>55</v>
      </c>
    </row>
    <row r="11" spans="1:16" ht="18.600000000000001" customHeight="1" thickBot="1" x14ac:dyDescent="0.5">
      <c r="B11" s="11">
        <v>45086</v>
      </c>
      <c r="C11" s="12" t="s">
        <v>47</v>
      </c>
      <c r="D11" s="21"/>
      <c r="E11" s="22"/>
      <c r="F11" s="15">
        <f t="shared" si="0"/>
        <v>0</v>
      </c>
      <c r="G11" s="16"/>
      <c r="H11" s="23"/>
      <c r="I11" s="24"/>
      <c r="J11" s="24"/>
      <c r="K11" s="24"/>
      <c r="L11" s="24"/>
      <c r="M11" s="25"/>
      <c r="O11" s="30" t="s">
        <v>56</v>
      </c>
      <c r="P11" s="27">
        <v>0</v>
      </c>
    </row>
    <row r="12" spans="1:16" ht="18.600000000000001" customHeight="1" thickBot="1" x14ac:dyDescent="0.5">
      <c r="B12" s="11">
        <v>45087</v>
      </c>
      <c r="C12" s="12" t="s">
        <v>49</v>
      </c>
      <c r="D12" s="21"/>
      <c r="E12" s="22"/>
      <c r="F12" s="15">
        <f t="shared" si="0"/>
        <v>0</v>
      </c>
      <c r="G12" s="16"/>
      <c r="H12" s="23"/>
      <c r="I12" s="24"/>
      <c r="J12" s="24"/>
      <c r="K12" s="24"/>
      <c r="L12" s="24"/>
      <c r="M12" s="25"/>
      <c r="O12" s="31" t="s">
        <v>57</v>
      </c>
      <c r="P12" s="32">
        <v>0</v>
      </c>
    </row>
    <row r="13" spans="1:16" ht="18.600000000000001" customHeight="1" thickBot="1" x14ac:dyDescent="0.5">
      <c r="B13" s="11">
        <v>45088</v>
      </c>
      <c r="C13" s="12" t="s">
        <v>50</v>
      </c>
      <c r="D13" s="21" t="s">
        <v>74</v>
      </c>
      <c r="E13" s="22" t="s">
        <v>76</v>
      </c>
      <c r="F13" s="15">
        <f t="shared" si="0"/>
        <v>0.20833333333333337</v>
      </c>
      <c r="G13" s="16">
        <v>1326600</v>
      </c>
      <c r="H13" s="23">
        <v>1</v>
      </c>
      <c r="I13" s="24">
        <v>0</v>
      </c>
      <c r="J13" s="24"/>
      <c r="K13" s="24">
        <v>1500</v>
      </c>
      <c r="L13" s="24"/>
      <c r="M13" s="25">
        <v>0</v>
      </c>
      <c r="O13" s="31" t="s">
        <v>58</v>
      </c>
      <c r="P13" s="32">
        <v>0</v>
      </c>
    </row>
    <row r="14" spans="1:16" ht="18.600000000000001" customHeight="1" thickBot="1" x14ac:dyDescent="0.5">
      <c r="B14" s="11">
        <v>45089</v>
      </c>
      <c r="C14" s="12" t="s">
        <v>51</v>
      </c>
      <c r="D14" s="21" t="s">
        <v>74</v>
      </c>
      <c r="E14" s="22" t="s">
        <v>76</v>
      </c>
      <c r="F14" s="15">
        <f t="shared" si="0"/>
        <v>0.20833333333333337</v>
      </c>
      <c r="G14" s="16">
        <v>15840</v>
      </c>
      <c r="H14" s="23">
        <v>1</v>
      </c>
      <c r="I14" s="24">
        <v>0</v>
      </c>
      <c r="J14" s="24"/>
      <c r="K14" s="24">
        <v>0</v>
      </c>
      <c r="L14" s="24"/>
      <c r="M14" s="25">
        <v>0</v>
      </c>
      <c r="O14" s="31" t="s">
        <v>59</v>
      </c>
      <c r="P14" s="32">
        <v>0</v>
      </c>
    </row>
    <row r="15" spans="1:16" ht="18.600000000000001" customHeight="1" thickBot="1" x14ac:dyDescent="0.5">
      <c r="B15" s="11">
        <v>45090</v>
      </c>
      <c r="C15" s="12" t="s">
        <v>53</v>
      </c>
      <c r="D15" s="21"/>
      <c r="E15" s="22"/>
      <c r="F15" s="15">
        <f t="shared" si="0"/>
        <v>0</v>
      </c>
      <c r="G15" s="16"/>
      <c r="H15" s="23"/>
      <c r="I15" s="24"/>
      <c r="J15" s="24"/>
      <c r="K15" s="24"/>
      <c r="L15" s="24"/>
      <c r="M15" s="25"/>
      <c r="O15" s="31" t="s">
        <v>40</v>
      </c>
      <c r="P15" s="32">
        <f>I34*10%</f>
        <v>100</v>
      </c>
    </row>
    <row r="16" spans="1:16" ht="18.600000000000001" customHeight="1" thickBot="1" x14ac:dyDescent="0.5">
      <c r="B16" s="11">
        <v>45091</v>
      </c>
      <c r="C16" s="12" t="s">
        <v>54</v>
      </c>
      <c r="D16" s="21"/>
      <c r="E16" s="22"/>
      <c r="F16" s="15">
        <f t="shared" si="0"/>
        <v>0</v>
      </c>
      <c r="G16" s="16"/>
      <c r="H16" s="23"/>
      <c r="I16" s="24"/>
      <c r="J16" s="24"/>
      <c r="K16" s="24"/>
      <c r="L16" s="24"/>
      <c r="M16" s="25"/>
      <c r="O16" s="33" t="s">
        <v>39</v>
      </c>
      <c r="P16" s="29">
        <f>H34*200</f>
        <v>1000</v>
      </c>
    </row>
    <row r="17" spans="2:16" ht="18.600000000000001" customHeight="1" thickBot="1" x14ac:dyDescent="0.5">
      <c r="B17" s="11">
        <v>45092</v>
      </c>
      <c r="C17" s="12" t="s">
        <v>45</v>
      </c>
      <c r="D17" s="21"/>
      <c r="E17" s="22"/>
      <c r="F17" s="15">
        <f t="shared" si="0"/>
        <v>0</v>
      </c>
      <c r="G17" s="16"/>
      <c r="H17" s="23"/>
      <c r="I17" s="24"/>
      <c r="J17" s="24"/>
      <c r="K17" s="24"/>
      <c r="L17" s="24"/>
      <c r="M17" s="25"/>
      <c r="O17" s="4" t="s">
        <v>60</v>
      </c>
      <c r="P17" s="2">
        <f>SUM(P11:P16)</f>
        <v>1100</v>
      </c>
    </row>
    <row r="18" spans="2:16" ht="18.600000000000001" customHeight="1" thickBot="1" x14ac:dyDescent="0.5">
      <c r="B18" s="11">
        <v>45093</v>
      </c>
      <c r="C18" s="12" t="s">
        <v>47</v>
      </c>
      <c r="D18" s="21"/>
      <c r="E18" s="22"/>
      <c r="F18" s="15">
        <f t="shared" si="0"/>
        <v>0</v>
      </c>
      <c r="G18" s="16"/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49</v>
      </c>
      <c r="D19" s="21"/>
      <c r="E19" s="22"/>
      <c r="F19" s="15">
        <f t="shared" si="0"/>
        <v>0</v>
      </c>
      <c r="G19" s="16"/>
      <c r="H19" s="23"/>
      <c r="I19" s="24"/>
      <c r="J19" s="24"/>
      <c r="K19" s="24"/>
      <c r="L19" s="24"/>
      <c r="M19" s="25"/>
      <c r="O19" s="20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21"/>
      <c r="E20" s="22"/>
      <c r="F20" s="15">
        <f t="shared" si="0"/>
        <v>0</v>
      </c>
      <c r="G20" s="16"/>
      <c r="H20" s="23"/>
      <c r="I20" s="24"/>
      <c r="J20" s="24"/>
      <c r="K20" s="24"/>
      <c r="L20" s="24"/>
      <c r="M20" s="25"/>
      <c r="O20" s="30" t="s">
        <v>62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21"/>
      <c r="E21" s="22"/>
      <c r="F21" s="15">
        <f t="shared" si="0"/>
        <v>0</v>
      </c>
      <c r="G21" s="16"/>
      <c r="H21" s="23"/>
      <c r="I21" s="24"/>
      <c r="J21" s="24"/>
      <c r="K21" s="24"/>
      <c r="L21" s="24"/>
      <c r="M21" s="25"/>
      <c r="O21" s="33" t="s">
        <v>63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21"/>
      <c r="E22" s="22"/>
      <c r="F22" s="15">
        <f t="shared" si="0"/>
        <v>0</v>
      </c>
      <c r="G22" s="16"/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54</v>
      </c>
      <c r="D23" s="21"/>
      <c r="E23" s="22"/>
      <c r="F23" s="15">
        <f t="shared" si="0"/>
        <v>0</v>
      </c>
      <c r="G23" s="16"/>
      <c r="H23" s="23"/>
      <c r="I23" s="24"/>
      <c r="J23" s="24"/>
      <c r="K23" s="24"/>
      <c r="L23" s="24"/>
      <c r="M23" s="25"/>
      <c r="O23" s="20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21"/>
      <c r="E24" s="22"/>
      <c r="F24" s="15">
        <f t="shared" si="0"/>
        <v>0</v>
      </c>
      <c r="G24" s="16"/>
      <c r="H24" s="23"/>
      <c r="I24" s="24"/>
      <c r="J24" s="24"/>
      <c r="K24" s="24"/>
      <c r="L24" s="24"/>
      <c r="M24" s="25"/>
      <c r="O24" s="30" t="s">
        <v>65</v>
      </c>
      <c r="P24" s="34">
        <f ca="1">P29*10.21%</f>
        <v>1042.058125</v>
      </c>
    </row>
    <row r="25" spans="2:16" ht="18.600000000000001" customHeight="1" thickBot="1" x14ac:dyDescent="0.5">
      <c r="B25" s="11">
        <v>45100</v>
      </c>
      <c r="C25" s="12" t="s">
        <v>47</v>
      </c>
      <c r="D25" s="21"/>
      <c r="E25" s="22"/>
      <c r="F25" s="15">
        <f t="shared" si="0"/>
        <v>0</v>
      </c>
      <c r="G25" s="16"/>
      <c r="H25" s="23"/>
      <c r="I25" s="24"/>
      <c r="J25" s="24"/>
      <c r="K25" s="24"/>
      <c r="L25" s="24"/>
      <c r="M25" s="25"/>
      <c r="O25" s="31" t="s">
        <v>66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21"/>
      <c r="E26" s="22"/>
      <c r="F26" s="15">
        <f t="shared" si="0"/>
        <v>0</v>
      </c>
      <c r="G26" s="16"/>
      <c r="H26" s="23"/>
      <c r="I26" s="24"/>
      <c r="J26" s="24"/>
      <c r="K26" s="24"/>
      <c r="L26" s="24"/>
      <c r="M26" s="25"/>
      <c r="O26" s="33" t="s">
        <v>44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21"/>
      <c r="E27" s="22"/>
      <c r="F27" s="15">
        <f t="shared" si="0"/>
        <v>0</v>
      </c>
      <c r="G27" s="16"/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51</v>
      </c>
      <c r="D28" s="21"/>
      <c r="E28" s="22"/>
      <c r="F28" s="15">
        <f t="shared" si="0"/>
        <v>0</v>
      </c>
      <c r="G28" s="16"/>
      <c r="H28" s="23"/>
      <c r="I28" s="24"/>
      <c r="J28" s="24"/>
      <c r="K28" s="24"/>
      <c r="L28" s="24"/>
      <c r="M28" s="25"/>
      <c r="O28" s="20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21"/>
      <c r="E29" s="22"/>
      <c r="F29" s="15">
        <f t="shared" si="0"/>
        <v>0</v>
      </c>
      <c r="G29" s="16"/>
      <c r="H29" s="23"/>
      <c r="I29" s="24"/>
      <c r="J29" s="24"/>
      <c r="K29" s="24"/>
      <c r="L29" s="24"/>
      <c r="M29" s="25"/>
      <c r="O29" s="30" t="s">
        <v>68</v>
      </c>
      <c r="P29" s="27">
        <f ca="1">P7+P8+P17+P20+P21</f>
        <v>10206.25</v>
      </c>
    </row>
    <row r="30" spans="2:16" ht="18.600000000000001" customHeight="1" thickBot="1" x14ac:dyDescent="0.5">
      <c r="B30" s="11">
        <v>45105</v>
      </c>
      <c r="C30" s="12" t="s">
        <v>54</v>
      </c>
      <c r="D30" s="21"/>
      <c r="E30" s="22"/>
      <c r="F30" s="15">
        <f t="shared" si="0"/>
        <v>0</v>
      </c>
      <c r="G30" s="16"/>
      <c r="H30" s="23"/>
      <c r="I30" s="24"/>
      <c r="J30" s="24"/>
      <c r="K30" s="24"/>
      <c r="L30" s="24"/>
      <c r="M30" s="25"/>
      <c r="O30" s="33" t="s">
        <v>69</v>
      </c>
      <c r="P30" s="35">
        <f ca="1">P29-P24-P25-P26-P8</f>
        <v>1064.1918750000004</v>
      </c>
    </row>
    <row r="31" spans="2:16" ht="18.600000000000001" customHeight="1" thickBot="1" x14ac:dyDescent="0.5">
      <c r="B31" s="11">
        <v>45106</v>
      </c>
      <c r="C31" s="12" t="s">
        <v>45</v>
      </c>
      <c r="D31" s="21"/>
      <c r="E31" s="22"/>
      <c r="F31" s="15">
        <f t="shared" si="0"/>
        <v>0</v>
      </c>
      <c r="G31" s="16"/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47</v>
      </c>
      <c r="D32" s="21"/>
      <c r="E32" s="22"/>
      <c r="F32" s="15">
        <f t="shared" si="0"/>
        <v>0</v>
      </c>
      <c r="G32" s="16"/>
      <c r="H32" s="23"/>
      <c r="I32" s="24"/>
      <c r="J32" s="24"/>
      <c r="K32" s="24"/>
      <c r="L32" s="24"/>
      <c r="M32" s="25"/>
      <c r="O32" s="20" t="s">
        <v>70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/>
      <c r="H33" s="40"/>
      <c r="I33" s="41"/>
      <c r="J33" s="41"/>
      <c r="K33" s="41"/>
      <c r="L33" s="41"/>
      <c r="M33" s="29"/>
      <c r="O33" s="30" t="s">
        <v>71</v>
      </c>
      <c r="P33" s="42">
        <f>G34</f>
        <v>1342440</v>
      </c>
    </row>
    <row r="34" spans="2:16" ht="18.600000000000001" customHeight="1" thickBot="1" x14ac:dyDescent="0.5">
      <c r="E34" s="4" t="s">
        <v>72</v>
      </c>
      <c r="F34" s="43">
        <f t="shared" ref="F34:M34" si="1">SUM(F3:F33)</f>
        <v>0.47916666666666674</v>
      </c>
      <c r="G34" s="44">
        <f t="shared" si="1"/>
        <v>1342440</v>
      </c>
      <c r="H34" s="44">
        <f t="shared" si="1"/>
        <v>5</v>
      </c>
      <c r="I34" s="44">
        <f t="shared" si="1"/>
        <v>1000</v>
      </c>
      <c r="J34" s="44">
        <f t="shared" si="1"/>
        <v>0</v>
      </c>
      <c r="K34" s="44">
        <f t="shared" si="1"/>
        <v>8100</v>
      </c>
      <c r="L34" s="44">
        <f t="shared" si="1"/>
        <v>0</v>
      </c>
      <c r="M34" s="45">
        <f t="shared" si="1"/>
        <v>0</v>
      </c>
      <c r="O34" s="33" t="s">
        <v>5</v>
      </c>
      <c r="P34" s="46">
        <f ca="1">P29/P33</f>
        <v>7.602760644796043E-3</v>
      </c>
    </row>
    <row r="41" spans="2:16" x14ac:dyDescent="0.45">
      <c r="D41" s="3"/>
    </row>
    <row r="42" spans="2:16" x14ac:dyDescent="0.45">
      <c r="D42" s="3"/>
    </row>
    <row r="43" spans="2:16" x14ac:dyDescent="0.45">
      <c r="D43" s="3"/>
    </row>
    <row r="44" spans="2:16" x14ac:dyDescent="0.45">
      <c r="D44" s="3"/>
    </row>
    <row r="45" spans="2:16" x14ac:dyDescent="0.45">
      <c r="D45" s="3"/>
    </row>
    <row r="46" spans="2:16" x14ac:dyDescent="0.45">
      <c r="D46" s="3"/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34"/>
  <sheetViews>
    <sheetView workbookViewId="0">
      <pane xSplit="3" ySplit="2" topLeftCell="G3" activePane="bottomRight" state="frozen"/>
      <selection pane="topRight"/>
      <selection pane="bottomLeft"/>
      <selection pane="bottomRight" activeCell="P6" sqref="P6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26" width="8.796875" style="2" customWidth="1"/>
    <col min="27" max="16384" width="8.796875" style="2"/>
  </cols>
  <sheetData>
    <row r="1" spans="1:16" ht="18.600000000000001" customHeight="1" thickBot="1" x14ac:dyDescent="0.5">
      <c r="A1" s="1" t="s">
        <v>34</v>
      </c>
      <c r="D1" s="2" t="s">
        <v>35</v>
      </c>
      <c r="E1" t="s">
        <v>77</v>
      </c>
      <c r="P1" s="47">
        <f>IF(G34&gt;=200000,IF(G34&gt;2000000,19,G34/100000),1)</f>
        <v>1</v>
      </c>
    </row>
    <row r="2" spans="1:16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</row>
    <row r="3" spans="1:16" ht="18.600000000000001" customHeight="1" thickBot="1" x14ac:dyDescent="0.5">
      <c r="B3" s="11">
        <v>45078</v>
      </c>
      <c r="C3" s="12" t="s">
        <v>45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46</v>
      </c>
    </row>
    <row r="4" spans="1:16" ht="18.600000000000001" customHeight="1" thickBot="1" x14ac:dyDescent="0.5">
      <c r="B4" s="11">
        <v>45079</v>
      </c>
      <c r="C4" s="12" t="s">
        <v>47</v>
      </c>
      <c r="D4" s="21"/>
      <c r="E4" s="22"/>
      <c r="F4" s="15">
        <f t="shared" si="0"/>
        <v>0</v>
      </c>
      <c r="G4" s="16"/>
      <c r="H4" s="23"/>
      <c r="I4" s="24"/>
      <c r="J4" s="24"/>
      <c r="K4" s="24"/>
      <c r="L4" s="24"/>
      <c r="M4" s="25"/>
      <c r="O4" s="26" t="s">
        <v>48</v>
      </c>
      <c r="P4" s="27">
        <f>COUNTA(E3:E33)</f>
        <v>2</v>
      </c>
    </row>
    <row r="5" spans="1:16" ht="18.600000000000001" customHeight="1" thickBot="1" x14ac:dyDescent="0.5">
      <c r="B5" s="11">
        <v>45080</v>
      </c>
      <c r="C5" s="12" t="s">
        <v>49</v>
      </c>
      <c r="D5" s="21"/>
      <c r="E5" s="22"/>
      <c r="F5" s="15">
        <f t="shared" si="0"/>
        <v>0</v>
      </c>
      <c r="G5" s="16"/>
      <c r="H5" s="23"/>
      <c r="I5" s="24"/>
      <c r="J5" s="24"/>
      <c r="K5" s="24"/>
      <c r="L5" s="24"/>
      <c r="M5" s="25"/>
      <c r="O5" s="28" t="s">
        <v>3</v>
      </c>
      <c r="P5" s="29">
        <f ca="1">OFFSET(給料テーブル!C3,P1,0)</f>
        <v>1400</v>
      </c>
    </row>
    <row r="6" spans="1:16" ht="18.600000000000001" customHeight="1" thickBot="1" x14ac:dyDescent="0.5">
      <c r="B6" s="11">
        <v>45081</v>
      </c>
      <c r="C6" s="12" t="s">
        <v>50</v>
      </c>
      <c r="D6" s="21"/>
      <c r="E6" s="22" t="s">
        <v>76</v>
      </c>
      <c r="F6" s="15">
        <f t="shared" si="0"/>
        <v>1.0625</v>
      </c>
      <c r="G6" s="16"/>
      <c r="H6" s="23">
        <v>1</v>
      </c>
      <c r="I6" s="24">
        <v>10000</v>
      </c>
      <c r="J6" s="24"/>
      <c r="K6" s="24"/>
      <c r="L6" s="24"/>
      <c r="M6" s="25"/>
    </row>
    <row r="7" spans="1:16" ht="18.600000000000001" customHeight="1" thickBot="1" x14ac:dyDescent="0.5">
      <c r="B7" s="11">
        <v>45082</v>
      </c>
      <c r="C7" s="12" t="s">
        <v>51</v>
      </c>
      <c r="D7" s="21" t="s">
        <v>78</v>
      </c>
      <c r="E7" s="22" t="s">
        <v>78</v>
      </c>
      <c r="F7" s="15">
        <f t="shared" si="0"/>
        <v>0</v>
      </c>
      <c r="G7" s="16"/>
      <c r="H7" s="23">
        <v>1</v>
      </c>
      <c r="I7" s="24">
        <v>0</v>
      </c>
      <c r="J7" s="24"/>
      <c r="K7" s="24">
        <v>0</v>
      </c>
      <c r="L7" s="24" t="s">
        <v>79</v>
      </c>
      <c r="M7" s="25"/>
      <c r="O7" s="26" t="s">
        <v>52</v>
      </c>
      <c r="P7" s="27">
        <f ca="1">P5*F34</f>
        <v>-495.83333333333343</v>
      </c>
    </row>
    <row r="8" spans="1:16" ht="18.600000000000001" customHeight="1" thickBot="1" x14ac:dyDescent="0.5">
      <c r="B8" s="11">
        <v>45083</v>
      </c>
      <c r="C8" s="12" t="s">
        <v>53</v>
      </c>
      <c r="D8" s="21"/>
      <c r="E8" s="22"/>
      <c r="F8" s="15">
        <f t="shared" si="0"/>
        <v>0</v>
      </c>
      <c r="G8" s="16"/>
      <c r="H8" s="23"/>
      <c r="I8" s="24"/>
      <c r="J8" s="24"/>
      <c r="K8" s="24"/>
      <c r="L8" s="24"/>
      <c r="M8" s="25"/>
      <c r="O8" s="28" t="s">
        <v>42</v>
      </c>
      <c r="P8" s="29">
        <f>K34</f>
        <v>4700</v>
      </c>
    </row>
    <row r="9" spans="1:16" ht="18.600000000000001" customHeight="1" thickBot="1" x14ac:dyDescent="0.5">
      <c r="B9" s="11">
        <v>45084</v>
      </c>
      <c r="C9" s="12" t="s">
        <v>54</v>
      </c>
      <c r="D9" s="21"/>
      <c r="E9" s="22"/>
      <c r="F9" s="15">
        <f t="shared" si="0"/>
        <v>0</v>
      </c>
      <c r="G9" s="16"/>
      <c r="H9" s="23"/>
      <c r="I9" s="24"/>
      <c r="J9" s="24"/>
      <c r="K9" s="24"/>
      <c r="L9" s="24"/>
      <c r="M9" s="25"/>
    </row>
    <row r="10" spans="1:16" ht="18.600000000000001" customHeight="1" thickBot="1" x14ac:dyDescent="0.5">
      <c r="B10" s="11">
        <v>45085</v>
      </c>
      <c r="C10" s="12" t="s">
        <v>45</v>
      </c>
      <c r="D10" s="21" t="s">
        <v>80</v>
      </c>
      <c r="E10" s="22"/>
      <c r="F10" s="15">
        <f t="shared" si="0"/>
        <v>-0.70833333333333337</v>
      </c>
      <c r="G10" s="16"/>
      <c r="H10" s="23">
        <v>1</v>
      </c>
      <c r="I10" s="24">
        <v>200</v>
      </c>
      <c r="J10" s="24"/>
      <c r="K10" s="24">
        <v>0</v>
      </c>
      <c r="L10" s="24"/>
      <c r="M10" s="25">
        <v>0</v>
      </c>
      <c r="O10" s="20" t="s">
        <v>55</v>
      </c>
    </row>
    <row r="11" spans="1:16" ht="18.600000000000001" customHeight="1" thickBot="1" x14ac:dyDescent="0.5">
      <c r="B11" s="11">
        <v>45086</v>
      </c>
      <c r="C11" s="12" t="s">
        <v>47</v>
      </c>
      <c r="D11" s="21"/>
      <c r="E11" s="22"/>
      <c r="F11" s="15">
        <f t="shared" si="0"/>
        <v>0</v>
      </c>
      <c r="G11" s="16"/>
      <c r="H11" s="23"/>
      <c r="I11" s="24"/>
      <c r="J11" s="24"/>
      <c r="K11" s="24"/>
      <c r="L11" s="24"/>
      <c r="M11" s="25"/>
      <c r="O11" s="30" t="s">
        <v>56</v>
      </c>
      <c r="P11" s="27">
        <v>0</v>
      </c>
    </row>
    <row r="12" spans="1:16" ht="18.600000000000001" customHeight="1" thickBot="1" x14ac:dyDescent="0.5">
      <c r="B12" s="11">
        <v>45087</v>
      </c>
      <c r="C12" s="12" t="s">
        <v>49</v>
      </c>
      <c r="D12" s="21"/>
      <c r="E12" s="22"/>
      <c r="F12" s="15">
        <f t="shared" si="0"/>
        <v>0</v>
      </c>
      <c r="G12" s="16"/>
      <c r="H12" s="23"/>
      <c r="I12" s="24"/>
      <c r="J12" s="24"/>
      <c r="K12" s="24"/>
      <c r="L12" s="24"/>
      <c r="M12" s="25"/>
      <c r="O12" s="31" t="s">
        <v>57</v>
      </c>
      <c r="P12" s="32">
        <v>0</v>
      </c>
    </row>
    <row r="13" spans="1:16" ht="18.600000000000001" customHeight="1" thickBot="1" x14ac:dyDescent="0.5">
      <c r="B13" s="11">
        <v>45088</v>
      </c>
      <c r="C13" s="12" t="s">
        <v>50</v>
      </c>
      <c r="D13" s="21" t="s">
        <v>80</v>
      </c>
      <c r="E13" s="22"/>
      <c r="F13" s="15">
        <f t="shared" si="0"/>
        <v>-0.70833333333333337</v>
      </c>
      <c r="G13" s="16">
        <v>2640</v>
      </c>
      <c r="H13" s="23">
        <v>1</v>
      </c>
      <c r="I13" s="24">
        <v>200</v>
      </c>
      <c r="J13" s="24"/>
      <c r="K13" s="24">
        <v>4700</v>
      </c>
      <c r="L13" s="24"/>
      <c r="M13" s="25">
        <v>0</v>
      </c>
      <c r="O13" s="31" t="s">
        <v>58</v>
      </c>
      <c r="P13" s="32">
        <v>0</v>
      </c>
    </row>
    <row r="14" spans="1:16" ht="18.600000000000001" customHeight="1" thickBot="1" x14ac:dyDescent="0.5">
      <c r="B14" s="11">
        <v>45089</v>
      </c>
      <c r="C14" s="12" t="s">
        <v>51</v>
      </c>
      <c r="D14" s="21"/>
      <c r="E14" s="22"/>
      <c r="F14" s="15">
        <f t="shared" si="0"/>
        <v>0</v>
      </c>
      <c r="G14" s="16"/>
      <c r="H14" s="23"/>
      <c r="I14" s="24"/>
      <c r="J14" s="24"/>
      <c r="K14" s="24"/>
      <c r="L14" s="24"/>
      <c r="M14" s="25"/>
      <c r="O14" s="31" t="s">
        <v>59</v>
      </c>
      <c r="P14" s="32">
        <v>0</v>
      </c>
    </row>
    <row r="15" spans="1:16" ht="18.600000000000001" customHeight="1" thickBot="1" x14ac:dyDescent="0.5">
      <c r="B15" s="11">
        <v>45090</v>
      </c>
      <c r="C15" s="12" t="s">
        <v>53</v>
      </c>
      <c r="D15" s="21"/>
      <c r="E15" s="22"/>
      <c r="F15" s="15">
        <f t="shared" si="0"/>
        <v>0</v>
      </c>
      <c r="G15" s="16"/>
      <c r="H15" s="23"/>
      <c r="I15" s="24"/>
      <c r="J15" s="24"/>
      <c r="K15" s="24"/>
      <c r="L15" s="24"/>
      <c r="M15" s="25"/>
      <c r="O15" s="31" t="s">
        <v>40</v>
      </c>
      <c r="P15" s="32">
        <f>I34*10%</f>
        <v>1040</v>
      </c>
    </row>
    <row r="16" spans="1:16" ht="18.600000000000001" customHeight="1" thickBot="1" x14ac:dyDescent="0.5">
      <c r="B16" s="11">
        <v>45091</v>
      </c>
      <c r="C16" s="12" t="s">
        <v>54</v>
      </c>
      <c r="D16" s="21"/>
      <c r="E16" s="22"/>
      <c r="F16" s="15">
        <f t="shared" si="0"/>
        <v>0</v>
      </c>
      <c r="G16" s="16"/>
      <c r="H16" s="23"/>
      <c r="I16" s="24"/>
      <c r="J16" s="24"/>
      <c r="K16" s="24"/>
      <c r="L16" s="24"/>
      <c r="M16" s="25"/>
      <c r="O16" s="33" t="s">
        <v>39</v>
      </c>
      <c r="P16" s="29">
        <f>H34*200</f>
        <v>800</v>
      </c>
    </row>
    <row r="17" spans="2:16" ht="18.600000000000001" customHeight="1" thickBot="1" x14ac:dyDescent="0.5">
      <c r="B17" s="11">
        <v>45092</v>
      </c>
      <c r="C17" s="12" t="s">
        <v>45</v>
      </c>
      <c r="D17" s="21"/>
      <c r="E17" s="22"/>
      <c r="F17" s="15">
        <f t="shared" si="0"/>
        <v>0</v>
      </c>
      <c r="G17" s="16"/>
      <c r="H17" s="23"/>
      <c r="I17" s="24"/>
      <c r="J17" s="24"/>
      <c r="K17" s="24"/>
      <c r="L17" s="24"/>
      <c r="M17" s="25"/>
      <c r="O17" s="4" t="s">
        <v>60</v>
      </c>
      <c r="P17" s="2">
        <f>SUM(P11:P16)</f>
        <v>1840</v>
      </c>
    </row>
    <row r="18" spans="2:16" ht="18.600000000000001" customHeight="1" thickBot="1" x14ac:dyDescent="0.5">
      <c r="B18" s="11">
        <v>45093</v>
      </c>
      <c r="C18" s="12" t="s">
        <v>47</v>
      </c>
      <c r="D18" s="21"/>
      <c r="E18" s="22"/>
      <c r="F18" s="15">
        <f t="shared" si="0"/>
        <v>0</v>
      </c>
      <c r="G18" s="16"/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49</v>
      </c>
      <c r="D19" s="21"/>
      <c r="E19" s="22"/>
      <c r="F19" s="15">
        <f t="shared" si="0"/>
        <v>0</v>
      </c>
      <c r="G19" s="16"/>
      <c r="H19" s="23"/>
      <c r="I19" s="24"/>
      <c r="J19" s="24"/>
      <c r="K19" s="24"/>
      <c r="L19" s="24"/>
      <c r="M19" s="25"/>
      <c r="O19" s="20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21"/>
      <c r="E20" s="22"/>
      <c r="F20" s="15">
        <f t="shared" si="0"/>
        <v>0</v>
      </c>
      <c r="G20" s="16"/>
      <c r="H20" s="23"/>
      <c r="I20" s="24"/>
      <c r="J20" s="24"/>
      <c r="K20" s="24"/>
      <c r="L20" s="24"/>
      <c r="M20" s="25"/>
      <c r="O20" s="30" t="s">
        <v>62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21"/>
      <c r="E21" s="22"/>
      <c r="F21" s="15">
        <f t="shared" si="0"/>
        <v>0</v>
      </c>
      <c r="G21" s="16"/>
      <c r="H21" s="23"/>
      <c r="I21" s="24"/>
      <c r="J21" s="24"/>
      <c r="K21" s="24"/>
      <c r="L21" s="24"/>
      <c r="M21" s="25"/>
      <c r="O21" s="33" t="s">
        <v>63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21"/>
      <c r="E22" s="22"/>
      <c r="F22" s="15">
        <f t="shared" si="0"/>
        <v>0</v>
      </c>
      <c r="G22" s="16"/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54</v>
      </c>
      <c r="D23" s="21"/>
      <c r="E23" s="22"/>
      <c r="F23" s="15">
        <f t="shared" si="0"/>
        <v>0</v>
      </c>
      <c r="G23" s="16"/>
      <c r="H23" s="23"/>
      <c r="I23" s="24"/>
      <c r="J23" s="24"/>
      <c r="K23" s="24"/>
      <c r="L23" s="24"/>
      <c r="M23" s="25"/>
      <c r="O23" s="20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21"/>
      <c r="E24" s="22"/>
      <c r="F24" s="15">
        <f t="shared" si="0"/>
        <v>0</v>
      </c>
      <c r="G24" s="16"/>
      <c r="H24" s="23"/>
      <c r="I24" s="24"/>
      <c r="J24" s="24"/>
      <c r="K24" s="24"/>
      <c r="L24" s="24"/>
      <c r="M24" s="25"/>
      <c r="O24" s="30" t="s">
        <v>65</v>
      </c>
      <c r="P24" s="34">
        <f ca="1">P29*10.21%</f>
        <v>617.10941666666679</v>
      </c>
    </row>
    <row r="25" spans="2:16" ht="18.600000000000001" customHeight="1" thickBot="1" x14ac:dyDescent="0.5">
      <c r="B25" s="11">
        <v>45100</v>
      </c>
      <c r="C25" s="12" t="s">
        <v>47</v>
      </c>
      <c r="D25" s="21"/>
      <c r="E25" s="22"/>
      <c r="F25" s="15">
        <f t="shared" si="0"/>
        <v>0</v>
      </c>
      <c r="G25" s="16"/>
      <c r="H25" s="23"/>
      <c r="I25" s="24"/>
      <c r="J25" s="24"/>
      <c r="K25" s="24"/>
      <c r="L25" s="24"/>
      <c r="M25" s="25"/>
      <c r="O25" s="31" t="s">
        <v>66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21"/>
      <c r="E26" s="22"/>
      <c r="F26" s="15">
        <f t="shared" si="0"/>
        <v>0</v>
      </c>
      <c r="G26" s="16"/>
      <c r="H26" s="23"/>
      <c r="I26" s="24"/>
      <c r="J26" s="24"/>
      <c r="K26" s="24"/>
      <c r="L26" s="24"/>
      <c r="M26" s="25"/>
      <c r="O26" s="33" t="s">
        <v>44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21"/>
      <c r="E27" s="22"/>
      <c r="F27" s="15">
        <f t="shared" si="0"/>
        <v>0</v>
      </c>
      <c r="G27" s="16"/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51</v>
      </c>
      <c r="D28" s="21"/>
      <c r="E28" s="22"/>
      <c r="F28" s="15">
        <f t="shared" si="0"/>
        <v>0</v>
      </c>
      <c r="G28" s="16"/>
      <c r="H28" s="23"/>
      <c r="I28" s="24"/>
      <c r="J28" s="24"/>
      <c r="K28" s="24"/>
      <c r="L28" s="24"/>
      <c r="M28" s="25"/>
      <c r="O28" s="20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21"/>
      <c r="E29" s="22"/>
      <c r="F29" s="15">
        <f t="shared" si="0"/>
        <v>0</v>
      </c>
      <c r="G29" s="16"/>
      <c r="H29" s="23"/>
      <c r="I29" s="24"/>
      <c r="J29" s="24"/>
      <c r="K29" s="24"/>
      <c r="L29" s="24"/>
      <c r="M29" s="25"/>
      <c r="O29" s="30" t="s">
        <v>68</v>
      </c>
      <c r="P29" s="27">
        <f ca="1">P7+P8+P17+P20+P21</f>
        <v>6044.166666666667</v>
      </c>
    </row>
    <row r="30" spans="2:16" ht="18.600000000000001" customHeight="1" thickBot="1" x14ac:dyDescent="0.5">
      <c r="B30" s="11">
        <v>45105</v>
      </c>
      <c r="C30" s="12" t="s">
        <v>54</v>
      </c>
      <c r="D30" s="21"/>
      <c r="E30" s="22"/>
      <c r="F30" s="15">
        <f t="shared" si="0"/>
        <v>0</v>
      </c>
      <c r="G30" s="16"/>
      <c r="H30" s="23"/>
      <c r="I30" s="24"/>
      <c r="J30" s="24"/>
      <c r="K30" s="24"/>
      <c r="L30" s="24"/>
      <c r="M30" s="25"/>
      <c r="O30" s="33" t="s">
        <v>69</v>
      </c>
      <c r="P30" s="35">
        <f ca="1">P29-P24-P25-P26-P8</f>
        <v>727.05724999999984</v>
      </c>
    </row>
    <row r="31" spans="2:16" ht="18.600000000000001" customHeight="1" thickBot="1" x14ac:dyDescent="0.5">
      <c r="B31" s="11">
        <v>45106</v>
      </c>
      <c r="C31" s="12" t="s">
        <v>45</v>
      </c>
      <c r="D31" s="21"/>
      <c r="E31" s="22"/>
      <c r="F31" s="15">
        <f t="shared" si="0"/>
        <v>0</v>
      </c>
      <c r="G31" s="16"/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47</v>
      </c>
      <c r="D32" s="21"/>
      <c r="E32" s="22"/>
      <c r="F32" s="15">
        <f t="shared" si="0"/>
        <v>0</v>
      </c>
      <c r="G32" s="16"/>
      <c r="H32" s="23"/>
      <c r="I32" s="24"/>
      <c r="J32" s="24"/>
      <c r="K32" s="24"/>
      <c r="L32" s="24"/>
      <c r="M32" s="25"/>
      <c r="O32" s="20" t="s">
        <v>70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/>
      <c r="H33" s="40"/>
      <c r="I33" s="41"/>
      <c r="J33" s="41"/>
      <c r="K33" s="41"/>
      <c r="L33" s="41"/>
      <c r="M33" s="29"/>
      <c r="O33" s="30" t="s">
        <v>71</v>
      </c>
      <c r="P33" s="42">
        <f>G34</f>
        <v>0</v>
      </c>
    </row>
    <row r="34" spans="2:16" ht="18.600000000000001" customHeight="1" thickBot="1" x14ac:dyDescent="0.5">
      <c r="E34" s="4" t="s">
        <v>72</v>
      </c>
      <c r="F34" s="43">
        <f>SUM(F3:F33)</f>
        <v>-0.35416666666666674</v>
      </c>
      <c r="G34" s="44"/>
      <c r="H34" s="44">
        <f t="shared" ref="H34:M34" si="1">SUM(H3:H33)</f>
        <v>4</v>
      </c>
      <c r="I34" s="44">
        <f t="shared" si="1"/>
        <v>10400</v>
      </c>
      <c r="J34" s="44">
        <f t="shared" si="1"/>
        <v>0</v>
      </c>
      <c r="K34" s="44">
        <f t="shared" si="1"/>
        <v>4700</v>
      </c>
      <c r="L34" s="44">
        <f t="shared" si="1"/>
        <v>0</v>
      </c>
      <c r="M34" s="45">
        <f t="shared" si="1"/>
        <v>0</v>
      </c>
      <c r="O34" s="33" t="s">
        <v>5</v>
      </c>
      <c r="P34" s="46" t="e">
        <f ca="1"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4"/>
  <sheetViews>
    <sheetView tabSelected="1" workbookViewId="0">
      <pane ySplit="2" topLeftCell="A29" activePane="bottomLeft" state="frozen"/>
      <selection pane="bottomLeft" activeCell="H18" sqref="H18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26" width="8.796875" style="2" customWidth="1"/>
    <col min="27" max="16384" width="8.796875" style="2"/>
  </cols>
  <sheetData>
    <row r="1" spans="1:17" ht="18.600000000000001" customHeight="1" thickBot="1" x14ac:dyDescent="0.5">
      <c r="A1" s="1" t="s">
        <v>34</v>
      </c>
      <c r="D1" s="2" t="s">
        <v>35</v>
      </c>
      <c r="E1" t="s">
        <v>81</v>
      </c>
      <c r="P1" s="47">
        <f>IF(G34&gt;=200000,IF(G34&gt;2000000,19,G34/100000),1)</f>
        <v>1</v>
      </c>
      <c r="Q1" s="47"/>
    </row>
    <row r="2" spans="1:17" s="3" customFormat="1" ht="18.600000000000001" customHeight="1" thickBot="1" x14ac:dyDescent="0.5">
      <c r="B2" s="5"/>
      <c r="C2" s="6"/>
      <c r="D2" s="7" t="s">
        <v>36</v>
      </c>
      <c r="E2" s="8" t="s">
        <v>37</v>
      </c>
      <c r="F2" s="9" t="s">
        <v>38</v>
      </c>
      <c r="G2" s="5" t="s">
        <v>2</v>
      </c>
      <c r="H2" s="7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6" t="s">
        <v>44</v>
      </c>
      <c r="O2" s="4"/>
      <c r="P2" s="3">
        <f>P1</f>
        <v>1</v>
      </c>
      <c r="Q2" s="47"/>
    </row>
    <row r="3" spans="1:17" ht="18.600000000000001" customHeight="1" thickBot="1" x14ac:dyDescent="0.5">
      <c r="B3" s="11">
        <v>45078</v>
      </c>
      <c r="C3" s="12" t="s">
        <v>45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46</v>
      </c>
    </row>
    <row r="4" spans="1:17" ht="18.600000000000001" customHeight="1" thickBot="1" x14ac:dyDescent="0.5">
      <c r="B4" s="11">
        <v>45079</v>
      </c>
      <c r="C4" s="12" t="s">
        <v>47</v>
      </c>
      <c r="D4" s="21"/>
      <c r="E4" s="22"/>
      <c r="F4" s="15">
        <f t="shared" si="0"/>
        <v>0</v>
      </c>
      <c r="G4" s="16"/>
      <c r="H4" s="23"/>
      <c r="I4" s="24"/>
      <c r="J4" s="24"/>
      <c r="K4" s="24"/>
      <c r="L4" s="24"/>
      <c r="M4" s="25"/>
      <c r="O4" s="26" t="s">
        <v>48</v>
      </c>
      <c r="P4" s="27">
        <f>COUNTA(E3:E33)</f>
        <v>0</v>
      </c>
    </row>
    <row r="5" spans="1:17" ht="18.600000000000001" customHeight="1" thickBot="1" x14ac:dyDescent="0.5">
      <c r="B5" s="11">
        <v>45080</v>
      </c>
      <c r="C5" s="12" t="s">
        <v>49</v>
      </c>
      <c r="D5" s="21"/>
      <c r="E5" s="22"/>
      <c r="F5" s="15">
        <f t="shared" si="0"/>
        <v>0</v>
      </c>
      <c r="G5" s="16"/>
      <c r="H5" s="23"/>
      <c r="I5" s="24"/>
      <c r="J5" s="24"/>
      <c r="K5" s="24"/>
      <c r="L5" s="24"/>
      <c r="M5" s="25"/>
      <c r="O5" s="28" t="s">
        <v>3</v>
      </c>
      <c r="P5" s="29">
        <f>1350+50*P1</f>
        <v>1400</v>
      </c>
    </row>
    <row r="6" spans="1:17" ht="18.600000000000001" customHeight="1" thickBot="1" x14ac:dyDescent="0.5">
      <c r="B6" s="11">
        <v>45081</v>
      </c>
      <c r="C6" s="12" t="s">
        <v>50</v>
      </c>
      <c r="D6" s="21"/>
      <c r="E6" s="22"/>
      <c r="F6" s="15">
        <f t="shared" si="0"/>
        <v>0</v>
      </c>
      <c r="G6" s="16"/>
      <c r="H6" s="23"/>
      <c r="I6" s="24"/>
      <c r="J6" s="24"/>
      <c r="K6" s="24"/>
      <c r="L6" s="24"/>
      <c r="M6" s="25"/>
    </row>
    <row r="7" spans="1:17" ht="18.600000000000001" customHeight="1" thickBot="1" x14ac:dyDescent="0.5">
      <c r="B7" s="11">
        <v>45082</v>
      </c>
      <c r="C7" s="12" t="s">
        <v>51</v>
      </c>
      <c r="D7" s="21"/>
      <c r="E7" s="22"/>
      <c r="F7" s="15">
        <f t="shared" si="0"/>
        <v>0</v>
      </c>
      <c r="G7" s="16"/>
      <c r="H7" s="23"/>
      <c r="I7" s="24"/>
      <c r="J7" s="24"/>
      <c r="K7" s="24"/>
      <c r="L7" s="24"/>
      <c r="M7" s="25"/>
      <c r="O7" s="26" t="s">
        <v>52</v>
      </c>
      <c r="P7" s="27">
        <f>P5*F34</f>
        <v>0</v>
      </c>
    </row>
    <row r="8" spans="1:17" ht="18.600000000000001" customHeight="1" thickBot="1" x14ac:dyDescent="0.5">
      <c r="B8" s="11">
        <v>45083</v>
      </c>
      <c r="C8" s="12" t="s">
        <v>53</v>
      </c>
      <c r="D8" s="21"/>
      <c r="E8" s="22"/>
      <c r="F8" s="15">
        <f t="shared" si="0"/>
        <v>0</v>
      </c>
      <c r="G8" s="16"/>
      <c r="H8" s="23"/>
      <c r="I8" s="24"/>
      <c r="J8" s="24"/>
      <c r="K8" s="24"/>
      <c r="L8" s="24"/>
      <c r="M8" s="25"/>
      <c r="O8" s="28" t="s">
        <v>42</v>
      </c>
      <c r="P8" s="29">
        <f>K34</f>
        <v>0</v>
      </c>
    </row>
    <row r="9" spans="1:17" ht="18.600000000000001" customHeight="1" thickBot="1" x14ac:dyDescent="0.5">
      <c r="B9" s="11">
        <v>45084</v>
      </c>
      <c r="C9" s="12" t="s">
        <v>54</v>
      </c>
      <c r="D9" s="21"/>
      <c r="E9" s="22"/>
      <c r="F9" s="15">
        <f t="shared" si="0"/>
        <v>0</v>
      </c>
      <c r="G9" s="16"/>
      <c r="H9" s="23"/>
      <c r="I9" s="24"/>
      <c r="J9" s="24"/>
      <c r="K9" s="24"/>
      <c r="L9" s="24"/>
      <c r="M9" s="25"/>
    </row>
    <row r="10" spans="1:17" ht="18.600000000000001" customHeight="1" thickBot="1" x14ac:dyDescent="0.5">
      <c r="B10" s="11">
        <v>45085</v>
      </c>
      <c r="C10" s="12" t="s">
        <v>45</v>
      </c>
      <c r="D10" s="21"/>
      <c r="E10" s="22"/>
      <c r="F10" s="15">
        <f t="shared" si="0"/>
        <v>0</v>
      </c>
      <c r="G10" s="16"/>
      <c r="H10" s="23"/>
      <c r="I10" s="24"/>
      <c r="J10" s="24"/>
      <c r="K10" s="24"/>
      <c r="L10" s="24"/>
      <c r="M10" s="25"/>
      <c r="O10" s="20" t="s">
        <v>55</v>
      </c>
    </row>
    <row r="11" spans="1:17" ht="18.600000000000001" customHeight="1" thickBot="1" x14ac:dyDescent="0.5">
      <c r="B11" s="11">
        <v>45086</v>
      </c>
      <c r="C11" s="12" t="s">
        <v>47</v>
      </c>
      <c r="D11" s="21"/>
      <c r="E11" s="22"/>
      <c r="F11" s="15">
        <f t="shared" si="0"/>
        <v>0</v>
      </c>
      <c r="G11" s="16"/>
      <c r="H11" s="23"/>
      <c r="I11" s="24"/>
      <c r="J11" s="24"/>
      <c r="K11" s="24"/>
      <c r="L11" s="24"/>
      <c r="M11" s="25"/>
      <c r="O11" s="30" t="s">
        <v>56</v>
      </c>
      <c r="P11" s="27">
        <v>0</v>
      </c>
    </row>
    <row r="12" spans="1:17" ht="18.600000000000001" customHeight="1" thickBot="1" x14ac:dyDescent="0.5">
      <c r="B12" s="11">
        <v>45087</v>
      </c>
      <c r="C12" s="12" t="s">
        <v>49</v>
      </c>
      <c r="D12" s="21"/>
      <c r="E12" s="22"/>
      <c r="F12" s="15">
        <f t="shared" si="0"/>
        <v>0</v>
      </c>
      <c r="G12" s="16"/>
      <c r="H12" s="23"/>
      <c r="I12" s="24"/>
      <c r="J12" s="24"/>
      <c r="K12" s="24"/>
      <c r="L12" s="24"/>
      <c r="M12" s="25"/>
      <c r="O12" s="31" t="s">
        <v>57</v>
      </c>
      <c r="P12" s="32">
        <v>0</v>
      </c>
    </row>
    <row r="13" spans="1:17" ht="18.600000000000001" customHeight="1" thickBot="1" x14ac:dyDescent="0.5">
      <c r="B13" s="11">
        <v>45088</v>
      </c>
      <c r="C13" s="12" t="s">
        <v>50</v>
      </c>
      <c r="D13" s="21"/>
      <c r="E13" s="22"/>
      <c r="F13" s="15">
        <f t="shared" si="0"/>
        <v>0</v>
      </c>
      <c r="G13" s="16"/>
      <c r="H13" s="23"/>
      <c r="I13" s="24"/>
      <c r="J13" s="24"/>
      <c r="K13" s="24"/>
      <c r="L13" s="24"/>
      <c r="M13" s="25"/>
      <c r="O13" s="31" t="s">
        <v>58</v>
      </c>
      <c r="P13" s="32">
        <v>0</v>
      </c>
    </row>
    <row r="14" spans="1:17" ht="18.600000000000001" customHeight="1" thickBot="1" x14ac:dyDescent="0.5">
      <c r="B14" s="11">
        <v>45089</v>
      </c>
      <c r="C14" s="12" t="s">
        <v>51</v>
      </c>
      <c r="D14" s="21"/>
      <c r="E14" s="22"/>
      <c r="F14" s="15">
        <f t="shared" si="0"/>
        <v>0</v>
      </c>
      <c r="G14" s="16"/>
      <c r="H14" s="23"/>
      <c r="I14" s="24"/>
      <c r="J14" s="24"/>
      <c r="K14" s="24"/>
      <c r="L14" s="24"/>
      <c r="M14" s="25">
        <v>0</v>
      </c>
      <c r="O14" s="31" t="s">
        <v>59</v>
      </c>
      <c r="P14" s="32">
        <v>0</v>
      </c>
    </row>
    <row r="15" spans="1:17" ht="18.600000000000001" customHeight="1" thickBot="1" x14ac:dyDescent="0.5">
      <c r="B15" s="11">
        <v>45090</v>
      </c>
      <c r="C15" s="12" t="s">
        <v>53</v>
      </c>
      <c r="D15" s="21"/>
      <c r="E15" s="22"/>
      <c r="F15" s="15">
        <f t="shared" si="0"/>
        <v>0</v>
      </c>
      <c r="G15" s="16"/>
      <c r="H15" s="23"/>
      <c r="I15" s="24"/>
      <c r="J15" s="24"/>
      <c r="K15" s="24"/>
      <c r="L15" s="24"/>
      <c r="M15" s="25"/>
      <c r="O15" s="31" t="s">
        <v>40</v>
      </c>
      <c r="P15" s="32">
        <f>I34*10%</f>
        <v>0</v>
      </c>
    </row>
    <row r="16" spans="1:17" ht="18.600000000000001" customHeight="1" thickBot="1" x14ac:dyDescent="0.5">
      <c r="B16" s="11">
        <v>45091</v>
      </c>
      <c r="C16" s="12" t="s">
        <v>54</v>
      </c>
      <c r="D16" s="21"/>
      <c r="E16" s="22"/>
      <c r="F16" s="15">
        <f t="shared" si="0"/>
        <v>0</v>
      </c>
      <c r="G16" s="16"/>
      <c r="H16" s="23"/>
      <c r="I16" s="24"/>
      <c r="J16" s="24"/>
      <c r="K16" s="24"/>
      <c r="L16" s="24"/>
      <c r="M16" s="25"/>
      <c r="O16" s="33" t="s">
        <v>39</v>
      </c>
      <c r="P16" s="29">
        <f>H34*200</f>
        <v>0</v>
      </c>
    </row>
    <row r="17" spans="2:16" ht="18.600000000000001" customHeight="1" thickBot="1" x14ac:dyDescent="0.5">
      <c r="B17" s="11">
        <v>45092</v>
      </c>
      <c r="C17" s="12" t="s">
        <v>45</v>
      </c>
      <c r="D17" s="21"/>
      <c r="E17" s="22"/>
      <c r="F17" s="15">
        <f t="shared" si="0"/>
        <v>0</v>
      </c>
      <c r="G17" s="16"/>
      <c r="H17" s="23"/>
      <c r="I17" s="24"/>
      <c r="J17" s="24"/>
      <c r="K17" s="24"/>
      <c r="L17" s="24"/>
      <c r="M17" s="25"/>
      <c r="O17" s="4" t="s">
        <v>60</v>
      </c>
      <c r="P17" s="2">
        <f>SUM(P11:P16)</f>
        <v>0</v>
      </c>
    </row>
    <row r="18" spans="2:16" ht="18.600000000000001" customHeight="1" thickBot="1" x14ac:dyDescent="0.5">
      <c r="B18" s="11">
        <v>45093</v>
      </c>
      <c r="C18" s="12" t="s">
        <v>47</v>
      </c>
      <c r="D18" s="21"/>
      <c r="E18" s="22"/>
      <c r="F18" s="15">
        <f t="shared" si="0"/>
        <v>0</v>
      </c>
      <c r="G18" s="16"/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49</v>
      </c>
      <c r="D19" s="21"/>
      <c r="E19" s="22"/>
      <c r="F19" s="15">
        <f t="shared" si="0"/>
        <v>0</v>
      </c>
      <c r="G19" s="16"/>
      <c r="H19" s="23"/>
      <c r="I19" s="24"/>
      <c r="J19" s="24"/>
      <c r="K19" s="24"/>
      <c r="L19" s="24"/>
      <c r="M19" s="25"/>
      <c r="O19" s="20" t="s">
        <v>61</v>
      </c>
    </row>
    <row r="20" spans="2:16" ht="18.600000000000001" customHeight="1" thickBot="1" x14ac:dyDescent="0.5">
      <c r="B20" s="11">
        <v>45095</v>
      </c>
      <c r="C20" s="12" t="s">
        <v>50</v>
      </c>
      <c r="D20" s="21"/>
      <c r="E20" s="22"/>
      <c r="F20" s="15">
        <f t="shared" si="0"/>
        <v>0</v>
      </c>
      <c r="G20" s="16"/>
      <c r="H20" s="23"/>
      <c r="I20" s="24"/>
      <c r="J20" s="24"/>
      <c r="K20" s="24"/>
      <c r="L20" s="24"/>
      <c r="M20" s="25"/>
      <c r="O20" s="30" t="s">
        <v>62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51</v>
      </c>
      <c r="D21" s="21"/>
      <c r="E21" s="22"/>
      <c r="F21" s="15">
        <f t="shared" si="0"/>
        <v>0</v>
      </c>
      <c r="G21" s="16"/>
      <c r="H21" s="23"/>
      <c r="I21" s="24"/>
      <c r="J21" s="24"/>
      <c r="K21" s="24"/>
      <c r="L21" s="24"/>
      <c r="M21" s="25"/>
      <c r="O21" s="33" t="s">
        <v>63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53</v>
      </c>
      <c r="D22" s="21"/>
      <c r="E22" s="22"/>
      <c r="F22" s="15">
        <f t="shared" si="0"/>
        <v>0</v>
      </c>
      <c r="G22" s="16"/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54</v>
      </c>
      <c r="D23" s="21"/>
      <c r="E23" s="22"/>
      <c r="F23" s="15">
        <f t="shared" si="0"/>
        <v>0</v>
      </c>
      <c r="G23" s="16"/>
      <c r="H23" s="23"/>
      <c r="I23" s="24"/>
      <c r="J23" s="24"/>
      <c r="K23" s="24"/>
      <c r="L23" s="24"/>
      <c r="M23" s="25"/>
      <c r="O23" s="20" t="s">
        <v>64</v>
      </c>
    </row>
    <row r="24" spans="2:16" ht="18.600000000000001" customHeight="1" thickBot="1" x14ac:dyDescent="0.5">
      <c r="B24" s="11">
        <v>45099</v>
      </c>
      <c r="C24" s="12" t="s">
        <v>45</v>
      </c>
      <c r="D24" s="21"/>
      <c r="E24" s="22"/>
      <c r="F24" s="15">
        <f t="shared" si="0"/>
        <v>0</v>
      </c>
      <c r="G24" s="16"/>
      <c r="H24" s="23"/>
      <c r="I24" s="24"/>
      <c r="J24" s="24"/>
      <c r="K24" s="24"/>
      <c r="L24" s="24"/>
      <c r="M24" s="25"/>
      <c r="O24" s="30" t="s">
        <v>65</v>
      </c>
      <c r="P24" s="34">
        <f>P29*10.21%</f>
        <v>0</v>
      </c>
    </row>
    <row r="25" spans="2:16" ht="18.600000000000001" customHeight="1" thickBot="1" x14ac:dyDescent="0.5">
      <c r="B25" s="11">
        <v>45100</v>
      </c>
      <c r="C25" s="12" t="s">
        <v>47</v>
      </c>
      <c r="D25" s="21"/>
      <c r="E25" s="22"/>
      <c r="F25" s="15">
        <f t="shared" si="0"/>
        <v>0</v>
      </c>
      <c r="G25" s="16"/>
      <c r="H25" s="23"/>
      <c r="I25" s="24"/>
      <c r="J25" s="24"/>
      <c r="K25" s="24"/>
      <c r="L25" s="24"/>
      <c r="M25" s="25"/>
      <c r="O25" s="31" t="s">
        <v>66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49</v>
      </c>
      <c r="D26" s="21"/>
      <c r="E26" s="22"/>
      <c r="F26" s="15">
        <f t="shared" si="0"/>
        <v>0</v>
      </c>
      <c r="G26" s="16"/>
      <c r="H26" s="23"/>
      <c r="I26" s="24"/>
      <c r="J26" s="24"/>
      <c r="K26" s="24"/>
      <c r="L26" s="24"/>
      <c r="M26" s="25"/>
      <c r="O26" s="33" t="s">
        <v>44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50</v>
      </c>
      <c r="D27" s="21"/>
      <c r="E27" s="22"/>
      <c r="F27" s="15">
        <f t="shared" si="0"/>
        <v>0</v>
      </c>
      <c r="G27" s="16"/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51</v>
      </c>
      <c r="D28" s="21"/>
      <c r="E28" s="22"/>
      <c r="F28" s="15">
        <f t="shared" si="0"/>
        <v>0</v>
      </c>
      <c r="G28" s="16"/>
      <c r="H28" s="23"/>
      <c r="I28" s="24"/>
      <c r="J28" s="24"/>
      <c r="K28" s="24"/>
      <c r="L28" s="24"/>
      <c r="M28" s="25"/>
      <c r="O28" s="20" t="s">
        <v>67</v>
      </c>
    </row>
    <row r="29" spans="2:16" ht="18.600000000000001" customHeight="1" thickBot="1" x14ac:dyDescent="0.5">
      <c r="B29" s="11">
        <v>45104</v>
      </c>
      <c r="C29" s="12" t="s">
        <v>53</v>
      </c>
      <c r="D29" s="21"/>
      <c r="E29" s="22"/>
      <c r="F29" s="15">
        <f t="shared" si="0"/>
        <v>0</v>
      </c>
      <c r="G29" s="16"/>
      <c r="H29" s="23"/>
      <c r="I29" s="24"/>
      <c r="J29" s="24"/>
      <c r="K29" s="24"/>
      <c r="L29" s="24"/>
      <c r="M29" s="25"/>
      <c r="O29" s="30" t="s">
        <v>68</v>
      </c>
      <c r="P29" s="27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54</v>
      </c>
      <c r="D30" s="21"/>
      <c r="E30" s="22"/>
      <c r="F30" s="15">
        <f t="shared" si="0"/>
        <v>0</v>
      </c>
      <c r="G30" s="16"/>
      <c r="H30" s="23"/>
      <c r="I30" s="24"/>
      <c r="J30" s="24"/>
      <c r="K30" s="24"/>
      <c r="L30" s="24"/>
      <c r="M30" s="25"/>
      <c r="O30" s="33" t="s">
        <v>69</v>
      </c>
      <c r="P30" s="35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45</v>
      </c>
      <c r="D31" s="21"/>
      <c r="E31" s="22"/>
      <c r="F31" s="15">
        <f t="shared" si="0"/>
        <v>0</v>
      </c>
      <c r="G31" s="16"/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47</v>
      </c>
      <c r="D32" s="21"/>
      <c r="E32" s="22"/>
      <c r="F32" s="15">
        <f t="shared" si="0"/>
        <v>0</v>
      </c>
      <c r="G32" s="16"/>
      <c r="H32" s="23"/>
      <c r="I32" s="24"/>
      <c r="J32" s="24"/>
      <c r="K32" s="24"/>
      <c r="L32" s="24"/>
      <c r="M32" s="25"/>
      <c r="O32" s="20" t="s">
        <v>70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/>
      <c r="H33" s="40"/>
      <c r="I33" s="41"/>
      <c r="J33" s="41"/>
      <c r="K33" s="41"/>
      <c r="L33" s="41"/>
      <c r="M33" s="29"/>
      <c r="O33" s="30" t="s">
        <v>71</v>
      </c>
      <c r="P33" s="42">
        <f>G34</f>
        <v>0</v>
      </c>
    </row>
    <row r="34" spans="2:16" ht="18.600000000000001" customHeight="1" thickBot="1" x14ac:dyDescent="0.5">
      <c r="E34" s="4" t="s">
        <v>72</v>
      </c>
      <c r="F34" s="43">
        <f t="shared" ref="F34:M34" si="1">SUM(F3:F33)</f>
        <v>0</v>
      </c>
      <c r="G34" s="44">
        <f t="shared" si="1"/>
        <v>0</v>
      </c>
      <c r="H34" s="44">
        <f t="shared" si="1"/>
        <v>0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5">
        <f t="shared" si="1"/>
        <v>0</v>
      </c>
      <c r="O34" s="33" t="s">
        <v>5</v>
      </c>
      <c r="P34" s="46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給料テーブル</vt:lpstr>
      <vt:lpstr>ひな形</vt:lpstr>
      <vt:lpstr>test</vt:lpstr>
      <vt:lpstr>test2</vt:lpstr>
      <vt:lpstr>そのだ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2023-05-01T13:10:28Z</dcterms:created>
  <dcterms:modified xsi:type="dcterms:W3CDTF">2023-06-12T12:38:04Z</dcterms:modified>
</cp:coreProperties>
</file>