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5E10CA58-755A-4B90-87CA-3288EA49AA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給料テーブル" sheetId="1" r:id="rId1"/>
    <sheet name="ひな形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M34" i="2"/>
  <c r="P26" i="2" s="1"/>
  <c r="L34" i="2"/>
  <c r="K34" i="2"/>
  <c r="J34" i="2"/>
  <c r="I34" i="2"/>
  <c r="H34" i="2"/>
  <c r="P16" i="2" s="1"/>
  <c r="F33" i="2"/>
  <c r="F32" i="2"/>
  <c r="F31" i="2"/>
  <c r="F30" i="2"/>
  <c r="F29" i="2"/>
  <c r="F28" i="2"/>
  <c r="F27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P17" i="2" s="1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P22" i="1"/>
  <c r="O22" i="1"/>
  <c r="N22" i="1"/>
  <c r="M22" i="1"/>
  <c r="K22" i="1"/>
  <c r="L22" i="1" s="1"/>
  <c r="I22" i="1"/>
  <c r="J22" i="1" s="1"/>
  <c r="H22" i="1"/>
  <c r="G22" i="1"/>
  <c r="F22" i="1"/>
  <c r="E22" i="1"/>
  <c r="O21" i="1"/>
  <c r="P21" i="1" s="1"/>
  <c r="M21" i="1"/>
  <c r="N21" i="1" s="1"/>
  <c r="L21" i="1"/>
  <c r="K21" i="1"/>
  <c r="J21" i="1"/>
  <c r="I21" i="1"/>
  <c r="G21" i="1"/>
  <c r="H21" i="1" s="1"/>
  <c r="E21" i="1"/>
  <c r="F21" i="1" s="1"/>
  <c r="P20" i="1"/>
  <c r="O20" i="1"/>
  <c r="N20" i="1"/>
  <c r="M20" i="1"/>
  <c r="K20" i="1"/>
  <c r="L20" i="1" s="1"/>
  <c r="I20" i="1"/>
  <c r="J20" i="1" s="1"/>
  <c r="H20" i="1"/>
  <c r="G20" i="1"/>
  <c r="F20" i="1"/>
  <c r="E20" i="1"/>
  <c r="O19" i="1"/>
  <c r="P19" i="1" s="1"/>
  <c r="M19" i="1"/>
  <c r="N19" i="1" s="1"/>
  <c r="L19" i="1"/>
  <c r="K19" i="1"/>
  <c r="J19" i="1"/>
  <c r="I19" i="1"/>
  <c r="G19" i="1"/>
  <c r="H19" i="1" s="1"/>
  <c r="E19" i="1"/>
  <c r="F19" i="1" s="1"/>
  <c r="P18" i="1"/>
  <c r="O18" i="1"/>
  <c r="N18" i="1"/>
  <c r="M18" i="1"/>
  <c r="K18" i="1"/>
  <c r="L18" i="1" s="1"/>
  <c r="I18" i="1"/>
  <c r="J18" i="1" s="1"/>
  <c r="H18" i="1"/>
  <c r="G18" i="1"/>
  <c r="F18" i="1"/>
  <c r="E18" i="1"/>
  <c r="O17" i="1"/>
  <c r="P17" i="1" s="1"/>
  <c r="M17" i="1"/>
  <c r="N17" i="1" s="1"/>
  <c r="L17" i="1"/>
  <c r="K17" i="1"/>
  <c r="J17" i="1"/>
  <c r="I17" i="1"/>
  <c r="G17" i="1"/>
  <c r="H17" i="1" s="1"/>
  <c r="E17" i="1"/>
  <c r="F17" i="1" s="1"/>
  <c r="P16" i="1"/>
  <c r="O16" i="1"/>
  <c r="N16" i="1"/>
  <c r="M16" i="1"/>
  <c r="K16" i="1"/>
  <c r="L16" i="1" s="1"/>
  <c r="I16" i="1"/>
  <c r="J16" i="1" s="1"/>
  <c r="H16" i="1"/>
  <c r="G16" i="1"/>
  <c r="F16" i="1"/>
  <c r="E16" i="1"/>
  <c r="O15" i="1"/>
  <c r="P15" i="1" s="1"/>
  <c r="M15" i="1"/>
  <c r="N15" i="1" s="1"/>
  <c r="L15" i="1"/>
  <c r="K15" i="1"/>
  <c r="J15" i="1"/>
  <c r="I15" i="1"/>
  <c r="G15" i="1"/>
  <c r="H15" i="1" s="1"/>
  <c r="E15" i="1"/>
  <c r="F15" i="1" s="1"/>
  <c r="P14" i="1"/>
  <c r="O14" i="1"/>
  <c r="N14" i="1"/>
  <c r="M14" i="1"/>
  <c r="K14" i="1"/>
  <c r="L14" i="1" s="1"/>
  <c r="I14" i="1"/>
  <c r="J14" i="1" s="1"/>
  <c r="H14" i="1"/>
  <c r="G14" i="1"/>
  <c r="F14" i="1"/>
  <c r="E14" i="1"/>
  <c r="O13" i="1"/>
  <c r="P13" i="1" s="1"/>
  <c r="M13" i="1"/>
  <c r="N13" i="1" s="1"/>
  <c r="L13" i="1"/>
  <c r="K13" i="1"/>
  <c r="J13" i="1"/>
  <c r="I13" i="1"/>
  <c r="G13" i="1"/>
  <c r="H13" i="1" s="1"/>
  <c r="E13" i="1"/>
  <c r="F13" i="1" s="1"/>
  <c r="P12" i="1"/>
  <c r="O12" i="1"/>
  <c r="N12" i="1"/>
  <c r="M12" i="1"/>
  <c r="K12" i="1"/>
  <c r="L12" i="1" s="1"/>
  <c r="I12" i="1"/>
  <c r="J12" i="1" s="1"/>
  <c r="H12" i="1"/>
  <c r="G12" i="1"/>
  <c r="F12" i="1"/>
  <c r="E12" i="1"/>
  <c r="O11" i="1"/>
  <c r="P11" i="1" s="1"/>
  <c r="M11" i="1"/>
  <c r="N11" i="1" s="1"/>
  <c r="L11" i="1"/>
  <c r="K11" i="1"/>
  <c r="J11" i="1"/>
  <c r="I11" i="1"/>
  <c r="G11" i="1"/>
  <c r="H11" i="1" s="1"/>
  <c r="E11" i="1"/>
  <c r="F11" i="1" s="1"/>
  <c r="P10" i="1"/>
  <c r="O10" i="1"/>
  <c r="N10" i="1"/>
  <c r="M10" i="1"/>
  <c r="K10" i="1"/>
  <c r="L10" i="1" s="1"/>
  <c r="I10" i="1"/>
  <c r="J10" i="1" s="1"/>
  <c r="H10" i="1"/>
  <c r="G10" i="1"/>
  <c r="F10" i="1"/>
  <c r="E10" i="1"/>
  <c r="O9" i="1"/>
  <c r="P9" i="1" s="1"/>
  <c r="M9" i="1"/>
  <c r="N9" i="1" s="1"/>
  <c r="L9" i="1"/>
  <c r="K9" i="1"/>
  <c r="J9" i="1"/>
  <c r="I9" i="1"/>
  <c r="G9" i="1"/>
  <c r="H9" i="1" s="1"/>
  <c r="E9" i="1"/>
  <c r="F9" i="1" s="1"/>
  <c r="P8" i="1"/>
  <c r="O8" i="1"/>
  <c r="N8" i="1"/>
  <c r="M8" i="1"/>
  <c r="K8" i="1"/>
  <c r="L8" i="1" s="1"/>
  <c r="I8" i="1"/>
  <c r="J8" i="1" s="1"/>
  <c r="H8" i="1"/>
  <c r="G8" i="1"/>
  <c r="F8" i="1"/>
  <c r="E8" i="1"/>
  <c r="O7" i="1"/>
  <c r="P7" i="1" s="1"/>
  <c r="M7" i="1"/>
  <c r="N7" i="1" s="1"/>
  <c r="L7" i="1"/>
  <c r="K7" i="1"/>
  <c r="J7" i="1"/>
  <c r="I7" i="1"/>
  <c r="G7" i="1"/>
  <c r="H7" i="1" s="1"/>
  <c r="E7" i="1"/>
  <c r="F7" i="1" s="1"/>
  <c r="P6" i="1"/>
  <c r="O6" i="1"/>
  <c r="N6" i="1"/>
  <c r="M6" i="1"/>
  <c r="K6" i="1"/>
  <c r="L6" i="1" s="1"/>
  <c r="I6" i="1"/>
  <c r="J6" i="1" s="1"/>
  <c r="H6" i="1"/>
  <c r="G6" i="1"/>
  <c r="F6" i="1"/>
  <c r="E6" i="1"/>
  <c r="O5" i="1"/>
  <c r="P5" i="1" s="1"/>
  <c r="M5" i="1"/>
  <c r="N5" i="1" s="1"/>
  <c r="L5" i="1"/>
  <c r="K5" i="1"/>
  <c r="J5" i="1"/>
  <c r="I5" i="1"/>
  <c r="G5" i="1"/>
  <c r="H5" i="1" s="1"/>
  <c r="E5" i="1"/>
  <c r="F5" i="1" s="1"/>
  <c r="P4" i="1"/>
  <c r="O4" i="1"/>
  <c r="N4" i="1"/>
  <c r="M4" i="1"/>
  <c r="K4" i="1"/>
  <c r="L4" i="1" s="1"/>
  <c r="I4" i="1"/>
  <c r="J4" i="1" s="1"/>
  <c r="H4" i="1"/>
  <c r="G4" i="1"/>
  <c r="F4" i="1"/>
  <c r="E4" i="1"/>
  <c r="P33" i="2" l="1"/>
  <c r="F34" i="2"/>
  <c r="P7" i="2" s="1"/>
  <c r="P29" i="2" s="1"/>
  <c r="P24" i="2" l="1"/>
  <c r="P30" i="2" s="1"/>
  <c r="P34" i="2"/>
</calcChain>
</file>

<file path=xl/sharedStrings.xml><?xml version="1.0" encoding="utf-8"?>
<sst xmlns="http://schemas.openxmlformats.org/spreadsheetml/2006/main" count="78" uniqueCount="66">
  <si>
    <t>給与テーブル　案２</t>
  </si>
  <si>
    <t>*仮定；1日8時間勤務、バック類は給率に反映されない</t>
  </si>
  <si>
    <t>売上</t>
  </si>
  <si>
    <t>時給</t>
  </si>
  <si>
    <t>週１</t>
  </si>
  <si>
    <t>給率</t>
  </si>
  <si>
    <t>週２</t>
  </si>
  <si>
    <t>週３</t>
  </si>
  <si>
    <t>週４</t>
  </si>
  <si>
    <t>週５</t>
  </si>
  <si>
    <t>週６</t>
  </si>
  <si>
    <t>０－１９</t>
  </si>
  <si>
    <t>２０－２９</t>
  </si>
  <si>
    <t>３０－３９</t>
  </si>
  <si>
    <t>４０－４９</t>
  </si>
  <si>
    <t>５０－５９</t>
  </si>
  <si>
    <t>６０－６９</t>
  </si>
  <si>
    <t>７０－７９</t>
  </si>
  <si>
    <t>８０－８９</t>
  </si>
  <si>
    <t>９０－９９</t>
  </si>
  <si>
    <t>１００－１０９</t>
  </si>
  <si>
    <t>１１０－１１９</t>
  </si>
  <si>
    <t>１２０－１２９</t>
  </si>
  <si>
    <t>１３０－１３９</t>
  </si>
  <si>
    <t>１４０－１４９</t>
  </si>
  <si>
    <t>１５０－１５９</t>
  </si>
  <si>
    <t>１６０－１６９</t>
  </si>
  <si>
    <t>１７０－１７９</t>
  </si>
  <si>
    <t>１８０－１９９</t>
  </si>
  <si>
    <t>２００ー</t>
  </si>
  <si>
    <t>＊色は出勤調整の目安</t>
  </si>
  <si>
    <t>調整必要</t>
  </si>
  <si>
    <t>適正値</t>
  </si>
  <si>
    <t>調整不必要</t>
  </si>
  <si>
    <t>出退勤シート</t>
  </si>
  <si>
    <t>氏名</t>
  </si>
  <si>
    <t>出勤</t>
  </si>
  <si>
    <t>退勤</t>
  </si>
  <si>
    <t>勤務時間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</si>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</sst>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5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right"/>
    </xf>
    <xf numFmtId="0" fontId="0" fillId="0" borderId="8" xfId="0" applyBorder="1"/>
    <xf numFmtId="0" fontId="3" fillId="2" borderId="25" xfId="0" applyFont="1" applyFill="1" applyBorder="1" applyAlignment="1">
      <alignment horizontal="right"/>
    </xf>
    <xf numFmtId="0" fontId="3" fillId="2" borderId="16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1" fontId="0" fillId="0" borderId="2" xfId="0" applyNumberFormat="1" applyBorder="1"/>
    <xf numFmtId="1" fontId="0" fillId="0" borderId="7" xfId="0" applyNumberFormat="1" applyBorder="1"/>
    <xf numFmtId="0" fontId="3" fillId="2" borderId="26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3" fillId="2" borderId="27" xfId="0" applyFont="1" applyFill="1" applyBorder="1" applyAlignment="1">
      <alignment horizontal="right"/>
    </xf>
    <xf numFmtId="0" fontId="3" fillId="0" borderId="2" xfId="0" applyFont="1" applyBorder="1"/>
    <xf numFmtId="0" fontId="0" fillId="3" borderId="0" xfId="0" applyFill="1"/>
    <xf numFmtId="0" fontId="2" fillId="4" borderId="8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5" borderId="0" xfId="0" applyFill="1"/>
    <xf numFmtId="10" fontId="0" fillId="5" borderId="29" xfId="1" applyNumberFormat="1" applyFont="1" applyFill="1" applyBorder="1" applyAlignment="1"/>
    <xf numFmtId="0" fontId="0" fillId="6" borderId="0" xfId="0" applyFill="1"/>
    <xf numFmtId="10" fontId="0" fillId="6" borderId="29" xfId="1" applyNumberFormat="1" applyFont="1" applyFill="1" applyBorder="1" applyAlignment="1"/>
    <xf numFmtId="10" fontId="0" fillId="6" borderId="0" xfId="1" applyNumberFormat="1" applyFont="1" applyFill="1" applyAlignment="1"/>
    <xf numFmtId="0" fontId="5" fillId="7" borderId="0" xfId="0" applyFont="1" applyFill="1"/>
    <xf numFmtId="10" fontId="5" fillId="7" borderId="29" xfId="1" applyNumberFormat="1" applyFont="1" applyFill="1" applyBorder="1" applyAlignment="1"/>
    <xf numFmtId="0" fontId="5" fillId="6" borderId="0" xfId="0" applyFont="1" applyFill="1"/>
    <xf numFmtId="10" fontId="5" fillId="6" borderId="29" xfId="1" applyNumberFormat="1" applyFont="1" applyFill="1" applyBorder="1" applyAlignment="1"/>
    <xf numFmtId="10" fontId="5" fillId="6" borderId="0" xfId="1" applyNumberFormat="1" applyFont="1" applyFill="1" applyAlignment="1"/>
    <xf numFmtId="0" fontId="0" fillId="7" borderId="0" xfId="0" applyFill="1"/>
    <xf numFmtId="10" fontId="0" fillId="7" borderId="29" xfId="1" applyNumberFormat="1" applyFont="1" applyFill="1" applyBorder="1" applyAlignment="1"/>
    <xf numFmtId="10" fontId="0" fillId="7" borderId="0" xfId="1" applyNumberFormat="1" applyFont="1" applyFill="1" applyAlignmen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 applyAlignment="1">
      <alignment horizontal="right"/>
    </xf>
    <xf numFmtId="10" fontId="5" fillId="5" borderId="29" xfId="1" applyNumberFormat="1" applyFont="1" applyFill="1" applyBorder="1" applyAlignment="1"/>
    <xf numFmtId="0" fontId="5" fillId="5" borderId="0" xfId="0" applyFont="1" applyFill="1"/>
    <xf numFmtId="0" fontId="0" fillId="0" borderId="31" xfId="0" applyBorder="1"/>
    <xf numFmtId="10" fontId="3" fillId="0" borderId="7" xfId="1" applyNumberFormat="1" applyFont="1" applyBorder="1" applyAlignment="1"/>
    <xf numFmtId="176" fontId="0" fillId="0" borderId="18" xfId="0" applyNumberFormat="1" applyBorder="1"/>
    <xf numFmtId="176" fontId="0" fillId="0" borderId="12" xfId="0" applyNumberFormat="1" applyBorder="1"/>
    <xf numFmtId="176" fontId="0" fillId="0" borderId="11" xfId="0" applyNumberFormat="1" applyBorder="1"/>
    <xf numFmtId="177" fontId="0" fillId="0" borderId="1" xfId="0" applyNumberFormat="1" applyBorder="1"/>
    <xf numFmtId="0" fontId="0" fillId="0" borderId="1" xfId="0" applyBorder="1"/>
    <xf numFmtId="177" fontId="0" fillId="0" borderId="19" xfId="0" applyNumberFormat="1" applyBorder="1"/>
    <xf numFmtId="177" fontId="0" fillId="0" borderId="14" xfId="0" applyNumberFormat="1" applyBorder="1"/>
    <xf numFmtId="177" fontId="0" fillId="0" borderId="20" xfId="0" applyNumberFormat="1" applyBorder="1"/>
    <xf numFmtId="177" fontId="0" fillId="0" borderId="6" xfId="0" applyNumberFormat="1" applyBorder="1"/>
    <xf numFmtId="176" fontId="0" fillId="0" borderId="31" xfId="0" applyNumberFormat="1" applyBorder="1"/>
    <xf numFmtId="0" fontId="0" fillId="0" borderId="32" xfId="0" applyBorder="1"/>
    <xf numFmtId="0" fontId="0" fillId="0" borderId="33" xfId="0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R13" sqref="R13"/>
    </sheetView>
  </sheetViews>
  <sheetFormatPr defaultRowHeight="18"/>
  <cols>
    <col min="2" max="2" width="12.59765625" style="24" customWidth="1"/>
    <col min="4" max="4" width="0.69921875" customWidth="1"/>
  </cols>
  <sheetData>
    <row r="1" spans="1:16">
      <c r="A1" s="2" t="s">
        <v>0</v>
      </c>
      <c r="C1" t="s">
        <v>1</v>
      </c>
      <c r="J1" s="35"/>
    </row>
    <row r="2" spans="1:16" ht="18.600000000000001" customHeight="1" thickBot="1"/>
    <row r="3" spans="1:16" s="1" customFormat="1" ht="18.600000000000001" customHeight="1" thickBot="1">
      <c r="B3" s="36" t="s">
        <v>2</v>
      </c>
      <c r="C3" s="37" t="s">
        <v>3</v>
      </c>
      <c r="D3" s="38"/>
      <c r="E3" s="39" t="s">
        <v>4</v>
      </c>
      <c r="F3" s="37" t="s">
        <v>5</v>
      </c>
      <c r="G3" s="39" t="s">
        <v>6</v>
      </c>
      <c r="H3" s="37" t="s">
        <v>5</v>
      </c>
      <c r="I3" s="39" t="s">
        <v>7</v>
      </c>
      <c r="J3" s="37" t="s">
        <v>5</v>
      </c>
      <c r="K3" s="39" t="s">
        <v>8</v>
      </c>
      <c r="L3" s="37" t="s">
        <v>5</v>
      </c>
      <c r="M3" s="39" t="s">
        <v>9</v>
      </c>
      <c r="N3" s="37" t="s">
        <v>5</v>
      </c>
      <c r="O3" s="39" t="s">
        <v>10</v>
      </c>
      <c r="P3" s="40" t="s">
        <v>5</v>
      </c>
    </row>
    <row r="4" spans="1:16">
      <c r="B4" s="24" t="s">
        <v>11</v>
      </c>
      <c r="C4" s="41">
        <v>1400</v>
      </c>
      <c r="D4" s="42"/>
      <c r="E4" s="43">
        <f>$C$4*8*1*4</f>
        <v>44800</v>
      </c>
      <c r="F4" s="44">
        <f>E4/190000</f>
        <v>0.23578947368421052</v>
      </c>
      <c r="G4" s="45">
        <f>$C$4*8*2*4</f>
        <v>89600</v>
      </c>
      <c r="H4" s="46">
        <f>G4/190000</f>
        <v>0.47157894736842104</v>
      </c>
      <c r="I4" s="45">
        <f>$C$4*8*3*4</f>
        <v>134400</v>
      </c>
      <c r="J4" s="46">
        <f>I4/190000</f>
        <v>0.70736842105263154</v>
      </c>
      <c r="K4" s="45">
        <f>$C$4*8*4*4</f>
        <v>179200</v>
      </c>
      <c r="L4" s="46">
        <f>K4/190000</f>
        <v>0.94315789473684208</v>
      </c>
      <c r="M4" s="45">
        <f>$C$4*8*5*4</f>
        <v>224000</v>
      </c>
      <c r="N4" s="46">
        <f>M4/190000</f>
        <v>1.1789473684210525</v>
      </c>
      <c r="O4" s="45">
        <f>$C$4*8*6*4</f>
        <v>268800</v>
      </c>
      <c r="P4" s="47">
        <f>O4/190000</f>
        <v>1.4147368421052631</v>
      </c>
    </row>
    <row r="5" spans="1:16">
      <c r="B5" s="24" t="s">
        <v>12</v>
      </c>
      <c r="C5" s="41">
        <v>1500</v>
      </c>
      <c r="D5" s="42"/>
      <c r="E5" s="48">
        <f>$C$5*8*1*4</f>
        <v>48000</v>
      </c>
      <c r="F5" s="49">
        <f>E5/290000</f>
        <v>0.16551724137931034</v>
      </c>
      <c r="G5" s="43">
        <f>$C$5*8*2*4</f>
        <v>96000</v>
      </c>
      <c r="H5" s="44">
        <f>G5/290000</f>
        <v>0.33103448275862069</v>
      </c>
      <c r="I5" s="45">
        <f>$C$5*8*3*4</f>
        <v>144000</v>
      </c>
      <c r="J5" s="46">
        <f>I5/290000</f>
        <v>0.49655172413793103</v>
      </c>
      <c r="K5" s="45">
        <f>$C$5*8*4*4</f>
        <v>192000</v>
      </c>
      <c r="L5" s="46">
        <f>K5/290000</f>
        <v>0.66206896551724137</v>
      </c>
      <c r="M5" s="45">
        <f>$C$5*8*5*4</f>
        <v>240000</v>
      </c>
      <c r="N5" s="46">
        <f>M5/290000</f>
        <v>0.82758620689655171</v>
      </c>
      <c r="O5" s="45">
        <f>$C$5*8*6*4</f>
        <v>288000</v>
      </c>
      <c r="P5" s="47">
        <f>O5/290000</f>
        <v>0.99310344827586206</v>
      </c>
    </row>
    <row r="6" spans="1:16">
      <c r="B6" s="24" t="s">
        <v>13</v>
      </c>
      <c r="C6" s="41">
        <v>1550</v>
      </c>
      <c r="D6" s="42"/>
      <c r="E6" s="48">
        <f>$C$6*8*1*4</f>
        <v>49600</v>
      </c>
      <c r="F6" s="49">
        <f>E6/390000</f>
        <v>0.12717948717948718</v>
      </c>
      <c r="G6" s="43">
        <f>$C$6*8*2*4</f>
        <v>99200</v>
      </c>
      <c r="H6" s="44">
        <f>G6/390000</f>
        <v>0.25435897435897437</v>
      </c>
      <c r="I6" s="50">
        <f>$C$6*8*3*4</f>
        <v>148800</v>
      </c>
      <c r="J6" s="51">
        <f>I6/390000</f>
        <v>0.38153846153846155</v>
      </c>
      <c r="K6" s="50">
        <f>$C$6*8*4*4</f>
        <v>198400</v>
      </c>
      <c r="L6" s="51">
        <f>K6/390000</f>
        <v>0.50871794871794873</v>
      </c>
      <c r="M6" s="50">
        <f>$C$6*8*5*4</f>
        <v>248000</v>
      </c>
      <c r="N6" s="51">
        <f>M6/390000</f>
        <v>0.63589743589743586</v>
      </c>
      <c r="O6" s="50">
        <f>$C$6*8*6*4</f>
        <v>297600</v>
      </c>
      <c r="P6" s="52">
        <f>O6/390000</f>
        <v>0.7630769230769231</v>
      </c>
    </row>
    <row r="7" spans="1:16">
      <c r="B7" s="24" t="s">
        <v>14</v>
      </c>
      <c r="C7" s="41">
        <v>1600</v>
      </c>
      <c r="D7" s="42"/>
      <c r="E7" s="48">
        <f>$C$7*8*1*4</f>
        <v>51200</v>
      </c>
      <c r="F7" s="49">
        <f>E7/490000</f>
        <v>0.10448979591836735</v>
      </c>
      <c r="G7" s="43">
        <f>$C$7*8*2*4</f>
        <v>102400</v>
      </c>
      <c r="H7" s="44">
        <f>G7/490000</f>
        <v>0.2089795918367347</v>
      </c>
      <c r="I7" s="43">
        <f>$C$7*8*3*4</f>
        <v>153600</v>
      </c>
      <c r="J7" s="44">
        <f>I7/490000</f>
        <v>0.31346938775510202</v>
      </c>
      <c r="K7" s="45">
        <f>$C$7*8*4*4</f>
        <v>204800</v>
      </c>
      <c r="L7" s="46">
        <f>K7/490000</f>
        <v>0.4179591836734694</v>
      </c>
      <c r="M7" s="45">
        <f>$C$7*8*5*4</f>
        <v>256000</v>
      </c>
      <c r="N7" s="46">
        <f>M7/490000</f>
        <v>0.52244897959183678</v>
      </c>
      <c r="O7" s="45">
        <f>$C$7*8*6*4</f>
        <v>307200</v>
      </c>
      <c r="P7" s="47">
        <f>O7/490000</f>
        <v>0.62693877551020405</v>
      </c>
    </row>
    <row r="8" spans="1:16">
      <c r="B8" s="24" t="s">
        <v>15</v>
      </c>
      <c r="C8" s="41">
        <v>1650</v>
      </c>
      <c r="D8" s="42"/>
      <c r="E8" s="48">
        <f>$C$8*8*1*4</f>
        <v>52800</v>
      </c>
      <c r="F8" s="49">
        <f>E8/590000</f>
        <v>8.9491525423728818E-2</v>
      </c>
      <c r="G8" s="53">
        <f>$C$8*8*2*4</f>
        <v>105600</v>
      </c>
      <c r="H8" s="54">
        <f>G8/590000</f>
        <v>0.17898305084745764</v>
      </c>
      <c r="I8" s="43">
        <f>$C$8*8*3*4</f>
        <v>158400</v>
      </c>
      <c r="J8" s="44">
        <f>I8/590000</f>
        <v>0.26847457627118643</v>
      </c>
      <c r="K8" s="43">
        <f>$C$8*8*4*4</f>
        <v>211200</v>
      </c>
      <c r="L8" s="44">
        <f>K8/590000</f>
        <v>0.35796610169491527</v>
      </c>
      <c r="M8" s="45">
        <f>$C$8*8*5*4</f>
        <v>264000</v>
      </c>
      <c r="N8" s="46">
        <f>M8/590000</f>
        <v>0.44745762711864406</v>
      </c>
      <c r="O8" s="45">
        <f>$C$8*8*6*4</f>
        <v>316800</v>
      </c>
      <c r="P8" s="47">
        <f>O8/590000</f>
        <v>0.53694915254237285</v>
      </c>
    </row>
    <row r="9" spans="1:16">
      <c r="B9" s="24" t="s">
        <v>16</v>
      </c>
      <c r="C9" s="41">
        <v>1700</v>
      </c>
      <c r="D9" s="42"/>
      <c r="E9" s="48">
        <f>$C$9*8*1*4</f>
        <v>54400</v>
      </c>
      <c r="F9" s="49">
        <f>E9/690000</f>
        <v>7.8840579710144923E-2</v>
      </c>
      <c r="G9" s="53">
        <f>$C$9*8*2*4</f>
        <v>108800</v>
      </c>
      <c r="H9" s="54">
        <f>G9/690000</f>
        <v>0.15768115942028985</v>
      </c>
      <c r="I9" s="43">
        <f>$C$9*8*3*4</f>
        <v>163200</v>
      </c>
      <c r="J9" s="44">
        <f>I9/690000</f>
        <v>0.23652173913043478</v>
      </c>
      <c r="K9" s="43">
        <f>$C$9*8*4*4</f>
        <v>217600</v>
      </c>
      <c r="L9" s="44">
        <f>K9/690000</f>
        <v>0.31536231884057969</v>
      </c>
      <c r="M9" s="45">
        <f>$C$9*8*5*4</f>
        <v>272000</v>
      </c>
      <c r="N9" s="46">
        <f>M9/690000</f>
        <v>0.39420289855072466</v>
      </c>
      <c r="O9" s="45">
        <f>$C$9*8*6*4</f>
        <v>326400</v>
      </c>
      <c r="P9" s="47">
        <f>O9/690000</f>
        <v>0.47304347826086957</v>
      </c>
    </row>
    <row r="10" spans="1:16">
      <c r="B10" s="24" t="s">
        <v>17</v>
      </c>
      <c r="C10" s="41">
        <v>1750</v>
      </c>
      <c r="D10" s="42"/>
      <c r="E10" s="48">
        <f>$C$10*8*1*4</f>
        <v>56000</v>
      </c>
      <c r="F10" s="49">
        <f>E10/790000</f>
        <v>7.0886075949367092E-2</v>
      </c>
      <c r="G10" s="53">
        <f>$C$10*8*2*4</f>
        <v>112000</v>
      </c>
      <c r="H10" s="54">
        <f>G10/790000</f>
        <v>0.14177215189873418</v>
      </c>
      <c r="I10" s="53">
        <f>$C$10*8*3*4</f>
        <v>168000</v>
      </c>
      <c r="J10" s="54">
        <f>I10/790000</f>
        <v>0.21265822784810126</v>
      </c>
      <c r="K10" s="43">
        <f>$C$10*8*4*4</f>
        <v>224000</v>
      </c>
      <c r="L10" s="44">
        <f>K10/790000</f>
        <v>0.28354430379746837</v>
      </c>
      <c r="M10" s="43">
        <f>$C$10*8*5*4</f>
        <v>280000</v>
      </c>
      <c r="N10" s="44">
        <f>M10/790000</f>
        <v>0.35443037974683544</v>
      </c>
      <c r="O10" s="45">
        <f>$C$10*8*6*4</f>
        <v>336000</v>
      </c>
      <c r="P10" s="47">
        <f>O10/790000</f>
        <v>0.42531645569620252</v>
      </c>
    </row>
    <row r="11" spans="1:16">
      <c r="B11" s="24" t="s">
        <v>18</v>
      </c>
      <c r="C11" s="41">
        <v>1800</v>
      </c>
      <c r="D11" s="42"/>
      <c r="E11" s="48">
        <f>$C$11*8*1*4</f>
        <v>57600</v>
      </c>
      <c r="F11" s="49">
        <f>E11/890000</f>
        <v>6.471910112359551E-2</v>
      </c>
      <c r="G11" s="53">
        <f>$C$11*8*2*4</f>
        <v>115200</v>
      </c>
      <c r="H11" s="54">
        <f>G11/890000</f>
        <v>0.12943820224719102</v>
      </c>
      <c r="I11" s="53">
        <f>$C$11*8*3*4</f>
        <v>172800</v>
      </c>
      <c r="J11" s="54">
        <f>I11/890000</f>
        <v>0.19415730337078652</v>
      </c>
      <c r="K11" s="43">
        <f>$C$11*8*4*4</f>
        <v>230400</v>
      </c>
      <c r="L11" s="44">
        <f>K11/890000</f>
        <v>0.25887640449438204</v>
      </c>
      <c r="M11" s="43">
        <f>$C$11*8*5*4</f>
        <v>288000</v>
      </c>
      <c r="N11" s="44">
        <f>M11/890000</f>
        <v>0.32359550561797751</v>
      </c>
      <c r="O11" s="45">
        <f>$C$11*8*6*4</f>
        <v>345600</v>
      </c>
      <c r="P11" s="47">
        <f>O11/890000</f>
        <v>0.38831460674157303</v>
      </c>
    </row>
    <row r="12" spans="1:16">
      <c r="B12" s="24" t="s">
        <v>19</v>
      </c>
      <c r="C12" s="41">
        <v>1850</v>
      </c>
      <c r="D12" s="42"/>
      <c r="E12" s="48">
        <f>$C$12*8*1*4</f>
        <v>59200</v>
      </c>
      <c r="F12" s="49">
        <f>E12/990000</f>
        <v>5.9797979797979801E-2</v>
      </c>
      <c r="G12" s="53">
        <f>$C$12*8*2*4</f>
        <v>118400</v>
      </c>
      <c r="H12" s="54">
        <f>G12/990000</f>
        <v>0.1195959595959596</v>
      </c>
      <c r="I12" s="53">
        <f>$C$12*8*3*4</f>
        <v>177600</v>
      </c>
      <c r="J12" s="54">
        <f>I12/990000</f>
        <v>0.17939393939393938</v>
      </c>
      <c r="K12" s="53">
        <f>$C$12*8*4*4</f>
        <v>236800</v>
      </c>
      <c r="L12" s="54">
        <f>K12/990000</f>
        <v>0.23919191919191921</v>
      </c>
      <c r="M12" s="43">
        <f>$C$12*8*5*4</f>
        <v>296000</v>
      </c>
      <c r="N12" s="44">
        <f>M12/990000</f>
        <v>0.29898989898989897</v>
      </c>
      <c r="O12" s="45">
        <f>$C$12*8*6*4</f>
        <v>355200</v>
      </c>
      <c r="P12" s="47">
        <f>O12/990000</f>
        <v>0.35878787878787877</v>
      </c>
    </row>
    <row r="13" spans="1:16">
      <c r="B13" s="24" t="s">
        <v>20</v>
      </c>
      <c r="C13" s="41">
        <v>1950</v>
      </c>
      <c r="D13" s="42"/>
      <c r="E13" s="48">
        <f>$C$13*8*1*4</f>
        <v>62400</v>
      </c>
      <c r="F13" s="49">
        <f>E13/1090000</f>
        <v>5.7247706422018346E-2</v>
      </c>
      <c r="G13" s="53">
        <f>$C$13*8*2*4</f>
        <v>124800</v>
      </c>
      <c r="H13" s="49">
        <f>G13/1090000</f>
        <v>0.11449541284403669</v>
      </c>
      <c r="I13" s="53">
        <f>$C$13*8*3*4</f>
        <v>187200</v>
      </c>
      <c r="J13" s="49">
        <f>I13/1090000</f>
        <v>0.17174311926605504</v>
      </c>
      <c r="K13" s="53">
        <f>$C$13*8*4*4</f>
        <v>249600</v>
      </c>
      <c r="L13" s="49">
        <f>K13/1090000</f>
        <v>0.22899082568807339</v>
      </c>
      <c r="M13" s="43">
        <f>$C$13*8*5*4</f>
        <v>312000</v>
      </c>
      <c r="N13" s="59">
        <f>M13/1090000</f>
        <v>0.28623853211009176</v>
      </c>
      <c r="O13" s="43">
        <f>$C$13*8*6*4</f>
        <v>374400</v>
      </c>
      <c r="P13" s="59">
        <f>O13/1090000</f>
        <v>0.34348623853211008</v>
      </c>
    </row>
    <row r="14" spans="1:16">
      <c r="B14" s="24" t="s">
        <v>21</v>
      </c>
      <c r="C14" s="41">
        <v>2000</v>
      </c>
      <c r="D14" s="42"/>
      <c r="E14" s="48">
        <f>$C$14*8*1*4</f>
        <v>64000</v>
      </c>
      <c r="F14" s="49">
        <f>E14/1190000</f>
        <v>5.378151260504202E-2</v>
      </c>
      <c r="G14" s="53">
        <f>$C$14*8*2*4</f>
        <v>128000</v>
      </c>
      <c r="H14" s="49">
        <f>G14/1190000</f>
        <v>0.10756302521008404</v>
      </c>
      <c r="I14" s="53">
        <f>$C$14*8*3*4</f>
        <v>192000</v>
      </c>
      <c r="J14" s="49">
        <f>I14/1190000</f>
        <v>0.16134453781512606</v>
      </c>
      <c r="K14" s="53">
        <f>$C$14*8*4*4</f>
        <v>256000</v>
      </c>
      <c r="L14" s="49">
        <f>K14/1190000</f>
        <v>0.21512605042016808</v>
      </c>
      <c r="M14" s="43">
        <f>$C$14*8*5*4</f>
        <v>320000</v>
      </c>
      <c r="N14" s="59">
        <f>M14/1190000</f>
        <v>0.26890756302521007</v>
      </c>
      <c r="O14" s="43">
        <f>$C$14*8*6*4</f>
        <v>384000</v>
      </c>
      <c r="P14" s="59">
        <f>O14/1190000</f>
        <v>0.32268907563025212</v>
      </c>
    </row>
    <row r="15" spans="1:16">
      <c r="B15" s="24" t="s">
        <v>22</v>
      </c>
      <c r="C15" s="41">
        <v>2050</v>
      </c>
      <c r="D15" s="42"/>
      <c r="E15" s="48">
        <f>$C$15*8*1*4</f>
        <v>65600</v>
      </c>
      <c r="F15" s="49">
        <f>E15/1290000</f>
        <v>5.0852713178294574E-2</v>
      </c>
      <c r="G15" s="53">
        <f>$C$15*8*2*4</f>
        <v>131200</v>
      </c>
      <c r="H15" s="49">
        <f>G15/1290000</f>
        <v>0.10170542635658915</v>
      </c>
      <c r="I15" s="53">
        <f>$C$15*8*3*4</f>
        <v>196800</v>
      </c>
      <c r="J15" s="49">
        <f>I15/1290000</f>
        <v>0.15255813953488373</v>
      </c>
      <c r="K15" s="53">
        <f>$C$15*8*4*4</f>
        <v>262400</v>
      </c>
      <c r="L15" s="49">
        <f>K15/1290000</f>
        <v>0.2034108527131783</v>
      </c>
      <c r="M15" s="43">
        <f>$C$15*8*5*4</f>
        <v>328000</v>
      </c>
      <c r="N15" s="59">
        <f>M15/1290000</f>
        <v>0.25426356589147286</v>
      </c>
      <c r="O15" s="43">
        <f>$C$15*8*6*4</f>
        <v>393600</v>
      </c>
      <c r="P15" s="59">
        <f>O15/1290000</f>
        <v>0.30511627906976746</v>
      </c>
    </row>
    <row r="16" spans="1:16">
      <c r="B16" s="24" t="s">
        <v>23</v>
      </c>
      <c r="C16" s="41">
        <v>2100</v>
      </c>
      <c r="D16" s="42"/>
      <c r="E16" s="48">
        <f>$C$16*8*1*4</f>
        <v>67200</v>
      </c>
      <c r="F16" s="49">
        <f>E16/1390000</f>
        <v>4.8345323741007196E-2</v>
      </c>
      <c r="G16" s="53">
        <f>$C$16*8*2*4</f>
        <v>134400</v>
      </c>
      <c r="H16" s="49">
        <f>G16/1390000</f>
        <v>9.6690647482014391E-2</v>
      </c>
      <c r="I16" s="53">
        <f>$C$16*8*3*4</f>
        <v>201600</v>
      </c>
      <c r="J16" s="49">
        <f>I16/1390000</f>
        <v>0.14503597122302159</v>
      </c>
      <c r="K16" s="53">
        <f>$C$16*8*4*4</f>
        <v>268800</v>
      </c>
      <c r="L16" s="49">
        <f>K16/1390000</f>
        <v>0.19338129496402878</v>
      </c>
      <c r="M16" s="43">
        <f>$C$16*8*5*4</f>
        <v>336000</v>
      </c>
      <c r="N16" s="59">
        <f>M16/1390000</f>
        <v>0.24172661870503598</v>
      </c>
      <c r="O16" s="43">
        <f>$C$16*8*6*4</f>
        <v>403200</v>
      </c>
      <c r="P16" s="59">
        <f>O16/1390000</f>
        <v>0.29007194244604317</v>
      </c>
    </row>
    <row r="17" spans="2:16">
      <c r="B17" s="24" t="s">
        <v>24</v>
      </c>
      <c r="C17" s="41">
        <v>2150</v>
      </c>
      <c r="D17" s="42"/>
      <c r="E17" s="48">
        <f>$C$17*8*1*4</f>
        <v>68800</v>
      </c>
      <c r="F17" s="49">
        <f>E17/1490000</f>
        <v>4.61744966442953E-2</v>
      </c>
      <c r="G17" s="48">
        <f>$C$17*8*2*4</f>
        <v>137600</v>
      </c>
      <c r="H17" s="49">
        <f>G17/1490000</f>
        <v>9.23489932885906E-2</v>
      </c>
      <c r="I17" s="48">
        <f>$C$17*8*3*4</f>
        <v>206400</v>
      </c>
      <c r="J17" s="49">
        <f>I17/1490000</f>
        <v>0.13852348993288591</v>
      </c>
      <c r="K17" s="48">
        <f>$C$17*8*4*4</f>
        <v>275200</v>
      </c>
      <c r="L17" s="49">
        <f>K17/1490000</f>
        <v>0.1846979865771812</v>
      </c>
      <c r="M17" s="48">
        <f>$C$17*8*5*4</f>
        <v>344000</v>
      </c>
      <c r="N17" s="49">
        <f>M17/1490000</f>
        <v>0.23087248322147652</v>
      </c>
      <c r="O17" s="60">
        <f>$C$17*8*6*4</f>
        <v>412800</v>
      </c>
      <c r="P17" s="59">
        <f>O17/1490000</f>
        <v>0.27704697986577181</v>
      </c>
    </row>
    <row r="18" spans="2:16">
      <c r="B18" s="24" t="s">
        <v>25</v>
      </c>
      <c r="C18" s="41">
        <v>2200</v>
      </c>
      <c r="D18" s="42"/>
      <c r="E18" s="48">
        <f>$C$18*8*1*4</f>
        <v>70400</v>
      </c>
      <c r="F18" s="49">
        <f>E18/1590000</f>
        <v>4.4276729559748429E-2</v>
      </c>
      <c r="G18" s="48">
        <f>$C$18*8*2*4</f>
        <v>140800</v>
      </c>
      <c r="H18" s="49">
        <f>G18/1590000</f>
        <v>8.8553459119496858E-2</v>
      </c>
      <c r="I18" s="48">
        <f>$C$18*8*3*4</f>
        <v>211200</v>
      </c>
      <c r="J18" s="49">
        <f>I18/1590000</f>
        <v>0.13283018867924529</v>
      </c>
      <c r="K18" s="48">
        <f>$C$18*8*4*4</f>
        <v>281600</v>
      </c>
      <c r="L18" s="49">
        <f>K18/1590000</f>
        <v>0.17710691823899372</v>
      </c>
      <c r="M18" s="48">
        <f>$C$18*8*5*4</f>
        <v>352000</v>
      </c>
      <c r="N18" s="49">
        <f>M18/1590000</f>
        <v>0.22138364779874214</v>
      </c>
      <c r="O18" s="60">
        <f>$C$18*8*6*4</f>
        <v>422400</v>
      </c>
      <c r="P18" s="59">
        <f>O18/1590000</f>
        <v>0.26566037735849057</v>
      </c>
    </row>
    <row r="19" spans="2:16">
      <c r="B19" s="24" t="s">
        <v>26</v>
      </c>
      <c r="C19" s="41">
        <v>2250</v>
      </c>
      <c r="D19" s="42"/>
      <c r="E19" s="48">
        <f>$C$19*8*1*4</f>
        <v>72000</v>
      </c>
      <c r="F19" s="49">
        <f>E19/1690000</f>
        <v>4.2603550295857988E-2</v>
      </c>
      <c r="G19" s="48">
        <f>$C$19*8*2*4</f>
        <v>144000</v>
      </c>
      <c r="H19" s="49">
        <f>G19/1690000</f>
        <v>8.5207100591715976E-2</v>
      </c>
      <c r="I19" s="48">
        <f>$C$19*8*3*4</f>
        <v>216000</v>
      </c>
      <c r="J19" s="49">
        <f>I19/1690000</f>
        <v>0.12781065088757396</v>
      </c>
      <c r="K19" s="48">
        <f>$C$19*8*4*4</f>
        <v>288000</v>
      </c>
      <c r="L19" s="49">
        <f>K19/1690000</f>
        <v>0.17041420118343195</v>
      </c>
      <c r="M19" s="48">
        <f>$C$19*8*5*4</f>
        <v>360000</v>
      </c>
      <c r="N19" s="49">
        <f>M19/1690000</f>
        <v>0.21301775147928995</v>
      </c>
      <c r="O19" s="48">
        <f>$C$19*8*6*4</f>
        <v>432000</v>
      </c>
      <c r="P19" s="49">
        <f>O19/1690000</f>
        <v>0.25562130177514791</v>
      </c>
    </row>
    <row r="20" spans="2:16">
      <c r="B20" s="24" t="s">
        <v>27</v>
      </c>
      <c r="C20" s="41">
        <v>2300</v>
      </c>
      <c r="D20" s="42"/>
      <c r="E20" s="48">
        <f>$C$20*8*1*4</f>
        <v>73600</v>
      </c>
      <c r="F20" s="49">
        <f>E20/1790000</f>
        <v>4.111731843575419E-2</v>
      </c>
      <c r="G20" s="48">
        <f>$C$20*8*2*4</f>
        <v>147200</v>
      </c>
      <c r="H20" s="49">
        <f>G20/1790000</f>
        <v>8.2234636871508379E-2</v>
      </c>
      <c r="I20" s="48">
        <f>$C$20*8*3*4</f>
        <v>220800</v>
      </c>
      <c r="J20" s="49">
        <f>I20/1790000</f>
        <v>0.12335195530726258</v>
      </c>
      <c r="K20" s="48">
        <f>$C$20*8*4*4</f>
        <v>294400</v>
      </c>
      <c r="L20" s="49">
        <f>K20/1790000</f>
        <v>0.16446927374301676</v>
      </c>
      <c r="M20" s="48">
        <f>$C$20*8*5*4</f>
        <v>368000</v>
      </c>
      <c r="N20" s="49">
        <f>M20/1790000</f>
        <v>0.20558659217877095</v>
      </c>
      <c r="O20" s="48">
        <f>$C$20*8*6*4</f>
        <v>441600</v>
      </c>
      <c r="P20" s="49">
        <f>O20/1790000</f>
        <v>0.24670391061452515</v>
      </c>
    </row>
    <row r="21" spans="2:16">
      <c r="B21" s="24" t="s">
        <v>28</v>
      </c>
      <c r="C21" s="41">
        <v>2800</v>
      </c>
      <c r="D21" s="42"/>
      <c r="E21" s="48">
        <f>$C$21*8*1*4</f>
        <v>89600</v>
      </c>
      <c r="F21" s="49">
        <f>E21/1990000</f>
        <v>4.5025125628140705E-2</v>
      </c>
      <c r="G21" s="53">
        <f>$C$21*8*2*4</f>
        <v>179200</v>
      </c>
      <c r="H21" s="54">
        <f>G21/1990000</f>
        <v>9.0050251256281411E-2</v>
      </c>
      <c r="I21" s="53">
        <f>$C$21*8*3*4</f>
        <v>268800</v>
      </c>
      <c r="J21" s="54">
        <f>I21/1990000</f>
        <v>0.13507537688442212</v>
      </c>
      <c r="K21" s="53">
        <f>$C$21*8*4*4</f>
        <v>358400</v>
      </c>
      <c r="L21" s="54">
        <f>K21/1990000</f>
        <v>0.18010050251256282</v>
      </c>
      <c r="M21" s="53">
        <f>$C$21*8*5*4</f>
        <v>448000</v>
      </c>
      <c r="N21" s="54">
        <f>M21/1990000</f>
        <v>0.22512562814070353</v>
      </c>
      <c r="O21" s="53">
        <f>$C$21*8*6*4</f>
        <v>537600</v>
      </c>
      <c r="P21" s="55">
        <f>O21/1990000</f>
        <v>0.27015075376884423</v>
      </c>
    </row>
    <row r="22" spans="2:16">
      <c r="B22" s="24" t="s">
        <v>29</v>
      </c>
      <c r="C22" s="41">
        <v>3000</v>
      </c>
      <c r="D22" s="42"/>
      <c r="E22" s="48">
        <f>$C$22*8*1*4</f>
        <v>96000</v>
      </c>
      <c r="F22" s="49">
        <f>E22/2000000</f>
        <v>4.8000000000000001E-2</v>
      </c>
      <c r="G22" s="53">
        <f>$C$22*8*2*4</f>
        <v>192000</v>
      </c>
      <c r="H22" s="55">
        <f>G22/2000000</f>
        <v>9.6000000000000002E-2</v>
      </c>
      <c r="I22" s="53">
        <f>$C$22*8*3*4</f>
        <v>288000</v>
      </c>
      <c r="J22" s="54">
        <f>I22/2000000</f>
        <v>0.14399999999999999</v>
      </c>
      <c r="K22" s="53">
        <f>$C$22*8*4*4</f>
        <v>384000</v>
      </c>
      <c r="L22" s="54">
        <f>K22/2000000</f>
        <v>0.192</v>
      </c>
      <c r="M22" s="53">
        <f>$C$22*8*5*4</f>
        <v>480000</v>
      </c>
      <c r="N22" s="54">
        <f>M22/2000000</f>
        <v>0.24</v>
      </c>
      <c r="O22" s="53">
        <f>$C$22*8*6*4</f>
        <v>576000</v>
      </c>
      <c r="P22" s="55">
        <f>O22/2000000</f>
        <v>0.28799999999999998</v>
      </c>
    </row>
    <row r="24" spans="2:16">
      <c r="B24" t="s">
        <v>30</v>
      </c>
    </row>
    <row r="25" spans="2:16">
      <c r="B25" s="56"/>
      <c r="C25" t="s">
        <v>31</v>
      </c>
    </row>
    <row r="26" spans="2:16">
      <c r="B26" s="57"/>
      <c r="C26" t="s">
        <v>32</v>
      </c>
    </row>
    <row r="27" spans="2:16">
      <c r="B27" s="58"/>
      <c r="C27" t="s">
        <v>33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6" sqref="J6"/>
    </sheetView>
  </sheetViews>
  <sheetFormatPr defaultRowHeight="18"/>
  <cols>
    <col min="2" max="2" width="8.796875" customWidth="1"/>
    <col min="3" max="3" width="5.69921875" style="1" customWidth="1"/>
    <col min="4" max="4" width="9" customWidth="1"/>
    <col min="7" max="7" width="10.8984375" customWidth="1"/>
    <col min="8" max="9" width="10.09765625" customWidth="1"/>
    <col min="10" max="10" width="10.59765625" customWidth="1"/>
    <col min="15" max="15" width="11.8984375" style="24" customWidth="1"/>
    <col min="16" max="16" width="12.09765625" customWidth="1"/>
  </cols>
  <sheetData>
    <row r="1" spans="1:16" ht="18.600000000000001" customHeight="1" thickBot="1">
      <c r="A1" s="2" t="s">
        <v>34</v>
      </c>
      <c r="D1" t="s">
        <v>35</v>
      </c>
    </row>
    <row r="2" spans="1:16" s="1" customFormat="1" ht="18.600000000000001" customHeight="1" thickBot="1">
      <c r="B2" s="9"/>
      <c r="C2" s="10"/>
      <c r="D2" s="16" t="s">
        <v>36</v>
      </c>
      <c r="E2" s="11" t="s">
        <v>37</v>
      </c>
      <c r="F2" s="15" t="s">
        <v>38</v>
      </c>
      <c r="G2" s="9" t="s">
        <v>2</v>
      </c>
      <c r="H2" s="16" t="s">
        <v>39</v>
      </c>
      <c r="I2" s="20" t="s">
        <v>40</v>
      </c>
      <c r="J2" s="20" t="s">
        <v>41</v>
      </c>
      <c r="K2" s="20" t="s">
        <v>42</v>
      </c>
      <c r="L2" s="20" t="s">
        <v>43</v>
      </c>
      <c r="M2" s="10" t="s">
        <v>44</v>
      </c>
      <c r="O2" s="24"/>
    </row>
    <row r="3" spans="1:16" ht="18.600000000000001" customHeight="1" thickBot="1">
      <c r="B3" s="3"/>
      <c r="C3" s="7"/>
      <c r="D3" s="63"/>
      <c r="E3" s="64"/>
      <c r="F3" s="65">
        <f t="shared" ref="F3:F33" si="0">E3-D3</f>
        <v>0</v>
      </c>
      <c r="G3" s="61"/>
      <c r="H3" s="17"/>
      <c r="I3" s="21"/>
      <c r="J3" s="21"/>
      <c r="K3" s="21"/>
      <c r="L3" s="21"/>
      <c r="M3" s="13"/>
      <c r="O3" s="28" t="s">
        <v>45</v>
      </c>
    </row>
    <row r="4" spans="1:16" ht="18.600000000000001" customHeight="1" thickBot="1">
      <c r="B4" s="3"/>
      <c r="C4" s="7"/>
      <c r="D4" s="68"/>
      <c r="E4" s="69"/>
      <c r="F4" s="65">
        <f t="shared" si="0"/>
        <v>0</v>
      </c>
      <c r="G4" s="73"/>
      <c r="H4" s="18"/>
      <c r="I4" s="22"/>
      <c r="J4" s="22"/>
      <c r="K4" s="22"/>
      <c r="L4" s="22"/>
      <c r="M4" s="14"/>
      <c r="O4" s="26" t="s">
        <v>46</v>
      </c>
      <c r="P4" s="12">
        <f>COUNTA(E3:E33)</f>
        <v>0</v>
      </c>
    </row>
    <row r="5" spans="1:16" ht="18.600000000000001" customHeight="1" thickBot="1">
      <c r="B5" s="3"/>
      <c r="C5" s="7"/>
      <c r="D5" s="68"/>
      <c r="E5" s="69"/>
      <c r="F5" s="72">
        <f t="shared" si="0"/>
        <v>0</v>
      </c>
      <c r="G5" s="67"/>
      <c r="I5" s="22"/>
      <c r="J5" s="22"/>
      <c r="K5" s="22"/>
      <c r="L5" s="22"/>
      <c r="M5" s="14"/>
      <c r="O5" s="27" t="s">
        <v>3</v>
      </c>
      <c r="P5" s="6"/>
    </row>
    <row r="6" spans="1:16" ht="18.600000000000001" customHeight="1" thickBot="1">
      <c r="B6" s="3"/>
      <c r="C6" s="7"/>
      <c r="D6" s="68"/>
      <c r="E6" s="69"/>
      <c r="F6" s="65">
        <f t="shared" si="0"/>
        <v>0</v>
      </c>
      <c r="G6" s="74"/>
      <c r="H6" s="18"/>
      <c r="I6" s="22"/>
      <c r="J6" s="22"/>
      <c r="K6" s="22"/>
      <c r="L6" s="22"/>
      <c r="M6" s="14"/>
    </row>
    <row r="7" spans="1:16" ht="18.600000000000001" customHeight="1" thickBot="1">
      <c r="B7" s="3"/>
      <c r="C7" s="7"/>
      <c r="D7" s="68"/>
      <c r="E7" s="69"/>
      <c r="F7" s="65">
        <f t="shared" si="0"/>
        <v>0</v>
      </c>
      <c r="G7" s="61"/>
      <c r="H7" s="18"/>
      <c r="I7" s="22"/>
      <c r="J7" s="22"/>
      <c r="K7" s="22"/>
      <c r="L7" s="22"/>
      <c r="M7" s="14"/>
      <c r="O7" s="26" t="s">
        <v>47</v>
      </c>
      <c r="P7" s="12">
        <f>P5*F34</f>
        <v>0</v>
      </c>
    </row>
    <row r="8" spans="1:16" ht="18.600000000000001" customHeight="1" thickBot="1">
      <c r="B8" s="3"/>
      <c r="C8" s="7"/>
      <c r="D8" s="68"/>
      <c r="E8" s="69"/>
      <c r="F8" s="65">
        <f t="shared" si="0"/>
        <v>0</v>
      </c>
      <c r="G8" s="61"/>
      <c r="H8" s="18"/>
      <c r="I8" s="22"/>
      <c r="J8" s="22"/>
      <c r="K8" s="22"/>
      <c r="L8" s="22"/>
      <c r="M8" s="14"/>
      <c r="O8" s="27" t="s">
        <v>42</v>
      </c>
      <c r="P8" s="6">
        <f>K34</f>
        <v>0</v>
      </c>
    </row>
    <row r="9" spans="1:16" ht="18.600000000000001" customHeight="1" thickBot="1">
      <c r="B9" s="3"/>
      <c r="C9" s="7"/>
      <c r="D9" s="68"/>
      <c r="E9" s="69"/>
      <c r="F9" s="65">
        <f t="shared" si="0"/>
        <v>0</v>
      </c>
      <c r="G9" s="61"/>
      <c r="H9" s="18"/>
      <c r="I9" s="22"/>
      <c r="J9" s="22"/>
      <c r="K9" s="22"/>
      <c r="L9" s="22"/>
      <c r="M9" s="14"/>
    </row>
    <row r="10" spans="1:16" ht="18.600000000000001" customHeight="1" thickBot="1">
      <c r="B10" s="3"/>
      <c r="C10" s="7"/>
      <c r="D10" s="68"/>
      <c r="E10" s="69"/>
      <c r="F10" s="65">
        <f t="shared" si="0"/>
        <v>0</v>
      </c>
      <c r="G10" s="61"/>
      <c r="H10" s="18"/>
      <c r="I10" s="22"/>
      <c r="J10" s="22"/>
      <c r="K10" s="22"/>
      <c r="L10" s="22"/>
      <c r="M10" s="14"/>
      <c r="O10" s="28" t="s">
        <v>48</v>
      </c>
    </row>
    <row r="11" spans="1:16" ht="18.600000000000001" customHeight="1" thickBot="1">
      <c r="B11" s="3"/>
      <c r="C11" s="7"/>
      <c r="D11" s="68"/>
      <c r="E11" s="69"/>
      <c r="F11" s="65">
        <f t="shared" si="0"/>
        <v>0</v>
      </c>
      <c r="G11" s="61"/>
      <c r="H11" s="18"/>
      <c r="I11" s="22"/>
      <c r="J11" s="22"/>
      <c r="K11" s="22"/>
      <c r="L11" s="22"/>
      <c r="M11" s="14"/>
      <c r="O11" s="31" t="s">
        <v>49</v>
      </c>
      <c r="P11" s="12">
        <v>0</v>
      </c>
    </row>
    <row r="12" spans="1:16" ht="18.600000000000001" customHeight="1" thickBot="1">
      <c r="B12" s="3"/>
      <c r="C12" s="7"/>
      <c r="D12" s="68"/>
      <c r="E12" s="69"/>
      <c r="F12" s="65">
        <f t="shared" si="0"/>
        <v>0</v>
      </c>
      <c r="G12" s="61"/>
      <c r="H12" s="18"/>
      <c r="I12" s="22"/>
      <c r="J12" s="22"/>
      <c r="K12" s="22"/>
      <c r="L12" s="22"/>
      <c r="M12" s="14"/>
      <c r="O12" s="33" t="s">
        <v>50</v>
      </c>
      <c r="P12" s="4">
        <v>0</v>
      </c>
    </row>
    <row r="13" spans="1:16" ht="18.600000000000001" customHeight="1" thickBot="1">
      <c r="B13" s="3"/>
      <c r="C13" s="7"/>
      <c r="D13" s="68"/>
      <c r="E13" s="69"/>
      <c r="F13" s="65">
        <f t="shared" si="0"/>
        <v>0</v>
      </c>
      <c r="G13" s="61"/>
      <c r="H13" s="18"/>
      <c r="I13" s="22"/>
      <c r="J13" s="22"/>
      <c r="K13" s="22"/>
      <c r="L13" s="22"/>
      <c r="M13" s="14"/>
      <c r="O13" s="33" t="s">
        <v>51</v>
      </c>
      <c r="P13" s="4">
        <v>0</v>
      </c>
    </row>
    <row r="14" spans="1:16" ht="18.600000000000001" customHeight="1" thickBot="1">
      <c r="B14" s="3"/>
      <c r="C14" s="7"/>
      <c r="D14" s="68"/>
      <c r="E14" s="69"/>
      <c r="F14" s="65">
        <f t="shared" si="0"/>
        <v>0</v>
      </c>
      <c r="G14" s="61"/>
      <c r="H14" s="18"/>
      <c r="I14" s="22"/>
      <c r="J14" s="22"/>
      <c r="K14" s="22"/>
      <c r="L14" s="22"/>
      <c r="M14" s="14"/>
      <c r="O14" s="33" t="s">
        <v>52</v>
      </c>
      <c r="P14" s="4">
        <v>0</v>
      </c>
    </row>
    <row r="15" spans="1:16" ht="18.600000000000001" customHeight="1" thickBot="1">
      <c r="B15" s="3"/>
      <c r="C15" s="7"/>
      <c r="D15" s="68"/>
      <c r="E15" s="69"/>
      <c r="F15" s="65">
        <f t="shared" si="0"/>
        <v>0</v>
      </c>
      <c r="G15" s="61"/>
      <c r="H15" s="18"/>
      <c r="I15" s="22"/>
      <c r="J15" s="22"/>
      <c r="K15" s="22"/>
      <c r="L15" s="22"/>
      <c r="M15" s="14"/>
      <c r="O15" s="33" t="s">
        <v>40</v>
      </c>
      <c r="P15" s="4">
        <f>I34*10%</f>
        <v>0</v>
      </c>
    </row>
    <row r="16" spans="1:16" ht="18.600000000000001" customHeight="1" thickBot="1">
      <c r="B16" s="3"/>
      <c r="C16" s="7"/>
      <c r="D16" s="68"/>
      <c r="E16" s="69"/>
      <c r="F16" s="65">
        <f t="shared" si="0"/>
        <v>0</v>
      </c>
      <c r="G16" s="61"/>
      <c r="H16" s="18"/>
      <c r="I16" s="22"/>
      <c r="J16" s="22"/>
      <c r="K16" s="22"/>
      <c r="L16" s="22"/>
      <c r="M16" s="14"/>
      <c r="O16" s="32" t="s">
        <v>39</v>
      </c>
      <c r="P16" s="6">
        <f>H34*200</f>
        <v>0</v>
      </c>
    </row>
    <row r="17" spans="2:16" ht="18.600000000000001" customHeight="1" thickBot="1">
      <c r="B17" s="3"/>
      <c r="C17" s="7"/>
      <c r="D17" s="68"/>
      <c r="E17" s="69"/>
      <c r="F17" s="65">
        <f t="shared" si="0"/>
        <v>0</v>
      </c>
      <c r="G17" s="61"/>
      <c r="H17" s="18"/>
      <c r="I17" s="22"/>
      <c r="J17" s="22"/>
      <c r="K17" s="22"/>
      <c r="L17" s="22"/>
      <c r="M17" s="14"/>
      <c r="O17" s="24" t="s">
        <v>53</v>
      </c>
      <c r="P17">
        <f>SUM(P11:P16)</f>
        <v>0</v>
      </c>
    </row>
    <row r="18" spans="2:16" ht="18.600000000000001" customHeight="1" thickBot="1">
      <c r="B18" s="3"/>
      <c r="C18" s="7"/>
      <c r="D18" s="68"/>
      <c r="E18" s="69"/>
      <c r="F18" s="65">
        <f t="shared" si="0"/>
        <v>0</v>
      </c>
      <c r="G18" s="61"/>
      <c r="H18" s="18"/>
      <c r="I18" s="22"/>
      <c r="J18" s="22"/>
      <c r="K18" s="22"/>
      <c r="L18" s="22"/>
      <c r="M18" s="14"/>
    </row>
    <row r="19" spans="2:16" ht="18.600000000000001" customHeight="1" thickBot="1">
      <c r="B19" s="3"/>
      <c r="C19" s="7"/>
      <c r="D19" s="68"/>
      <c r="E19" s="69"/>
      <c r="F19" s="65">
        <f t="shared" si="0"/>
        <v>0</v>
      </c>
      <c r="G19" s="61"/>
      <c r="H19" s="18"/>
      <c r="I19" s="22"/>
      <c r="J19" s="22"/>
      <c r="K19" s="22"/>
      <c r="L19" s="22"/>
      <c r="M19" s="14"/>
      <c r="O19" s="28" t="s">
        <v>54</v>
      </c>
    </row>
    <row r="20" spans="2:16" ht="18.600000000000001" customHeight="1" thickBot="1">
      <c r="B20" s="3"/>
      <c r="C20" s="7"/>
      <c r="D20" s="68"/>
      <c r="E20" s="69"/>
      <c r="F20" s="65">
        <f t="shared" si="0"/>
        <v>0</v>
      </c>
      <c r="G20" s="61"/>
      <c r="H20" s="18"/>
      <c r="I20" s="22"/>
      <c r="J20" s="22"/>
      <c r="K20" s="22"/>
      <c r="L20" s="22"/>
      <c r="M20" s="14"/>
      <c r="O20" s="31" t="s">
        <v>55</v>
      </c>
      <c r="P20" s="12">
        <v>0</v>
      </c>
    </row>
    <row r="21" spans="2:16" ht="18.600000000000001" customHeight="1" thickBot="1">
      <c r="B21" s="3"/>
      <c r="C21" s="7"/>
      <c r="D21" s="68"/>
      <c r="E21" s="69"/>
      <c r="F21" s="65">
        <f t="shared" si="0"/>
        <v>0</v>
      </c>
      <c r="G21" s="61"/>
      <c r="H21" s="18"/>
      <c r="I21" s="22"/>
      <c r="J21" s="22"/>
      <c r="K21" s="22"/>
      <c r="L21" s="22"/>
      <c r="M21" s="14"/>
      <c r="O21" s="32" t="s">
        <v>56</v>
      </c>
      <c r="P21" s="6">
        <v>0</v>
      </c>
    </row>
    <row r="22" spans="2:16" ht="18.600000000000001" customHeight="1" thickBot="1">
      <c r="B22" s="3"/>
      <c r="C22" s="7"/>
      <c r="D22" s="68"/>
      <c r="E22" s="69"/>
      <c r="F22" s="65">
        <f t="shared" si="0"/>
        <v>0</v>
      </c>
      <c r="G22" s="61"/>
      <c r="H22" s="18"/>
      <c r="I22" s="22"/>
      <c r="J22" s="22"/>
      <c r="K22" s="22"/>
      <c r="L22" s="22"/>
      <c r="M22" s="14"/>
    </row>
    <row r="23" spans="2:16" ht="18.600000000000001" customHeight="1" thickBot="1">
      <c r="B23" s="3"/>
      <c r="C23" s="7"/>
      <c r="D23" s="68"/>
      <c r="E23" s="69"/>
      <c r="F23" s="65">
        <f t="shared" si="0"/>
        <v>0</v>
      </c>
      <c r="G23" s="61"/>
      <c r="H23" s="18"/>
      <c r="I23" s="22"/>
      <c r="J23" s="22"/>
      <c r="K23" s="22"/>
      <c r="L23" s="22"/>
      <c r="M23" s="14"/>
      <c r="O23" s="28" t="s">
        <v>57</v>
      </c>
    </row>
    <row r="24" spans="2:16" ht="18.600000000000001" customHeight="1" thickBot="1">
      <c r="B24" s="3"/>
      <c r="C24" s="7"/>
      <c r="D24" s="68"/>
      <c r="E24" s="69"/>
      <c r="F24" s="65">
        <f t="shared" si="0"/>
        <v>0</v>
      </c>
      <c r="G24" s="61"/>
      <c r="H24" s="18"/>
      <c r="I24" s="22"/>
      <c r="J24" s="22"/>
      <c r="K24" s="22"/>
      <c r="L24" s="22"/>
      <c r="M24" s="14"/>
      <c r="O24" s="31" t="s">
        <v>58</v>
      </c>
      <c r="P24" s="29">
        <f>P29*10.21%</f>
        <v>0</v>
      </c>
    </row>
    <row r="25" spans="2:16" ht="18.600000000000001" customHeight="1" thickBot="1">
      <c r="B25" s="3"/>
      <c r="C25" s="7"/>
      <c r="D25" s="68"/>
      <c r="E25" s="69"/>
      <c r="F25" s="65">
        <f t="shared" si="0"/>
        <v>0</v>
      </c>
      <c r="G25" s="61"/>
      <c r="H25" s="18"/>
      <c r="I25" s="22"/>
      <c r="J25" s="22"/>
      <c r="K25" s="22"/>
      <c r="L25" s="22"/>
      <c r="M25" s="14"/>
      <c r="O25" s="33" t="s">
        <v>59</v>
      </c>
      <c r="P25" s="4">
        <f>L34*500</f>
        <v>0</v>
      </c>
    </row>
    <row r="26" spans="2:16" ht="18.600000000000001" customHeight="1" thickBot="1">
      <c r="B26" s="3"/>
      <c r="C26" s="7"/>
      <c r="D26" s="68"/>
      <c r="E26" s="69"/>
      <c r="F26" s="65">
        <f t="shared" si="0"/>
        <v>0</v>
      </c>
      <c r="G26" s="61"/>
      <c r="H26" s="18"/>
      <c r="I26" s="22"/>
      <c r="J26" s="22"/>
      <c r="K26" s="22"/>
      <c r="L26" s="22"/>
      <c r="M26" s="14"/>
      <c r="O26" s="32" t="s">
        <v>44</v>
      </c>
      <c r="P26" s="6">
        <f>M34</f>
        <v>0</v>
      </c>
    </row>
    <row r="27" spans="2:16" ht="18.600000000000001" customHeight="1" thickBot="1">
      <c r="B27" s="3"/>
      <c r="C27" s="7"/>
      <c r="D27" s="68"/>
      <c r="E27" s="69"/>
      <c r="F27" s="65">
        <f t="shared" si="0"/>
        <v>0</v>
      </c>
      <c r="G27" s="61"/>
      <c r="H27" s="18"/>
      <c r="I27" s="22"/>
      <c r="J27" s="22"/>
      <c r="K27" s="22"/>
      <c r="L27" s="22"/>
      <c r="M27" s="14"/>
    </row>
    <row r="28" spans="2:16" ht="18.600000000000001" customHeight="1" thickBot="1">
      <c r="B28" s="3"/>
      <c r="C28" s="7"/>
      <c r="D28" s="68"/>
      <c r="E28" s="69"/>
      <c r="F28" s="65">
        <f t="shared" si="0"/>
        <v>0</v>
      </c>
      <c r="G28" s="61"/>
      <c r="H28" s="18"/>
      <c r="I28" s="22"/>
      <c r="J28" s="22"/>
      <c r="K28" s="22"/>
      <c r="L28" s="22"/>
      <c r="M28" s="14"/>
      <c r="O28" s="28" t="s">
        <v>60</v>
      </c>
    </row>
    <row r="29" spans="2:16" ht="18.600000000000001" customHeight="1" thickBot="1">
      <c r="B29" s="3"/>
      <c r="C29" s="7"/>
      <c r="D29" s="68"/>
      <c r="E29" s="69"/>
      <c r="F29" s="65">
        <f t="shared" si="0"/>
        <v>0</v>
      </c>
      <c r="G29" s="61"/>
      <c r="H29" s="18"/>
      <c r="I29" s="22"/>
      <c r="J29" s="22"/>
      <c r="K29" s="22"/>
      <c r="L29" s="22"/>
      <c r="M29" s="14"/>
      <c r="O29" s="31" t="s">
        <v>61</v>
      </c>
      <c r="P29" s="12">
        <f>P7+P8+P17+P20+P21</f>
        <v>0</v>
      </c>
    </row>
    <row r="30" spans="2:16" ht="18.600000000000001" customHeight="1" thickBot="1">
      <c r="B30" s="3"/>
      <c r="C30" s="7"/>
      <c r="D30" s="68"/>
      <c r="E30" s="69"/>
      <c r="F30" s="65">
        <f t="shared" si="0"/>
        <v>0</v>
      </c>
      <c r="G30" s="61"/>
      <c r="H30" s="18"/>
      <c r="I30" s="22"/>
      <c r="J30" s="22"/>
      <c r="K30" s="22"/>
      <c r="L30" s="22"/>
      <c r="M30" s="14"/>
      <c r="O30" s="32" t="s">
        <v>62</v>
      </c>
      <c r="P30" s="30">
        <f>P29-P24-P25-P26-P8</f>
        <v>0</v>
      </c>
    </row>
    <row r="31" spans="2:16" ht="18.600000000000001" customHeight="1" thickBot="1">
      <c r="B31" s="3"/>
      <c r="C31" s="7"/>
      <c r="D31" s="68"/>
      <c r="E31" s="69"/>
      <c r="F31" s="65">
        <f t="shared" si="0"/>
        <v>0</v>
      </c>
      <c r="G31" s="61"/>
      <c r="H31" s="18"/>
      <c r="I31" s="22"/>
      <c r="J31" s="22"/>
      <c r="K31" s="22"/>
      <c r="L31" s="22"/>
      <c r="M31" s="14"/>
    </row>
    <row r="32" spans="2:16" ht="18.600000000000001" customHeight="1" thickBot="1">
      <c r="B32" s="3"/>
      <c r="C32" s="7"/>
      <c r="D32" s="68"/>
      <c r="E32" s="69"/>
      <c r="F32" s="65">
        <f t="shared" si="0"/>
        <v>0</v>
      </c>
      <c r="G32" s="61"/>
      <c r="H32" s="18"/>
      <c r="I32" s="22"/>
      <c r="J32" s="22"/>
      <c r="K32" s="22"/>
      <c r="L32" s="22"/>
      <c r="M32" s="14"/>
      <c r="O32" s="28" t="s">
        <v>63</v>
      </c>
    </row>
    <row r="33" spans="2:16" ht="18.600000000000001" customHeight="1" thickBot="1">
      <c r="B33" s="5"/>
      <c r="C33" s="8"/>
      <c r="D33" s="70"/>
      <c r="E33" s="71"/>
      <c r="F33" s="65">
        <f t="shared" si="0"/>
        <v>0</v>
      </c>
      <c r="G33" s="61"/>
      <c r="H33" s="19"/>
      <c r="I33" s="23"/>
      <c r="J33" s="23"/>
      <c r="K33" s="23"/>
      <c r="L33" s="23"/>
      <c r="M33" s="6"/>
      <c r="O33" s="31" t="s">
        <v>64</v>
      </c>
      <c r="P33" s="34">
        <f>G34</f>
        <v>0</v>
      </c>
    </row>
    <row r="34" spans="2:16" ht="18.600000000000001" customHeight="1" thickBot="1">
      <c r="E34" s="24" t="s">
        <v>65</v>
      </c>
      <c r="F34" s="66">
        <f t="shared" ref="F34:M34" si="1">SUM(F3:F33)</f>
        <v>0</v>
      </c>
      <c r="G34" s="61">
        <f>SUM(G3:G33)</f>
        <v>0</v>
      </c>
      <c r="H34" s="25">
        <f t="shared" si="1"/>
        <v>0</v>
      </c>
      <c r="I34" s="25">
        <f t="shared" si="1"/>
        <v>0</v>
      </c>
      <c r="J34" s="25">
        <f t="shared" si="1"/>
        <v>0</v>
      </c>
      <c r="K34" s="25">
        <f t="shared" si="1"/>
        <v>0</v>
      </c>
      <c r="L34" s="25">
        <f t="shared" si="1"/>
        <v>0</v>
      </c>
      <c r="M34" s="67">
        <f t="shared" si="1"/>
        <v>0</v>
      </c>
      <c r="O34" s="32" t="s">
        <v>5</v>
      </c>
      <c r="P34" s="62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給料テーブル</vt:lpstr>
      <vt:lpstr>ひな形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dcterms:created xsi:type="dcterms:W3CDTF">2015-06-05T18:19:34Z</dcterms:created>
  <dcterms:modified xsi:type="dcterms:W3CDTF">2023-06-11T07:59:12Z</dcterms:modified>
</cp:coreProperties>
</file>